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515" windowHeight="12780"/>
  </bookViews>
  <sheets>
    <sheet name="Cover Page" sheetId="18" r:id="rId1"/>
    <sheet name="Pricing Model Input" sheetId="17" r:id="rId2"/>
    <sheet name="Summary (Reg Version)" sheetId="15" r:id="rId3"/>
    <sheet name="Metering Opex Costs - Final" sheetId="16" r:id="rId4"/>
    <sheet name="MP" sheetId="13" r:id="rId5"/>
    <sheet name="DTS" sheetId="14" r:id="rId6"/>
    <sheet name="Summary" sheetId="5" r:id="rId7"/>
    <sheet name="Opex Summary" sheetId="6" r:id="rId8"/>
    <sheet name="% Split" sheetId="12" r:id="rId9"/>
    <sheet name="Escalators" sheetId="4" r:id="rId10"/>
  </sheets>
  <externalReferences>
    <externalReference r:id="rId11"/>
    <externalReference r:id="rId12"/>
    <externalReference r:id="rId13"/>
    <externalReference r:id="rId14"/>
  </externalReferences>
  <definedNames>
    <definedName name="Check_Model">[1]Check!$I$37</definedName>
    <definedName name="_xlnm.Print_Area" localSheetId="6">Summary!$C$2:$R$62</definedName>
    <definedName name="_xlnm.Print_Area" localSheetId="2">'Summary (Reg Version)'!$C$2:$U$176</definedName>
  </definedNames>
  <calcPr calcId="125725"/>
</workbook>
</file>

<file path=xl/calcChain.xml><?xml version="1.0" encoding="utf-8"?>
<calcChain xmlns="http://schemas.openxmlformats.org/spreadsheetml/2006/main">
  <c r="G13" i="17"/>
  <c r="F13"/>
  <c r="E13"/>
  <c r="D13"/>
  <c r="C13"/>
  <c r="B13"/>
  <c r="G11"/>
  <c r="G12" s="1"/>
  <c r="G10"/>
  <c r="G9"/>
  <c r="G8"/>
  <c r="G7"/>
  <c r="G6"/>
  <c r="G5"/>
  <c r="G4"/>
  <c r="G3"/>
  <c r="F10"/>
  <c r="F9"/>
  <c r="F11"/>
  <c r="F8"/>
  <c r="F7"/>
  <c r="F6"/>
  <c r="F5"/>
  <c r="F4"/>
  <c r="F3"/>
  <c r="F12" s="1"/>
  <c r="E11"/>
  <c r="E10"/>
  <c r="E9"/>
  <c r="E8"/>
  <c r="E7"/>
  <c r="E6"/>
  <c r="E5"/>
  <c r="E4"/>
  <c r="E3"/>
  <c r="D11"/>
  <c r="D12" s="1"/>
  <c r="D10"/>
  <c r="D9"/>
  <c r="D8"/>
  <c r="D7"/>
  <c r="D6"/>
  <c r="D5"/>
  <c r="D4"/>
  <c r="D3"/>
  <c r="C12"/>
  <c r="E12"/>
  <c r="C11"/>
  <c r="C10"/>
  <c r="C9"/>
  <c r="C8"/>
  <c r="C7"/>
  <c r="C6"/>
  <c r="C5"/>
  <c r="C4"/>
  <c r="C3"/>
  <c r="B12"/>
  <c r="B8"/>
  <c r="B7"/>
  <c r="B6"/>
  <c r="B5"/>
  <c r="B4"/>
  <c r="B3"/>
  <c r="I91" i="15" l="1"/>
  <c r="I90"/>
  <c r="G90"/>
  <c r="G91"/>
  <c r="G89"/>
  <c r="E89" s="1"/>
  <c r="G71"/>
  <c r="G72"/>
  <c r="G70"/>
  <c r="E70" s="1"/>
  <c r="G51"/>
  <c r="G52"/>
  <c r="G50"/>
  <c r="E50" s="1"/>
  <c r="G33"/>
  <c r="G34"/>
  <c r="G32"/>
  <c r="E32" s="1"/>
  <c r="G15"/>
  <c r="G16"/>
  <c r="G14"/>
  <c r="E14" s="1"/>
  <c r="I72"/>
  <c r="I71"/>
  <c r="J70"/>
  <c r="I52"/>
  <c r="I51"/>
  <c r="I34"/>
  <c r="I33"/>
  <c r="I16"/>
  <c r="I15"/>
  <c r="J14" l="1"/>
  <c r="J91"/>
  <c r="J90"/>
  <c r="J89"/>
  <c r="J72"/>
  <c r="J71"/>
  <c r="J51"/>
  <c r="J52"/>
  <c r="J50"/>
  <c r="J15"/>
  <c r="J34"/>
  <c r="J33"/>
  <c r="J16"/>
  <c r="J32"/>
  <c r="E210" l="1"/>
  <c r="E214" s="1"/>
  <c r="F210"/>
  <c r="F214" s="1"/>
  <c r="H210"/>
  <c r="H214" s="1"/>
  <c r="D210"/>
  <c r="D214" s="1"/>
  <c r="I174"/>
  <c r="H174"/>
  <c r="F174"/>
  <c r="E174"/>
  <c r="I173"/>
  <c r="H173"/>
  <c r="F173"/>
  <c r="E173"/>
  <c r="I157"/>
  <c r="H157"/>
  <c r="F157"/>
  <c r="E157"/>
  <c r="I156"/>
  <c r="H156"/>
  <c r="F156"/>
  <c r="E156"/>
  <c r="I140"/>
  <c r="H140"/>
  <c r="F140"/>
  <c r="E140"/>
  <c r="I139"/>
  <c r="H139"/>
  <c r="F139"/>
  <c r="E139"/>
  <c r="I122"/>
  <c r="H122"/>
  <c r="F122"/>
  <c r="E122"/>
  <c r="I121"/>
  <c r="H121"/>
  <c r="F121"/>
  <c r="E121"/>
  <c r="I104"/>
  <c r="I47" s="1"/>
  <c r="H104"/>
  <c r="H86" s="1"/>
  <c r="F104"/>
  <c r="F47" s="1"/>
  <c r="E104"/>
  <c r="I103"/>
  <c r="I28" s="1"/>
  <c r="H103"/>
  <c r="F103"/>
  <c r="F66" s="1"/>
  <c r="E103"/>
  <c r="J103" l="1"/>
  <c r="I207" s="1"/>
  <c r="J104"/>
  <c r="J173"/>
  <c r="J174"/>
  <c r="E85"/>
  <c r="F10"/>
  <c r="F46"/>
  <c r="E11"/>
  <c r="E47"/>
  <c r="G47" s="1"/>
  <c r="E86"/>
  <c r="H85"/>
  <c r="I86"/>
  <c r="H29"/>
  <c r="H67"/>
  <c r="I46"/>
  <c r="I67"/>
  <c r="E10"/>
  <c r="E46"/>
  <c r="F86"/>
  <c r="F29"/>
  <c r="F67"/>
  <c r="F85"/>
  <c r="G85" s="1"/>
  <c r="I85"/>
  <c r="H28"/>
  <c r="H66"/>
  <c r="I11"/>
  <c r="I66"/>
  <c r="F28"/>
  <c r="E66"/>
  <c r="G66" s="1"/>
  <c r="E29"/>
  <c r="E67"/>
  <c r="H11"/>
  <c r="H47"/>
  <c r="I10"/>
  <c r="I29"/>
  <c r="E28"/>
  <c r="F11"/>
  <c r="H10"/>
  <c r="H46"/>
  <c r="J156"/>
  <c r="J157"/>
  <c r="J139"/>
  <c r="J140"/>
  <c r="J121"/>
  <c r="J122"/>
  <c r="G46" i="5"/>
  <c r="G34"/>
  <c r="G21"/>
  <c r="G86" i="15" l="1"/>
  <c r="G67"/>
  <c r="G46"/>
  <c r="J46" s="1"/>
  <c r="G11"/>
  <c r="J11" s="1"/>
  <c r="G28"/>
  <c r="J28" s="1"/>
  <c r="G29"/>
  <c r="J29" s="1"/>
  <c r="G10"/>
  <c r="J10" s="1"/>
  <c r="J67"/>
  <c r="J86"/>
  <c r="J66"/>
  <c r="J47"/>
  <c r="J85"/>
  <c r="F198" i="14"/>
  <c r="F203" s="1"/>
  <c r="E198"/>
  <c r="E203" s="1"/>
  <c r="D198"/>
  <c r="D203" s="1"/>
  <c r="C198"/>
  <c r="C203" s="1"/>
  <c r="AW197"/>
  <c r="BC197" s="1"/>
  <c r="BI197" s="1"/>
  <c r="BO197" s="1"/>
  <c r="BU197" s="1"/>
  <c r="CA197" s="1"/>
  <c r="AV197"/>
  <c r="BB197" s="1"/>
  <c r="BH197" s="1"/>
  <c r="BN197" s="1"/>
  <c r="BT197" s="1"/>
  <c r="BZ197" s="1"/>
  <c r="AO197"/>
  <c r="AU197" s="1"/>
  <c r="BA197" s="1"/>
  <c r="BG197" s="1"/>
  <c r="BM197" s="1"/>
  <c r="BS197" s="1"/>
  <c r="BY197" s="1"/>
  <c r="AM197"/>
  <c r="AN197" s="1"/>
  <c r="AT197" s="1"/>
  <c r="AZ197" s="1"/>
  <c r="AJ197"/>
  <c r="AI197"/>
  <c r="AH197"/>
  <c r="AE197"/>
  <c r="AD197"/>
  <c r="AC197"/>
  <c r="AF197" s="1"/>
  <c r="Z197"/>
  <c r="Y197"/>
  <c r="X197"/>
  <c r="AA197" s="1"/>
  <c r="P197"/>
  <c r="S197" s="1"/>
  <c r="O197"/>
  <c r="K197"/>
  <c r="AW196"/>
  <c r="BC196" s="1"/>
  <c r="BI196" s="1"/>
  <c r="BO196" s="1"/>
  <c r="BU196" s="1"/>
  <c r="CA196" s="1"/>
  <c r="AV196"/>
  <c r="BB196" s="1"/>
  <c r="BH196" s="1"/>
  <c r="BN196" s="1"/>
  <c r="BT196" s="1"/>
  <c r="BZ196" s="1"/>
  <c r="AS196"/>
  <c r="AO196"/>
  <c r="AU196" s="1"/>
  <c r="BA196" s="1"/>
  <c r="BG196" s="1"/>
  <c r="BM196" s="1"/>
  <c r="BS196" s="1"/>
  <c r="BY196" s="1"/>
  <c r="AM196"/>
  <c r="AN196" s="1"/>
  <c r="AT196" s="1"/>
  <c r="AZ196" s="1"/>
  <c r="AJ196"/>
  <c r="AI196"/>
  <c r="AH196"/>
  <c r="AE196"/>
  <c r="AD196"/>
  <c r="AC196"/>
  <c r="AF196" s="1"/>
  <c r="Z196"/>
  <c r="Y196"/>
  <c r="X196"/>
  <c r="AA196" s="1"/>
  <c r="P196"/>
  <c r="S196" s="1"/>
  <c r="O196"/>
  <c r="K196"/>
  <c r="AW195"/>
  <c r="BC195" s="1"/>
  <c r="BI195" s="1"/>
  <c r="BO195" s="1"/>
  <c r="BU195" s="1"/>
  <c r="CA195" s="1"/>
  <c r="AV195"/>
  <c r="BB195" s="1"/>
  <c r="BH195" s="1"/>
  <c r="BN195" s="1"/>
  <c r="BT195" s="1"/>
  <c r="BZ195" s="1"/>
  <c r="AS195"/>
  <c r="AO195"/>
  <c r="AU195" s="1"/>
  <c r="BA195" s="1"/>
  <c r="BG195" s="1"/>
  <c r="BM195" s="1"/>
  <c r="BS195" s="1"/>
  <c r="BY195" s="1"/>
  <c r="AM195"/>
  <c r="AN195" s="1"/>
  <c r="AT195" s="1"/>
  <c r="AZ195" s="1"/>
  <c r="AJ195"/>
  <c r="AI195"/>
  <c r="AH195"/>
  <c r="AE195"/>
  <c r="AD195"/>
  <c r="AC195"/>
  <c r="AF195" s="1"/>
  <c r="Z195"/>
  <c r="Y195"/>
  <c r="X195"/>
  <c r="AA195" s="1"/>
  <c r="P195"/>
  <c r="S195" s="1"/>
  <c r="O195"/>
  <c r="K195"/>
  <c r="AW194"/>
  <c r="BC194" s="1"/>
  <c r="BI194" s="1"/>
  <c r="BO194" s="1"/>
  <c r="BU194" s="1"/>
  <c r="CA194" s="1"/>
  <c r="AV194"/>
  <c r="BB194" s="1"/>
  <c r="BH194" s="1"/>
  <c r="BN194" s="1"/>
  <c r="BT194" s="1"/>
  <c r="BZ194" s="1"/>
  <c r="AS194"/>
  <c r="AO194"/>
  <c r="AU194" s="1"/>
  <c r="BA194" s="1"/>
  <c r="BG194" s="1"/>
  <c r="BM194" s="1"/>
  <c r="BS194" s="1"/>
  <c r="BY194" s="1"/>
  <c r="AM194"/>
  <c r="AN194" s="1"/>
  <c r="AT194" s="1"/>
  <c r="AZ194" s="1"/>
  <c r="AJ194"/>
  <c r="AI194"/>
  <c r="AH194"/>
  <c r="AF194"/>
  <c r="AE194"/>
  <c r="AD194"/>
  <c r="AC194"/>
  <c r="AA194"/>
  <c r="Z194"/>
  <c r="Y194"/>
  <c r="X194"/>
  <c r="P194"/>
  <c r="S194" s="1"/>
  <c r="O194"/>
  <c r="K194"/>
  <c r="AW193"/>
  <c r="BC193" s="1"/>
  <c r="BI193" s="1"/>
  <c r="BO193" s="1"/>
  <c r="BU193" s="1"/>
  <c r="CA193" s="1"/>
  <c r="AV193"/>
  <c r="BB193" s="1"/>
  <c r="BH193" s="1"/>
  <c r="BN193" s="1"/>
  <c r="BT193" s="1"/>
  <c r="BZ193" s="1"/>
  <c r="AS193"/>
  <c r="AO193"/>
  <c r="AU193" s="1"/>
  <c r="BA193" s="1"/>
  <c r="BG193" s="1"/>
  <c r="BM193" s="1"/>
  <c r="BS193" s="1"/>
  <c r="BY193" s="1"/>
  <c r="AM193"/>
  <c r="AN193" s="1"/>
  <c r="AT193" s="1"/>
  <c r="AZ193" s="1"/>
  <c r="AJ193"/>
  <c r="AI193"/>
  <c r="AH193"/>
  <c r="AF193"/>
  <c r="AE193"/>
  <c r="AD193"/>
  <c r="AC193"/>
  <c r="AA193"/>
  <c r="Z193"/>
  <c r="Y193"/>
  <c r="X193"/>
  <c r="P193"/>
  <c r="S193" s="1"/>
  <c r="O193"/>
  <c r="K193"/>
  <c r="AW192"/>
  <c r="BC192" s="1"/>
  <c r="BI192" s="1"/>
  <c r="BO192" s="1"/>
  <c r="BU192" s="1"/>
  <c r="CA192" s="1"/>
  <c r="AV192"/>
  <c r="BB192" s="1"/>
  <c r="BH192" s="1"/>
  <c r="BN192" s="1"/>
  <c r="BT192" s="1"/>
  <c r="BZ192" s="1"/>
  <c r="AS192"/>
  <c r="AO192"/>
  <c r="AU192" s="1"/>
  <c r="BA192" s="1"/>
  <c r="BG192" s="1"/>
  <c r="BM192" s="1"/>
  <c r="BS192" s="1"/>
  <c r="BY192" s="1"/>
  <c r="AM192"/>
  <c r="AN192" s="1"/>
  <c r="AT192" s="1"/>
  <c r="AZ192" s="1"/>
  <c r="AJ192"/>
  <c r="AI192"/>
  <c r="AH192"/>
  <c r="AF192"/>
  <c r="AE192"/>
  <c r="AD192"/>
  <c r="AC192"/>
  <c r="AA192"/>
  <c r="Z192"/>
  <c r="Y192"/>
  <c r="X192"/>
  <c r="P192"/>
  <c r="S192" s="1"/>
  <c r="O192"/>
  <c r="K192"/>
  <c r="AW191"/>
  <c r="BC191" s="1"/>
  <c r="BI191" s="1"/>
  <c r="BO191" s="1"/>
  <c r="BU191" s="1"/>
  <c r="CA191" s="1"/>
  <c r="AV191"/>
  <c r="BB191" s="1"/>
  <c r="BH191" s="1"/>
  <c r="BN191" s="1"/>
  <c r="BT191" s="1"/>
  <c r="BZ191" s="1"/>
  <c r="AS191"/>
  <c r="AO191"/>
  <c r="AU191" s="1"/>
  <c r="BA191" s="1"/>
  <c r="BG191" s="1"/>
  <c r="BM191" s="1"/>
  <c r="BS191" s="1"/>
  <c r="BY191" s="1"/>
  <c r="AM191"/>
  <c r="AN191" s="1"/>
  <c r="AT191" s="1"/>
  <c r="AZ191" s="1"/>
  <c r="AJ191"/>
  <c r="AI191"/>
  <c r="AH191"/>
  <c r="AF191"/>
  <c r="AE191"/>
  <c r="AD191"/>
  <c r="AC191"/>
  <c r="AA191"/>
  <c r="Z191"/>
  <c r="Y191"/>
  <c r="X191"/>
  <c r="P191"/>
  <c r="S191" s="1"/>
  <c r="O191"/>
  <c r="K191"/>
  <c r="AW190"/>
  <c r="BC190" s="1"/>
  <c r="BI190" s="1"/>
  <c r="BO190" s="1"/>
  <c r="BU190" s="1"/>
  <c r="CA190" s="1"/>
  <c r="AV190"/>
  <c r="BB190" s="1"/>
  <c r="BH190" s="1"/>
  <c r="BN190" s="1"/>
  <c r="BT190" s="1"/>
  <c r="BZ190" s="1"/>
  <c r="AS190"/>
  <c r="AO190"/>
  <c r="AU190" s="1"/>
  <c r="BA190" s="1"/>
  <c r="BG190" s="1"/>
  <c r="BM190" s="1"/>
  <c r="BS190" s="1"/>
  <c r="BY190" s="1"/>
  <c r="AM190"/>
  <c r="AN190" s="1"/>
  <c r="AT190" s="1"/>
  <c r="AZ190" s="1"/>
  <c r="AJ190"/>
  <c r="AI190"/>
  <c r="AH190"/>
  <c r="AF190"/>
  <c r="AE190"/>
  <c r="AD190"/>
  <c r="AC190"/>
  <c r="AA190"/>
  <c r="Z190"/>
  <c r="Y190"/>
  <c r="X190"/>
  <c r="P190"/>
  <c r="S190" s="1"/>
  <c r="O190"/>
  <c r="K190"/>
  <c r="AW189"/>
  <c r="BC189" s="1"/>
  <c r="BI189" s="1"/>
  <c r="BO189" s="1"/>
  <c r="BU189" s="1"/>
  <c r="CA189" s="1"/>
  <c r="AV189"/>
  <c r="BB189" s="1"/>
  <c r="BH189" s="1"/>
  <c r="BN189" s="1"/>
  <c r="BT189" s="1"/>
  <c r="BZ189" s="1"/>
  <c r="AS189"/>
  <c r="AO189"/>
  <c r="AU189" s="1"/>
  <c r="BA189" s="1"/>
  <c r="BG189" s="1"/>
  <c r="BM189" s="1"/>
  <c r="BS189" s="1"/>
  <c r="BY189" s="1"/>
  <c r="AM189"/>
  <c r="AN189" s="1"/>
  <c r="AT189" s="1"/>
  <c r="AZ189" s="1"/>
  <c r="AJ189"/>
  <c r="AI189"/>
  <c r="AH189"/>
  <c r="AF189"/>
  <c r="AE189"/>
  <c r="AD189"/>
  <c r="AC189"/>
  <c r="AA189"/>
  <c r="Z189"/>
  <c r="Y189"/>
  <c r="X189"/>
  <c r="P189"/>
  <c r="S189" s="1"/>
  <c r="O189"/>
  <c r="K189"/>
  <c r="AW188"/>
  <c r="BC188" s="1"/>
  <c r="BI188" s="1"/>
  <c r="BO188" s="1"/>
  <c r="BU188" s="1"/>
  <c r="CA188" s="1"/>
  <c r="AV188"/>
  <c r="BB188" s="1"/>
  <c r="BH188" s="1"/>
  <c r="BN188" s="1"/>
  <c r="BT188" s="1"/>
  <c r="BZ188" s="1"/>
  <c r="AS188"/>
  <c r="AO188"/>
  <c r="AU188" s="1"/>
  <c r="BA188" s="1"/>
  <c r="BG188" s="1"/>
  <c r="BM188" s="1"/>
  <c r="BS188" s="1"/>
  <c r="BY188" s="1"/>
  <c r="AM188"/>
  <c r="AN188" s="1"/>
  <c r="AT188" s="1"/>
  <c r="AZ188" s="1"/>
  <c r="AJ188"/>
  <c r="AI188"/>
  <c r="AH188"/>
  <c r="AF188"/>
  <c r="AE188"/>
  <c r="AD188"/>
  <c r="AC188"/>
  <c r="AA188"/>
  <c r="Z188"/>
  <c r="Y188"/>
  <c r="X188"/>
  <c r="P188"/>
  <c r="S188" s="1"/>
  <c r="O188"/>
  <c r="K188"/>
  <c r="AW187"/>
  <c r="BC187" s="1"/>
  <c r="BI187" s="1"/>
  <c r="BO187" s="1"/>
  <c r="BU187" s="1"/>
  <c r="CA187" s="1"/>
  <c r="AM187"/>
  <c r="AO187" s="1"/>
  <c r="AU187" s="1"/>
  <c r="BA187" s="1"/>
  <c r="BG187" s="1"/>
  <c r="BM187" s="1"/>
  <c r="BS187" s="1"/>
  <c r="BY187" s="1"/>
  <c r="AH187"/>
  <c r="AJ187" s="1"/>
  <c r="AC187"/>
  <c r="AE187" s="1"/>
  <c r="X187"/>
  <c r="Z187" s="1"/>
  <c r="K187"/>
  <c r="P187" s="1"/>
  <c r="BC186"/>
  <c r="BI186" s="1"/>
  <c r="BO186" s="1"/>
  <c r="BU186" s="1"/>
  <c r="CA186" s="1"/>
  <c r="AW186"/>
  <c r="AP186"/>
  <c r="AV186" s="1"/>
  <c r="BB186" s="1"/>
  <c r="BH186" s="1"/>
  <c r="BN186" s="1"/>
  <c r="BT186" s="1"/>
  <c r="BZ186" s="1"/>
  <c r="AO186"/>
  <c r="AU186" s="1"/>
  <c r="BA186" s="1"/>
  <c r="BG186" s="1"/>
  <c r="BM186" s="1"/>
  <c r="BS186" s="1"/>
  <c r="BY186" s="1"/>
  <c r="AN186"/>
  <c r="AT186" s="1"/>
  <c r="AZ186" s="1"/>
  <c r="AM186"/>
  <c r="AS186" s="1"/>
  <c r="AK186"/>
  <c r="AJ186"/>
  <c r="AI186"/>
  <c r="AH186"/>
  <c r="AF186"/>
  <c r="AE186"/>
  <c r="AD186"/>
  <c r="AC186"/>
  <c r="AA186"/>
  <c r="Z186"/>
  <c r="Y186"/>
  <c r="X186"/>
  <c r="V186"/>
  <c r="U186"/>
  <c r="M186"/>
  <c r="P186" s="1"/>
  <c r="K186"/>
  <c r="L186" s="1"/>
  <c r="O186" s="1"/>
  <c r="AW185"/>
  <c r="BC185" s="1"/>
  <c r="BI185" s="1"/>
  <c r="BO185" s="1"/>
  <c r="BU185" s="1"/>
  <c r="CA185" s="1"/>
  <c r="AM185"/>
  <c r="AP185" s="1"/>
  <c r="AV185" s="1"/>
  <c r="BB185" s="1"/>
  <c r="BH185" s="1"/>
  <c r="BN185" s="1"/>
  <c r="BT185" s="1"/>
  <c r="BZ185" s="1"/>
  <c r="AH185"/>
  <c r="AK185" s="1"/>
  <c r="AC185"/>
  <c r="AF185" s="1"/>
  <c r="X185"/>
  <c r="AA185" s="1"/>
  <c r="K185"/>
  <c r="O185" s="1"/>
  <c r="AW184"/>
  <c r="BC184" s="1"/>
  <c r="BI184" s="1"/>
  <c r="BO184" s="1"/>
  <c r="BU184" s="1"/>
  <c r="CA184" s="1"/>
  <c r="AP184"/>
  <c r="AV184" s="1"/>
  <c r="BB184" s="1"/>
  <c r="BH184" s="1"/>
  <c r="BN184" s="1"/>
  <c r="BT184" s="1"/>
  <c r="BZ184" s="1"/>
  <c r="AO184"/>
  <c r="AU184" s="1"/>
  <c r="BA184" s="1"/>
  <c r="BG184" s="1"/>
  <c r="BM184" s="1"/>
  <c r="BS184" s="1"/>
  <c r="BY184" s="1"/>
  <c r="AM184"/>
  <c r="AN184" s="1"/>
  <c r="AT184" s="1"/>
  <c r="AZ184" s="1"/>
  <c r="AK184"/>
  <c r="AJ184"/>
  <c r="AH184"/>
  <c r="AI184" s="1"/>
  <c r="AF184"/>
  <c r="AE184"/>
  <c r="AC184"/>
  <c r="AD184" s="1"/>
  <c r="AA184"/>
  <c r="Z184"/>
  <c r="X184"/>
  <c r="Y184" s="1"/>
  <c r="P184"/>
  <c r="K184"/>
  <c r="O184" s="1"/>
  <c r="AW183"/>
  <c r="BC183" s="1"/>
  <c r="BI183" s="1"/>
  <c r="BO183" s="1"/>
  <c r="BU183" s="1"/>
  <c r="CA183" s="1"/>
  <c r="AM183"/>
  <c r="AP183" s="1"/>
  <c r="AV183" s="1"/>
  <c r="BB183" s="1"/>
  <c r="BH183" s="1"/>
  <c r="BN183" s="1"/>
  <c r="BT183" s="1"/>
  <c r="BZ183" s="1"/>
  <c r="AH183"/>
  <c r="AK183" s="1"/>
  <c r="AC183"/>
  <c r="AF183" s="1"/>
  <c r="X183"/>
  <c r="AA183" s="1"/>
  <c r="V183"/>
  <c r="U183"/>
  <c r="M183"/>
  <c r="L183"/>
  <c r="O183" s="1"/>
  <c r="K183"/>
  <c r="AW182"/>
  <c r="BC182" s="1"/>
  <c r="BI182" s="1"/>
  <c r="BO182" s="1"/>
  <c r="BU182" s="1"/>
  <c r="CA182" s="1"/>
  <c r="AP182"/>
  <c r="AV182" s="1"/>
  <c r="BB182" s="1"/>
  <c r="BH182" s="1"/>
  <c r="BN182" s="1"/>
  <c r="BT182" s="1"/>
  <c r="BZ182" s="1"/>
  <c r="AM182"/>
  <c r="AO182" s="1"/>
  <c r="AU182" s="1"/>
  <c r="BA182" s="1"/>
  <c r="BG182" s="1"/>
  <c r="BM182" s="1"/>
  <c r="BS182" s="1"/>
  <c r="BY182" s="1"/>
  <c r="AK182"/>
  <c r="AH182"/>
  <c r="AJ182" s="1"/>
  <c r="AF182"/>
  <c r="AC182"/>
  <c r="AE182" s="1"/>
  <c r="AA182"/>
  <c r="X182"/>
  <c r="Z182" s="1"/>
  <c r="K182"/>
  <c r="O182" s="1"/>
  <c r="S182" s="1"/>
  <c r="AW181"/>
  <c r="BC181" s="1"/>
  <c r="BI181" s="1"/>
  <c r="BO181" s="1"/>
  <c r="BU181" s="1"/>
  <c r="CA181" s="1"/>
  <c r="AM181"/>
  <c r="AP181" s="1"/>
  <c r="AV181" s="1"/>
  <c r="BB181" s="1"/>
  <c r="BH181" s="1"/>
  <c r="BN181" s="1"/>
  <c r="BT181" s="1"/>
  <c r="BZ181" s="1"/>
  <c r="AH181"/>
  <c r="AK181" s="1"/>
  <c r="AC181"/>
  <c r="X181"/>
  <c r="M181"/>
  <c r="K181"/>
  <c r="L181" s="1"/>
  <c r="N181" s="1"/>
  <c r="AW180"/>
  <c r="BC180" s="1"/>
  <c r="BI180" s="1"/>
  <c r="BO180" s="1"/>
  <c r="BU180" s="1"/>
  <c r="CA180" s="1"/>
  <c r="AS180"/>
  <c r="AM180"/>
  <c r="AH180"/>
  <c r="AC180"/>
  <c r="X180"/>
  <c r="V180"/>
  <c r="U180"/>
  <c r="P180"/>
  <c r="M180"/>
  <c r="L180"/>
  <c r="O180" s="1"/>
  <c r="K180"/>
  <c r="AW179"/>
  <c r="BC179" s="1"/>
  <c r="BI179" s="1"/>
  <c r="BO179" s="1"/>
  <c r="BU179" s="1"/>
  <c r="CA179" s="1"/>
  <c r="AS179"/>
  <c r="AP179"/>
  <c r="AM179"/>
  <c r="AH179"/>
  <c r="AF179"/>
  <c r="AC179"/>
  <c r="X179"/>
  <c r="V179"/>
  <c r="U179"/>
  <c r="L179"/>
  <c r="K179"/>
  <c r="AW178"/>
  <c r="BC178" s="1"/>
  <c r="BI178" s="1"/>
  <c r="BO178" s="1"/>
  <c r="BU178" s="1"/>
  <c r="CA178" s="1"/>
  <c r="AV178"/>
  <c r="BB178" s="1"/>
  <c r="BH178" s="1"/>
  <c r="BN178" s="1"/>
  <c r="BT178" s="1"/>
  <c r="BZ178" s="1"/>
  <c r="AS178"/>
  <c r="AO178"/>
  <c r="AU178" s="1"/>
  <c r="BA178" s="1"/>
  <c r="BG178" s="1"/>
  <c r="BM178" s="1"/>
  <c r="BS178" s="1"/>
  <c r="BY178" s="1"/>
  <c r="AM178"/>
  <c r="AN178" s="1"/>
  <c r="AT178" s="1"/>
  <c r="AZ178" s="1"/>
  <c r="AJ178"/>
  <c r="AI178"/>
  <c r="AH178"/>
  <c r="AF178"/>
  <c r="AE178"/>
  <c r="AD178"/>
  <c r="AC178"/>
  <c r="AA178"/>
  <c r="Z178"/>
  <c r="Y178"/>
  <c r="X178"/>
  <c r="S178"/>
  <c r="K178"/>
  <c r="BC177"/>
  <c r="BI177" s="1"/>
  <c r="BO177" s="1"/>
  <c r="BU177" s="1"/>
  <c r="CA177" s="1"/>
  <c r="AW177"/>
  <c r="AV177"/>
  <c r="BB177" s="1"/>
  <c r="BH177" s="1"/>
  <c r="BN177" s="1"/>
  <c r="BT177" s="1"/>
  <c r="BZ177" s="1"/>
  <c r="AM177"/>
  <c r="AO177" s="1"/>
  <c r="AU177" s="1"/>
  <c r="BA177" s="1"/>
  <c r="BG177" s="1"/>
  <c r="BM177" s="1"/>
  <c r="BS177" s="1"/>
  <c r="BY177" s="1"/>
  <c r="AH177"/>
  <c r="AI177" s="1"/>
  <c r="AF177"/>
  <c r="AC177"/>
  <c r="AD177" s="1"/>
  <c r="AA177"/>
  <c r="X177"/>
  <c r="Y177" s="1"/>
  <c r="K177"/>
  <c r="L177" s="1"/>
  <c r="O177" s="1"/>
  <c r="S177" s="1"/>
  <c r="BC176"/>
  <c r="BI176" s="1"/>
  <c r="BO176" s="1"/>
  <c r="BU176" s="1"/>
  <c r="CA176" s="1"/>
  <c r="AW176"/>
  <c r="AV176"/>
  <c r="BB176" s="1"/>
  <c r="BH176" s="1"/>
  <c r="BN176" s="1"/>
  <c r="BT176" s="1"/>
  <c r="BZ176" s="1"/>
  <c r="AM176"/>
  <c r="AO176" s="1"/>
  <c r="AU176" s="1"/>
  <c r="BA176" s="1"/>
  <c r="BG176" s="1"/>
  <c r="BM176" s="1"/>
  <c r="BS176" s="1"/>
  <c r="BY176" s="1"/>
  <c r="AH176"/>
  <c r="AI176" s="1"/>
  <c r="AF176"/>
  <c r="AC176"/>
  <c r="AD176" s="1"/>
  <c r="AA176"/>
  <c r="X176"/>
  <c r="Y176" s="1"/>
  <c r="S176"/>
  <c r="K176"/>
  <c r="L176" s="1"/>
  <c r="BB175"/>
  <c r="BH175" s="1"/>
  <c r="BN175" s="1"/>
  <c r="BT175" s="1"/>
  <c r="BZ175" s="1"/>
  <c r="AW175"/>
  <c r="BC175" s="1"/>
  <c r="BI175" s="1"/>
  <c r="BO175" s="1"/>
  <c r="BU175" s="1"/>
  <c r="CA175" s="1"/>
  <c r="AV175"/>
  <c r="AS175"/>
  <c r="AM175"/>
  <c r="AN175" s="1"/>
  <c r="AT175" s="1"/>
  <c r="AZ175" s="1"/>
  <c r="AJ175"/>
  <c r="AH175"/>
  <c r="AI175" s="1"/>
  <c r="AF175"/>
  <c r="AE175"/>
  <c r="AC175"/>
  <c r="AD175" s="1"/>
  <c r="AA175"/>
  <c r="Z175"/>
  <c r="X175"/>
  <c r="Y175" s="1"/>
  <c r="P175"/>
  <c r="S175" s="1"/>
  <c r="K175"/>
  <c r="O175" s="1"/>
  <c r="BB174"/>
  <c r="BH174" s="1"/>
  <c r="BN174" s="1"/>
  <c r="BT174" s="1"/>
  <c r="BZ174" s="1"/>
  <c r="AW174"/>
  <c r="BC174" s="1"/>
  <c r="BI174" s="1"/>
  <c r="BO174" s="1"/>
  <c r="BU174" s="1"/>
  <c r="CA174" s="1"/>
  <c r="AV174"/>
  <c r="AS174"/>
  <c r="AM174"/>
  <c r="AN174" s="1"/>
  <c r="AT174" s="1"/>
  <c r="AZ174" s="1"/>
  <c r="AJ174"/>
  <c r="AH174"/>
  <c r="AI174" s="1"/>
  <c r="AF174"/>
  <c r="AE174"/>
  <c r="AC174"/>
  <c r="AD174" s="1"/>
  <c r="AA174"/>
  <c r="Z174"/>
  <c r="X174"/>
  <c r="Y174" s="1"/>
  <c r="P174"/>
  <c r="S174" s="1"/>
  <c r="O174"/>
  <c r="K174"/>
  <c r="BB173"/>
  <c r="BH173" s="1"/>
  <c r="BN173" s="1"/>
  <c r="BT173" s="1"/>
  <c r="BZ173" s="1"/>
  <c r="AW173"/>
  <c r="BC173" s="1"/>
  <c r="BI173" s="1"/>
  <c r="BO173" s="1"/>
  <c r="BU173" s="1"/>
  <c r="CA173" s="1"/>
  <c r="AV173"/>
  <c r="AS173"/>
  <c r="AM173"/>
  <c r="AN173" s="1"/>
  <c r="AT173" s="1"/>
  <c r="AZ173" s="1"/>
  <c r="AJ173"/>
  <c r="AH173"/>
  <c r="AI173" s="1"/>
  <c r="AF173"/>
  <c r="AE173"/>
  <c r="AC173"/>
  <c r="AD173" s="1"/>
  <c r="AA173"/>
  <c r="Z173"/>
  <c r="X173"/>
  <c r="Y173" s="1"/>
  <c r="P173"/>
  <c r="K173"/>
  <c r="L173" s="1"/>
  <c r="BC172"/>
  <c r="BI172" s="1"/>
  <c r="BO172" s="1"/>
  <c r="BU172" s="1"/>
  <c r="CA172" s="1"/>
  <c r="AW172"/>
  <c r="AV172"/>
  <c r="BB172" s="1"/>
  <c r="BH172" s="1"/>
  <c r="BN172" s="1"/>
  <c r="BT172" s="1"/>
  <c r="BZ172" s="1"/>
  <c r="AM172"/>
  <c r="AO172" s="1"/>
  <c r="AU172" s="1"/>
  <c r="BA172" s="1"/>
  <c r="BG172" s="1"/>
  <c r="BM172" s="1"/>
  <c r="BS172" s="1"/>
  <c r="BY172" s="1"/>
  <c r="AH172"/>
  <c r="AI172" s="1"/>
  <c r="AF172"/>
  <c r="AC172"/>
  <c r="AD172" s="1"/>
  <c r="AA172"/>
  <c r="X172"/>
  <c r="Y172" s="1"/>
  <c r="M172"/>
  <c r="L172"/>
  <c r="K172"/>
  <c r="O172" s="1"/>
  <c r="BA171"/>
  <c r="BG171" s="1"/>
  <c r="BM171" s="1"/>
  <c r="BS171" s="1"/>
  <c r="BY171" s="1"/>
  <c r="AV171"/>
  <c r="BB171" s="1"/>
  <c r="BH171" s="1"/>
  <c r="BN171" s="1"/>
  <c r="BT171" s="1"/>
  <c r="BZ171" s="1"/>
  <c r="AU171"/>
  <c r="AT171"/>
  <c r="AZ171" s="1"/>
  <c r="AS171"/>
  <c r="AQ171"/>
  <c r="AW171" s="1"/>
  <c r="BC171" s="1"/>
  <c r="BI171" s="1"/>
  <c r="BO171" s="1"/>
  <c r="BU171" s="1"/>
  <c r="CA171" s="1"/>
  <c r="AM171"/>
  <c r="AH171"/>
  <c r="AL171" s="1"/>
  <c r="AG171"/>
  <c r="AC171"/>
  <c r="X171"/>
  <c r="AB171" s="1"/>
  <c r="K171"/>
  <c r="Q171" s="1"/>
  <c r="S171" s="1"/>
  <c r="BB170"/>
  <c r="BH170" s="1"/>
  <c r="BN170" s="1"/>
  <c r="BT170" s="1"/>
  <c r="BZ170" s="1"/>
  <c r="AW170"/>
  <c r="BC170" s="1"/>
  <c r="BI170" s="1"/>
  <c r="BO170" s="1"/>
  <c r="BU170" s="1"/>
  <c r="CA170" s="1"/>
  <c r="AV170"/>
  <c r="AS170"/>
  <c r="AM170"/>
  <c r="AN170" s="1"/>
  <c r="AT170" s="1"/>
  <c r="AZ170" s="1"/>
  <c r="AJ170"/>
  <c r="AH170"/>
  <c r="AI170" s="1"/>
  <c r="AE170"/>
  <c r="AC170"/>
  <c r="X170"/>
  <c r="Z170" s="1"/>
  <c r="AD170" s="1"/>
  <c r="S170"/>
  <c r="K170"/>
  <c r="BB169"/>
  <c r="BH169" s="1"/>
  <c r="BN169" s="1"/>
  <c r="BT169" s="1"/>
  <c r="BZ169" s="1"/>
  <c r="AV169"/>
  <c r="AU169"/>
  <c r="BA169" s="1"/>
  <c r="BG169" s="1"/>
  <c r="BM169" s="1"/>
  <c r="BS169" s="1"/>
  <c r="BY169" s="1"/>
  <c r="AT169"/>
  <c r="AZ169" s="1"/>
  <c r="AS169"/>
  <c r="AM169"/>
  <c r="AQ169" s="1"/>
  <c r="AH169"/>
  <c r="AL169" s="1"/>
  <c r="AL198" s="1"/>
  <c r="AC169"/>
  <c r="AG169" s="1"/>
  <c r="AG198" s="1"/>
  <c r="X169"/>
  <c r="AB169" s="1"/>
  <c r="K169"/>
  <c r="K198" s="1"/>
  <c r="BC168"/>
  <c r="BI168" s="1"/>
  <c r="BO168" s="1"/>
  <c r="BU168" s="1"/>
  <c r="CA168" s="1"/>
  <c r="AW168"/>
  <c r="AV168"/>
  <c r="BB168" s="1"/>
  <c r="BH168" s="1"/>
  <c r="BN168" s="1"/>
  <c r="BT168" s="1"/>
  <c r="BZ168" s="1"/>
  <c r="AM168"/>
  <c r="AO168" s="1"/>
  <c r="AU168" s="1"/>
  <c r="BA168" s="1"/>
  <c r="BG168" s="1"/>
  <c r="BM168" s="1"/>
  <c r="BS168" s="1"/>
  <c r="BY168" s="1"/>
  <c r="AH168"/>
  <c r="AI168" s="1"/>
  <c r="AE168"/>
  <c r="AC168"/>
  <c r="AD168" s="1"/>
  <c r="Z168"/>
  <c r="Y168"/>
  <c r="X168"/>
  <c r="S168"/>
  <c r="BB167"/>
  <c r="BH167" s="1"/>
  <c r="BN167" s="1"/>
  <c r="BT167" s="1"/>
  <c r="BZ167" s="1"/>
  <c r="AW167"/>
  <c r="BC167" s="1"/>
  <c r="BI167" s="1"/>
  <c r="BO167" s="1"/>
  <c r="BU167" s="1"/>
  <c r="CA167" s="1"/>
  <c r="AV167"/>
  <c r="AS167"/>
  <c r="AM167"/>
  <c r="AM198" s="1"/>
  <c r="AJ167"/>
  <c r="AI167"/>
  <c r="AH167"/>
  <c r="AH198" s="1"/>
  <c r="AF167"/>
  <c r="AC167"/>
  <c r="AC198" s="1"/>
  <c r="AA167"/>
  <c r="Z167"/>
  <c r="X167"/>
  <c r="X198" s="1"/>
  <c r="S166"/>
  <c r="BF165"/>
  <c r="BL165" s="1"/>
  <c r="BA165"/>
  <c r="BG165" s="1"/>
  <c r="BM165" s="1"/>
  <c r="BS165" s="1"/>
  <c r="BY165" s="1"/>
  <c r="AZ165"/>
  <c r="AW165"/>
  <c r="BC165" s="1"/>
  <c r="BI165" s="1"/>
  <c r="BO165" s="1"/>
  <c r="BU165" s="1"/>
  <c r="CA165" s="1"/>
  <c r="AV165"/>
  <c r="BB165" s="1"/>
  <c r="BH165" s="1"/>
  <c r="BN165" s="1"/>
  <c r="BT165" s="1"/>
  <c r="BZ165" s="1"/>
  <c r="AU165"/>
  <c r="AT165"/>
  <c r="AS165"/>
  <c r="Z165"/>
  <c r="Y165"/>
  <c r="T165"/>
  <c r="R165"/>
  <c r="P165"/>
  <c r="N165"/>
  <c r="M165"/>
  <c r="BC164"/>
  <c r="BI164" s="1"/>
  <c r="BO164" s="1"/>
  <c r="BU164" s="1"/>
  <c r="CA164" s="1"/>
  <c r="AW164"/>
  <c r="AV164"/>
  <c r="BB164" s="1"/>
  <c r="BH164" s="1"/>
  <c r="BN164" s="1"/>
  <c r="BT164" s="1"/>
  <c r="BZ164" s="1"/>
  <c r="AM164"/>
  <c r="AN164" s="1"/>
  <c r="AT164" s="1"/>
  <c r="AZ164" s="1"/>
  <c r="AH164"/>
  <c r="AI164" s="1"/>
  <c r="AE164"/>
  <c r="AC164"/>
  <c r="AD164" s="1"/>
  <c r="AA164"/>
  <c r="X164"/>
  <c r="AB164" s="1"/>
  <c r="K164"/>
  <c r="L164" s="1"/>
  <c r="O164" s="1"/>
  <c r="S164" s="1"/>
  <c r="BC163"/>
  <c r="BI163" s="1"/>
  <c r="BO163" s="1"/>
  <c r="BU163" s="1"/>
  <c r="CA163" s="1"/>
  <c r="AW163"/>
  <c r="AV163"/>
  <c r="BB163" s="1"/>
  <c r="BH163" s="1"/>
  <c r="BN163" s="1"/>
  <c r="BT163" s="1"/>
  <c r="BZ163" s="1"/>
  <c r="AM163"/>
  <c r="AN163" s="1"/>
  <c r="AT163" s="1"/>
  <c r="AZ163" s="1"/>
  <c r="AH163"/>
  <c r="AI163" s="1"/>
  <c r="AE163"/>
  <c r="AC163"/>
  <c r="AD163" s="1"/>
  <c r="AA163"/>
  <c r="X163"/>
  <c r="AB163" s="1"/>
  <c r="K163"/>
  <c r="L163" s="1"/>
  <c r="O163" s="1"/>
  <c r="S163" s="1"/>
  <c r="BC162"/>
  <c r="BI162" s="1"/>
  <c r="BO162" s="1"/>
  <c r="BU162" s="1"/>
  <c r="CA162" s="1"/>
  <c r="AW162"/>
  <c r="AV162"/>
  <c r="BB162" s="1"/>
  <c r="BH162" s="1"/>
  <c r="BN162" s="1"/>
  <c r="BT162" s="1"/>
  <c r="BZ162" s="1"/>
  <c r="AM162"/>
  <c r="AN162" s="1"/>
  <c r="AT162" s="1"/>
  <c r="AZ162" s="1"/>
  <c r="AH162"/>
  <c r="AI162" s="1"/>
  <c r="AE162"/>
  <c r="AC162"/>
  <c r="AD162" s="1"/>
  <c r="AA162"/>
  <c r="X162"/>
  <c r="AB162" s="1"/>
  <c r="K162"/>
  <c r="L162" s="1"/>
  <c r="O162" s="1"/>
  <c r="S162" s="1"/>
  <c r="BC161"/>
  <c r="BI161" s="1"/>
  <c r="BO161" s="1"/>
  <c r="BU161" s="1"/>
  <c r="CA161" s="1"/>
  <c r="AW161"/>
  <c r="AV161"/>
  <c r="BB161" s="1"/>
  <c r="BH161" s="1"/>
  <c r="BN161" s="1"/>
  <c r="BT161" s="1"/>
  <c r="BZ161" s="1"/>
  <c r="AM161"/>
  <c r="AN161" s="1"/>
  <c r="AT161" s="1"/>
  <c r="AZ161" s="1"/>
  <c r="AH161"/>
  <c r="AI161" s="1"/>
  <c r="AE161"/>
  <c r="AC161"/>
  <c r="AD161" s="1"/>
  <c r="AA161"/>
  <c r="X161"/>
  <c r="AB161" s="1"/>
  <c r="K161"/>
  <c r="L161" s="1"/>
  <c r="O161" s="1"/>
  <c r="S161" s="1"/>
  <c r="BC160"/>
  <c r="BI160" s="1"/>
  <c r="BO160" s="1"/>
  <c r="BU160" s="1"/>
  <c r="CA160" s="1"/>
  <c r="AW160"/>
  <c r="AV160"/>
  <c r="BB160" s="1"/>
  <c r="BH160" s="1"/>
  <c r="BN160" s="1"/>
  <c r="BT160" s="1"/>
  <c r="BZ160" s="1"/>
  <c r="AM160"/>
  <c r="AN160" s="1"/>
  <c r="AT160" s="1"/>
  <c r="AZ160" s="1"/>
  <c r="AH160"/>
  <c r="AI160" s="1"/>
  <c r="AE160"/>
  <c r="AC160"/>
  <c r="AD160" s="1"/>
  <c r="AA160"/>
  <c r="X160"/>
  <c r="AB160" s="1"/>
  <c r="K160"/>
  <c r="L160" s="1"/>
  <c r="O160" s="1"/>
  <c r="S160" s="1"/>
  <c r="BC159"/>
  <c r="BI159" s="1"/>
  <c r="BO159" s="1"/>
  <c r="BU159" s="1"/>
  <c r="CA159" s="1"/>
  <c r="AW159"/>
  <c r="AV159"/>
  <c r="BB159" s="1"/>
  <c r="BH159" s="1"/>
  <c r="BN159" s="1"/>
  <c r="BT159" s="1"/>
  <c r="BZ159" s="1"/>
  <c r="AM159"/>
  <c r="AN159" s="1"/>
  <c r="AT159" s="1"/>
  <c r="AZ159" s="1"/>
  <c r="AH159"/>
  <c r="AI159" s="1"/>
  <c r="AE159"/>
  <c r="AC159"/>
  <c r="AD159" s="1"/>
  <c r="AA159"/>
  <c r="X159"/>
  <c r="AB159" s="1"/>
  <c r="K159"/>
  <c r="L159" s="1"/>
  <c r="O159" s="1"/>
  <c r="S159" s="1"/>
  <c r="BC158"/>
  <c r="BI158" s="1"/>
  <c r="BO158" s="1"/>
  <c r="BU158" s="1"/>
  <c r="CA158" s="1"/>
  <c r="AW158"/>
  <c r="AV158"/>
  <c r="BB158" s="1"/>
  <c r="BH158" s="1"/>
  <c r="BN158" s="1"/>
  <c r="BT158" s="1"/>
  <c r="BZ158" s="1"/>
  <c r="AM158"/>
  <c r="AN158" s="1"/>
  <c r="AT158" s="1"/>
  <c r="AZ158" s="1"/>
  <c r="AH158"/>
  <c r="AI158" s="1"/>
  <c r="AE158"/>
  <c r="AC158"/>
  <c r="AD158" s="1"/>
  <c r="AA158"/>
  <c r="X158"/>
  <c r="AB158" s="1"/>
  <c r="BC157"/>
  <c r="BI157" s="1"/>
  <c r="BO157" s="1"/>
  <c r="BU157" s="1"/>
  <c r="CA157" s="1"/>
  <c r="AW157"/>
  <c r="AV157"/>
  <c r="BB157" s="1"/>
  <c r="BH157" s="1"/>
  <c r="BN157" s="1"/>
  <c r="BT157" s="1"/>
  <c r="BZ157" s="1"/>
  <c r="AM157"/>
  <c r="AN157" s="1"/>
  <c r="AT157" s="1"/>
  <c r="AZ157" s="1"/>
  <c r="AH157"/>
  <c r="AI157" s="1"/>
  <c r="AE157"/>
  <c r="AC157"/>
  <c r="AD157" s="1"/>
  <c r="AA157"/>
  <c r="X157"/>
  <c r="AB157" s="1"/>
  <c r="BC156"/>
  <c r="BI156" s="1"/>
  <c r="BO156" s="1"/>
  <c r="BU156" s="1"/>
  <c r="CA156" s="1"/>
  <c r="AW156"/>
  <c r="AV156"/>
  <c r="BB156" s="1"/>
  <c r="BH156" s="1"/>
  <c r="BN156" s="1"/>
  <c r="BT156" s="1"/>
  <c r="BZ156" s="1"/>
  <c r="AM156"/>
  <c r="AN156" s="1"/>
  <c r="AT156" s="1"/>
  <c r="AZ156" s="1"/>
  <c r="AH156"/>
  <c r="AI156" s="1"/>
  <c r="AE156"/>
  <c r="AC156"/>
  <c r="AD156" s="1"/>
  <c r="AA156"/>
  <c r="X156"/>
  <c r="AB156" s="1"/>
  <c r="BC155"/>
  <c r="BI155" s="1"/>
  <c r="BO155" s="1"/>
  <c r="BU155" s="1"/>
  <c r="CA155" s="1"/>
  <c r="AW155"/>
  <c r="AV155"/>
  <c r="BB155" s="1"/>
  <c r="BH155" s="1"/>
  <c r="BN155" s="1"/>
  <c r="BT155" s="1"/>
  <c r="BZ155" s="1"/>
  <c r="AM155"/>
  <c r="AN155" s="1"/>
  <c r="AT155" s="1"/>
  <c r="AZ155" s="1"/>
  <c r="AH155"/>
  <c r="AI155" s="1"/>
  <c r="AE155"/>
  <c r="AC155"/>
  <c r="AD155" s="1"/>
  <c r="AA155"/>
  <c r="X155"/>
  <c r="AB155" s="1"/>
  <c r="BC154"/>
  <c r="BI154" s="1"/>
  <c r="BO154" s="1"/>
  <c r="BU154" s="1"/>
  <c r="CA154" s="1"/>
  <c r="AW154"/>
  <c r="AV154"/>
  <c r="BB154" s="1"/>
  <c r="BH154" s="1"/>
  <c r="BN154" s="1"/>
  <c r="BT154" s="1"/>
  <c r="BZ154" s="1"/>
  <c r="AM154"/>
  <c r="AN154" s="1"/>
  <c r="AT154" s="1"/>
  <c r="AZ154" s="1"/>
  <c r="AH154"/>
  <c r="AI154" s="1"/>
  <c r="AE154"/>
  <c r="AC154"/>
  <c r="AD154" s="1"/>
  <c r="AA154"/>
  <c r="X154"/>
  <c r="AB154" s="1"/>
  <c r="K154"/>
  <c r="L154" s="1"/>
  <c r="O154" s="1"/>
  <c r="S154" s="1"/>
  <c r="BC153"/>
  <c r="BI153" s="1"/>
  <c r="BO153" s="1"/>
  <c r="BU153" s="1"/>
  <c r="CA153" s="1"/>
  <c r="AW153"/>
  <c r="AV153"/>
  <c r="BB153" s="1"/>
  <c r="BH153" s="1"/>
  <c r="BN153" s="1"/>
  <c r="BT153" s="1"/>
  <c r="BZ153" s="1"/>
  <c r="AM153"/>
  <c r="AN153" s="1"/>
  <c r="AT153" s="1"/>
  <c r="AZ153" s="1"/>
  <c r="AH153"/>
  <c r="AI153" s="1"/>
  <c r="AE153"/>
  <c r="AC153"/>
  <c r="AD153" s="1"/>
  <c r="AA153"/>
  <c r="X153"/>
  <c r="AB153" s="1"/>
  <c r="K153"/>
  <c r="L153" s="1"/>
  <c r="O153" s="1"/>
  <c r="S153" s="1"/>
  <c r="BC152"/>
  <c r="BI152" s="1"/>
  <c r="BO152" s="1"/>
  <c r="BU152" s="1"/>
  <c r="CA152" s="1"/>
  <c r="AW152"/>
  <c r="AV152"/>
  <c r="BB152" s="1"/>
  <c r="BH152" s="1"/>
  <c r="BN152" s="1"/>
  <c r="BT152" s="1"/>
  <c r="BZ152" s="1"/>
  <c r="AM152"/>
  <c r="AN152" s="1"/>
  <c r="AT152" s="1"/>
  <c r="AZ152" s="1"/>
  <c r="AH152"/>
  <c r="AE152"/>
  <c r="AC152"/>
  <c r="AD152" s="1"/>
  <c r="AB152"/>
  <c r="AA152"/>
  <c r="X152"/>
  <c r="BC151"/>
  <c r="BI151" s="1"/>
  <c r="BO151" s="1"/>
  <c r="BU151" s="1"/>
  <c r="CA151" s="1"/>
  <c r="AW151"/>
  <c r="AV151"/>
  <c r="BB151" s="1"/>
  <c r="BH151" s="1"/>
  <c r="BN151" s="1"/>
  <c r="BT151" s="1"/>
  <c r="BZ151" s="1"/>
  <c r="AM151"/>
  <c r="AN151" s="1"/>
  <c r="AT151" s="1"/>
  <c r="AZ151" s="1"/>
  <c r="AH151"/>
  <c r="AE151"/>
  <c r="AC151"/>
  <c r="AD151" s="1"/>
  <c r="AB151"/>
  <c r="X151"/>
  <c r="L151"/>
  <c r="O151" s="1"/>
  <c r="S151" s="1"/>
  <c r="K151"/>
  <c r="BC150"/>
  <c r="BI150" s="1"/>
  <c r="BO150" s="1"/>
  <c r="BU150" s="1"/>
  <c r="CA150" s="1"/>
  <c r="AW150"/>
  <c r="AV150"/>
  <c r="BB150" s="1"/>
  <c r="BH150" s="1"/>
  <c r="BN150" s="1"/>
  <c r="BT150" s="1"/>
  <c r="BZ150" s="1"/>
  <c r="AM150"/>
  <c r="AS150" s="1"/>
  <c r="AH150"/>
  <c r="AJ150" s="1"/>
  <c r="AE150"/>
  <c r="AC150"/>
  <c r="AD150" s="1"/>
  <c r="AA150"/>
  <c r="X150"/>
  <c r="Z150" s="1"/>
  <c r="BC149"/>
  <c r="BI149" s="1"/>
  <c r="BO149" s="1"/>
  <c r="BU149" s="1"/>
  <c r="CA149" s="1"/>
  <c r="AW149"/>
  <c r="AV149"/>
  <c r="BB149" s="1"/>
  <c r="BH149" s="1"/>
  <c r="BN149" s="1"/>
  <c r="BT149" s="1"/>
  <c r="BZ149" s="1"/>
  <c r="AM149"/>
  <c r="AS149" s="1"/>
  <c r="AH149"/>
  <c r="AJ149" s="1"/>
  <c r="AE149"/>
  <c r="AC149"/>
  <c r="AD149" s="1"/>
  <c r="AA149"/>
  <c r="X149"/>
  <c r="Z149" s="1"/>
  <c r="K149"/>
  <c r="L149" s="1"/>
  <c r="O149" s="1"/>
  <c r="S149" s="1"/>
  <c r="BC148"/>
  <c r="BI148" s="1"/>
  <c r="BO148" s="1"/>
  <c r="BU148" s="1"/>
  <c r="CA148" s="1"/>
  <c r="AW148"/>
  <c r="AV148"/>
  <c r="BB148" s="1"/>
  <c r="BH148" s="1"/>
  <c r="BN148" s="1"/>
  <c r="BT148" s="1"/>
  <c r="BZ148" s="1"/>
  <c r="AM148"/>
  <c r="AS148" s="1"/>
  <c r="AH148"/>
  <c r="AJ148" s="1"/>
  <c r="AE148"/>
  <c r="AC148"/>
  <c r="AD148" s="1"/>
  <c r="AA148"/>
  <c r="X148"/>
  <c r="Z148" s="1"/>
  <c r="BC147"/>
  <c r="BI147" s="1"/>
  <c r="BO147" s="1"/>
  <c r="BU147" s="1"/>
  <c r="CA147" s="1"/>
  <c r="AW147"/>
  <c r="AV147"/>
  <c r="BB147" s="1"/>
  <c r="BH147" s="1"/>
  <c r="BN147" s="1"/>
  <c r="BT147" s="1"/>
  <c r="BZ147" s="1"/>
  <c r="AM147"/>
  <c r="AS147" s="1"/>
  <c r="AH147"/>
  <c r="AJ147" s="1"/>
  <c r="AE147"/>
  <c r="AC147"/>
  <c r="AD147" s="1"/>
  <c r="AA147"/>
  <c r="X147"/>
  <c r="Z147" s="1"/>
  <c r="K147"/>
  <c r="L147" s="1"/>
  <c r="O147" s="1"/>
  <c r="S147" s="1"/>
  <c r="BC146"/>
  <c r="BI146" s="1"/>
  <c r="BO146" s="1"/>
  <c r="BU146" s="1"/>
  <c r="CA146" s="1"/>
  <c r="AW146"/>
  <c r="AV146"/>
  <c r="BB146" s="1"/>
  <c r="BH146" s="1"/>
  <c r="BN146" s="1"/>
  <c r="BT146" s="1"/>
  <c r="BZ146" s="1"/>
  <c r="AM146"/>
  <c r="AS146" s="1"/>
  <c r="AH146"/>
  <c r="AJ146" s="1"/>
  <c r="AE146"/>
  <c r="AC146"/>
  <c r="AD146" s="1"/>
  <c r="AA146"/>
  <c r="X146"/>
  <c r="Z146" s="1"/>
  <c r="K146"/>
  <c r="L146" s="1"/>
  <c r="O146" s="1"/>
  <c r="S146" s="1"/>
  <c r="BC145"/>
  <c r="BI145" s="1"/>
  <c r="BO145" s="1"/>
  <c r="BU145" s="1"/>
  <c r="CA145" s="1"/>
  <c r="AW145"/>
  <c r="AV145"/>
  <c r="BB145" s="1"/>
  <c r="BH145" s="1"/>
  <c r="BN145" s="1"/>
  <c r="BT145" s="1"/>
  <c r="BZ145" s="1"/>
  <c r="AM145"/>
  <c r="AS145" s="1"/>
  <c r="AH145"/>
  <c r="AJ145" s="1"/>
  <c r="AE145"/>
  <c r="AC145"/>
  <c r="AD145" s="1"/>
  <c r="AA145"/>
  <c r="X145"/>
  <c r="Z145" s="1"/>
  <c r="K145"/>
  <c r="L145" s="1"/>
  <c r="O145" s="1"/>
  <c r="S145" s="1"/>
  <c r="BC144"/>
  <c r="BI144" s="1"/>
  <c r="BO144" s="1"/>
  <c r="BU144" s="1"/>
  <c r="CA144" s="1"/>
  <c r="AW144"/>
  <c r="AV144"/>
  <c r="BB144" s="1"/>
  <c r="BH144" s="1"/>
  <c r="BN144" s="1"/>
  <c r="BT144" s="1"/>
  <c r="BZ144" s="1"/>
  <c r="AM144"/>
  <c r="AS144" s="1"/>
  <c r="AH144"/>
  <c r="AJ144" s="1"/>
  <c r="AE144"/>
  <c r="AC144"/>
  <c r="AD144" s="1"/>
  <c r="AA144"/>
  <c r="X144"/>
  <c r="Z144" s="1"/>
  <c r="K144"/>
  <c r="L144" s="1"/>
  <c r="O144" s="1"/>
  <c r="S144" s="1"/>
  <c r="BC143"/>
  <c r="BI143" s="1"/>
  <c r="BO143" s="1"/>
  <c r="BU143" s="1"/>
  <c r="CA143" s="1"/>
  <c r="AW143"/>
  <c r="AV143"/>
  <c r="BB143" s="1"/>
  <c r="BH143" s="1"/>
  <c r="BN143" s="1"/>
  <c r="BT143" s="1"/>
  <c r="BZ143" s="1"/>
  <c r="AM143"/>
  <c r="AS143" s="1"/>
  <c r="AH143"/>
  <c r="AJ143" s="1"/>
  <c r="AE143"/>
  <c r="AC143"/>
  <c r="AD143" s="1"/>
  <c r="AA143"/>
  <c r="X143"/>
  <c r="Z143" s="1"/>
  <c r="BC142"/>
  <c r="BI142" s="1"/>
  <c r="BO142" s="1"/>
  <c r="BU142" s="1"/>
  <c r="CA142" s="1"/>
  <c r="AW142"/>
  <c r="AV142"/>
  <c r="BB142" s="1"/>
  <c r="BH142" s="1"/>
  <c r="BN142" s="1"/>
  <c r="BT142" s="1"/>
  <c r="BZ142" s="1"/>
  <c r="AM142"/>
  <c r="AS142" s="1"/>
  <c r="AH142"/>
  <c r="AJ142" s="1"/>
  <c r="AE142"/>
  <c r="AC142"/>
  <c r="AD142" s="1"/>
  <c r="AA142"/>
  <c r="X142"/>
  <c r="Z142" s="1"/>
  <c r="AV141"/>
  <c r="BB141" s="1"/>
  <c r="BH141" s="1"/>
  <c r="BN141" s="1"/>
  <c r="BT141" s="1"/>
  <c r="BZ141" s="1"/>
  <c r="AU141"/>
  <c r="BA141" s="1"/>
  <c r="BG141" s="1"/>
  <c r="BM141" s="1"/>
  <c r="BS141" s="1"/>
  <c r="BY141" s="1"/>
  <c r="AT141"/>
  <c r="AZ141" s="1"/>
  <c r="AM141"/>
  <c r="AS141" s="1"/>
  <c r="AL141"/>
  <c r="AH141"/>
  <c r="AC141"/>
  <c r="AG141" s="1"/>
  <c r="AB141"/>
  <c r="X141"/>
  <c r="Q141"/>
  <c r="S141" s="1"/>
  <c r="L141"/>
  <c r="K141"/>
  <c r="AW140"/>
  <c r="BC140" s="1"/>
  <c r="BI140" s="1"/>
  <c r="BO140" s="1"/>
  <c r="BU140" s="1"/>
  <c r="CA140" s="1"/>
  <c r="AV140"/>
  <c r="BB140" s="1"/>
  <c r="BH140" s="1"/>
  <c r="BN140" s="1"/>
  <c r="BT140" s="1"/>
  <c r="BZ140" s="1"/>
  <c r="AS140"/>
  <c r="AO140"/>
  <c r="AU140" s="1"/>
  <c r="BA140" s="1"/>
  <c r="BG140" s="1"/>
  <c r="BM140" s="1"/>
  <c r="BS140" s="1"/>
  <c r="BY140" s="1"/>
  <c r="AM140"/>
  <c r="AN140" s="1"/>
  <c r="AT140" s="1"/>
  <c r="AZ140" s="1"/>
  <c r="AJ140"/>
  <c r="AI140"/>
  <c r="AH140"/>
  <c r="AF140"/>
  <c r="AC140"/>
  <c r="AD140" s="1"/>
  <c r="AA140"/>
  <c r="AE140" s="1"/>
  <c r="X140"/>
  <c r="Z140" s="1"/>
  <c r="AV139"/>
  <c r="BB139" s="1"/>
  <c r="BH139" s="1"/>
  <c r="BN139" s="1"/>
  <c r="BT139" s="1"/>
  <c r="BZ139" s="1"/>
  <c r="AU139"/>
  <c r="BA139" s="1"/>
  <c r="BG139" s="1"/>
  <c r="BM139" s="1"/>
  <c r="BS139" s="1"/>
  <c r="BY139" s="1"/>
  <c r="AT139"/>
  <c r="AZ139" s="1"/>
  <c r="AM139"/>
  <c r="AS139" s="1"/>
  <c r="AL139"/>
  <c r="AH139"/>
  <c r="AC139"/>
  <c r="AG139" s="1"/>
  <c r="AB139"/>
  <c r="X139"/>
  <c r="Q139"/>
  <c r="S139" s="1"/>
  <c r="L139"/>
  <c r="K139"/>
  <c r="AW138"/>
  <c r="BC138" s="1"/>
  <c r="BI138" s="1"/>
  <c r="BO138" s="1"/>
  <c r="BU138" s="1"/>
  <c r="CA138" s="1"/>
  <c r="AV138"/>
  <c r="BB138" s="1"/>
  <c r="BH138" s="1"/>
  <c r="BN138" s="1"/>
  <c r="BT138" s="1"/>
  <c r="BZ138" s="1"/>
  <c r="AS138"/>
  <c r="AO138"/>
  <c r="AU138" s="1"/>
  <c r="BA138" s="1"/>
  <c r="BG138" s="1"/>
  <c r="BM138" s="1"/>
  <c r="BS138" s="1"/>
  <c r="BY138" s="1"/>
  <c r="AM138"/>
  <c r="AN138" s="1"/>
  <c r="AT138" s="1"/>
  <c r="AZ138" s="1"/>
  <c r="AJ138"/>
  <c r="AI138"/>
  <c r="AH138"/>
  <c r="AC138"/>
  <c r="AD138" s="1"/>
  <c r="Z138"/>
  <c r="Y138"/>
  <c r="X138"/>
  <c r="AB138" s="1"/>
  <c r="AW137"/>
  <c r="BC137" s="1"/>
  <c r="BI137" s="1"/>
  <c r="BO137" s="1"/>
  <c r="BU137" s="1"/>
  <c r="CA137" s="1"/>
  <c r="AV137"/>
  <c r="BB137" s="1"/>
  <c r="BH137" s="1"/>
  <c r="BN137" s="1"/>
  <c r="BT137" s="1"/>
  <c r="BZ137" s="1"/>
  <c r="AS137"/>
  <c r="AO137"/>
  <c r="AU137" s="1"/>
  <c r="BA137" s="1"/>
  <c r="BG137" s="1"/>
  <c r="BM137" s="1"/>
  <c r="BS137" s="1"/>
  <c r="BY137" s="1"/>
  <c r="AM137"/>
  <c r="AN137" s="1"/>
  <c r="AT137" s="1"/>
  <c r="AZ137" s="1"/>
  <c r="AJ137"/>
  <c r="AI137"/>
  <c r="AH137"/>
  <c r="AC137"/>
  <c r="AD137" s="1"/>
  <c r="Z137"/>
  <c r="Y137"/>
  <c r="X137"/>
  <c r="AB137" s="1"/>
  <c r="AW136"/>
  <c r="BC136" s="1"/>
  <c r="BI136" s="1"/>
  <c r="BO136" s="1"/>
  <c r="BU136" s="1"/>
  <c r="CA136" s="1"/>
  <c r="AV136"/>
  <c r="BB136" s="1"/>
  <c r="BH136" s="1"/>
  <c r="BN136" s="1"/>
  <c r="BT136" s="1"/>
  <c r="BZ136" s="1"/>
  <c r="AS136"/>
  <c r="AO136"/>
  <c r="AU136" s="1"/>
  <c r="BA136" s="1"/>
  <c r="BG136" s="1"/>
  <c r="BM136" s="1"/>
  <c r="BS136" s="1"/>
  <c r="BY136" s="1"/>
  <c r="AM136"/>
  <c r="AN136" s="1"/>
  <c r="AT136" s="1"/>
  <c r="AZ136" s="1"/>
  <c r="AJ136"/>
  <c r="AI136"/>
  <c r="AH136"/>
  <c r="AC136"/>
  <c r="AD136" s="1"/>
  <c r="Z136"/>
  <c r="Y136"/>
  <c r="X136"/>
  <c r="AB136" s="1"/>
  <c r="AW135"/>
  <c r="BC135" s="1"/>
  <c r="BI135" s="1"/>
  <c r="BO135" s="1"/>
  <c r="BU135" s="1"/>
  <c r="CA135" s="1"/>
  <c r="AV135"/>
  <c r="BB135" s="1"/>
  <c r="BH135" s="1"/>
  <c r="BN135" s="1"/>
  <c r="BT135" s="1"/>
  <c r="BZ135" s="1"/>
  <c r="AS135"/>
  <c r="AO135"/>
  <c r="AU135" s="1"/>
  <c r="BA135" s="1"/>
  <c r="BG135" s="1"/>
  <c r="BM135" s="1"/>
  <c r="BS135" s="1"/>
  <c r="BY135" s="1"/>
  <c r="AM135"/>
  <c r="AN135" s="1"/>
  <c r="AT135" s="1"/>
  <c r="AZ135" s="1"/>
  <c r="AJ135"/>
  <c r="AI135"/>
  <c r="AH135"/>
  <c r="AC135"/>
  <c r="AD135" s="1"/>
  <c r="Z135"/>
  <c r="Y135"/>
  <c r="X135"/>
  <c r="AB135" s="1"/>
  <c r="AW134"/>
  <c r="BC134" s="1"/>
  <c r="BI134" s="1"/>
  <c r="BO134" s="1"/>
  <c r="BU134" s="1"/>
  <c r="CA134" s="1"/>
  <c r="AV134"/>
  <c r="BB134" s="1"/>
  <c r="BH134" s="1"/>
  <c r="BN134" s="1"/>
  <c r="BT134" s="1"/>
  <c r="BZ134" s="1"/>
  <c r="AS134"/>
  <c r="AO134"/>
  <c r="AU134" s="1"/>
  <c r="BA134" s="1"/>
  <c r="BG134" s="1"/>
  <c r="BM134" s="1"/>
  <c r="BS134" s="1"/>
  <c r="BY134" s="1"/>
  <c r="AM134"/>
  <c r="AN134" s="1"/>
  <c r="AT134" s="1"/>
  <c r="AZ134" s="1"/>
  <c r="AJ134"/>
  <c r="AI134"/>
  <c r="AH134"/>
  <c r="AC134"/>
  <c r="AD134" s="1"/>
  <c r="Z134"/>
  <c r="Y134"/>
  <c r="X134"/>
  <c r="AB134" s="1"/>
  <c r="AW133"/>
  <c r="BC133" s="1"/>
  <c r="BI133" s="1"/>
  <c r="BO133" s="1"/>
  <c r="BU133" s="1"/>
  <c r="CA133" s="1"/>
  <c r="AV133"/>
  <c r="BB133" s="1"/>
  <c r="BH133" s="1"/>
  <c r="BN133" s="1"/>
  <c r="BT133" s="1"/>
  <c r="BZ133" s="1"/>
  <c r="AS133"/>
  <c r="AO133"/>
  <c r="AU133" s="1"/>
  <c r="BA133" s="1"/>
  <c r="BG133" s="1"/>
  <c r="BM133" s="1"/>
  <c r="BS133" s="1"/>
  <c r="BY133" s="1"/>
  <c r="AM133"/>
  <c r="AN133" s="1"/>
  <c r="AT133" s="1"/>
  <c r="AZ133" s="1"/>
  <c r="AJ133"/>
  <c r="AI133"/>
  <c r="AH133"/>
  <c r="AC133"/>
  <c r="AD133" s="1"/>
  <c r="Z133"/>
  <c r="Y133"/>
  <c r="X133"/>
  <c r="AB133" s="1"/>
  <c r="AW132"/>
  <c r="BC132" s="1"/>
  <c r="BI132" s="1"/>
  <c r="BO132" s="1"/>
  <c r="BU132" s="1"/>
  <c r="CA132" s="1"/>
  <c r="AV132"/>
  <c r="BB132" s="1"/>
  <c r="BH132" s="1"/>
  <c r="BN132" s="1"/>
  <c r="BT132" s="1"/>
  <c r="BZ132" s="1"/>
  <c r="AS132"/>
  <c r="AO132"/>
  <c r="AU132" s="1"/>
  <c r="BA132" s="1"/>
  <c r="BG132" s="1"/>
  <c r="BM132" s="1"/>
  <c r="BS132" s="1"/>
  <c r="BY132" s="1"/>
  <c r="AM132"/>
  <c r="AN132" s="1"/>
  <c r="AT132" s="1"/>
  <c r="AZ132" s="1"/>
  <c r="AJ132"/>
  <c r="AI132"/>
  <c r="AH132"/>
  <c r="AC132"/>
  <c r="Z132"/>
  <c r="Y132"/>
  <c r="X132"/>
  <c r="AB132" s="1"/>
  <c r="BB131"/>
  <c r="BH131" s="1"/>
  <c r="BN131" s="1"/>
  <c r="BT131" s="1"/>
  <c r="BZ131" s="1"/>
  <c r="AW131"/>
  <c r="BC131" s="1"/>
  <c r="BI131" s="1"/>
  <c r="BO131" s="1"/>
  <c r="BU131" s="1"/>
  <c r="CA131" s="1"/>
  <c r="AV131"/>
  <c r="AS131"/>
  <c r="AO131"/>
  <c r="AU131" s="1"/>
  <c r="BA131" s="1"/>
  <c r="BG131" s="1"/>
  <c r="BM131" s="1"/>
  <c r="BS131" s="1"/>
  <c r="BY131" s="1"/>
  <c r="AM131"/>
  <c r="AN131" s="1"/>
  <c r="AT131" s="1"/>
  <c r="AZ131" s="1"/>
  <c r="BF131" s="1"/>
  <c r="AJ131"/>
  <c r="AI131"/>
  <c r="AH131"/>
  <c r="AD131"/>
  <c r="AC131"/>
  <c r="AE131" s="1"/>
  <c r="Z131"/>
  <c r="Y131"/>
  <c r="X131"/>
  <c r="AB131" s="1"/>
  <c r="BO130"/>
  <c r="BU130" s="1"/>
  <c r="CA130" s="1"/>
  <c r="BF130"/>
  <c r="AW130"/>
  <c r="BC130" s="1"/>
  <c r="BI130" s="1"/>
  <c r="AV130"/>
  <c r="BB130" s="1"/>
  <c r="BH130" s="1"/>
  <c r="BN130" s="1"/>
  <c r="BT130" s="1"/>
  <c r="BZ130" s="1"/>
  <c r="AS130"/>
  <c r="AO130"/>
  <c r="AU130" s="1"/>
  <c r="BA130" s="1"/>
  <c r="BG130" s="1"/>
  <c r="BM130" s="1"/>
  <c r="BS130" s="1"/>
  <c r="BY130" s="1"/>
  <c r="AM130"/>
  <c r="AN130" s="1"/>
  <c r="AT130" s="1"/>
  <c r="AZ130" s="1"/>
  <c r="AJ130"/>
  <c r="AI130"/>
  <c r="AH130"/>
  <c r="AC130"/>
  <c r="AE130" s="1"/>
  <c r="Z130"/>
  <c r="Y130"/>
  <c r="X130"/>
  <c r="AB130" s="1"/>
  <c r="BG129"/>
  <c r="BM129" s="1"/>
  <c r="BS129" s="1"/>
  <c r="BY129" s="1"/>
  <c r="BF129"/>
  <c r="BA129"/>
  <c r="AW129"/>
  <c r="BC129" s="1"/>
  <c r="BI129" s="1"/>
  <c r="BO129" s="1"/>
  <c r="BU129" s="1"/>
  <c r="CA129" s="1"/>
  <c r="AV129"/>
  <c r="BB129" s="1"/>
  <c r="BH129" s="1"/>
  <c r="BN129" s="1"/>
  <c r="BT129" s="1"/>
  <c r="BZ129" s="1"/>
  <c r="AU129"/>
  <c r="AT129"/>
  <c r="AZ129" s="1"/>
  <c r="AS129"/>
  <c r="AQ129"/>
  <c r="AM129"/>
  <c r="AH129"/>
  <c r="AL129" s="1"/>
  <c r="AG129"/>
  <c r="AC129"/>
  <c r="X129"/>
  <c r="AB129" s="1"/>
  <c r="K129"/>
  <c r="BI128"/>
  <c r="BO128" s="1"/>
  <c r="BU128" s="1"/>
  <c r="CA128" s="1"/>
  <c r="BH128"/>
  <c r="BN128" s="1"/>
  <c r="BT128" s="1"/>
  <c r="BZ128" s="1"/>
  <c r="BC128"/>
  <c r="AZ128"/>
  <c r="BF128" s="1"/>
  <c r="BL128" s="1"/>
  <c r="AW128"/>
  <c r="AV128"/>
  <c r="BB128" s="1"/>
  <c r="AT128"/>
  <c r="AN128"/>
  <c r="AM128"/>
  <c r="AH128"/>
  <c r="AE128"/>
  <c r="AC128"/>
  <c r="AD128" s="1"/>
  <c r="AA128"/>
  <c r="X128"/>
  <c r="AB128" s="1"/>
  <c r="S128"/>
  <c r="K128"/>
  <c r="L128" s="1"/>
  <c r="O128" s="1"/>
  <c r="BH127"/>
  <c r="BN127" s="1"/>
  <c r="BT127" s="1"/>
  <c r="BZ127" s="1"/>
  <c r="BC127"/>
  <c r="BI127" s="1"/>
  <c r="BO127" s="1"/>
  <c r="BU127" s="1"/>
  <c r="CA127" s="1"/>
  <c r="AW127"/>
  <c r="AV127"/>
  <c r="BB127" s="1"/>
  <c r="AT127"/>
  <c r="AZ127" s="1"/>
  <c r="AN127"/>
  <c r="AM127"/>
  <c r="AH127"/>
  <c r="AE127"/>
  <c r="AC127"/>
  <c r="AD127" s="1"/>
  <c r="X127"/>
  <c r="AA127" s="1"/>
  <c r="K127"/>
  <c r="L127" s="1"/>
  <c r="O127" s="1"/>
  <c r="S127" s="1"/>
  <c r="BC126"/>
  <c r="BI126" s="1"/>
  <c r="BO126" s="1"/>
  <c r="BU126" s="1"/>
  <c r="CA126" s="1"/>
  <c r="AW126"/>
  <c r="AV126"/>
  <c r="BB126" s="1"/>
  <c r="BH126" s="1"/>
  <c r="BN126" s="1"/>
  <c r="BT126" s="1"/>
  <c r="BZ126" s="1"/>
  <c r="AN126"/>
  <c r="AT126" s="1"/>
  <c r="AZ126" s="1"/>
  <c r="AM126"/>
  <c r="AH126"/>
  <c r="AE126"/>
  <c r="AC126"/>
  <c r="AD126" s="1"/>
  <c r="AB126"/>
  <c r="AA126"/>
  <c r="X126"/>
  <c r="BH125"/>
  <c r="BN125" s="1"/>
  <c r="BT125" s="1"/>
  <c r="BZ125" s="1"/>
  <c r="BC125"/>
  <c r="BI125" s="1"/>
  <c r="BO125" s="1"/>
  <c r="BU125" s="1"/>
  <c r="CA125" s="1"/>
  <c r="AW125"/>
  <c r="AV125"/>
  <c r="BB125" s="1"/>
  <c r="AM125"/>
  <c r="AN125" s="1"/>
  <c r="AT125" s="1"/>
  <c r="AZ125" s="1"/>
  <c r="AH125"/>
  <c r="AE125"/>
  <c r="AC125"/>
  <c r="AD125" s="1"/>
  <c r="Z125"/>
  <c r="X125"/>
  <c r="AB125" s="1"/>
  <c r="BB124"/>
  <c r="BH124" s="1"/>
  <c r="BN124" s="1"/>
  <c r="BT124" s="1"/>
  <c r="BZ124" s="1"/>
  <c r="AW124"/>
  <c r="BC124" s="1"/>
  <c r="BI124" s="1"/>
  <c r="BO124" s="1"/>
  <c r="BU124" s="1"/>
  <c r="CA124" s="1"/>
  <c r="AV124"/>
  <c r="AS124"/>
  <c r="AO124"/>
  <c r="AU124" s="1"/>
  <c r="BA124" s="1"/>
  <c r="BG124" s="1"/>
  <c r="BM124" s="1"/>
  <c r="BS124" s="1"/>
  <c r="BY124" s="1"/>
  <c r="AN124"/>
  <c r="AT124" s="1"/>
  <c r="AZ124" s="1"/>
  <c r="AM124"/>
  <c r="AJ124"/>
  <c r="AH124"/>
  <c r="AI124" s="1"/>
  <c r="AD124"/>
  <c r="AC124"/>
  <c r="AE124" s="1"/>
  <c r="Z124"/>
  <c r="X124"/>
  <c r="AB124" s="1"/>
  <c r="BB123"/>
  <c r="BH123" s="1"/>
  <c r="BN123" s="1"/>
  <c r="BT123" s="1"/>
  <c r="BZ123" s="1"/>
  <c r="AW123"/>
  <c r="BC123" s="1"/>
  <c r="BI123" s="1"/>
  <c r="BO123" s="1"/>
  <c r="BU123" s="1"/>
  <c r="CA123" s="1"/>
  <c r="AV123"/>
  <c r="AS123"/>
  <c r="AO123"/>
  <c r="AU123" s="1"/>
  <c r="BA123" s="1"/>
  <c r="BG123" s="1"/>
  <c r="BM123" s="1"/>
  <c r="BS123" s="1"/>
  <c r="BY123" s="1"/>
  <c r="AN123"/>
  <c r="AT123" s="1"/>
  <c r="AZ123" s="1"/>
  <c r="AM123"/>
  <c r="AJ123"/>
  <c r="AH123"/>
  <c r="AI123" s="1"/>
  <c r="AD123"/>
  <c r="AC123"/>
  <c r="AE123" s="1"/>
  <c r="Z123"/>
  <c r="X123"/>
  <c r="AB123" s="1"/>
  <c r="BB122"/>
  <c r="BH122" s="1"/>
  <c r="BN122" s="1"/>
  <c r="BT122" s="1"/>
  <c r="BZ122" s="1"/>
  <c r="AW122"/>
  <c r="BC122" s="1"/>
  <c r="BI122" s="1"/>
  <c r="BO122" s="1"/>
  <c r="BU122" s="1"/>
  <c r="CA122" s="1"/>
  <c r="AV122"/>
  <c r="AS122"/>
  <c r="AO122"/>
  <c r="AU122" s="1"/>
  <c r="BA122" s="1"/>
  <c r="BG122" s="1"/>
  <c r="BM122" s="1"/>
  <c r="BS122" s="1"/>
  <c r="BY122" s="1"/>
  <c r="AN122"/>
  <c r="AT122" s="1"/>
  <c r="AZ122" s="1"/>
  <c r="AM122"/>
  <c r="AJ122"/>
  <c r="AH122"/>
  <c r="AI122" s="1"/>
  <c r="AD122"/>
  <c r="AC122"/>
  <c r="AE122" s="1"/>
  <c r="Z122"/>
  <c r="X122"/>
  <c r="AB122" s="1"/>
  <c r="BB121"/>
  <c r="BH121" s="1"/>
  <c r="BN121" s="1"/>
  <c r="BT121" s="1"/>
  <c r="BZ121" s="1"/>
  <c r="AZ121"/>
  <c r="BF121" s="1"/>
  <c r="AV121"/>
  <c r="AU121"/>
  <c r="BA121" s="1"/>
  <c r="BG121" s="1"/>
  <c r="BM121" s="1"/>
  <c r="BS121" s="1"/>
  <c r="BY121" s="1"/>
  <c r="AT121"/>
  <c r="AS121"/>
  <c r="AM121"/>
  <c r="AQ121" s="1"/>
  <c r="AW121" s="1"/>
  <c r="BC121" s="1"/>
  <c r="BI121" s="1"/>
  <c r="BO121" s="1"/>
  <c r="BU121" s="1"/>
  <c r="CA121" s="1"/>
  <c r="AH121"/>
  <c r="AL121" s="1"/>
  <c r="AC121"/>
  <c r="AG121" s="1"/>
  <c r="X121"/>
  <c r="AB121" s="1"/>
  <c r="K121"/>
  <c r="Q121" s="1"/>
  <c r="S121" s="1"/>
  <c r="BB120"/>
  <c r="BH120" s="1"/>
  <c r="BN120" s="1"/>
  <c r="BT120" s="1"/>
  <c r="BZ120" s="1"/>
  <c r="AW120"/>
  <c r="BC120" s="1"/>
  <c r="BI120" s="1"/>
  <c r="BO120" s="1"/>
  <c r="BU120" s="1"/>
  <c r="CA120" s="1"/>
  <c r="AV120"/>
  <c r="AN120"/>
  <c r="AT120" s="1"/>
  <c r="AZ120" s="1"/>
  <c r="AM120"/>
  <c r="AS120" s="1"/>
  <c r="AH120"/>
  <c r="AJ120" s="1"/>
  <c r="AE120"/>
  <c r="AD120"/>
  <c r="AC120"/>
  <c r="X120"/>
  <c r="Z120" s="1"/>
  <c r="BB119"/>
  <c r="BH119" s="1"/>
  <c r="BN119" s="1"/>
  <c r="BT119" s="1"/>
  <c r="BZ119" s="1"/>
  <c r="AW119"/>
  <c r="BC119" s="1"/>
  <c r="BI119" s="1"/>
  <c r="BO119" s="1"/>
  <c r="BU119" s="1"/>
  <c r="CA119" s="1"/>
  <c r="AV119"/>
  <c r="AN119"/>
  <c r="AT119" s="1"/>
  <c r="AZ119" s="1"/>
  <c r="AM119"/>
  <c r="AS119" s="1"/>
  <c r="AH119"/>
  <c r="AJ119" s="1"/>
  <c r="AE119"/>
  <c r="AD119"/>
  <c r="AC119"/>
  <c r="X119"/>
  <c r="Z119" s="1"/>
  <c r="AW118"/>
  <c r="BC118" s="1"/>
  <c r="BI118" s="1"/>
  <c r="BO118" s="1"/>
  <c r="BU118" s="1"/>
  <c r="CA118" s="1"/>
  <c r="AV118"/>
  <c r="BB118" s="1"/>
  <c r="BH118" s="1"/>
  <c r="BN118" s="1"/>
  <c r="BT118" s="1"/>
  <c r="BZ118" s="1"/>
  <c r="AU118"/>
  <c r="BA118" s="1"/>
  <c r="BG118" s="1"/>
  <c r="BM118" s="1"/>
  <c r="BS118" s="1"/>
  <c r="BY118" s="1"/>
  <c r="AO118"/>
  <c r="AN118"/>
  <c r="AT118" s="1"/>
  <c r="AZ118" s="1"/>
  <c r="AM118"/>
  <c r="AS118" s="1"/>
  <c r="AH118"/>
  <c r="AJ118" s="1"/>
  <c r="AC118"/>
  <c r="AD118" s="1"/>
  <c r="X118"/>
  <c r="Z118" s="1"/>
  <c r="AW117"/>
  <c r="BC117" s="1"/>
  <c r="BI117" s="1"/>
  <c r="BO117" s="1"/>
  <c r="BU117" s="1"/>
  <c r="CA117" s="1"/>
  <c r="AV117"/>
  <c r="BB117" s="1"/>
  <c r="BH117" s="1"/>
  <c r="BN117" s="1"/>
  <c r="BT117" s="1"/>
  <c r="BZ117" s="1"/>
  <c r="AU117"/>
  <c r="BA117" s="1"/>
  <c r="BG117" s="1"/>
  <c r="BM117" s="1"/>
  <c r="BS117" s="1"/>
  <c r="BY117" s="1"/>
  <c r="AO117"/>
  <c r="AN117"/>
  <c r="AT117" s="1"/>
  <c r="AZ117" s="1"/>
  <c r="AM117"/>
  <c r="AS117" s="1"/>
  <c r="AH117"/>
  <c r="AJ117" s="1"/>
  <c r="AC117"/>
  <c r="AD117" s="1"/>
  <c r="X117"/>
  <c r="Z117" s="1"/>
  <c r="AW116"/>
  <c r="BC116" s="1"/>
  <c r="BI116" s="1"/>
  <c r="BO116" s="1"/>
  <c r="BU116" s="1"/>
  <c r="CA116" s="1"/>
  <c r="AV116"/>
  <c r="BB116" s="1"/>
  <c r="BH116" s="1"/>
  <c r="BN116" s="1"/>
  <c r="BT116" s="1"/>
  <c r="BZ116" s="1"/>
  <c r="AU116"/>
  <c r="BA116" s="1"/>
  <c r="BG116" s="1"/>
  <c r="BM116" s="1"/>
  <c r="BS116" s="1"/>
  <c r="BY116" s="1"/>
  <c r="AO116"/>
  <c r="AN116"/>
  <c r="AT116" s="1"/>
  <c r="AZ116" s="1"/>
  <c r="AM116"/>
  <c r="AS116" s="1"/>
  <c r="AH116"/>
  <c r="AJ116" s="1"/>
  <c r="AC116"/>
  <c r="AD116" s="1"/>
  <c r="X116"/>
  <c r="Z116" s="1"/>
  <c r="AW115"/>
  <c r="BC115" s="1"/>
  <c r="BI115" s="1"/>
  <c r="BO115" s="1"/>
  <c r="BU115" s="1"/>
  <c r="CA115" s="1"/>
  <c r="AV115"/>
  <c r="BB115" s="1"/>
  <c r="BH115" s="1"/>
  <c r="BN115" s="1"/>
  <c r="BT115" s="1"/>
  <c r="BZ115" s="1"/>
  <c r="AU115"/>
  <c r="BA115" s="1"/>
  <c r="BG115" s="1"/>
  <c r="BM115" s="1"/>
  <c r="BS115" s="1"/>
  <c r="BY115" s="1"/>
  <c r="AO115"/>
  <c r="AN115"/>
  <c r="AT115" s="1"/>
  <c r="AZ115" s="1"/>
  <c r="AM115"/>
  <c r="AS115" s="1"/>
  <c r="AH115"/>
  <c r="AJ115" s="1"/>
  <c r="AC115"/>
  <c r="AD115" s="1"/>
  <c r="X115"/>
  <c r="Z115" s="1"/>
  <c r="AW114"/>
  <c r="BC114" s="1"/>
  <c r="BI114" s="1"/>
  <c r="BO114" s="1"/>
  <c r="BU114" s="1"/>
  <c r="CA114" s="1"/>
  <c r="AV114"/>
  <c r="BB114" s="1"/>
  <c r="BH114" s="1"/>
  <c r="BN114" s="1"/>
  <c r="BT114" s="1"/>
  <c r="BZ114" s="1"/>
  <c r="AU114"/>
  <c r="BA114" s="1"/>
  <c r="BG114" s="1"/>
  <c r="BM114" s="1"/>
  <c r="BS114" s="1"/>
  <c r="BY114" s="1"/>
  <c r="AO114"/>
  <c r="AN114"/>
  <c r="AT114" s="1"/>
  <c r="AZ114" s="1"/>
  <c r="AM114"/>
  <c r="AS114" s="1"/>
  <c r="AH114"/>
  <c r="AJ114" s="1"/>
  <c r="AC114"/>
  <c r="AD114" s="1"/>
  <c r="X114"/>
  <c r="Z114" s="1"/>
  <c r="K114"/>
  <c r="L114" s="1"/>
  <c r="O114" s="1"/>
  <c r="S114" s="1"/>
  <c r="AW113"/>
  <c r="BC113" s="1"/>
  <c r="BI113" s="1"/>
  <c r="BO113" s="1"/>
  <c r="BU113" s="1"/>
  <c r="CA113" s="1"/>
  <c r="AV113"/>
  <c r="BB113" s="1"/>
  <c r="BH113" s="1"/>
  <c r="BN113" s="1"/>
  <c r="BT113" s="1"/>
  <c r="BZ113" s="1"/>
  <c r="AU113"/>
  <c r="BA113" s="1"/>
  <c r="BG113" s="1"/>
  <c r="BM113" s="1"/>
  <c r="BS113" s="1"/>
  <c r="BY113" s="1"/>
  <c r="AO113"/>
  <c r="AN113"/>
  <c r="AT113" s="1"/>
  <c r="AZ113" s="1"/>
  <c r="AM113"/>
  <c r="AS113" s="1"/>
  <c r="AH113"/>
  <c r="AJ113" s="1"/>
  <c r="AC113"/>
  <c r="AD113" s="1"/>
  <c r="X113"/>
  <c r="Z113" s="1"/>
  <c r="AW112"/>
  <c r="BC112" s="1"/>
  <c r="BI112" s="1"/>
  <c r="BO112" s="1"/>
  <c r="BU112" s="1"/>
  <c r="CA112" s="1"/>
  <c r="AV112"/>
  <c r="BB112" s="1"/>
  <c r="BH112" s="1"/>
  <c r="BN112" s="1"/>
  <c r="BT112" s="1"/>
  <c r="BZ112" s="1"/>
  <c r="AU112"/>
  <c r="BA112" s="1"/>
  <c r="BG112" s="1"/>
  <c r="BM112" s="1"/>
  <c r="BS112" s="1"/>
  <c r="BY112" s="1"/>
  <c r="AO112"/>
  <c r="AN112"/>
  <c r="AT112" s="1"/>
  <c r="AZ112" s="1"/>
  <c r="AM112"/>
  <c r="AS112" s="1"/>
  <c r="AH112"/>
  <c r="AJ112" s="1"/>
  <c r="AC112"/>
  <c r="AD112" s="1"/>
  <c r="X112"/>
  <c r="Z112" s="1"/>
  <c r="AW111"/>
  <c r="BC111" s="1"/>
  <c r="BI111" s="1"/>
  <c r="BO111" s="1"/>
  <c r="BU111" s="1"/>
  <c r="CA111" s="1"/>
  <c r="AV111"/>
  <c r="BB111" s="1"/>
  <c r="BH111" s="1"/>
  <c r="BN111" s="1"/>
  <c r="BT111" s="1"/>
  <c r="BZ111" s="1"/>
  <c r="AU111"/>
  <c r="BA111" s="1"/>
  <c r="BG111" s="1"/>
  <c r="BM111" s="1"/>
  <c r="BS111" s="1"/>
  <c r="BY111" s="1"/>
  <c r="AO111"/>
  <c r="AN111"/>
  <c r="AT111" s="1"/>
  <c r="AZ111" s="1"/>
  <c r="AM111"/>
  <c r="AS111" s="1"/>
  <c r="AH111"/>
  <c r="AJ111" s="1"/>
  <c r="AC111"/>
  <c r="AD111" s="1"/>
  <c r="X111"/>
  <c r="Z111" s="1"/>
  <c r="AW110"/>
  <c r="BC110" s="1"/>
  <c r="BI110" s="1"/>
  <c r="BO110" s="1"/>
  <c r="BU110" s="1"/>
  <c r="CA110" s="1"/>
  <c r="AV110"/>
  <c r="BB110" s="1"/>
  <c r="BH110" s="1"/>
  <c r="BN110" s="1"/>
  <c r="BT110" s="1"/>
  <c r="BZ110" s="1"/>
  <c r="AU110"/>
  <c r="BA110" s="1"/>
  <c r="BG110" s="1"/>
  <c r="BM110" s="1"/>
  <c r="BS110" s="1"/>
  <c r="BY110" s="1"/>
  <c r="AO110"/>
  <c r="AN110"/>
  <c r="AT110" s="1"/>
  <c r="AZ110" s="1"/>
  <c r="AM110"/>
  <c r="AS110" s="1"/>
  <c r="AH110"/>
  <c r="AJ110" s="1"/>
  <c r="AC110"/>
  <c r="AD110" s="1"/>
  <c r="X110"/>
  <c r="Z110" s="1"/>
  <c r="AZ109"/>
  <c r="AV109"/>
  <c r="BB109" s="1"/>
  <c r="BH109" s="1"/>
  <c r="BN109" s="1"/>
  <c r="BT109" s="1"/>
  <c r="BZ109" s="1"/>
  <c r="AU109"/>
  <c r="BA109" s="1"/>
  <c r="BG109" s="1"/>
  <c r="BM109" s="1"/>
  <c r="BS109" s="1"/>
  <c r="BY109" s="1"/>
  <c r="AT109"/>
  <c r="AM109"/>
  <c r="AS109" s="1"/>
  <c r="AH109"/>
  <c r="AL109" s="1"/>
  <c r="AL166" s="1"/>
  <c r="AC109"/>
  <c r="AG109" s="1"/>
  <c r="AB109"/>
  <c r="X109"/>
  <c r="Q109"/>
  <c r="S109" s="1"/>
  <c r="K109"/>
  <c r="L109" s="1"/>
  <c r="BB108"/>
  <c r="BH108" s="1"/>
  <c r="BN108" s="1"/>
  <c r="BT108" s="1"/>
  <c r="BZ108" s="1"/>
  <c r="AW108"/>
  <c r="BC108" s="1"/>
  <c r="BI108" s="1"/>
  <c r="BO108" s="1"/>
  <c r="BU108" s="1"/>
  <c r="CA108" s="1"/>
  <c r="AV108"/>
  <c r="AS108"/>
  <c r="AM108"/>
  <c r="AN108" s="1"/>
  <c r="AT108" s="1"/>
  <c r="AZ108" s="1"/>
  <c r="AJ108"/>
  <c r="AH108"/>
  <c r="AI108" s="1"/>
  <c r="AE108"/>
  <c r="AD108"/>
  <c r="AC108"/>
  <c r="AA108"/>
  <c r="Z108"/>
  <c r="X108"/>
  <c r="AB108" s="1"/>
  <c r="BB107"/>
  <c r="BH107" s="1"/>
  <c r="BN107" s="1"/>
  <c r="BT107" s="1"/>
  <c r="BZ107" s="1"/>
  <c r="AW107"/>
  <c r="BC107" s="1"/>
  <c r="BI107" s="1"/>
  <c r="BO107" s="1"/>
  <c r="BU107" s="1"/>
  <c r="CA107" s="1"/>
  <c r="AV107"/>
  <c r="AS107"/>
  <c r="AM107"/>
  <c r="AN107" s="1"/>
  <c r="AT107" s="1"/>
  <c r="AZ107" s="1"/>
  <c r="AJ107"/>
  <c r="AH107"/>
  <c r="AI107" s="1"/>
  <c r="AE107"/>
  <c r="AD107"/>
  <c r="AC107"/>
  <c r="AA107"/>
  <c r="Z107"/>
  <c r="X107"/>
  <c r="AB107" s="1"/>
  <c r="K107"/>
  <c r="L107" s="1"/>
  <c r="O107" s="1"/>
  <c r="S107" s="1"/>
  <c r="BB106"/>
  <c r="BH106" s="1"/>
  <c r="BN106" s="1"/>
  <c r="BT106" s="1"/>
  <c r="BZ106" s="1"/>
  <c r="AW106"/>
  <c r="BC106" s="1"/>
  <c r="BI106" s="1"/>
  <c r="BO106" s="1"/>
  <c r="BU106" s="1"/>
  <c r="CA106" s="1"/>
  <c r="AV106"/>
  <c r="AS106"/>
  <c r="AM106"/>
  <c r="AN106" s="1"/>
  <c r="AT106" s="1"/>
  <c r="AZ106" s="1"/>
  <c r="AJ106"/>
  <c r="AH106"/>
  <c r="AI106" s="1"/>
  <c r="AE106"/>
  <c r="AD106"/>
  <c r="AC106"/>
  <c r="AA106"/>
  <c r="Z106"/>
  <c r="Y106"/>
  <c r="X106"/>
  <c r="AB106" s="1"/>
  <c r="BB105"/>
  <c r="BH105" s="1"/>
  <c r="BN105" s="1"/>
  <c r="BT105" s="1"/>
  <c r="BZ105" s="1"/>
  <c r="AW105"/>
  <c r="BC105" s="1"/>
  <c r="BI105" s="1"/>
  <c r="BO105" s="1"/>
  <c r="BU105" s="1"/>
  <c r="CA105" s="1"/>
  <c r="AV105"/>
  <c r="AS105"/>
  <c r="AM105"/>
  <c r="AN105" s="1"/>
  <c r="AT105" s="1"/>
  <c r="AZ105" s="1"/>
  <c r="AJ105"/>
  <c r="AH105"/>
  <c r="AI105" s="1"/>
  <c r="AE105"/>
  <c r="AD105"/>
  <c r="AC105"/>
  <c r="AA105"/>
  <c r="Z105"/>
  <c r="X105"/>
  <c r="AB105" s="1"/>
  <c r="BB104"/>
  <c r="BH104" s="1"/>
  <c r="BN104" s="1"/>
  <c r="BT104" s="1"/>
  <c r="BZ104" s="1"/>
  <c r="AW104"/>
  <c r="BC104" s="1"/>
  <c r="BI104" s="1"/>
  <c r="BO104" s="1"/>
  <c r="BU104" s="1"/>
  <c r="CA104" s="1"/>
  <c r="AV104"/>
  <c r="AS104"/>
  <c r="AM104"/>
  <c r="AN104" s="1"/>
  <c r="AT104" s="1"/>
  <c r="AZ104" s="1"/>
  <c r="AJ104"/>
  <c r="AH104"/>
  <c r="AI104" s="1"/>
  <c r="AE104"/>
  <c r="AD104"/>
  <c r="AC104"/>
  <c r="AA104"/>
  <c r="Z104"/>
  <c r="X104"/>
  <c r="AB104" s="1"/>
  <c r="BB103"/>
  <c r="BH103" s="1"/>
  <c r="BN103" s="1"/>
  <c r="BT103" s="1"/>
  <c r="BZ103" s="1"/>
  <c r="AW103"/>
  <c r="BC103" s="1"/>
  <c r="BI103" s="1"/>
  <c r="BO103" s="1"/>
  <c r="BU103" s="1"/>
  <c r="CA103" s="1"/>
  <c r="AV103"/>
  <c r="AS103"/>
  <c r="AM103"/>
  <c r="AN103" s="1"/>
  <c r="AT103" s="1"/>
  <c r="AZ103" s="1"/>
  <c r="AJ103"/>
  <c r="AH103"/>
  <c r="AI103" s="1"/>
  <c r="AE103"/>
  <c r="AD103"/>
  <c r="AC103"/>
  <c r="AA103"/>
  <c r="Z103"/>
  <c r="X103"/>
  <c r="AB103" s="1"/>
  <c r="K103"/>
  <c r="L103" s="1"/>
  <c r="O103" s="1"/>
  <c r="S103" s="1"/>
  <c r="BB102"/>
  <c r="BH102" s="1"/>
  <c r="BN102" s="1"/>
  <c r="BT102" s="1"/>
  <c r="BZ102" s="1"/>
  <c r="AW102"/>
  <c r="BC102" s="1"/>
  <c r="BI102" s="1"/>
  <c r="BO102" s="1"/>
  <c r="BU102" s="1"/>
  <c r="CA102" s="1"/>
  <c r="AV102"/>
  <c r="AS102"/>
  <c r="AM102"/>
  <c r="AN102" s="1"/>
  <c r="AT102" s="1"/>
  <c r="AZ102" s="1"/>
  <c r="AJ102"/>
  <c r="AH102"/>
  <c r="AI102" s="1"/>
  <c r="AE102"/>
  <c r="AD102"/>
  <c r="AC102"/>
  <c r="AA102"/>
  <c r="Z102"/>
  <c r="X102"/>
  <c r="AB102" s="1"/>
  <c r="K102"/>
  <c r="L102" s="1"/>
  <c r="O102" s="1"/>
  <c r="S102" s="1"/>
  <c r="AW101"/>
  <c r="BC101" s="1"/>
  <c r="BI101" s="1"/>
  <c r="BO101" s="1"/>
  <c r="BU101" s="1"/>
  <c r="CA101" s="1"/>
  <c r="AP101"/>
  <c r="AP166" s="1"/>
  <c r="AM101"/>
  <c r="AO101" s="1"/>
  <c r="AU101" s="1"/>
  <c r="BA101" s="1"/>
  <c r="BG101" s="1"/>
  <c r="BM101" s="1"/>
  <c r="BS101" s="1"/>
  <c r="BY101" s="1"/>
  <c r="AK101"/>
  <c r="AK166" s="1"/>
  <c r="AH101"/>
  <c r="AJ101" s="1"/>
  <c r="AF101"/>
  <c r="AF166" s="1"/>
  <c r="AC101"/>
  <c r="AE101" s="1"/>
  <c r="AA101"/>
  <c r="X101"/>
  <c r="AB101" s="1"/>
  <c r="L101"/>
  <c r="O101" s="1"/>
  <c r="S101" s="1"/>
  <c r="K101"/>
  <c r="W101" s="1"/>
  <c r="AW100"/>
  <c r="BC100" s="1"/>
  <c r="BI100" s="1"/>
  <c r="BO100" s="1"/>
  <c r="BU100" s="1"/>
  <c r="CA100" s="1"/>
  <c r="AV100"/>
  <c r="BB100" s="1"/>
  <c r="BH100" s="1"/>
  <c r="BN100" s="1"/>
  <c r="BT100" s="1"/>
  <c r="BZ100" s="1"/>
  <c r="AS100"/>
  <c r="AO100"/>
  <c r="AU100" s="1"/>
  <c r="BA100" s="1"/>
  <c r="BG100" s="1"/>
  <c r="BM100" s="1"/>
  <c r="BS100" s="1"/>
  <c r="BY100" s="1"/>
  <c r="AM100"/>
  <c r="AN100" s="1"/>
  <c r="AT100" s="1"/>
  <c r="AZ100" s="1"/>
  <c r="AJ100"/>
  <c r="AI100"/>
  <c r="AH100"/>
  <c r="AC100"/>
  <c r="AD100" s="1"/>
  <c r="AA100"/>
  <c r="Z100"/>
  <c r="Y100"/>
  <c r="X100"/>
  <c r="AB100" s="1"/>
  <c r="AW99"/>
  <c r="BC99" s="1"/>
  <c r="BI99" s="1"/>
  <c r="BO99" s="1"/>
  <c r="BU99" s="1"/>
  <c r="CA99" s="1"/>
  <c r="AV99"/>
  <c r="BB99" s="1"/>
  <c r="BH99" s="1"/>
  <c r="BN99" s="1"/>
  <c r="BT99" s="1"/>
  <c r="BZ99" s="1"/>
  <c r="AS99"/>
  <c r="AO99"/>
  <c r="AU99" s="1"/>
  <c r="BA99" s="1"/>
  <c r="BG99" s="1"/>
  <c r="BM99" s="1"/>
  <c r="BS99" s="1"/>
  <c r="BY99" s="1"/>
  <c r="AM99"/>
  <c r="AN99" s="1"/>
  <c r="AT99" s="1"/>
  <c r="AZ99" s="1"/>
  <c r="AJ99"/>
  <c r="AI99"/>
  <c r="AH99"/>
  <c r="AC99"/>
  <c r="AD99" s="1"/>
  <c r="AA99"/>
  <c r="Z99"/>
  <c r="Y99"/>
  <c r="X99"/>
  <c r="AB99" s="1"/>
  <c r="AW98"/>
  <c r="BC98" s="1"/>
  <c r="BI98" s="1"/>
  <c r="BO98" s="1"/>
  <c r="BU98" s="1"/>
  <c r="CA98" s="1"/>
  <c r="AV98"/>
  <c r="BB98" s="1"/>
  <c r="BH98" s="1"/>
  <c r="BN98" s="1"/>
  <c r="BT98" s="1"/>
  <c r="BZ98" s="1"/>
  <c r="AS98"/>
  <c r="AO98"/>
  <c r="AU98" s="1"/>
  <c r="BA98" s="1"/>
  <c r="BG98" s="1"/>
  <c r="BM98" s="1"/>
  <c r="BS98" s="1"/>
  <c r="BY98" s="1"/>
  <c r="AM98"/>
  <c r="AN98" s="1"/>
  <c r="AT98" s="1"/>
  <c r="AZ98" s="1"/>
  <c r="AJ98"/>
  <c r="AI98"/>
  <c r="AH98"/>
  <c r="AC98"/>
  <c r="AD98" s="1"/>
  <c r="AA98"/>
  <c r="Z98"/>
  <c r="Y98"/>
  <c r="X98"/>
  <c r="AB98" s="1"/>
  <c r="AW97"/>
  <c r="BC97" s="1"/>
  <c r="BI97" s="1"/>
  <c r="BO97" s="1"/>
  <c r="BU97" s="1"/>
  <c r="CA97" s="1"/>
  <c r="AV97"/>
  <c r="BB97" s="1"/>
  <c r="BH97" s="1"/>
  <c r="BN97" s="1"/>
  <c r="BT97" s="1"/>
  <c r="BZ97" s="1"/>
  <c r="AS97"/>
  <c r="AO97"/>
  <c r="AU97" s="1"/>
  <c r="BA97" s="1"/>
  <c r="BG97" s="1"/>
  <c r="BM97" s="1"/>
  <c r="BS97" s="1"/>
  <c r="BY97" s="1"/>
  <c r="AM97"/>
  <c r="AN97" s="1"/>
  <c r="AT97" s="1"/>
  <c r="AZ97" s="1"/>
  <c r="AJ97"/>
  <c r="AI97"/>
  <c r="AH97"/>
  <c r="AC97"/>
  <c r="AD97" s="1"/>
  <c r="AA97"/>
  <c r="Z97"/>
  <c r="Y97"/>
  <c r="X97"/>
  <c r="AB97" s="1"/>
  <c r="AW96"/>
  <c r="BC96" s="1"/>
  <c r="BI96" s="1"/>
  <c r="BO96" s="1"/>
  <c r="BU96" s="1"/>
  <c r="CA96" s="1"/>
  <c r="AV96"/>
  <c r="BB96" s="1"/>
  <c r="BH96" s="1"/>
  <c r="BN96" s="1"/>
  <c r="BT96" s="1"/>
  <c r="BZ96" s="1"/>
  <c r="AS96"/>
  <c r="AO96"/>
  <c r="AU96" s="1"/>
  <c r="BA96" s="1"/>
  <c r="BG96" s="1"/>
  <c r="BM96" s="1"/>
  <c r="BS96" s="1"/>
  <c r="BY96" s="1"/>
  <c r="AM96"/>
  <c r="AN96" s="1"/>
  <c r="AT96" s="1"/>
  <c r="AZ96" s="1"/>
  <c r="AJ96"/>
  <c r="AI96"/>
  <c r="AH96"/>
  <c r="AC96"/>
  <c r="AD96" s="1"/>
  <c r="AA96"/>
  <c r="Z96"/>
  <c r="Y96"/>
  <c r="X96"/>
  <c r="AB96" s="1"/>
  <c r="L96"/>
  <c r="O96" s="1"/>
  <c r="S96" s="1"/>
  <c r="K96"/>
  <c r="AW95"/>
  <c r="BC95" s="1"/>
  <c r="BI95" s="1"/>
  <c r="BO95" s="1"/>
  <c r="BU95" s="1"/>
  <c r="CA95" s="1"/>
  <c r="AV95"/>
  <c r="BB95" s="1"/>
  <c r="BH95" s="1"/>
  <c r="BN95" s="1"/>
  <c r="BT95" s="1"/>
  <c r="BZ95" s="1"/>
  <c r="AS95"/>
  <c r="AO95"/>
  <c r="AU95" s="1"/>
  <c r="BA95" s="1"/>
  <c r="BG95" s="1"/>
  <c r="BM95" s="1"/>
  <c r="BS95" s="1"/>
  <c r="BY95" s="1"/>
  <c r="AM95"/>
  <c r="AN95" s="1"/>
  <c r="AT95" s="1"/>
  <c r="AZ95" s="1"/>
  <c r="AJ95"/>
  <c r="AI95"/>
  <c r="AH95"/>
  <c r="AC95"/>
  <c r="AD95" s="1"/>
  <c r="AA95"/>
  <c r="Z95"/>
  <c r="Y95"/>
  <c r="X95"/>
  <c r="AB95" s="1"/>
  <c r="L95"/>
  <c r="O95" s="1"/>
  <c r="S95" s="1"/>
  <c r="K95"/>
  <c r="BF94"/>
  <c r="BC94"/>
  <c r="BI94" s="1"/>
  <c r="BO94" s="1"/>
  <c r="BU94" s="1"/>
  <c r="CA94" s="1"/>
  <c r="BB94"/>
  <c r="BH94" s="1"/>
  <c r="BN94" s="1"/>
  <c r="BT94" s="1"/>
  <c r="BZ94" s="1"/>
  <c r="BA94"/>
  <c r="BG94" s="1"/>
  <c r="BM94" s="1"/>
  <c r="BS94" s="1"/>
  <c r="BY94" s="1"/>
  <c r="AZ94"/>
  <c r="AO94"/>
  <c r="AN94"/>
  <c r="AM94"/>
  <c r="AH94"/>
  <c r="AI94" s="1"/>
  <c r="AC94"/>
  <c r="AE94" s="1"/>
  <c r="X94"/>
  <c r="AA94" s="1"/>
  <c r="Q94"/>
  <c r="S94" s="1"/>
  <c r="L94"/>
  <c r="O94" s="1"/>
  <c r="K94"/>
  <c r="AW93"/>
  <c r="BC93" s="1"/>
  <c r="BI93" s="1"/>
  <c r="BO93" s="1"/>
  <c r="BU93" s="1"/>
  <c r="CA93" s="1"/>
  <c r="AV93"/>
  <c r="BB93" s="1"/>
  <c r="BH93" s="1"/>
  <c r="BN93" s="1"/>
  <c r="BT93" s="1"/>
  <c r="BZ93" s="1"/>
  <c r="AO93"/>
  <c r="AU93" s="1"/>
  <c r="BA93" s="1"/>
  <c r="BG93" s="1"/>
  <c r="BM93" s="1"/>
  <c r="BS93" s="1"/>
  <c r="BY93" s="1"/>
  <c r="AM93"/>
  <c r="AN93" s="1"/>
  <c r="AT93" s="1"/>
  <c r="AZ93" s="1"/>
  <c r="AJ93"/>
  <c r="AI93"/>
  <c r="AH93"/>
  <c r="AC93"/>
  <c r="AD93" s="1"/>
  <c r="AA93"/>
  <c r="Z93"/>
  <c r="Y93"/>
  <c r="X93"/>
  <c r="K93"/>
  <c r="L93" s="1"/>
  <c r="BB92"/>
  <c r="BH92" s="1"/>
  <c r="BN92" s="1"/>
  <c r="BT92" s="1"/>
  <c r="BZ92" s="1"/>
  <c r="AW92"/>
  <c r="BC92" s="1"/>
  <c r="BI92" s="1"/>
  <c r="BO92" s="1"/>
  <c r="BU92" s="1"/>
  <c r="CA92" s="1"/>
  <c r="AV92"/>
  <c r="AS92"/>
  <c r="AM92"/>
  <c r="AO92" s="1"/>
  <c r="AU92" s="1"/>
  <c r="BA92" s="1"/>
  <c r="BG92" s="1"/>
  <c r="BM92" s="1"/>
  <c r="BS92" s="1"/>
  <c r="BY92" s="1"/>
  <c r="AJ92"/>
  <c r="AH92"/>
  <c r="AI92" s="1"/>
  <c r="AE92"/>
  <c r="AD92"/>
  <c r="AC92"/>
  <c r="Z92"/>
  <c r="X92"/>
  <c r="Y92" s="1"/>
  <c r="K92"/>
  <c r="L92" s="1"/>
  <c r="O92" s="1"/>
  <c r="S92" s="1"/>
  <c r="BB91"/>
  <c r="BH91" s="1"/>
  <c r="BN91" s="1"/>
  <c r="BT91" s="1"/>
  <c r="BZ91" s="1"/>
  <c r="AW91"/>
  <c r="BC91" s="1"/>
  <c r="BI91" s="1"/>
  <c r="BO91" s="1"/>
  <c r="BU91" s="1"/>
  <c r="CA91" s="1"/>
  <c r="AV91"/>
  <c r="AS91"/>
  <c r="AM91"/>
  <c r="AO91" s="1"/>
  <c r="AU91" s="1"/>
  <c r="BA91" s="1"/>
  <c r="BG91" s="1"/>
  <c r="BM91" s="1"/>
  <c r="BS91" s="1"/>
  <c r="BY91" s="1"/>
  <c r="AJ91"/>
  <c r="AH91"/>
  <c r="AI91" s="1"/>
  <c r="AE91"/>
  <c r="AD91"/>
  <c r="AC91"/>
  <c r="Z91"/>
  <c r="X91"/>
  <c r="Y91" s="1"/>
  <c r="K91"/>
  <c r="L91" s="1"/>
  <c r="O91" s="1"/>
  <c r="S91" s="1"/>
  <c r="BB90"/>
  <c r="BH90" s="1"/>
  <c r="BN90" s="1"/>
  <c r="BT90" s="1"/>
  <c r="BZ90" s="1"/>
  <c r="AW90"/>
  <c r="BC90" s="1"/>
  <c r="BI90" s="1"/>
  <c r="BO90" s="1"/>
  <c r="BU90" s="1"/>
  <c r="CA90" s="1"/>
  <c r="AV90"/>
  <c r="AO90"/>
  <c r="AU90" s="1"/>
  <c r="BA90" s="1"/>
  <c r="BG90" s="1"/>
  <c r="BM90" s="1"/>
  <c r="BS90" s="1"/>
  <c r="BY90" s="1"/>
  <c r="AN90"/>
  <c r="AT90" s="1"/>
  <c r="AZ90" s="1"/>
  <c r="AM90"/>
  <c r="AS90" s="1"/>
  <c r="AI90"/>
  <c r="AH90"/>
  <c r="AJ90" s="1"/>
  <c r="AC90"/>
  <c r="AE90" s="1"/>
  <c r="Y90"/>
  <c r="X90"/>
  <c r="AA90" s="1"/>
  <c r="BI89"/>
  <c r="BO89" s="1"/>
  <c r="BU89" s="1"/>
  <c r="CA89" s="1"/>
  <c r="BC89"/>
  <c r="AW89"/>
  <c r="AV89"/>
  <c r="BB89" s="1"/>
  <c r="BH89" s="1"/>
  <c r="BN89" s="1"/>
  <c r="BT89" s="1"/>
  <c r="BZ89" s="1"/>
  <c r="AO89"/>
  <c r="AU89" s="1"/>
  <c r="BA89" s="1"/>
  <c r="BG89" s="1"/>
  <c r="BM89" s="1"/>
  <c r="BS89" s="1"/>
  <c r="BY89" s="1"/>
  <c r="AN89"/>
  <c r="AT89" s="1"/>
  <c r="AZ89" s="1"/>
  <c r="AM89"/>
  <c r="AS89" s="1"/>
  <c r="AH89"/>
  <c r="AI89" s="1"/>
  <c r="AC89"/>
  <c r="AE89" s="1"/>
  <c r="X89"/>
  <c r="AA89" s="1"/>
  <c r="BI88"/>
  <c r="BO88" s="1"/>
  <c r="BU88" s="1"/>
  <c r="CA88" s="1"/>
  <c r="BC88"/>
  <c r="AW88"/>
  <c r="AV88"/>
  <c r="BB88" s="1"/>
  <c r="BH88" s="1"/>
  <c r="BN88" s="1"/>
  <c r="BT88" s="1"/>
  <c r="BZ88" s="1"/>
  <c r="AO88"/>
  <c r="AU88" s="1"/>
  <c r="BA88" s="1"/>
  <c r="BG88" s="1"/>
  <c r="BM88" s="1"/>
  <c r="BS88" s="1"/>
  <c r="BY88" s="1"/>
  <c r="AN88"/>
  <c r="AT88" s="1"/>
  <c r="AZ88" s="1"/>
  <c r="AM88"/>
  <c r="AS88" s="1"/>
  <c r="AH88"/>
  <c r="AI88" s="1"/>
  <c r="AC88"/>
  <c r="AE88" s="1"/>
  <c r="X88"/>
  <c r="AA88" s="1"/>
  <c r="K88"/>
  <c r="L88" s="1"/>
  <c r="O88" s="1"/>
  <c r="S88" s="1"/>
  <c r="BI87"/>
  <c r="BO87" s="1"/>
  <c r="BU87" s="1"/>
  <c r="CA87" s="1"/>
  <c r="BC87"/>
  <c r="AW87"/>
  <c r="AV87"/>
  <c r="BB87" s="1"/>
  <c r="BH87" s="1"/>
  <c r="BN87" s="1"/>
  <c r="BT87" s="1"/>
  <c r="BZ87" s="1"/>
  <c r="AO87"/>
  <c r="AU87" s="1"/>
  <c r="BA87" s="1"/>
  <c r="BG87" s="1"/>
  <c r="BM87" s="1"/>
  <c r="BS87" s="1"/>
  <c r="BY87" s="1"/>
  <c r="AN87"/>
  <c r="AT87" s="1"/>
  <c r="AZ87" s="1"/>
  <c r="AM87"/>
  <c r="AS87" s="1"/>
  <c r="AH87"/>
  <c r="AI87" s="1"/>
  <c r="AC87"/>
  <c r="AE87" s="1"/>
  <c r="X87"/>
  <c r="AA87" s="1"/>
  <c r="K87"/>
  <c r="L87" s="1"/>
  <c r="O87" s="1"/>
  <c r="S87" s="1"/>
  <c r="BI86"/>
  <c r="BO86" s="1"/>
  <c r="BU86" s="1"/>
  <c r="CA86" s="1"/>
  <c r="BC86"/>
  <c r="AW86"/>
  <c r="AV86"/>
  <c r="BB86" s="1"/>
  <c r="BH86" s="1"/>
  <c r="BN86" s="1"/>
  <c r="BT86" s="1"/>
  <c r="BZ86" s="1"/>
  <c r="AO86"/>
  <c r="AU86" s="1"/>
  <c r="BA86" s="1"/>
  <c r="BG86" s="1"/>
  <c r="BM86" s="1"/>
  <c r="BS86" s="1"/>
  <c r="BY86" s="1"/>
  <c r="AN86"/>
  <c r="AT86" s="1"/>
  <c r="AZ86" s="1"/>
  <c r="AM86"/>
  <c r="AS86" s="1"/>
  <c r="AH86"/>
  <c r="AI86" s="1"/>
  <c r="AC86"/>
  <c r="AE86" s="1"/>
  <c r="X86"/>
  <c r="AA86" s="1"/>
  <c r="K86"/>
  <c r="L86" s="1"/>
  <c r="O86" s="1"/>
  <c r="S86" s="1"/>
  <c r="BI85"/>
  <c r="BO85" s="1"/>
  <c r="BU85" s="1"/>
  <c r="CA85" s="1"/>
  <c r="BC85"/>
  <c r="AW85"/>
  <c r="AV85"/>
  <c r="BB85" s="1"/>
  <c r="BH85" s="1"/>
  <c r="BN85" s="1"/>
  <c r="BT85" s="1"/>
  <c r="BZ85" s="1"/>
  <c r="AO85"/>
  <c r="AU85" s="1"/>
  <c r="BA85" s="1"/>
  <c r="BG85" s="1"/>
  <c r="BM85" s="1"/>
  <c r="BS85" s="1"/>
  <c r="BY85" s="1"/>
  <c r="AN85"/>
  <c r="AT85" s="1"/>
  <c r="AZ85" s="1"/>
  <c r="AM85"/>
  <c r="AS85" s="1"/>
  <c r="AH85"/>
  <c r="AI85" s="1"/>
  <c r="AC85"/>
  <c r="AE85" s="1"/>
  <c r="X85"/>
  <c r="AA85" s="1"/>
  <c r="K85"/>
  <c r="L85" s="1"/>
  <c r="O85" s="1"/>
  <c r="S85" s="1"/>
  <c r="BI84"/>
  <c r="BO84" s="1"/>
  <c r="BU84" s="1"/>
  <c r="CA84" s="1"/>
  <c r="BC84"/>
  <c r="AW84"/>
  <c r="AV84"/>
  <c r="BB84" s="1"/>
  <c r="BH84" s="1"/>
  <c r="BN84" s="1"/>
  <c r="BT84" s="1"/>
  <c r="BZ84" s="1"/>
  <c r="AO84"/>
  <c r="AU84" s="1"/>
  <c r="BA84" s="1"/>
  <c r="BG84" s="1"/>
  <c r="BM84" s="1"/>
  <c r="BS84" s="1"/>
  <c r="BY84" s="1"/>
  <c r="AN84"/>
  <c r="AT84" s="1"/>
  <c r="AZ84" s="1"/>
  <c r="AM84"/>
  <c r="AS84" s="1"/>
  <c r="AH84"/>
  <c r="AI84" s="1"/>
  <c r="AC84"/>
  <c r="AE84" s="1"/>
  <c r="X84"/>
  <c r="AA84" s="1"/>
  <c r="K84"/>
  <c r="L84" s="1"/>
  <c r="O84" s="1"/>
  <c r="S84" s="1"/>
  <c r="BI83"/>
  <c r="BO83" s="1"/>
  <c r="BU83" s="1"/>
  <c r="CA83" s="1"/>
  <c r="BC83"/>
  <c r="AW83"/>
  <c r="AV83"/>
  <c r="BB83" s="1"/>
  <c r="BH83" s="1"/>
  <c r="BN83" s="1"/>
  <c r="BT83" s="1"/>
  <c r="BZ83" s="1"/>
  <c r="AO83"/>
  <c r="AU83" s="1"/>
  <c r="BA83" s="1"/>
  <c r="BG83" s="1"/>
  <c r="BM83" s="1"/>
  <c r="BS83" s="1"/>
  <c r="BY83" s="1"/>
  <c r="AN83"/>
  <c r="AT83" s="1"/>
  <c r="AZ83" s="1"/>
  <c r="AM83"/>
  <c r="AS83" s="1"/>
  <c r="AH83"/>
  <c r="AI83" s="1"/>
  <c r="AC83"/>
  <c r="AE83" s="1"/>
  <c r="X83"/>
  <c r="AA83" s="1"/>
  <c r="BI82"/>
  <c r="BO82" s="1"/>
  <c r="BU82" s="1"/>
  <c r="CA82" s="1"/>
  <c r="BC82"/>
  <c r="AW82"/>
  <c r="AV82"/>
  <c r="BB82" s="1"/>
  <c r="BH82" s="1"/>
  <c r="BN82" s="1"/>
  <c r="BT82" s="1"/>
  <c r="BZ82" s="1"/>
  <c r="AO82"/>
  <c r="AU82" s="1"/>
  <c r="BA82" s="1"/>
  <c r="BG82" s="1"/>
  <c r="BM82" s="1"/>
  <c r="BS82" s="1"/>
  <c r="BY82" s="1"/>
  <c r="AN82"/>
  <c r="AT82" s="1"/>
  <c r="AZ82" s="1"/>
  <c r="AM82"/>
  <c r="AS82" s="1"/>
  <c r="AH82"/>
  <c r="AI82" s="1"/>
  <c r="AC82"/>
  <c r="AE82" s="1"/>
  <c r="X82"/>
  <c r="AA82" s="1"/>
  <c r="BI81"/>
  <c r="BO81" s="1"/>
  <c r="BU81" s="1"/>
  <c r="CA81" s="1"/>
  <c r="BC81"/>
  <c r="AW81"/>
  <c r="AV81"/>
  <c r="BB81" s="1"/>
  <c r="BH81" s="1"/>
  <c r="BN81" s="1"/>
  <c r="BT81" s="1"/>
  <c r="BZ81" s="1"/>
  <c r="AO81"/>
  <c r="AU81" s="1"/>
  <c r="BA81" s="1"/>
  <c r="BG81" s="1"/>
  <c r="BM81" s="1"/>
  <c r="BS81" s="1"/>
  <c r="BY81" s="1"/>
  <c r="AN81"/>
  <c r="AT81" s="1"/>
  <c r="AZ81" s="1"/>
  <c r="AM81"/>
  <c r="AS81" s="1"/>
  <c r="AH81"/>
  <c r="AI81" s="1"/>
  <c r="AC81"/>
  <c r="AE81" s="1"/>
  <c r="X81"/>
  <c r="AA81" s="1"/>
  <c r="BI80"/>
  <c r="BO80" s="1"/>
  <c r="BU80" s="1"/>
  <c r="CA80" s="1"/>
  <c r="BC80"/>
  <c r="AW80"/>
  <c r="AV80"/>
  <c r="BB80" s="1"/>
  <c r="BH80" s="1"/>
  <c r="BN80" s="1"/>
  <c r="BT80" s="1"/>
  <c r="BZ80" s="1"/>
  <c r="AO80"/>
  <c r="AU80" s="1"/>
  <c r="BA80" s="1"/>
  <c r="BG80" s="1"/>
  <c r="BM80" s="1"/>
  <c r="BS80" s="1"/>
  <c r="BY80" s="1"/>
  <c r="AN80"/>
  <c r="AT80" s="1"/>
  <c r="AZ80" s="1"/>
  <c r="AM80"/>
  <c r="AS80" s="1"/>
  <c r="AH80"/>
  <c r="AI80" s="1"/>
  <c r="AC80"/>
  <c r="AE80" s="1"/>
  <c r="X80"/>
  <c r="AA80" s="1"/>
  <c r="BI79"/>
  <c r="BO79" s="1"/>
  <c r="BU79" s="1"/>
  <c r="CA79" s="1"/>
  <c r="BC79"/>
  <c r="AW79"/>
  <c r="AV79"/>
  <c r="BB79" s="1"/>
  <c r="BH79" s="1"/>
  <c r="BN79" s="1"/>
  <c r="BT79" s="1"/>
  <c r="BZ79" s="1"/>
  <c r="AO79"/>
  <c r="AU79" s="1"/>
  <c r="BA79" s="1"/>
  <c r="BG79" s="1"/>
  <c r="BM79" s="1"/>
  <c r="BS79" s="1"/>
  <c r="BY79" s="1"/>
  <c r="AN79"/>
  <c r="AT79" s="1"/>
  <c r="AZ79" s="1"/>
  <c r="AM79"/>
  <c r="AS79" s="1"/>
  <c r="AH79"/>
  <c r="AI79" s="1"/>
  <c r="AC79"/>
  <c r="AE79" s="1"/>
  <c r="X79"/>
  <c r="AA79" s="1"/>
  <c r="K79"/>
  <c r="L79" s="1"/>
  <c r="O79" s="1"/>
  <c r="S79" s="1"/>
  <c r="BI78"/>
  <c r="BO78" s="1"/>
  <c r="BU78" s="1"/>
  <c r="CA78" s="1"/>
  <c r="BC78"/>
  <c r="AW78"/>
  <c r="AV78"/>
  <c r="BB78" s="1"/>
  <c r="BH78" s="1"/>
  <c r="BN78" s="1"/>
  <c r="BT78" s="1"/>
  <c r="BZ78" s="1"/>
  <c r="AO78"/>
  <c r="AU78" s="1"/>
  <c r="BA78" s="1"/>
  <c r="BG78" s="1"/>
  <c r="BM78" s="1"/>
  <c r="BS78" s="1"/>
  <c r="BY78" s="1"/>
  <c r="AN78"/>
  <c r="AT78" s="1"/>
  <c r="AZ78" s="1"/>
  <c r="AM78"/>
  <c r="AS78" s="1"/>
  <c r="AH78"/>
  <c r="AI78" s="1"/>
  <c r="AC78"/>
  <c r="AE78" s="1"/>
  <c r="X78"/>
  <c r="AA78" s="1"/>
  <c r="K78"/>
  <c r="L78" s="1"/>
  <c r="O78" s="1"/>
  <c r="S78" s="1"/>
  <c r="BI77"/>
  <c r="BO77" s="1"/>
  <c r="BU77" s="1"/>
  <c r="CA77" s="1"/>
  <c r="BC77"/>
  <c r="AW77"/>
  <c r="AV77"/>
  <c r="BB77" s="1"/>
  <c r="BH77" s="1"/>
  <c r="BN77" s="1"/>
  <c r="BT77" s="1"/>
  <c r="BZ77" s="1"/>
  <c r="AO77"/>
  <c r="AU77" s="1"/>
  <c r="BA77" s="1"/>
  <c r="BG77" s="1"/>
  <c r="BM77" s="1"/>
  <c r="BS77" s="1"/>
  <c r="BY77" s="1"/>
  <c r="AN77"/>
  <c r="AT77" s="1"/>
  <c r="AZ77" s="1"/>
  <c r="AM77"/>
  <c r="AS77" s="1"/>
  <c r="AH77"/>
  <c r="AI77" s="1"/>
  <c r="AC77"/>
  <c r="AE77" s="1"/>
  <c r="X77"/>
  <c r="AA77" s="1"/>
  <c r="BI76"/>
  <c r="BO76" s="1"/>
  <c r="BU76" s="1"/>
  <c r="CA76" s="1"/>
  <c r="BC76"/>
  <c r="AW76"/>
  <c r="AV76"/>
  <c r="BB76" s="1"/>
  <c r="BH76" s="1"/>
  <c r="BN76" s="1"/>
  <c r="BT76" s="1"/>
  <c r="BZ76" s="1"/>
  <c r="AO76"/>
  <c r="AU76" s="1"/>
  <c r="BA76" s="1"/>
  <c r="BG76" s="1"/>
  <c r="BM76" s="1"/>
  <c r="BS76" s="1"/>
  <c r="BY76" s="1"/>
  <c r="AN76"/>
  <c r="AT76" s="1"/>
  <c r="AZ76" s="1"/>
  <c r="AM76"/>
  <c r="AS76" s="1"/>
  <c r="AH76"/>
  <c r="AI76" s="1"/>
  <c r="AC76"/>
  <c r="AE76" s="1"/>
  <c r="X76"/>
  <c r="AA76" s="1"/>
  <c r="BI75"/>
  <c r="BO75" s="1"/>
  <c r="BU75" s="1"/>
  <c r="CA75" s="1"/>
  <c r="BC75"/>
  <c r="AW75"/>
  <c r="AV75"/>
  <c r="BB75" s="1"/>
  <c r="BH75" s="1"/>
  <c r="BN75" s="1"/>
  <c r="BT75" s="1"/>
  <c r="BZ75" s="1"/>
  <c r="AO75"/>
  <c r="AN75"/>
  <c r="AM75"/>
  <c r="AM166" s="1"/>
  <c r="AI75"/>
  <c r="AH75"/>
  <c r="AH166" s="1"/>
  <c r="AC75"/>
  <c r="AC166" s="1"/>
  <c r="Y75"/>
  <c r="X75"/>
  <c r="X166" s="1"/>
  <c r="K75"/>
  <c r="K165" s="1"/>
  <c r="Q74"/>
  <c r="P74"/>
  <c r="O74"/>
  <c r="N74"/>
  <c r="M74"/>
  <c r="L74"/>
  <c r="J74"/>
  <c r="BO73"/>
  <c r="BU73" s="1"/>
  <c r="CA73" s="1"/>
  <c r="BI73"/>
  <c r="BF73"/>
  <c r="BE73" s="1"/>
  <c r="BC73"/>
  <c r="BB73"/>
  <c r="BH73" s="1"/>
  <c r="BN73" s="1"/>
  <c r="BT73" s="1"/>
  <c r="BZ73" s="1"/>
  <c r="BA73"/>
  <c r="BG73" s="1"/>
  <c r="BM73" s="1"/>
  <c r="BS73" s="1"/>
  <c r="BY73" s="1"/>
  <c r="AZ73"/>
  <c r="AY73" s="1"/>
  <c r="AO73"/>
  <c r="AN73"/>
  <c r="AM73"/>
  <c r="X73"/>
  <c r="Y73" s="1"/>
  <c r="K73"/>
  <c r="BO72"/>
  <c r="BU72" s="1"/>
  <c r="CA72" s="1"/>
  <c r="BI72"/>
  <c r="BF72"/>
  <c r="BE72" s="1"/>
  <c r="BC72"/>
  <c r="BB72"/>
  <c r="BH72" s="1"/>
  <c r="BN72" s="1"/>
  <c r="BT72" s="1"/>
  <c r="BZ72" s="1"/>
  <c r="BA72"/>
  <c r="BG72" s="1"/>
  <c r="BM72" s="1"/>
  <c r="BS72" s="1"/>
  <c r="BY72" s="1"/>
  <c r="AZ72"/>
  <c r="AY72" s="1"/>
  <c r="AO72"/>
  <c r="AN72"/>
  <c r="AM72"/>
  <c r="AH72"/>
  <c r="AI72" s="1"/>
  <c r="AC72"/>
  <c r="AE72" s="1"/>
  <c r="Z72"/>
  <c r="Y72"/>
  <c r="X72"/>
  <c r="S72"/>
  <c r="K72"/>
  <c r="BO71"/>
  <c r="BU71" s="1"/>
  <c r="CA71" s="1"/>
  <c r="BI71"/>
  <c r="BF71"/>
  <c r="BC71"/>
  <c r="BB71"/>
  <c r="BH71" s="1"/>
  <c r="BN71" s="1"/>
  <c r="BT71" s="1"/>
  <c r="BZ71" s="1"/>
  <c r="BA71"/>
  <c r="BG71" s="1"/>
  <c r="BM71" s="1"/>
  <c r="BS71" s="1"/>
  <c r="BY71" s="1"/>
  <c r="AZ71"/>
  <c r="AY71" s="1"/>
  <c r="AO71"/>
  <c r="AN71"/>
  <c r="AM71"/>
  <c r="AH71"/>
  <c r="AI71" s="1"/>
  <c r="AC71"/>
  <c r="AE71" s="1"/>
  <c r="Z71"/>
  <c r="Y71"/>
  <c r="X71"/>
  <c r="S71"/>
  <c r="K71"/>
  <c r="BO70"/>
  <c r="BU70" s="1"/>
  <c r="CA70" s="1"/>
  <c r="BI70"/>
  <c r="BF70"/>
  <c r="BC70"/>
  <c r="BB70"/>
  <c r="BH70" s="1"/>
  <c r="BN70" s="1"/>
  <c r="BT70" s="1"/>
  <c r="BZ70" s="1"/>
  <c r="BA70"/>
  <c r="BG70" s="1"/>
  <c r="BM70" s="1"/>
  <c r="BS70" s="1"/>
  <c r="BY70" s="1"/>
  <c r="AZ70"/>
  <c r="AY70" s="1"/>
  <c r="AO70"/>
  <c r="AN70"/>
  <c r="AM70"/>
  <c r="AH70"/>
  <c r="AI70" s="1"/>
  <c r="AC70"/>
  <c r="AE70" s="1"/>
  <c r="Z70"/>
  <c r="Y70"/>
  <c r="X70"/>
  <c r="S70"/>
  <c r="K70"/>
  <c r="BF69"/>
  <c r="BA69"/>
  <c r="BG69" s="1"/>
  <c r="BM69" s="1"/>
  <c r="BS69" s="1"/>
  <c r="BY69" s="1"/>
  <c r="AZ69"/>
  <c r="AW69"/>
  <c r="BC69" s="1"/>
  <c r="BI69" s="1"/>
  <c r="BO69" s="1"/>
  <c r="BU69" s="1"/>
  <c r="CA69" s="1"/>
  <c r="AV69"/>
  <c r="BB69" s="1"/>
  <c r="BH69" s="1"/>
  <c r="BN69" s="1"/>
  <c r="BT69" s="1"/>
  <c r="BZ69" s="1"/>
  <c r="AU69"/>
  <c r="AT69"/>
  <c r="AM69"/>
  <c r="AS69" s="1"/>
  <c r="AH69"/>
  <c r="AJ69" s="1"/>
  <c r="AE69"/>
  <c r="AD69"/>
  <c r="AC69"/>
  <c r="Z69"/>
  <c r="Y69"/>
  <c r="X69"/>
  <c r="K69"/>
  <c r="BN68"/>
  <c r="BT68" s="1"/>
  <c r="BZ68" s="1"/>
  <c r="BI68"/>
  <c r="BO68" s="1"/>
  <c r="BU68" s="1"/>
  <c r="CA68" s="1"/>
  <c r="BH68"/>
  <c r="BC68"/>
  <c r="BB68"/>
  <c r="AZ68"/>
  <c r="AW68"/>
  <c r="AV68"/>
  <c r="AU68"/>
  <c r="BA68" s="1"/>
  <c r="BG68" s="1"/>
  <c r="BM68" s="1"/>
  <c r="BS68" s="1"/>
  <c r="BY68" s="1"/>
  <c r="AT68"/>
  <c r="AS68"/>
  <c r="AM68"/>
  <c r="AJ68"/>
  <c r="AI68"/>
  <c r="AH68"/>
  <c r="AD68"/>
  <c r="AC68"/>
  <c r="AE68" s="1"/>
  <c r="X68"/>
  <c r="Z68" s="1"/>
  <c r="K68"/>
  <c r="BU67"/>
  <c r="CA67" s="1"/>
  <c r="BO67"/>
  <c r="BI67"/>
  <c r="BC67"/>
  <c r="AV67"/>
  <c r="BB67" s="1"/>
  <c r="BH67" s="1"/>
  <c r="BN67" s="1"/>
  <c r="BT67" s="1"/>
  <c r="BZ67" s="1"/>
  <c r="AO67"/>
  <c r="AU67" s="1"/>
  <c r="BA67" s="1"/>
  <c r="BG67" s="1"/>
  <c r="BM67" s="1"/>
  <c r="BS67" s="1"/>
  <c r="BY67" s="1"/>
  <c r="AN67"/>
  <c r="AT67" s="1"/>
  <c r="AZ67" s="1"/>
  <c r="AM67"/>
  <c r="AQ67" s="1"/>
  <c r="AJ67"/>
  <c r="AI67"/>
  <c r="AH67"/>
  <c r="AL67" s="1"/>
  <c r="AC67"/>
  <c r="AG67" s="1"/>
  <c r="AB67"/>
  <c r="X67"/>
  <c r="S67"/>
  <c r="K67"/>
  <c r="BI66"/>
  <c r="BO66" s="1"/>
  <c r="BU66" s="1"/>
  <c r="CA66" s="1"/>
  <c r="BC66"/>
  <c r="AZ66"/>
  <c r="AW66"/>
  <c r="AV66"/>
  <c r="BB66" s="1"/>
  <c r="BH66" s="1"/>
  <c r="BN66" s="1"/>
  <c r="BT66" s="1"/>
  <c r="BZ66" s="1"/>
  <c r="AU66"/>
  <c r="BA66" s="1"/>
  <c r="BG66" s="1"/>
  <c r="BM66" s="1"/>
  <c r="BS66" s="1"/>
  <c r="BY66" s="1"/>
  <c r="AT66"/>
  <c r="AM66"/>
  <c r="AS66" s="1"/>
  <c r="AJ66"/>
  <c r="AI66"/>
  <c r="AH66"/>
  <c r="AE66"/>
  <c r="AD66"/>
  <c r="AC66"/>
  <c r="X66"/>
  <c r="Y66" s="1"/>
  <c r="K66"/>
  <c r="BG65"/>
  <c r="BM65" s="1"/>
  <c r="BS65" s="1"/>
  <c r="BY65" s="1"/>
  <c r="BB65"/>
  <c r="BH65" s="1"/>
  <c r="BN65" s="1"/>
  <c r="BT65" s="1"/>
  <c r="BZ65" s="1"/>
  <c r="BA65"/>
  <c r="AW65"/>
  <c r="BC65" s="1"/>
  <c r="BI65" s="1"/>
  <c r="BO65" s="1"/>
  <c r="BU65" s="1"/>
  <c r="CA65" s="1"/>
  <c r="AV65"/>
  <c r="AU65"/>
  <c r="AT65"/>
  <c r="AZ65" s="1"/>
  <c r="AS65"/>
  <c r="AM65"/>
  <c r="AH65"/>
  <c r="AI65" s="1"/>
  <c r="AC65"/>
  <c r="AE65" s="1"/>
  <c r="Z65"/>
  <c r="Y65"/>
  <c r="X65"/>
  <c r="K65"/>
  <c r="BI64"/>
  <c r="BO64" s="1"/>
  <c r="BU64" s="1"/>
  <c r="CA64" s="1"/>
  <c r="BC64"/>
  <c r="AW64"/>
  <c r="AV64"/>
  <c r="BB64" s="1"/>
  <c r="BH64" s="1"/>
  <c r="BN64" s="1"/>
  <c r="BT64" s="1"/>
  <c r="BZ64" s="1"/>
  <c r="AO64"/>
  <c r="AU64" s="1"/>
  <c r="BA64" s="1"/>
  <c r="BG64" s="1"/>
  <c r="BM64" s="1"/>
  <c r="BS64" s="1"/>
  <c r="BY64" s="1"/>
  <c r="AN64"/>
  <c r="AT64" s="1"/>
  <c r="AZ64" s="1"/>
  <c r="AM64"/>
  <c r="AS64" s="1"/>
  <c r="AH64"/>
  <c r="AI64" s="1"/>
  <c r="AC64"/>
  <c r="AE64" s="1"/>
  <c r="Z64"/>
  <c r="Y64"/>
  <c r="X64"/>
  <c r="S64"/>
  <c r="K64"/>
  <c r="BF63"/>
  <c r="BA63"/>
  <c r="BG63" s="1"/>
  <c r="BM63" s="1"/>
  <c r="BS63" s="1"/>
  <c r="BY63" s="1"/>
  <c r="AZ63"/>
  <c r="AW63"/>
  <c r="BC63" s="1"/>
  <c r="BI63" s="1"/>
  <c r="BO63" s="1"/>
  <c r="BU63" s="1"/>
  <c r="CA63" s="1"/>
  <c r="AV63"/>
  <c r="BB63" s="1"/>
  <c r="BH63" s="1"/>
  <c r="BN63" s="1"/>
  <c r="BT63" s="1"/>
  <c r="BZ63" s="1"/>
  <c r="AU63"/>
  <c r="AT63"/>
  <c r="AM63"/>
  <c r="AS63" s="1"/>
  <c r="AH63"/>
  <c r="AJ63" s="1"/>
  <c r="AE63"/>
  <c r="AD63"/>
  <c r="AC63"/>
  <c r="Z63"/>
  <c r="Y63"/>
  <c r="X63"/>
  <c r="K63"/>
  <c r="BH62"/>
  <c r="BN62" s="1"/>
  <c r="BT62" s="1"/>
  <c r="BZ62" s="1"/>
  <c r="BC62"/>
  <c r="BI62" s="1"/>
  <c r="BO62" s="1"/>
  <c r="BU62" s="1"/>
  <c r="CA62" s="1"/>
  <c r="BB62"/>
  <c r="AW62"/>
  <c r="AV62"/>
  <c r="AU62"/>
  <c r="BA62" s="1"/>
  <c r="BG62" s="1"/>
  <c r="BM62" s="1"/>
  <c r="BS62" s="1"/>
  <c r="BY62" s="1"/>
  <c r="AT62"/>
  <c r="AZ62" s="1"/>
  <c r="AS62"/>
  <c r="AM62"/>
  <c r="AJ62"/>
  <c r="AI62"/>
  <c r="AH62"/>
  <c r="AC62"/>
  <c r="AD62" s="1"/>
  <c r="X62"/>
  <c r="Z62" s="1"/>
  <c r="K62"/>
  <c r="BF61"/>
  <c r="BA61"/>
  <c r="BG61" s="1"/>
  <c r="BM61" s="1"/>
  <c r="BS61" s="1"/>
  <c r="BY61" s="1"/>
  <c r="AZ61"/>
  <c r="AW61"/>
  <c r="BC61" s="1"/>
  <c r="BI61" s="1"/>
  <c r="BO61" s="1"/>
  <c r="BU61" s="1"/>
  <c r="CA61" s="1"/>
  <c r="AV61"/>
  <c r="BB61" s="1"/>
  <c r="BH61" s="1"/>
  <c r="BN61" s="1"/>
  <c r="BT61" s="1"/>
  <c r="BZ61" s="1"/>
  <c r="AU61"/>
  <c r="AT61"/>
  <c r="AM61"/>
  <c r="AS61" s="1"/>
  <c r="AH61"/>
  <c r="AJ61" s="1"/>
  <c r="AE61"/>
  <c r="AD61"/>
  <c r="AC61"/>
  <c r="Z61"/>
  <c r="Y61"/>
  <c r="X61"/>
  <c r="K61"/>
  <c r="BH60"/>
  <c r="BN60" s="1"/>
  <c r="BT60" s="1"/>
  <c r="BZ60" s="1"/>
  <c r="BC60"/>
  <c r="BI60" s="1"/>
  <c r="BO60" s="1"/>
  <c r="BU60" s="1"/>
  <c r="CA60" s="1"/>
  <c r="BB60"/>
  <c r="AW60"/>
  <c r="AV60"/>
  <c r="AU60"/>
  <c r="BA60" s="1"/>
  <c r="BG60" s="1"/>
  <c r="BM60" s="1"/>
  <c r="BS60" s="1"/>
  <c r="BY60" s="1"/>
  <c r="AT60"/>
  <c r="AZ60" s="1"/>
  <c r="AS60"/>
  <c r="AM60"/>
  <c r="AJ60"/>
  <c r="AI60"/>
  <c r="AH60"/>
  <c r="AC60"/>
  <c r="AD60" s="1"/>
  <c r="X60"/>
  <c r="Z60" s="1"/>
  <c r="K60"/>
  <c r="BF59"/>
  <c r="BA59"/>
  <c r="BG59" s="1"/>
  <c r="BM59" s="1"/>
  <c r="BS59" s="1"/>
  <c r="BY59" s="1"/>
  <c r="AZ59"/>
  <c r="AY59" s="1"/>
  <c r="AW59"/>
  <c r="BC59" s="1"/>
  <c r="BI59" s="1"/>
  <c r="BO59" s="1"/>
  <c r="BU59" s="1"/>
  <c r="CA59" s="1"/>
  <c r="AV59"/>
  <c r="BB59" s="1"/>
  <c r="BH59" s="1"/>
  <c r="BN59" s="1"/>
  <c r="BT59" s="1"/>
  <c r="BZ59" s="1"/>
  <c r="AU59"/>
  <c r="AT59"/>
  <c r="AM59"/>
  <c r="AS59" s="1"/>
  <c r="AH59"/>
  <c r="AJ59" s="1"/>
  <c r="AE59"/>
  <c r="AD59"/>
  <c r="AC59"/>
  <c r="Z59"/>
  <c r="Y59"/>
  <c r="X59"/>
  <c r="K59"/>
  <c r="BH58"/>
  <c r="BN58" s="1"/>
  <c r="BT58" s="1"/>
  <c r="BZ58" s="1"/>
  <c r="BC58"/>
  <c r="BI58" s="1"/>
  <c r="BO58" s="1"/>
  <c r="BU58" s="1"/>
  <c r="CA58" s="1"/>
  <c r="BB58"/>
  <c r="AW58"/>
  <c r="AV58"/>
  <c r="AU58"/>
  <c r="BA58" s="1"/>
  <c r="BG58" s="1"/>
  <c r="BM58" s="1"/>
  <c r="BS58" s="1"/>
  <c r="BY58" s="1"/>
  <c r="AT58"/>
  <c r="AZ58" s="1"/>
  <c r="AS58"/>
  <c r="AM58"/>
  <c r="AJ58"/>
  <c r="AI58"/>
  <c r="AH58"/>
  <c r="AC58"/>
  <c r="AD58" s="1"/>
  <c r="X58"/>
  <c r="Z58" s="1"/>
  <c r="K58"/>
  <c r="BF57"/>
  <c r="BA57"/>
  <c r="BG57" s="1"/>
  <c r="BM57" s="1"/>
  <c r="BS57" s="1"/>
  <c r="BY57" s="1"/>
  <c r="AZ57"/>
  <c r="AY57" s="1"/>
  <c r="AW57"/>
  <c r="BC57" s="1"/>
  <c r="BI57" s="1"/>
  <c r="BO57" s="1"/>
  <c r="BU57" s="1"/>
  <c r="CA57" s="1"/>
  <c r="AV57"/>
  <c r="BB57" s="1"/>
  <c r="BH57" s="1"/>
  <c r="BN57" s="1"/>
  <c r="BT57" s="1"/>
  <c r="BZ57" s="1"/>
  <c r="AU57"/>
  <c r="AT57"/>
  <c r="AM57"/>
  <c r="AS57" s="1"/>
  <c r="AH57"/>
  <c r="AJ57" s="1"/>
  <c r="AE57"/>
  <c r="AD57"/>
  <c r="AC57"/>
  <c r="Z57"/>
  <c r="Y57"/>
  <c r="X57"/>
  <c r="K57"/>
  <c r="BH56"/>
  <c r="BN56" s="1"/>
  <c r="BT56" s="1"/>
  <c r="BZ56" s="1"/>
  <c r="BC56"/>
  <c r="BI56" s="1"/>
  <c r="BO56" s="1"/>
  <c r="BU56" s="1"/>
  <c r="CA56" s="1"/>
  <c r="BB56"/>
  <c r="AW56"/>
  <c r="AV56"/>
  <c r="AU56"/>
  <c r="BA56" s="1"/>
  <c r="BG56" s="1"/>
  <c r="BM56" s="1"/>
  <c r="BS56" s="1"/>
  <c r="BY56" s="1"/>
  <c r="AT56"/>
  <c r="AZ56" s="1"/>
  <c r="AS56"/>
  <c r="AM56"/>
  <c r="AJ56"/>
  <c r="AI56"/>
  <c r="AH56"/>
  <c r="AC56"/>
  <c r="AD56" s="1"/>
  <c r="X56"/>
  <c r="Z56" s="1"/>
  <c r="K56"/>
  <c r="AW55"/>
  <c r="BC55" s="1"/>
  <c r="BI55" s="1"/>
  <c r="BO55" s="1"/>
  <c r="BU55" s="1"/>
  <c r="CA55" s="1"/>
  <c r="AV55"/>
  <c r="BB55" s="1"/>
  <c r="BH55" s="1"/>
  <c r="BN55" s="1"/>
  <c r="BT55" s="1"/>
  <c r="BZ55" s="1"/>
  <c r="AS55"/>
  <c r="AO55"/>
  <c r="AU55" s="1"/>
  <c r="BA55" s="1"/>
  <c r="BG55" s="1"/>
  <c r="BM55" s="1"/>
  <c r="BS55" s="1"/>
  <c r="BY55" s="1"/>
  <c r="AN55"/>
  <c r="AT55" s="1"/>
  <c r="AZ55" s="1"/>
  <c r="AM55"/>
  <c r="AJ55"/>
  <c r="AI55"/>
  <c r="AH55"/>
  <c r="AC55"/>
  <c r="AD55" s="1"/>
  <c r="X55"/>
  <c r="Z55" s="1"/>
  <c r="S55"/>
  <c r="K55"/>
  <c r="BB54"/>
  <c r="BH54" s="1"/>
  <c r="BN54" s="1"/>
  <c r="BT54" s="1"/>
  <c r="BZ54" s="1"/>
  <c r="AW54"/>
  <c r="BC54" s="1"/>
  <c r="BI54" s="1"/>
  <c r="BO54" s="1"/>
  <c r="BU54" s="1"/>
  <c r="CA54" s="1"/>
  <c r="AV54"/>
  <c r="AS54"/>
  <c r="AM54"/>
  <c r="AO54" s="1"/>
  <c r="AU54" s="1"/>
  <c r="BA54" s="1"/>
  <c r="BG54" s="1"/>
  <c r="BM54" s="1"/>
  <c r="BS54" s="1"/>
  <c r="BY54" s="1"/>
  <c r="AJ54"/>
  <c r="AI54"/>
  <c r="AH54"/>
  <c r="AE54"/>
  <c r="AD54"/>
  <c r="AC54"/>
  <c r="X54"/>
  <c r="Y54" s="1"/>
  <c r="S54"/>
  <c r="K54"/>
  <c r="BH53"/>
  <c r="BN53" s="1"/>
  <c r="BT53" s="1"/>
  <c r="BZ53" s="1"/>
  <c r="BC53"/>
  <c r="BI53" s="1"/>
  <c r="BO53" s="1"/>
  <c r="BU53" s="1"/>
  <c r="CA53" s="1"/>
  <c r="BB53"/>
  <c r="AW53"/>
  <c r="AV53"/>
  <c r="AM53"/>
  <c r="AS53" s="1"/>
  <c r="AH53"/>
  <c r="AJ53" s="1"/>
  <c r="AE53"/>
  <c r="AD53"/>
  <c r="AC53"/>
  <c r="Z53"/>
  <c r="Y53"/>
  <c r="X53"/>
  <c r="S53"/>
  <c r="K53"/>
  <c r="BI52"/>
  <c r="BO52" s="1"/>
  <c r="BU52" s="1"/>
  <c r="CA52" s="1"/>
  <c r="BC52"/>
  <c r="AW52"/>
  <c r="AV52"/>
  <c r="BB52" s="1"/>
  <c r="BH52" s="1"/>
  <c r="BN52" s="1"/>
  <c r="BT52" s="1"/>
  <c r="BZ52" s="1"/>
  <c r="AU52"/>
  <c r="BA52" s="1"/>
  <c r="BG52" s="1"/>
  <c r="BM52" s="1"/>
  <c r="BS52" s="1"/>
  <c r="BY52" s="1"/>
  <c r="AO52"/>
  <c r="AN52"/>
  <c r="AT52" s="1"/>
  <c r="AZ52" s="1"/>
  <c r="AM52"/>
  <c r="AS52" s="1"/>
  <c r="AH52"/>
  <c r="AI52" s="1"/>
  <c r="AC52"/>
  <c r="AE52" s="1"/>
  <c r="Z52"/>
  <c r="Y52"/>
  <c r="X52"/>
  <c r="S52"/>
  <c r="K52"/>
  <c r="BF51"/>
  <c r="BA51"/>
  <c r="BG51" s="1"/>
  <c r="BM51" s="1"/>
  <c r="BS51" s="1"/>
  <c r="BY51" s="1"/>
  <c r="AZ51"/>
  <c r="AW51"/>
  <c r="BC51" s="1"/>
  <c r="BI51" s="1"/>
  <c r="BO51" s="1"/>
  <c r="BU51" s="1"/>
  <c r="CA51" s="1"/>
  <c r="AV51"/>
  <c r="BB51" s="1"/>
  <c r="BH51" s="1"/>
  <c r="BN51" s="1"/>
  <c r="BT51" s="1"/>
  <c r="BZ51" s="1"/>
  <c r="AU51"/>
  <c r="AT51"/>
  <c r="AM51"/>
  <c r="AS51" s="1"/>
  <c r="AH51"/>
  <c r="AJ51" s="1"/>
  <c r="AE51"/>
  <c r="AD51"/>
  <c r="AC51"/>
  <c r="Z51"/>
  <c r="Y51"/>
  <c r="X51"/>
  <c r="K51"/>
  <c r="BH50"/>
  <c r="BN50" s="1"/>
  <c r="BT50" s="1"/>
  <c r="BZ50" s="1"/>
  <c r="BC50"/>
  <c r="BI50" s="1"/>
  <c r="BO50" s="1"/>
  <c r="BU50" s="1"/>
  <c r="CA50" s="1"/>
  <c r="BB50"/>
  <c r="AW50"/>
  <c r="AV50"/>
  <c r="AM50"/>
  <c r="AS50" s="1"/>
  <c r="AH50"/>
  <c r="AJ50" s="1"/>
  <c r="AE50"/>
  <c r="AD50"/>
  <c r="AC50"/>
  <c r="Z50"/>
  <c r="Y50"/>
  <c r="X50"/>
  <c r="S50"/>
  <c r="K50"/>
  <c r="BI49"/>
  <c r="BO49" s="1"/>
  <c r="BU49" s="1"/>
  <c r="CA49" s="1"/>
  <c r="BC49"/>
  <c r="AZ49"/>
  <c r="AW49"/>
  <c r="AV49"/>
  <c r="BB49" s="1"/>
  <c r="BH49" s="1"/>
  <c r="BN49" s="1"/>
  <c r="BT49" s="1"/>
  <c r="BZ49" s="1"/>
  <c r="AU49"/>
  <c r="BA49" s="1"/>
  <c r="BG49" s="1"/>
  <c r="BM49" s="1"/>
  <c r="BS49" s="1"/>
  <c r="BY49" s="1"/>
  <c r="AT49"/>
  <c r="AM49"/>
  <c r="AS49" s="1"/>
  <c r="AJ49"/>
  <c r="AI49"/>
  <c r="AH49"/>
  <c r="AE49"/>
  <c r="AD49"/>
  <c r="AC49"/>
  <c r="X49"/>
  <c r="Y49" s="1"/>
  <c r="K49"/>
  <c r="BG48"/>
  <c r="BM48" s="1"/>
  <c r="BS48" s="1"/>
  <c r="BY48" s="1"/>
  <c r="BB48"/>
  <c r="BH48" s="1"/>
  <c r="BN48" s="1"/>
  <c r="BT48" s="1"/>
  <c r="BZ48" s="1"/>
  <c r="BA48"/>
  <c r="AW48"/>
  <c r="BC48" s="1"/>
  <c r="BI48" s="1"/>
  <c r="BO48" s="1"/>
  <c r="BU48" s="1"/>
  <c r="CA48" s="1"/>
  <c r="AV48"/>
  <c r="AU48"/>
  <c r="AT48"/>
  <c r="AZ48" s="1"/>
  <c r="AS48"/>
  <c r="AM48"/>
  <c r="AH48"/>
  <c r="AI48" s="1"/>
  <c r="AC48"/>
  <c r="AE48" s="1"/>
  <c r="Z48"/>
  <c r="Y48"/>
  <c r="X48"/>
  <c r="K48"/>
  <c r="BI47"/>
  <c r="BO47" s="1"/>
  <c r="BU47" s="1"/>
  <c r="CA47" s="1"/>
  <c r="BC47"/>
  <c r="AZ47"/>
  <c r="AW47"/>
  <c r="AV47"/>
  <c r="BB47" s="1"/>
  <c r="BH47" s="1"/>
  <c r="BN47" s="1"/>
  <c r="BT47" s="1"/>
  <c r="BZ47" s="1"/>
  <c r="AU47"/>
  <c r="BA47" s="1"/>
  <c r="BG47" s="1"/>
  <c r="BM47" s="1"/>
  <c r="BS47" s="1"/>
  <c r="BY47" s="1"/>
  <c r="AT47"/>
  <c r="AM47"/>
  <c r="AS47" s="1"/>
  <c r="AJ47"/>
  <c r="AI47"/>
  <c r="AH47"/>
  <c r="AE47"/>
  <c r="AD47"/>
  <c r="AC47"/>
  <c r="X47"/>
  <c r="Y47" s="1"/>
  <c r="K47"/>
  <c r="BG46"/>
  <c r="BM46" s="1"/>
  <c r="BS46" s="1"/>
  <c r="BY46" s="1"/>
  <c r="BB46"/>
  <c r="BH46" s="1"/>
  <c r="BN46" s="1"/>
  <c r="BT46" s="1"/>
  <c r="BZ46" s="1"/>
  <c r="BA46"/>
  <c r="AW46"/>
  <c r="BC46" s="1"/>
  <c r="BI46" s="1"/>
  <c r="BO46" s="1"/>
  <c r="BU46" s="1"/>
  <c r="CA46" s="1"/>
  <c r="AV46"/>
  <c r="AU46"/>
  <c r="AT46"/>
  <c r="AZ46" s="1"/>
  <c r="AS46"/>
  <c r="AM46"/>
  <c r="AH46"/>
  <c r="AI46" s="1"/>
  <c r="AC46"/>
  <c r="AE46" s="1"/>
  <c r="Z46"/>
  <c r="Y46"/>
  <c r="X46"/>
  <c r="K46"/>
  <c r="BI45"/>
  <c r="BO45" s="1"/>
  <c r="BU45" s="1"/>
  <c r="CA45" s="1"/>
  <c r="BC45"/>
  <c r="AW45"/>
  <c r="AV45"/>
  <c r="BB45" s="1"/>
  <c r="BH45" s="1"/>
  <c r="BN45" s="1"/>
  <c r="BT45" s="1"/>
  <c r="BZ45" s="1"/>
  <c r="AU45"/>
  <c r="BA45" s="1"/>
  <c r="BG45" s="1"/>
  <c r="BM45" s="1"/>
  <c r="BS45" s="1"/>
  <c r="BY45" s="1"/>
  <c r="AO45"/>
  <c r="AN45"/>
  <c r="AT45" s="1"/>
  <c r="AZ45" s="1"/>
  <c r="AM45"/>
  <c r="AS45" s="1"/>
  <c r="AH45"/>
  <c r="AI45" s="1"/>
  <c r="AC45"/>
  <c r="AE45" s="1"/>
  <c r="Z45"/>
  <c r="Y45"/>
  <c r="X45"/>
  <c r="S45"/>
  <c r="K45"/>
  <c r="AW44"/>
  <c r="BC44" s="1"/>
  <c r="BI44" s="1"/>
  <c r="BO44" s="1"/>
  <c r="BU44" s="1"/>
  <c r="CA44" s="1"/>
  <c r="AV44"/>
  <c r="BB44" s="1"/>
  <c r="BH44" s="1"/>
  <c r="BN44" s="1"/>
  <c r="BT44" s="1"/>
  <c r="BZ44" s="1"/>
  <c r="AS44"/>
  <c r="AO44"/>
  <c r="AU44" s="1"/>
  <c r="BA44" s="1"/>
  <c r="BG44" s="1"/>
  <c r="BM44" s="1"/>
  <c r="BS44" s="1"/>
  <c r="BY44" s="1"/>
  <c r="AN44"/>
  <c r="AT44" s="1"/>
  <c r="AZ44" s="1"/>
  <c r="AM44"/>
  <c r="AJ44"/>
  <c r="AI44"/>
  <c r="AH44"/>
  <c r="AC44"/>
  <c r="AD44" s="1"/>
  <c r="X44"/>
  <c r="Z44" s="1"/>
  <c r="S44"/>
  <c r="K44"/>
  <c r="BG43"/>
  <c r="BM43" s="1"/>
  <c r="BS43" s="1"/>
  <c r="BY43" s="1"/>
  <c r="BB43"/>
  <c r="BH43" s="1"/>
  <c r="BN43" s="1"/>
  <c r="BT43" s="1"/>
  <c r="BZ43" s="1"/>
  <c r="BA43"/>
  <c r="AV43"/>
  <c r="AU43"/>
  <c r="AS43"/>
  <c r="AM43"/>
  <c r="AQ43" s="1"/>
  <c r="AL43"/>
  <c r="AL74" s="1"/>
  <c r="AI43"/>
  <c r="AH43"/>
  <c r="AG43"/>
  <c r="AG74" s="1"/>
  <c r="AD43"/>
  <c r="AC43"/>
  <c r="X43"/>
  <c r="AB43" s="1"/>
  <c r="AB74" s="1"/>
  <c r="S43"/>
  <c r="K43"/>
  <c r="AW42"/>
  <c r="BC42" s="1"/>
  <c r="BI42" s="1"/>
  <c r="BO42" s="1"/>
  <c r="BU42" s="1"/>
  <c r="CA42" s="1"/>
  <c r="AP42"/>
  <c r="AV42" s="1"/>
  <c r="BB42" s="1"/>
  <c r="BH42" s="1"/>
  <c r="BN42" s="1"/>
  <c r="BT42" s="1"/>
  <c r="BZ42" s="1"/>
  <c r="AM42"/>
  <c r="AS42" s="1"/>
  <c r="AK42"/>
  <c r="AK74" s="1"/>
  <c r="AH42"/>
  <c r="AI42" s="1"/>
  <c r="AF42"/>
  <c r="AF74" s="1"/>
  <c r="AC42"/>
  <c r="AD42" s="1"/>
  <c r="AA42"/>
  <c r="AA74" s="1"/>
  <c r="X42"/>
  <c r="Y42" s="1"/>
  <c r="S42"/>
  <c r="K42"/>
  <c r="W42" s="1"/>
  <c r="BN41"/>
  <c r="BT41" s="1"/>
  <c r="BZ41" s="1"/>
  <c r="BI41"/>
  <c r="BO41" s="1"/>
  <c r="BU41" s="1"/>
  <c r="CA41" s="1"/>
  <c r="BC41"/>
  <c r="AW41"/>
  <c r="AV41"/>
  <c r="BB41" s="1"/>
  <c r="BH41" s="1"/>
  <c r="AU41"/>
  <c r="BA41" s="1"/>
  <c r="BG41" s="1"/>
  <c r="BM41" s="1"/>
  <c r="BS41" s="1"/>
  <c r="BY41" s="1"/>
  <c r="AO41"/>
  <c r="AN41"/>
  <c r="AT41" s="1"/>
  <c r="AZ41" s="1"/>
  <c r="AM41"/>
  <c r="AS41" s="1"/>
  <c r="AH41"/>
  <c r="AC41"/>
  <c r="AE41" s="1"/>
  <c r="Z41"/>
  <c r="Y41"/>
  <c r="X41"/>
  <c r="S41"/>
  <c r="K41"/>
  <c r="BG40"/>
  <c r="BM40" s="1"/>
  <c r="BS40" s="1"/>
  <c r="BY40" s="1"/>
  <c r="BF40"/>
  <c r="BA40"/>
  <c r="AZ40"/>
  <c r="AW40"/>
  <c r="BC40" s="1"/>
  <c r="BI40" s="1"/>
  <c r="BO40" s="1"/>
  <c r="BU40" s="1"/>
  <c r="CA40" s="1"/>
  <c r="AV40"/>
  <c r="BB40" s="1"/>
  <c r="BH40" s="1"/>
  <c r="BN40" s="1"/>
  <c r="BT40" s="1"/>
  <c r="BZ40" s="1"/>
  <c r="AU40"/>
  <c r="AT40"/>
  <c r="AS40"/>
  <c r="AM40"/>
  <c r="AH40"/>
  <c r="AE40"/>
  <c r="AD40"/>
  <c r="AC40"/>
  <c r="Z40"/>
  <c r="Y40"/>
  <c r="X40"/>
  <c r="K40"/>
  <c r="BH39"/>
  <c r="BN39" s="1"/>
  <c r="BT39" s="1"/>
  <c r="BZ39" s="1"/>
  <c r="BC39"/>
  <c r="BI39" s="1"/>
  <c r="BO39" s="1"/>
  <c r="BU39" s="1"/>
  <c r="CA39" s="1"/>
  <c r="BB39"/>
  <c r="AW39"/>
  <c r="AV39"/>
  <c r="AT39"/>
  <c r="AZ39" s="1"/>
  <c r="AN39"/>
  <c r="AM39"/>
  <c r="AH39"/>
  <c r="AE39"/>
  <c r="AD39"/>
  <c r="AC39"/>
  <c r="Z39"/>
  <c r="Y39"/>
  <c r="X39"/>
  <c r="S39"/>
  <c r="K39"/>
  <c r="BI38"/>
  <c r="BO38" s="1"/>
  <c r="BU38" s="1"/>
  <c r="CA38" s="1"/>
  <c r="BC38"/>
  <c r="AW38"/>
  <c r="AV38"/>
  <c r="BB38" s="1"/>
  <c r="BH38" s="1"/>
  <c r="BN38" s="1"/>
  <c r="BT38" s="1"/>
  <c r="BZ38" s="1"/>
  <c r="AU38"/>
  <c r="BA38" s="1"/>
  <c r="BG38" s="1"/>
  <c r="BM38" s="1"/>
  <c r="BS38" s="1"/>
  <c r="BY38" s="1"/>
  <c r="AO38"/>
  <c r="AN38"/>
  <c r="AT38" s="1"/>
  <c r="AZ38" s="1"/>
  <c r="AM38"/>
  <c r="AS38" s="1"/>
  <c r="AI38"/>
  <c r="AH38"/>
  <c r="AC38"/>
  <c r="Z38"/>
  <c r="Y38"/>
  <c r="X38"/>
  <c r="X74" s="1"/>
  <c r="S38"/>
  <c r="K38"/>
  <c r="K74" s="1"/>
  <c r="AW37"/>
  <c r="AV37"/>
  <c r="BB37" s="1"/>
  <c r="BH37" s="1"/>
  <c r="BN37" s="1"/>
  <c r="BT37" s="1"/>
  <c r="BZ37" s="1"/>
  <c r="AS37"/>
  <c r="AO37"/>
  <c r="AN37"/>
  <c r="AM37"/>
  <c r="AM74" s="1"/>
  <c r="K37"/>
  <c r="AO36"/>
  <c r="AJ36"/>
  <c r="AE36"/>
  <c r="Z36"/>
  <c r="T36"/>
  <c r="R36"/>
  <c r="Q36"/>
  <c r="P36"/>
  <c r="N36"/>
  <c r="M36"/>
  <c r="L36"/>
  <c r="BH35"/>
  <c r="BN35" s="1"/>
  <c r="BT35" s="1"/>
  <c r="BZ35" s="1"/>
  <c r="BC35"/>
  <c r="BI35" s="1"/>
  <c r="BO35" s="1"/>
  <c r="BU35" s="1"/>
  <c r="CA35" s="1"/>
  <c r="AW35"/>
  <c r="AV35"/>
  <c r="BB35" s="1"/>
  <c r="AU35"/>
  <c r="BA35" s="1"/>
  <c r="BG35" s="1"/>
  <c r="BM35" s="1"/>
  <c r="BS35" s="1"/>
  <c r="BY35" s="1"/>
  <c r="AM35"/>
  <c r="AI35"/>
  <c r="AH35"/>
  <c r="AC35"/>
  <c r="AD35" s="1"/>
  <c r="Y35"/>
  <c r="X35"/>
  <c r="K35"/>
  <c r="O35" s="1"/>
  <c r="S35" s="1"/>
  <c r="BI34"/>
  <c r="BO34" s="1"/>
  <c r="BU34" s="1"/>
  <c r="CA34" s="1"/>
  <c r="BA34"/>
  <c r="BG34" s="1"/>
  <c r="BM34" s="1"/>
  <c r="BS34" s="1"/>
  <c r="BY34" s="1"/>
  <c r="AW34"/>
  <c r="BC34" s="1"/>
  <c r="AV34"/>
  <c r="BB34" s="1"/>
  <c r="BH34" s="1"/>
  <c r="BN34" s="1"/>
  <c r="BT34" s="1"/>
  <c r="BZ34" s="1"/>
  <c r="AU34"/>
  <c r="AN34"/>
  <c r="AT34" s="1"/>
  <c r="AZ34" s="1"/>
  <c r="AM34"/>
  <c r="AS34" s="1"/>
  <c r="AH34"/>
  <c r="AI34" s="1"/>
  <c r="AD34"/>
  <c r="AC34"/>
  <c r="X34"/>
  <c r="Y34" s="1"/>
  <c r="S34"/>
  <c r="O34"/>
  <c r="K34"/>
  <c r="BG33"/>
  <c r="BM33" s="1"/>
  <c r="BS33" s="1"/>
  <c r="BY33" s="1"/>
  <c r="BB33"/>
  <c r="BH33" s="1"/>
  <c r="BN33" s="1"/>
  <c r="BT33" s="1"/>
  <c r="BZ33" s="1"/>
  <c r="BA33"/>
  <c r="AW33"/>
  <c r="BC33" s="1"/>
  <c r="BI33" s="1"/>
  <c r="BO33" s="1"/>
  <c r="BU33" s="1"/>
  <c r="CA33" s="1"/>
  <c r="AV33"/>
  <c r="AU33"/>
  <c r="AS33"/>
  <c r="AN33"/>
  <c r="AT33" s="1"/>
  <c r="AZ33" s="1"/>
  <c r="AM33"/>
  <c r="AH33"/>
  <c r="AI33" s="1"/>
  <c r="AD33"/>
  <c r="AC33"/>
  <c r="X33"/>
  <c r="Y33" s="1"/>
  <c r="S33"/>
  <c r="O33"/>
  <c r="K33"/>
  <c r="BH32"/>
  <c r="BN32" s="1"/>
  <c r="BT32" s="1"/>
  <c r="BZ32" s="1"/>
  <c r="BC32"/>
  <c r="BI32" s="1"/>
  <c r="BO32" s="1"/>
  <c r="BU32" s="1"/>
  <c r="CA32" s="1"/>
  <c r="BB32"/>
  <c r="AW32"/>
  <c r="AV32"/>
  <c r="AU32"/>
  <c r="BA32" s="1"/>
  <c r="BG32" s="1"/>
  <c r="BM32" s="1"/>
  <c r="BS32" s="1"/>
  <c r="BY32" s="1"/>
  <c r="AS32"/>
  <c r="AM32"/>
  <c r="AN32" s="1"/>
  <c r="AT32" s="1"/>
  <c r="AZ32" s="1"/>
  <c r="AI32"/>
  <c r="AH32"/>
  <c r="AD32"/>
  <c r="AC32"/>
  <c r="Y32"/>
  <c r="X32"/>
  <c r="K32"/>
  <c r="O32" s="1"/>
  <c r="S32" s="1"/>
  <c r="BI31"/>
  <c r="BO31" s="1"/>
  <c r="BU31" s="1"/>
  <c r="CA31" s="1"/>
  <c r="BC31"/>
  <c r="AW31"/>
  <c r="AV31"/>
  <c r="BB31" s="1"/>
  <c r="BH31" s="1"/>
  <c r="BN31" s="1"/>
  <c r="BT31" s="1"/>
  <c r="BZ31" s="1"/>
  <c r="AU31"/>
  <c r="BA31" s="1"/>
  <c r="BG31" s="1"/>
  <c r="BM31" s="1"/>
  <c r="BS31" s="1"/>
  <c r="BY31" s="1"/>
  <c r="AM31"/>
  <c r="AS31" s="1"/>
  <c r="AI31"/>
  <c r="AH31"/>
  <c r="AC31"/>
  <c r="AD31" s="1"/>
  <c r="Y31"/>
  <c r="X31"/>
  <c r="O31"/>
  <c r="S31" s="1"/>
  <c r="K31"/>
  <c r="BA30"/>
  <c r="BG30" s="1"/>
  <c r="BM30" s="1"/>
  <c r="BS30" s="1"/>
  <c r="BY30" s="1"/>
  <c r="AW30"/>
  <c r="BC30" s="1"/>
  <c r="BI30" s="1"/>
  <c r="BO30" s="1"/>
  <c r="BU30" s="1"/>
  <c r="CA30" s="1"/>
  <c r="AV30"/>
  <c r="BB30" s="1"/>
  <c r="BH30" s="1"/>
  <c r="BN30" s="1"/>
  <c r="BT30" s="1"/>
  <c r="BZ30" s="1"/>
  <c r="AU30"/>
  <c r="AN30"/>
  <c r="AT30" s="1"/>
  <c r="AZ30" s="1"/>
  <c r="AM30"/>
  <c r="AS30" s="1"/>
  <c r="AH30"/>
  <c r="AI30" s="1"/>
  <c r="AD30"/>
  <c r="AC30"/>
  <c r="X30"/>
  <c r="Y30" s="1"/>
  <c r="S30"/>
  <c r="O30"/>
  <c r="K30"/>
  <c r="BG29"/>
  <c r="BM29" s="1"/>
  <c r="BS29" s="1"/>
  <c r="BY29" s="1"/>
  <c r="BB29"/>
  <c r="BH29" s="1"/>
  <c r="BN29" s="1"/>
  <c r="BT29" s="1"/>
  <c r="BZ29" s="1"/>
  <c r="BA29"/>
  <c r="AW29"/>
  <c r="BC29" s="1"/>
  <c r="BI29" s="1"/>
  <c r="BO29" s="1"/>
  <c r="BU29" s="1"/>
  <c r="CA29" s="1"/>
  <c r="AV29"/>
  <c r="AU29"/>
  <c r="AS29"/>
  <c r="AN29"/>
  <c r="AT29" s="1"/>
  <c r="AZ29" s="1"/>
  <c r="AM29"/>
  <c r="AH29"/>
  <c r="AI29" s="1"/>
  <c r="AD29"/>
  <c r="AC29"/>
  <c r="X29"/>
  <c r="Y29" s="1"/>
  <c r="K29"/>
  <c r="O29" s="1"/>
  <c r="S29" s="1"/>
  <c r="BH28"/>
  <c r="BN28" s="1"/>
  <c r="BT28" s="1"/>
  <c r="BZ28" s="1"/>
  <c r="BC28"/>
  <c r="BI28" s="1"/>
  <c r="BO28" s="1"/>
  <c r="BU28" s="1"/>
  <c r="CA28" s="1"/>
  <c r="BB28"/>
  <c r="AW28"/>
  <c r="AV28"/>
  <c r="AU28"/>
  <c r="BA28" s="1"/>
  <c r="BG28" s="1"/>
  <c r="BM28" s="1"/>
  <c r="BS28" s="1"/>
  <c r="BY28" s="1"/>
  <c r="AS28"/>
  <c r="AM28"/>
  <c r="AN28" s="1"/>
  <c r="AT28" s="1"/>
  <c r="AZ28" s="1"/>
  <c r="AI28"/>
  <c r="AH28"/>
  <c r="AC28"/>
  <c r="AD28" s="1"/>
  <c r="Y28"/>
  <c r="X28"/>
  <c r="K28"/>
  <c r="O28" s="1"/>
  <c r="S28" s="1"/>
  <c r="BI27"/>
  <c r="BO27" s="1"/>
  <c r="BU27" s="1"/>
  <c r="CA27" s="1"/>
  <c r="BC27"/>
  <c r="AW27"/>
  <c r="AV27"/>
  <c r="BB27" s="1"/>
  <c r="BH27" s="1"/>
  <c r="BN27" s="1"/>
  <c r="BT27" s="1"/>
  <c r="BZ27" s="1"/>
  <c r="AU27"/>
  <c r="BA27" s="1"/>
  <c r="BG27" s="1"/>
  <c r="BM27" s="1"/>
  <c r="BS27" s="1"/>
  <c r="BY27" s="1"/>
  <c r="AM27"/>
  <c r="AS27" s="1"/>
  <c r="AI27"/>
  <c r="AH27"/>
  <c r="AC27"/>
  <c r="AD27" s="1"/>
  <c r="Y27"/>
  <c r="X27"/>
  <c r="O27"/>
  <c r="S27" s="1"/>
  <c r="K27"/>
  <c r="BA26"/>
  <c r="BG26" s="1"/>
  <c r="BM26" s="1"/>
  <c r="BS26" s="1"/>
  <c r="BY26" s="1"/>
  <c r="AW26"/>
  <c r="BC26" s="1"/>
  <c r="BI26" s="1"/>
  <c r="BO26" s="1"/>
  <c r="BU26" s="1"/>
  <c r="CA26" s="1"/>
  <c r="AV26"/>
  <c r="BB26" s="1"/>
  <c r="BH26" s="1"/>
  <c r="BN26" s="1"/>
  <c r="BT26" s="1"/>
  <c r="BZ26" s="1"/>
  <c r="AU26"/>
  <c r="AN26"/>
  <c r="AT26" s="1"/>
  <c r="AZ26" s="1"/>
  <c r="AM26"/>
  <c r="AS26" s="1"/>
  <c r="AH26"/>
  <c r="AI26" s="1"/>
  <c r="AD26"/>
  <c r="AC26"/>
  <c r="X26"/>
  <c r="Y26" s="1"/>
  <c r="S26"/>
  <c r="O26"/>
  <c r="K26"/>
  <c r="BG25"/>
  <c r="BM25" s="1"/>
  <c r="BS25" s="1"/>
  <c r="BY25" s="1"/>
  <c r="BB25"/>
  <c r="BH25" s="1"/>
  <c r="BN25" s="1"/>
  <c r="BT25" s="1"/>
  <c r="BZ25" s="1"/>
  <c r="BA25"/>
  <c r="AW25"/>
  <c r="BC25" s="1"/>
  <c r="BI25" s="1"/>
  <c r="BO25" s="1"/>
  <c r="BU25" s="1"/>
  <c r="CA25" s="1"/>
  <c r="AV25"/>
  <c r="AU25"/>
  <c r="AS25"/>
  <c r="AN25"/>
  <c r="AT25" s="1"/>
  <c r="AZ25" s="1"/>
  <c r="AM25"/>
  <c r="AH25"/>
  <c r="AI25" s="1"/>
  <c r="AD25"/>
  <c r="AC25"/>
  <c r="X25"/>
  <c r="Y25" s="1"/>
  <c r="K25"/>
  <c r="O25" s="1"/>
  <c r="S25" s="1"/>
  <c r="BH24"/>
  <c r="BN24" s="1"/>
  <c r="BT24" s="1"/>
  <c r="BZ24" s="1"/>
  <c r="BC24"/>
  <c r="BI24" s="1"/>
  <c r="BO24" s="1"/>
  <c r="BU24" s="1"/>
  <c r="CA24" s="1"/>
  <c r="BB24"/>
  <c r="AW24"/>
  <c r="AV24"/>
  <c r="AU24"/>
  <c r="BA24" s="1"/>
  <c r="BG24" s="1"/>
  <c r="BM24" s="1"/>
  <c r="BS24" s="1"/>
  <c r="BY24" s="1"/>
  <c r="AS24"/>
  <c r="AM24"/>
  <c r="AN24" s="1"/>
  <c r="AT24" s="1"/>
  <c r="AZ24" s="1"/>
  <c r="AI24"/>
  <c r="AH24"/>
  <c r="AC24"/>
  <c r="AD24" s="1"/>
  <c r="Y24"/>
  <c r="X24"/>
  <c r="K24"/>
  <c r="O24" s="1"/>
  <c r="S24" s="1"/>
  <c r="BI23"/>
  <c r="BO23" s="1"/>
  <c r="BU23" s="1"/>
  <c r="CA23" s="1"/>
  <c r="BC23"/>
  <c r="AW23"/>
  <c r="AV23"/>
  <c r="BB23" s="1"/>
  <c r="BH23" s="1"/>
  <c r="BN23" s="1"/>
  <c r="BT23" s="1"/>
  <c r="BZ23" s="1"/>
  <c r="AU23"/>
  <c r="BA23" s="1"/>
  <c r="BG23" s="1"/>
  <c r="BM23" s="1"/>
  <c r="BS23" s="1"/>
  <c r="BY23" s="1"/>
  <c r="AM23"/>
  <c r="AS23" s="1"/>
  <c r="AI23"/>
  <c r="AH23"/>
  <c r="AC23"/>
  <c r="AD23" s="1"/>
  <c r="Y23"/>
  <c r="X23"/>
  <c r="O23"/>
  <c r="S23" s="1"/>
  <c r="K23"/>
  <c r="BA22"/>
  <c r="BG22" s="1"/>
  <c r="BM22" s="1"/>
  <c r="BS22" s="1"/>
  <c r="BY22" s="1"/>
  <c r="AW22"/>
  <c r="BC22" s="1"/>
  <c r="BI22" s="1"/>
  <c r="BO22" s="1"/>
  <c r="BU22" s="1"/>
  <c r="CA22" s="1"/>
  <c r="AV22"/>
  <c r="BB22" s="1"/>
  <c r="BH22" s="1"/>
  <c r="BN22" s="1"/>
  <c r="BT22" s="1"/>
  <c r="BZ22" s="1"/>
  <c r="AU22"/>
  <c r="AN22"/>
  <c r="AT22" s="1"/>
  <c r="AZ22" s="1"/>
  <c r="AM22"/>
  <c r="AS22" s="1"/>
  <c r="AH22"/>
  <c r="AI22" s="1"/>
  <c r="AD22"/>
  <c r="AC22"/>
  <c r="X22"/>
  <c r="Y22" s="1"/>
  <c r="S22"/>
  <c r="O22"/>
  <c r="K22"/>
  <c r="BG21"/>
  <c r="BM21" s="1"/>
  <c r="BS21" s="1"/>
  <c r="BY21" s="1"/>
  <c r="BB21"/>
  <c r="BH21" s="1"/>
  <c r="BN21" s="1"/>
  <c r="BT21" s="1"/>
  <c r="BZ21" s="1"/>
  <c r="BA21"/>
  <c r="AW21"/>
  <c r="BC21" s="1"/>
  <c r="BI21" s="1"/>
  <c r="BO21" s="1"/>
  <c r="BU21" s="1"/>
  <c r="CA21" s="1"/>
  <c r="AV21"/>
  <c r="AU21"/>
  <c r="AS21"/>
  <c r="AN21"/>
  <c r="AT21" s="1"/>
  <c r="AZ21" s="1"/>
  <c r="AM21"/>
  <c r="AH21"/>
  <c r="AI21" s="1"/>
  <c r="AD21"/>
  <c r="AC21"/>
  <c r="X21"/>
  <c r="Y21" s="1"/>
  <c r="K21"/>
  <c r="O21" s="1"/>
  <c r="S21" s="1"/>
  <c r="BH20"/>
  <c r="BN20" s="1"/>
  <c r="BT20" s="1"/>
  <c r="BZ20" s="1"/>
  <c r="BC20"/>
  <c r="BI20" s="1"/>
  <c r="BO20" s="1"/>
  <c r="BU20" s="1"/>
  <c r="CA20" s="1"/>
  <c r="BB20"/>
  <c r="AW20"/>
  <c r="AV20"/>
  <c r="AU20"/>
  <c r="BA20" s="1"/>
  <c r="BG20" s="1"/>
  <c r="BM20" s="1"/>
  <c r="BS20" s="1"/>
  <c r="BY20" s="1"/>
  <c r="AS20"/>
  <c r="AM20"/>
  <c r="AN20" s="1"/>
  <c r="AT20" s="1"/>
  <c r="AI20"/>
  <c r="AH20"/>
  <c r="AD20"/>
  <c r="AC20"/>
  <c r="Y20"/>
  <c r="X20"/>
  <c r="K20"/>
  <c r="O20" s="1"/>
  <c r="S20" s="1"/>
  <c r="BI19"/>
  <c r="BO19" s="1"/>
  <c r="BU19" s="1"/>
  <c r="CA19" s="1"/>
  <c r="BC19"/>
  <c r="AZ19"/>
  <c r="AW19"/>
  <c r="AV19"/>
  <c r="BB19" s="1"/>
  <c r="BH19" s="1"/>
  <c r="BN19" s="1"/>
  <c r="BT19" s="1"/>
  <c r="BZ19" s="1"/>
  <c r="AU19"/>
  <c r="AU36" s="1"/>
  <c r="BA36" s="1"/>
  <c r="BG36" s="1"/>
  <c r="BM36" s="1"/>
  <c r="BS36" s="1"/>
  <c r="BY36" s="1"/>
  <c r="AN19"/>
  <c r="AM19"/>
  <c r="AH19"/>
  <c r="AH36" s="1"/>
  <c r="AD19"/>
  <c r="AC19"/>
  <c r="AC36" s="1"/>
  <c r="X19"/>
  <c r="X36" s="1"/>
  <c r="S19"/>
  <c r="O19"/>
  <c r="K19"/>
  <c r="BC18"/>
  <c r="BI18" s="1"/>
  <c r="BO18" s="1"/>
  <c r="BU18" s="1"/>
  <c r="CA18" s="1"/>
  <c r="BB18"/>
  <c r="BH18" s="1"/>
  <c r="BN18" s="1"/>
  <c r="BT18" s="1"/>
  <c r="BZ18" s="1"/>
  <c r="BA18"/>
  <c r="BG18" s="1"/>
  <c r="BM18" s="1"/>
  <c r="BS18" s="1"/>
  <c r="BY18" s="1"/>
  <c r="AZ18"/>
  <c r="BF18" s="1"/>
  <c r="BL18" s="1"/>
  <c r="BR18" s="1"/>
  <c r="BX18" s="1"/>
  <c r="S18"/>
  <c r="O18"/>
  <c r="O36" s="1"/>
  <c r="K18"/>
  <c r="K36" s="1"/>
  <c r="AP108" i="13"/>
  <c r="AK108"/>
  <c r="H33" i="5" s="1"/>
  <c r="AF108" i="13"/>
  <c r="H45" i="5" s="1"/>
  <c r="AA108" i="13"/>
  <c r="H57" i="5" s="1"/>
  <c r="AW107" i="13"/>
  <c r="BC107" s="1"/>
  <c r="BI107" s="1"/>
  <c r="BO107" s="1"/>
  <c r="BU107" s="1"/>
  <c r="CA107" s="1"/>
  <c r="AV107"/>
  <c r="BB107" s="1"/>
  <c r="BH107" s="1"/>
  <c r="BN107" s="1"/>
  <c r="BT107" s="1"/>
  <c r="BZ107" s="1"/>
  <c r="AS107"/>
  <c r="AO107"/>
  <c r="AU107" s="1"/>
  <c r="BA107" s="1"/>
  <c r="BG107" s="1"/>
  <c r="BM107" s="1"/>
  <c r="BS107" s="1"/>
  <c r="BY107" s="1"/>
  <c r="AN107"/>
  <c r="AT107" s="1"/>
  <c r="AZ107" s="1"/>
  <c r="AJ107"/>
  <c r="AI107"/>
  <c r="AE107"/>
  <c r="AD107"/>
  <c r="Q107"/>
  <c r="AW106"/>
  <c r="BC106" s="1"/>
  <c r="BI106" s="1"/>
  <c r="BO106" s="1"/>
  <c r="BU106" s="1"/>
  <c r="CA106" s="1"/>
  <c r="AV106"/>
  <c r="BB106" s="1"/>
  <c r="BH106" s="1"/>
  <c r="BN106" s="1"/>
  <c r="BT106" s="1"/>
  <c r="BZ106" s="1"/>
  <c r="AN106"/>
  <c r="AT106" s="1"/>
  <c r="AZ106" s="1"/>
  <c r="AM106"/>
  <c r="AS106" s="1"/>
  <c r="AH106"/>
  <c r="AI106" s="1"/>
  <c r="AC106"/>
  <c r="AE106" s="1"/>
  <c r="X106"/>
  <c r="Y106" s="1"/>
  <c r="Q106"/>
  <c r="AW105"/>
  <c r="BC105" s="1"/>
  <c r="BI105" s="1"/>
  <c r="BO105" s="1"/>
  <c r="BU105" s="1"/>
  <c r="CA105" s="1"/>
  <c r="AV105"/>
  <c r="BB105" s="1"/>
  <c r="BH105" s="1"/>
  <c r="BN105" s="1"/>
  <c r="BT105" s="1"/>
  <c r="BZ105" s="1"/>
  <c r="AM105"/>
  <c r="AS105" s="1"/>
  <c r="AH105"/>
  <c r="AJ105" s="1"/>
  <c r="AC105"/>
  <c r="AD105" s="1"/>
  <c r="X105"/>
  <c r="Y105" s="1"/>
  <c r="Q105"/>
  <c r="AW104"/>
  <c r="BC104" s="1"/>
  <c r="BI104" s="1"/>
  <c r="BO104" s="1"/>
  <c r="BU104" s="1"/>
  <c r="CA104" s="1"/>
  <c r="AV104"/>
  <c r="BB104" s="1"/>
  <c r="BH104" s="1"/>
  <c r="BN104" s="1"/>
  <c r="BT104" s="1"/>
  <c r="BZ104" s="1"/>
  <c r="AM104"/>
  <c r="AO104" s="1"/>
  <c r="AU104" s="1"/>
  <c r="BA104" s="1"/>
  <c r="BG104" s="1"/>
  <c r="BM104" s="1"/>
  <c r="BS104" s="1"/>
  <c r="BY104" s="1"/>
  <c r="AH104"/>
  <c r="AI104" s="1"/>
  <c r="AC104"/>
  <c r="AD104" s="1"/>
  <c r="X104"/>
  <c r="Y104" s="1"/>
  <c r="Q104"/>
  <c r="AW103"/>
  <c r="BC103" s="1"/>
  <c r="BI103" s="1"/>
  <c r="BO103" s="1"/>
  <c r="BU103" s="1"/>
  <c r="CA103" s="1"/>
  <c r="AV103"/>
  <c r="BB103" s="1"/>
  <c r="BH103" s="1"/>
  <c r="BN103" s="1"/>
  <c r="BT103" s="1"/>
  <c r="BZ103" s="1"/>
  <c r="AM103"/>
  <c r="AN103" s="1"/>
  <c r="AT103" s="1"/>
  <c r="AZ103" s="1"/>
  <c r="AH103"/>
  <c r="AI103" s="1"/>
  <c r="AC103"/>
  <c r="AD103" s="1"/>
  <c r="X103"/>
  <c r="Z103" s="1"/>
  <c r="Q103"/>
  <c r="AV102"/>
  <c r="BB102" s="1"/>
  <c r="BH102" s="1"/>
  <c r="BN102" s="1"/>
  <c r="BT102" s="1"/>
  <c r="BZ102" s="1"/>
  <c r="AT102"/>
  <c r="AZ102" s="1"/>
  <c r="AM102"/>
  <c r="AS102" s="1"/>
  <c r="AH102"/>
  <c r="AC102"/>
  <c r="AG102" s="1"/>
  <c r="X102"/>
  <c r="Z102" s="1"/>
  <c r="BA101"/>
  <c r="BG101" s="1"/>
  <c r="BM101" s="1"/>
  <c r="BS101" s="1"/>
  <c r="BY101" s="1"/>
  <c r="AV101"/>
  <c r="BB101" s="1"/>
  <c r="BH101" s="1"/>
  <c r="BN101" s="1"/>
  <c r="BT101" s="1"/>
  <c r="BZ101" s="1"/>
  <c r="AT101"/>
  <c r="AZ101" s="1"/>
  <c r="AM101"/>
  <c r="AH101"/>
  <c r="AL101" s="1"/>
  <c r="AC101"/>
  <c r="AE101" s="1"/>
  <c r="X101"/>
  <c r="AB101" s="1"/>
  <c r="Q101"/>
  <c r="BA100"/>
  <c r="BG100" s="1"/>
  <c r="BM100" s="1"/>
  <c r="BS100" s="1"/>
  <c r="BY100" s="1"/>
  <c r="AV100"/>
  <c r="BB100" s="1"/>
  <c r="BH100" s="1"/>
  <c r="BN100" s="1"/>
  <c r="BT100" s="1"/>
  <c r="BZ100" s="1"/>
  <c r="AT100"/>
  <c r="AZ100" s="1"/>
  <c r="AM100"/>
  <c r="AS100" s="1"/>
  <c r="AH100"/>
  <c r="AL100" s="1"/>
  <c r="AC100"/>
  <c r="AE100" s="1"/>
  <c r="X100"/>
  <c r="AB100" s="1"/>
  <c r="Q100"/>
  <c r="AW99"/>
  <c r="BC99" s="1"/>
  <c r="BI99" s="1"/>
  <c r="BO99" s="1"/>
  <c r="BU99" s="1"/>
  <c r="CA99" s="1"/>
  <c r="AV99"/>
  <c r="BB99" s="1"/>
  <c r="BH99" s="1"/>
  <c r="BN99" s="1"/>
  <c r="BT99" s="1"/>
  <c r="BZ99" s="1"/>
  <c r="AM99"/>
  <c r="AO99" s="1"/>
  <c r="AU99" s="1"/>
  <c r="BA99" s="1"/>
  <c r="BG99" s="1"/>
  <c r="BM99" s="1"/>
  <c r="BS99" s="1"/>
  <c r="BY99" s="1"/>
  <c r="AH99"/>
  <c r="AI99" s="1"/>
  <c r="AC99"/>
  <c r="AE99" s="1"/>
  <c r="X99"/>
  <c r="Y99" s="1"/>
  <c r="Q99"/>
  <c r="AV98"/>
  <c r="BB98" s="1"/>
  <c r="BH98" s="1"/>
  <c r="BN98" s="1"/>
  <c r="BT98" s="1"/>
  <c r="BZ98" s="1"/>
  <c r="AT98"/>
  <c r="AZ98" s="1"/>
  <c r="AM98"/>
  <c r="AO98" s="1"/>
  <c r="AU98" s="1"/>
  <c r="BA98" s="1"/>
  <c r="BG98" s="1"/>
  <c r="BM98" s="1"/>
  <c r="BS98" s="1"/>
  <c r="BY98" s="1"/>
  <c r="AH98"/>
  <c r="AL98" s="1"/>
  <c r="AC98"/>
  <c r="AE98" s="1"/>
  <c r="X98"/>
  <c r="AB98" s="1"/>
  <c r="AW97"/>
  <c r="BC97" s="1"/>
  <c r="BI97" s="1"/>
  <c r="BO97" s="1"/>
  <c r="BU97" s="1"/>
  <c r="CA97" s="1"/>
  <c r="AV97"/>
  <c r="BB97" s="1"/>
  <c r="BH97" s="1"/>
  <c r="BN97" s="1"/>
  <c r="BT97" s="1"/>
  <c r="BZ97" s="1"/>
  <c r="AM97"/>
  <c r="AS97" s="1"/>
  <c r="AH97"/>
  <c r="AJ97" s="1"/>
  <c r="AC97"/>
  <c r="AD97" s="1"/>
  <c r="X97"/>
  <c r="Z97" s="1"/>
  <c r="Q97"/>
  <c r="BA96"/>
  <c r="BG96" s="1"/>
  <c r="BM96" s="1"/>
  <c r="BS96" s="1"/>
  <c r="BY96" s="1"/>
  <c r="AV96"/>
  <c r="BB96" s="1"/>
  <c r="BH96" s="1"/>
  <c r="BN96" s="1"/>
  <c r="BT96" s="1"/>
  <c r="BZ96" s="1"/>
  <c r="AT96"/>
  <c r="AZ96" s="1"/>
  <c r="AM96"/>
  <c r="AH96"/>
  <c r="AL96" s="1"/>
  <c r="AC96"/>
  <c r="AE96" s="1"/>
  <c r="X96"/>
  <c r="AB96" s="1"/>
  <c r="Q96"/>
  <c r="L96"/>
  <c r="K96"/>
  <c r="AW95"/>
  <c r="BC95" s="1"/>
  <c r="BI95" s="1"/>
  <c r="BO95" s="1"/>
  <c r="BU95" s="1"/>
  <c r="CA95" s="1"/>
  <c r="AV95"/>
  <c r="BB95" s="1"/>
  <c r="BH95" s="1"/>
  <c r="BN95" s="1"/>
  <c r="BT95" s="1"/>
  <c r="BZ95" s="1"/>
  <c r="AM95"/>
  <c r="AS95" s="1"/>
  <c r="AH95"/>
  <c r="AI95" s="1"/>
  <c r="AC95"/>
  <c r="AE95" s="1"/>
  <c r="X95"/>
  <c r="Y95" s="1"/>
  <c r="Q95"/>
  <c r="AV94"/>
  <c r="BB94" s="1"/>
  <c r="BH94" s="1"/>
  <c r="BN94" s="1"/>
  <c r="BT94" s="1"/>
  <c r="BZ94" s="1"/>
  <c r="AT94"/>
  <c r="AZ94" s="1"/>
  <c r="AM94"/>
  <c r="AO94" s="1"/>
  <c r="AU94" s="1"/>
  <c r="BA94" s="1"/>
  <c r="BG94" s="1"/>
  <c r="BM94" s="1"/>
  <c r="BS94" s="1"/>
  <c r="BY94" s="1"/>
  <c r="AH94"/>
  <c r="AL94" s="1"/>
  <c r="AC94"/>
  <c r="X94"/>
  <c r="AB94" s="1"/>
  <c r="BC93"/>
  <c r="BI93" s="1"/>
  <c r="BO93" s="1"/>
  <c r="BU93" s="1"/>
  <c r="CA93" s="1"/>
  <c r="BB93"/>
  <c r="BH93" s="1"/>
  <c r="BN93" s="1"/>
  <c r="BT93" s="1"/>
  <c r="BZ93" s="1"/>
  <c r="BA93"/>
  <c r="BG93" s="1"/>
  <c r="BM93" s="1"/>
  <c r="BS93" s="1"/>
  <c r="BY93" s="1"/>
  <c r="AZ93"/>
  <c r="BF93" s="1"/>
  <c r="BL93" s="1"/>
  <c r="AM93"/>
  <c r="AN93" s="1"/>
  <c r="AH93"/>
  <c r="AI93" s="1"/>
  <c r="AC93"/>
  <c r="AE93" s="1"/>
  <c r="X93"/>
  <c r="Y93" s="1"/>
  <c r="Q93"/>
  <c r="AW92"/>
  <c r="BC92" s="1"/>
  <c r="BI92" s="1"/>
  <c r="BO92" s="1"/>
  <c r="BU92" s="1"/>
  <c r="CA92" s="1"/>
  <c r="AV92"/>
  <c r="BB92" s="1"/>
  <c r="BH92" s="1"/>
  <c r="BN92" s="1"/>
  <c r="BT92" s="1"/>
  <c r="BZ92" s="1"/>
  <c r="AM92"/>
  <c r="AN92" s="1"/>
  <c r="AT92" s="1"/>
  <c r="AZ92" s="1"/>
  <c r="AH92"/>
  <c r="AJ92" s="1"/>
  <c r="AC92"/>
  <c r="AD92" s="1"/>
  <c r="X92"/>
  <c r="Z92" s="1"/>
  <c r="Q92"/>
  <c r="AW91"/>
  <c r="BC91" s="1"/>
  <c r="BI91" s="1"/>
  <c r="BO91" s="1"/>
  <c r="BU91" s="1"/>
  <c r="CA91" s="1"/>
  <c r="AV91"/>
  <c r="BB91" s="1"/>
  <c r="BH91" s="1"/>
  <c r="BN91" s="1"/>
  <c r="BT91" s="1"/>
  <c r="BZ91" s="1"/>
  <c r="AM91"/>
  <c r="AO91" s="1"/>
  <c r="AU91" s="1"/>
  <c r="BA91" s="1"/>
  <c r="BG91" s="1"/>
  <c r="BM91" s="1"/>
  <c r="BS91" s="1"/>
  <c r="BY91" s="1"/>
  <c r="AH91"/>
  <c r="AI91" s="1"/>
  <c r="AC91"/>
  <c r="AE91" s="1"/>
  <c r="X91"/>
  <c r="Y91" s="1"/>
  <c r="Q91"/>
  <c r="AW90"/>
  <c r="BC90" s="1"/>
  <c r="BI90" s="1"/>
  <c r="BO90" s="1"/>
  <c r="BU90" s="1"/>
  <c r="CA90" s="1"/>
  <c r="AV90"/>
  <c r="BB90" s="1"/>
  <c r="BH90" s="1"/>
  <c r="BN90" s="1"/>
  <c r="BT90" s="1"/>
  <c r="BZ90" s="1"/>
  <c r="AM90"/>
  <c r="AS90" s="1"/>
  <c r="AH90"/>
  <c r="AJ90" s="1"/>
  <c r="AC90"/>
  <c r="AD90" s="1"/>
  <c r="X90"/>
  <c r="Z90" s="1"/>
  <c r="Q90"/>
  <c r="AW89"/>
  <c r="BC89" s="1"/>
  <c r="BI89" s="1"/>
  <c r="BO89" s="1"/>
  <c r="BU89" s="1"/>
  <c r="CA89" s="1"/>
  <c r="AV89"/>
  <c r="BB89" s="1"/>
  <c r="BH89" s="1"/>
  <c r="BN89" s="1"/>
  <c r="BT89" s="1"/>
  <c r="BZ89" s="1"/>
  <c r="AM89"/>
  <c r="AO89" s="1"/>
  <c r="AU89" s="1"/>
  <c r="BA89" s="1"/>
  <c r="BG89" s="1"/>
  <c r="BM89" s="1"/>
  <c r="BS89" s="1"/>
  <c r="BY89" s="1"/>
  <c r="AH89"/>
  <c r="AI89" s="1"/>
  <c r="AC89"/>
  <c r="AE89" s="1"/>
  <c r="X89"/>
  <c r="Y89" s="1"/>
  <c r="Q89"/>
  <c r="AW88"/>
  <c r="BC88" s="1"/>
  <c r="BI88" s="1"/>
  <c r="BO88" s="1"/>
  <c r="BU88" s="1"/>
  <c r="CA88" s="1"/>
  <c r="AV88"/>
  <c r="BB88" s="1"/>
  <c r="BH88" s="1"/>
  <c r="BN88" s="1"/>
  <c r="BT88" s="1"/>
  <c r="BZ88" s="1"/>
  <c r="AM88"/>
  <c r="AN88" s="1"/>
  <c r="AT88" s="1"/>
  <c r="AZ88" s="1"/>
  <c r="AH88"/>
  <c r="AJ88" s="1"/>
  <c r="AC88"/>
  <c r="AD88" s="1"/>
  <c r="X88"/>
  <c r="Z88" s="1"/>
  <c r="Q88"/>
  <c r="AV87"/>
  <c r="BB87" s="1"/>
  <c r="BH87" s="1"/>
  <c r="BN87" s="1"/>
  <c r="BT87" s="1"/>
  <c r="BZ87" s="1"/>
  <c r="AT87"/>
  <c r="AZ87" s="1"/>
  <c r="AM87"/>
  <c r="AQ87" s="1"/>
  <c r="AW87" s="1"/>
  <c r="BC87" s="1"/>
  <c r="BI87" s="1"/>
  <c r="BO87" s="1"/>
  <c r="BU87" s="1"/>
  <c r="CA87" s="1"/>
  <c r="AH87"/>
  <c r="AJ87" s="1"/>
  <c r="AC87"/>
  <c r="AG87" s="1"/>
  <c r="X87"/>
  <c r="Z87" s="1"/>
  <c r="AV86"/>
  <c r="BB86" s="1"/>
  <c r="BH86" s="1"/>
  <c r="BN86" s="1"/>
  <c r="BT86" s="1"/>
  <c r="BZ86" s="1"/>
  <c r="AT86"/>
  <c r="AZ86" s="1"/>
  <c r="BF86" s="1"/>
  <c r="AM86"/>
  <c r="AQ86" s="1"/>
  <c r="AW86" s="1"/>
  <c r="BC86" s="1"/>
  <c r="BI86" s="1"/>
  <c r="BO86" s="1"/>
  <c r="BU86" s="1"/>
  <c r="CA86" s="1"/>
  <c r="AH86"/>
  <c r="AJ86" s="1"/>
  <c r="AC86"/>
  <c r="AG86" s="1"/>
  <c r="X86"/>
  <c r="AW85"/>
  <c r="BC85" s="1"/>
  <c r="BI85" s="1"/>
  <c r="BO85" s="1"/>
  <c r="BU85" s="1"/>
  <c r="CA85" s="1"/>
  <c r="AV85"/>
  <c r="BB85" s="1"/>
  <c r="BH85" s="1"/>
  <c r="BN85" s="1"/>
  <c r="BT85" s="1"/>
  <c r="BZ85" s="1"/>
  <c r="AM85"/>
  <c r="AO85" s="1"/>
  <c r="AU85" s="1"/>
  <c r="BA85" s="1"/>
  <c r="BG85" s="1"/>
  <c r="BM85" s="1"/>
  <c r="BS85" s="1"/>
  <c r="BY85" s="1"/>
  <c r="AH85"/>
  <c r="AI85" s="1"/>
  <c r="AC85"/>
  <c r="AE85" s="1"/>
  <c r="X85"/>
  <c r="Y85" s="1"/>
  <c r="Q85"/>
  <c r="BC84"/>
  <c r="BI84" s="1"/>
  <c r="BO84" s="1"/>
  <c r="BU84" s="1"/>
  <c r="CA84" s="1"/>
  <c r="AV84"/>
  <c r="BB84" s="1"/>
  <c r="BH84" s="1"/>
  <c r="BN84" s="1"/>
  <c r="BT84" s="1"/>
  <c r="BZ84" s="1"/>
  <c r="AT84"/>
  <c r="AZ84" s="1"/>
  <c r="AM84"/>
  <c r="AS84" s="1"/>
  <c r="AH84"/>
  <c r="AJ84" s="1"/>
  <c r="AC84"/>
  <c r="AG84" s="1"/>
  <c r="X84"/>
  <c r="Z84" s="1"/>
  <c r="Q84"/>
  <c r="BA83"/>
  <c r="BG83" s="1"/>
  <c r="BM83" s="1"/>
  <c r="BS83" s="1"/>
  <c r="BY83" s="1"/>
  <c r="AV83"/>
  <c r="BB83" s="1"/>
  <c r="BH83" s="1"/>
  <c r="BN83" s="1"/>
  <c r="BT83" s="1"/>
  <c r="BZ83" s="1"/>
  <c r="AT83"/>
  <c r="AZ83" s="1"/>
  <c r="AM83"/>
  <c r="AQ83" s="1"/>
  <c r="AW83" s="1"/>
  <c r="BC83" s="1"/>
  <c r="BI83" s="1"/>
  <c r="BO83" s="1"/>
  <c r="BU83" s="1"/>
  <c r="CA83" s="1"/>
  <c r="AH83"/>
  <c r="AC83"/>
  <c r="AG83" s="1"/>
  <c r="X83"/>
  <c r="Z83" s="1"/>
  <c r="Q83"/>
  <c r="BA82"/>
  <c r="BG82" s="1"/>
  <c r="BM82" s="1"/>
  <c r="BS82" s="1"/>
  <c r="BY82" s="1"/>
  <c r="AV82"/>
  <c r="BB82" s="1"/>
  <c r="BH82" s="1"/>
  <c r="BN82" s="1"/>
  <c r="BT82" s="1"/>
  <c r="BZ82" s="1"/>
  <c r="AT82"/>
  <c r="AZ82" s="1"/>
  <c r="BF82" s="1"/>
  <c r="AM82"/>
  <c r="AQ82" s="1"/>
  <c r="AW82" s="1"/>
  <c r="BC82" s="1"/>
  <c r="BI82" s="1"/>
  <c r="BO82" s="1"/>
  <c r="BU82" s="1"/>
  <c r="CA82" s="1"/>
  <c r="AH82"/>
  <c r="AL82" s="1"/>
  <c r="AC82"/>
  <c r="X82"/>
  <c r="AB82" s="1"/>
  <c r="Q82"/>
  <c r="BA81"/>
  <c r="BG81" s="1"/>
  <c r="BM81" s="1"/>
  <c r="BS81" s="1"/>
  <c r="BY81" s="1"/>
  <c r="AV81"/>
  <c r="BB81" s="1"/>
  <c r="BH81" s="1"/>
  <c r="BN81" s="1"/>
  <c r="BT81" s="1"/>
  <c r="BZ81" s="1"/>
  <c r="AT81"/>
  <c r="AZ81" s="1"/>
  <c r="AM81"/>
  <c r="AQ81" s="1"/>
  <c r="AW81" s="1"/>
  <c r="BC81" s="1"/>
  <c r="BI81" s="1"/>
  <c r="BO81" s="1"/>
  <c r="BU81" s="1"/>
  <c r="CA81" s="1"/>
  <c r="AH81"/>
  <c r="AL81" s="1"/>
  <c r="AC81"/>
  <c r="X81"/>
  <c r="Q81"/>
  <c r="BA80"/>
  <c r="BG80" s="1"/>
  <c r="BM80" s="1"/>
  <c r="BS80" s="1"/>
  <c r="BY80" s="1"/>
  <c r="AV80"/>
  <c r="BB80" s="1"/>
  <c r="BH80" s="1"/>
  <c r="BN80" s="1"/>
  <c r="BT80" s="1"/>
  <c r="BZ80" s="1"/>
  <c r="AT80"/>
  <c r="AZ80" s="1"/>
  <c r="AM80"/>
  <c r="AQ80" s="1"/>
  <c r="AW80" s="1"/>
  <c r="BC80" s="1"/>
  <c r="BI80" s="1"/>
  <c r="BO80" s="1"/>
  <c r="BU80" s="1"/>
  <c r="CA80" s="1"/>
  <c r="AH80"/>
  <c r="AL80" s="1"/>
  <c r="AC80"/>
  <c r="X80"/>
  <c r="AB80" s="1"/>
  <c r="Q80"/>
  <c r="Q108" s="1"/>
  <c r="BA79"/>
  <c r="BG79" s="1"/>
  <c r="BM79" s="1"/>
  <c r="BS79" s="1"/>
  <c r="BY79" s="1"/>
  <c r="AV79"/>
  <c r="BB79" s="1"/>
  <c r="BH79" s="1"/>
  <c r="BN79" s="1"/>
  <c r="BT79" s="1"/>
  <c r="BZ79" s="1"/>
  <c r="AT79"/>
  <c r="AZ79" s="1"/>
  <c r="AM79"/>
  <c r="AQ79" s="1"/>
  <c r="AW79" s="1"/>
  <c r="BC79" s="1"/>
  <c r="BI79" s="1"/>
  <c r="BO79" s="1"/>
  <c r="BU79" s="1"/>
  <c r="CA79" s="1"/>
  <c r="AH79"/>
  <c r="AL79" s="1"/>
  <c r="AC79"/>
  <c r="AG79" s="1"/>
  <c r="X79"/>
  <c r="AB79" s="1"/>
  <c r="Q79"/>
  <c r="BA78"/>
  <c r="BG78" s="1"/>
  <c r="BM78" s="1"/>
  <c r="BS78" s="1"/>
  <c r="BY78" s="1"/>
  <c r="AV78"/>
  <c r="BB78" s="1"/>
  <c r="BH78" s="1"/>
  <c r="BN78" s="1"/>
  <c r="BT78" s="1"/>
  <c r="BZ78" s="1"/>
  <c r="AT78"/>
  <c r="AZ78" s="1"/>
  <c r="AM78"/>
  <c r="AS78" s="1"/>
  <c r="AH78"/>
  <c r="AC78"/>
  <c r="AG78" s="1"/>
  <c r="X78"/>
  <c r="AB78" s="1"/>
  <c r="Q78"/>
  <c r="BA77"/>
  <c r="BG77" s="1"/>
  <c r="BM77" s="1"/>
  <c r="BS77" s="1"/>
  <c r="BY77" s="1"/>
  <c r="AV77"/>
  <c r="BB77" s="1"/>
  <c r="BH77" s="1"/>
  <c r="BN77" s="1"/>
  <c r="BT77" s="1"/>
  <c r="BZ77" s="1"/>
  <c r="AT77"/>
  <c r="AZ77" s="1"/>
  <c r="AM77"/>
  <c r="AQ77" s="1"/>
  <c r="AW77" s="1"/>
  <c r="BC77" s="1"/>
  <c r="BI77" s="1"/>
  <c r="BO77" s="1"/>
  <c r="BU77" s="1"/>
  <c r="CA77" s="1"/>
  <c r="AH77"/>
  <c r="AG77"/>
  <c r="AC77"/>
  <c r="X77"/>
  <c r="Q77"/>
  <c r="BA76"/>
  <c r="BG76" s="1"/>
  <c r="BM76" s="1"/>
  <c r="BS76" s="1"/>
  <c r="BY76" s="1"/>
  <c r="AV76"/>
  <c r="BB76" s="1"/>
  <c r="BH76" s="1"/>
  <c r="BN76" s="1"/>
  <c r="BT76" s="1"/>
  <c r="BZ76" s="1"/>
  <c r="AT76"/>
  <c r="AZ76" s="1"/>
  <c r="AM76"/>
  <c r="AS76" s="1"/>
  <c r="AH76"/>
  <c r="AC76"/>
  <c r="AG76" s="1"/>
  <c r="X76"/>
  <c r="Q76"/>
  <c r="BA75"/>
  <c r="BG75" s="1"/>
  <c r="BM75" s="1"/>
  <c r="BS75" s="1"/>
  <c r="BY75" s="1"/>
  <c r="AV75"/>
  <c r="BB75" s="1"/>
  <c r="BH75" s="1"/>
  <c r="BN75" s="1"/>
  <c r="BT75" s="1"/>
  <c r="BZ75" s="1"/>
  <c r="AT75"/>
  <c r="AZ75" s="1"/>
  <c r="AM75"/>
  <c r="AQ75" s="1"/>
  <c r="AW75" s="1"/>
  <c r="BC75" s="1"/>
  <c r="BI75" s="1"/>
  <c r="BO75" s="1"/>
  <c r="BU75" s="1"/>
  <c r="CA75" s="1"/>
  <c r="AH75"/>
  <c r="AL75" s="1"/>
  <c r="AC75"/>
  <c r="AG75" s="1"/>
  <c r="X75"/>
  <c r="Q75"/>
  <c r="BA74"/>
  <c r="BG74" s="1"/>
  <c r="BM74" s="1"/>
  <c r="BS74" s="1"/>
  <c r="BY74" s="1"/>
  <c r="AV74"/>
  <c r="BB74" s="1"/>
  <c r="BH74" s="1"/>
  <c r="BN74" s="1"/>
  <c r="BT74" s="1"/>
  <c r="BZ74" s="1"/>
  <c r="AT74"/>
  <c r="AZ74" s="1"/>
  <c r="AM74"/>
  <c r="AS74" s="1"/>
  <c r="AH74"/>
  <c r="AC74"/>
  <c r="AG74" s="1"/>
  <c r="X74"/>
  <c r="Q74"/>
  <c r="BA73"/>
  <c r="BG73" s="1"/>
  <c r="BM73" s="1"/>
  <c r="BS73" s="1"/>
  <c r="BY73" s="1"/>
  <c r="AV73"/>
  <c r="BB73" s="1"/>
  <c r="BH73" s="1"/>
  <c r="BN73" s="1"/>
  <c r="BT73" s="1"/>
  <c r="BZ73" s="1"/>
  <c r="AT73"/>
  <c r="AZ73" s="1"/>
  <c r="AM73"/>
  <c r="AQ73" s="1"/>
  <c r="AW73" s="1"/>
  <c r="BC73" s="1"/>
  <c r="BI73" s="1"/>
  <c r="BO73" s="1"/>
  <c r="BU73" s="1"/>
  <c r="CA73" s="1"/>
  <c r="AH73"/>
  <c r="AC73"/>
  <c r="AG73" s="1"/>
  <c r="X73"/>
  <c r="Q73"/>
  <c r="BA72"/>
  <c r="BG72" s="1"/>
  <c r="BM72" s="1"/>
  <c r="BS72" s="1"/>
  <c r="BY72" s="1"/>
  <c r="AV72"/>
  <c r="AT72"/>
  <c r="AM72"/>
  <c r="AS72" s="1"/>
  <c r="AH72"/>
  <c r="AC72"/>
  <c r="X72"/>
  <c r="AB72" s="1"/>
  <c r="Q72"/>
  <c r="AB71"/>
  <c r="G58" i="5" s="1"/>
  <c r="BC70" i="13"/>
  <c r="BI70" s="1"/>
  <c r="BO70" s="1"/>
  <c r="BU70" s="1"/>
  <c r="CA70" s="1"/>
  <c r="BB70"/>
  <c r="BH70" s="1"/>
  <c r="BN70" s="1"/>
  <c r="BT70" s="1"/>
  <c r="BZ70" s="1"/>
  <c r="BA70"/>
  <c r="BG70" s="1"/>
  <c r="BM70" s="1"/>
  <c r="BS70" s="1"/>
  <c r="BY70" s="1"/>
  <c r="AZ70"/>
  <c r="BF70" s="1"/>
  <c r="AO70"/>
  <c r="AW69"/>
  <c r="BC69" s="1"/>
  <c r="BI69" s="1"/>
  <c r="BO69" s="1"/>
  <c r="BU69" s="1"/>
  <c r="CA69" s="1"/>
  <c r="AV69"/>
  <c r="BB69" s="1"/>
  <c r="BH69" s="1"/>
  <c r="BN69" s="1"/>
  <c r="BT69" s="1"/>
  <c r="BZ69" s="1"/>
  <c r="AM69"/>
  <c r="AN69" s="1"/>
  <c r="AT69" s="1"/>
  <c r="AH69"/>
  <c r="AI69" s="1"/>
  <c r="AC69"/>
  <c r="AD69" s="1"/>
  <c r="X69"/>
  <c r="Z69" s="1"/>
  <c r="AW68"/>
  <c r="BC68" s="1"/>
  <c r="BI68" s="1"/>
  <c r="BO68" s="1"/>
  <c r="BU68" s="1"/>
  <c r="CA68" s="1"/>
  <c r="AV68"/>
  <c r="BB68" s="1"/>
  <c r="BH68" s="1"/>
  <c r="BN68" s="1"/>
  <c r="BT68" s="1"/>
  <c r="BZ68" s="1"/>
  <c r="AM68"/>
  <c r="AS68" s="1"/>
  <c r="AH68"/>
  <c r="AI68" s="1"/>
  <c r="AC68"/>
  <c r="AE68" s="1"/>
  <c r="X68"/>
  <c r="Y68" s="1"/>
  <c r="AW67"/>
  <c r="BC67" s="1"/>
  <c r="BI67" s="1"/>
  <c r="BO67" s="1"/>
  <c r="BU67" s="1"/>
  <c r="CA67" s="1"/>
  <c r="AV67"/>
  <c r="BB67" s="1"/>
  <c r="BH67" s="1"/>
  <c r="BN67" s="1"/>
  <c r="BT67" s="1"/>
  <c r="BZ67" s="1"/>
  <c r="AM67"/>
  <c r="AS67" s="1"/>
  <c r="AH67"/>
  <c r="AJ67" s="1"/>
  <c r="AC67"/>
  <c r="AD67" s="1"/>
  <c r="X67"/>
  <c r="Z67" s="1"/>
  <c r="AW66"/>
  <c r="BC66" s="1"/>
  <c r="BI66" s="1"/>
  <c r="BO66" s="1"/>
  <c r="BU66" s="1"/>
  <c r="CA66" s="1"/>
  <c r="AV66"/>
  <c r="BB66" s="1"/>
  <c r="BH66" s="1"/>
  <c r="BN66" s="1"/>
  <c r="BT66" s="1"/>
  <c r="BZ66" s="1"/>
  <c r="AM66"/>
  <c r="AO66" s="1"/>
  <c r="AU66" s="1"/>
  <c r="BA66" s="1"/>
  <c r="BG66" s="1"/>
  <c r="BM66" s="1"/>
  <c r="BS66" s="1"/>
  <c r="BY66" s="1"/>
  <c r="AH66"/>
  <c r="AI66" s="1"/>
  <c r="AC66"/>
  <c r="AD66" s="1"/>
  <c r="X66"/>
  <c r="Y66" s="1"/>
  <c r="AW65"/>
  <c r="BC65" s="1"/>
  <c r="BI65" s="1"/>
  <c r="BO65" s="1"/>
  <c r="BU65" s="1"/>
  <c r="CA65" s="1"/>
  <c r="AV65"/>
  <c r="BB65" s="1"/>
  <c r="BH65" s="1"/>
  <c r="BN65" s="1"/>
  <c r="BT65" s="1"/>
  <c r="BZ65" s="1"/>
  <c r="AM65"/>
  <c r="AN65" s="1"/>
  <c r="AT65" s="1"/>
  <c r="AH65"/>
  <c r="AI65" s="1"/>
  <c r="AD65"/>
  <c r="AC65"/>
  <c r="AE65" s="1"/>
  <c r="X65"/>
  <c r="Z65" s="1"/>
  <c r="AW64"/>
  <c r="BC64" s="1"/>
  <c r="BI64" s="1"/>
  <c r="BO64" s="1"/>
  <c r="BU64" s="1"/>
  <c r="CA64" s="1"/>
  <c r="AV64"/>
  <c r="BB64" s="1"/>
  <c r="BH64" s="1"/>
  <c r="BN64" s="1"/>
  <c r="BT64" s="1"/>
  <c r="BZ64" s="1"/>
  <c r="AM64"/>
  <c r="AS64" s="1"/>
  <c r="AH64"/>
  <c r="AI64" s="1"/>
  <c r="AC64"/>
  <c r="AE64" s="1"/>
  <c r="X64"/>
  <c r="Y64" s="1"/>
  <c r="AW63"/>
  <c r="BC63" s="1"/>
  <c r="BI63" s="1"/>
  <c r="BO63" s="1"/>
  <c r="BU63" s="1"/>
  <c r="CA63" s="1"/>
  <c r="AV63"/>
  <c r="BB63" s="1"/>
  <c r="BH63" s="1"/>
  <c r="BN63" s="1"/>
  <c r="BT63" s="1"/>
  <c r="BZ63" s="1"/>
  <c r="AM63"/>
  <c r="AS63" s="1"/>
  <c r="AH63"/>
  <c r="AJ63" s="1"/>
  <c r="AC63"/>
  <c r="AD63" s="1"/>
  <c r="X63"/>
  <c r="Z63" s="1"/>
  <c r="AW62"/>
  <c r="BC62" s="1"/>
  <c r="BI62" s="1"/>
  <c r="BO62" s="1"/>
  <c r="BU62" s="1"/>
  <c r="CA62" s="1"/>
  <c r="AV62"/>
  <c r="BB62" s="1"/>
  <c r="BH62" s="1"/>
  <c r="BN62" s="1"/>
  <c r="BT62" s="1"/>
  <c r="BZ62" s="1"/>
  <c r="AM62"/>
  <c r="AO62" s="1"/>
  <c r="AU62" s="1"/>
  <c r="BA62" s="1"/>
  <c r="BG62" s="1"/>
  <c r="BM62" s="1"/>
  <c r="BS62" s="1"/>
  <c r="BY62" s="1"/>
  <c r="AH62"/>
  <c r="AI62" s="1"/>
  <c r="AC62"/>
  <c r="AD62" s="1"/>
  <c r="X62"/>
  <c r="Z62" s="1"/>
  <c r="BC61"/>
  <c r="BI61" s="1"/>
  <c r="BO61" s="1"/>
  <c r="BU61" s="1"/>
  <c r="CA61" s="1"/>
  <c r="BA61"/>
  <c r="BG61" s="1"/>
  <c r="BM61" s="1"/>
  <c r="BS61" s="1"/>
  <c r="BY61" s="1"/>
  <c r="AZ61"/>
  <c r="AV61"/>
  <c r="BB61" s="1"/>
  <c r="BH61" s="1"/>
  <c r="BN61" s="1"/>
  <c r="BT61" s="1"/>
  <c r="BZ61" s="1"/>
  <c r="AS61"/>
  <c r="AM61"/>
  <c r="AO61" s="1"/>
  <c r="AH61"/>
  <c r="AI61" s="1"/>
  <c r="AC61"/>
  <c r="AD61" s="1"/>
  <c r="X61"/>
  <c r="Y61" s="1"/>
  <c r="BC60"/>
  <c r="BI60" s="1"/>
  <c r="BO60" s="1"/>
  <c r="BU60" s="1"/>
  <c r="CA60" s="1"/>
  <c r="BA60"/>
  <c r="BG60" s="1"/>
  <c r="BM60" s="1"/>
  <c r="BS60" s="1"/>
  <c r="BY60" s="1"/>
  <c r="AZ60"/>
  <c r="AV60"/>
  <c r="BB60" s="1"/>
  <c r="BH60" s="1"/>
  <c r="BN60" s="1"/>
  <c r="BT60" s="1"/>
  <c r="BZ60" s="1"/>
  <c r="AS60"/>
  <c r="AM60"/>
  <c r="AO60" s="1"/>
  <c r="AH60"/>
  <c r="AI60" s="1"/>
  <c r="AC60"/>
  <c r="AE60" s="1"/>
  <c r="X60"/>
  <c r="Z60" s="1"/>
  <c r="BC59"/>
  <c r="BI59" s="1"/>
  <c r="BO59" s="1"/>
  <c r="BU59" s="1"/>
  <c r="CA59" s="1"/>
  <c r="BA59"/>
  <c r="BG59" s="1"/>
  <c r="BM59" s="1"/>
  <c r="BS59" s="1"/>
  <c r="BY59" s="1"/>
  <c r="AZ59"/>
  <c r="AV59"/>
  <c r="BB59" s="1"/>
  <c r="BH59" s="1"/>
  <c r="BN59" s="1"/>
  <c r="BT59" s="1"/>
  <c r="BZ59" s="1"/>
  <c r="AS59"/>
  <c r="AM59"/>
  <c r="AO59" s="1"/>
  <c r="AH59"/>
  <c r="AI59" s="1"/>
  <c r="AC59"/>
  <c r="AD59" s="1"/>
  <c r="X59"/>
  <c r="Z59" s="1"/>
  <c r="BC58"/>
  <c r="BI58" s="1"/>
  <c r="BO58" s="1"/>
  <c r="BU58" s="1"/>
  <c r="CA58" s="1"/>
  <c r="BA58"/>
  <c r="BG58" s="1"/>
  <c r="BM58" s="1"/>
  <c r="BS58" s="1"/>
  <c r="BY58" s="1"/>
  <c r="AZ58"/>
  <c r="AV58"/>
  <c r="BB58" s="1"/>
  <c r="BH58" s="1"/>
  <c r="BN58" s="1"/>
  <c r="BT58" s="1"/>
  <c r="BZ58" s="1"/>
  <c r="AS58"/>
  <c r="AM58"/>
  <c r="AO58" s="1"/>
  <c r="AH58"/>
  <c r="AI58" s="1"/>
  <c r="AD58"/>
  <c r="AC58"/>
  <c r="AE58" s="1"/>
  <c r="X58"/>
  <c r="Y58" s="1"/>
  <c r="AW57"/>
  <c r="BC57" s="1"/>
  <c r="BI57" s="1"/>
  <c r="BO57" s="1"/>
  <c r="BU57" s="1"/>
  <c r="CA57" s="1"/>
  <c r="AV57"/>
  <c r="BB57" s="1"/>
  <c r="BH57" s="1"/>
  <c r="BN57" s="1"/>
  <c r="BT57" s="1"/>
  <c r="BZ57" s="1"/>
  <c r="AM57"/>
  <c r="AN57" s="1"/>
  <c r="AT57" s="1"/>
  <c r="AH57"/>
  <c r="AI57" s="1"/>
  <c r="AC57"/>
  <c r="AD57" s="1"/>
  <c r="X57"/>
  <c r="Z57" s="1"/>
  <c r="AW56"/>
  <c r="BC56" s="1"/>
  <c r="BI56" s="1"/>
  <c r="BO56" s="1"/>
  <c r="BU56" s="1"/>
  <c r="CA56" s="1"/>
  <c r="AV56"/>
  <c r="BB56" s="1"/>
  <c r="BH56" s="1"/>
  <c r="BN56" s="1"/>
  <c r="BT56" s="1"/>
  <c r="BZ56" s="1"/>
  <c r="AM56"/>
  <c r="AS56" s="1"/>
  <c r="AH56"/>
  <c r="AI56" s="1"/>
  <c r="AC56"/>
  <c r="AE56" s="1"/>
  <c r="X56"/>
  <c r="Y56" s="1"/>
  <c r="AW55"/>
  <c r="BC55" s="1"/>
  <c r="BI55" s="1"/>
  <c r="BO55" s="1"/>
  <c r="BU55" s="1"/>
  <c r="CA55" s="1"/>
  <c r="AV55"/>
  <c r="BB55" s="1"/>
  <c r="BH55" s="1"/>
  <c r="BN55" s="1"/>
  <c r="BT55" s="1"/>
  <c r="BZ55" s="1"/>
  <c r="AM55"/>
  <c r="AS55" s="1"/>
  <c r="AH55"/>
  <c r="AJ55" s="1"/>
  <c r="AC55"/>
  <c r="AD55" s="1"/>
  <c r="X55"/>
  <c r="Z55" s="1"/>
  <c r="AW54"/>
  <c r="BC54" s="1"/>
  <c r="BI54" s="1"/>
  <c r="BO54" s="1"/>
  <c r="BU54" s="1"/>
  <c r="CA54" s="1"/>
  <c r="AV54"/>
  <c r="BB54" s="1"/>
  <c r="BH54" s="1"/>
  <c r="BN54" s="1"/>
  <c r="BT54" s="1"/>
  <c r="BZ54" s="1"/>
  <c r="AM54"/>
  <c r="AO54" s="1"/>
  <c r="AU54" s="1"/>
  <c r="BA54" s="1"/>
  <c r="BG54" s="1"/>
  <c r="BM54" s="1"/>
  <c r="BS54" s="1"/>
  <c r="BY54" s="1"/>
  <c r="AH54"/>
  <c r="AI54" s="1"/>
  <c r="AC54"/>
  <c r="AD54" s="1"/>
  <c r="X54"/>
  <c r="Y54" s="1"/>
  <c r="AW53"/>
  <c r="BC53" s="1"/>
  <c r="BI53" s="1"/>
  <c r="BO53" s="1"/>
  <c r="BU53" s="1"/>
  <c r="CA53" s="1"/>
  <c r="AV53"/>
  <c r="BB53" s="1"/>
  <c r="BH53" s="1"/>
  <c r="BN53" s="1"/>
  <c r="BT53" s="1"/>
  <c r="BZ53" s="1"/>
  <c r="AM53"/>
  <c r="AN53" s="1"/>
  <c r="AT53" s="1"/>
  <c r="AH53"/>
  <c r="AI53" s="1"/>
  <c r="AC53"/>
  <c r="AD53" s="1"/>
  <c r="X53"/>
  <c r="Z53" s="1"/>
  <c r="AW52"/>
  <c r="BC52" s="1"/>
  <c r="BI52" s="1"/>
  <c r="BO52" s="1"/>
  <c r="BU52" s="1"/>
  <c r="CA52" s="1"/>
  <c r="AV52"/>
  <c r="BB52" s="1"/>
  <c r="BH52" s="1"/>
  <c r="BN52" s="1"/>
  <c r="BT52" s="1"/>
  <c r="BZ52" s="1"/>
  <c r="AM52"/>
  <c r="AS52" s="1"/>
  <c r="AH52"/>
  <c r="AJ52" s="1"/>
  <c r="AC52"/>
  <c r="AE52" s="1"/>
  <c r="X52"/>
  <c r="Y52" s="1"/>
  <c r="AW51"/>
  <c r="BC51" s="1"/>
  <c r="BI51" s="1"/>
  <c r="BO51" s="1"/>
  <c r="BU51" s="1"/>
  <c r="CA51" s="1"/>
  <c r="AV51"/>
  <c r="BB51" s="1"/>
  <c r="BH51" s="1"/>
  <c r="BN51" s="1"/>
  <c r="BT51" s="1"/>
  <c r="BZ51" s="1"/>
  <c r="AM51"/>
  <c r="AO51" s="1"/>
  <c r="AU51" s="1"/>
  <c r="BA51" s="1"/>
  <c r="BG51" s="1"/>
  <c r="BM51" s="1"/>
  <c r="BS51" s="1"/>
  <c r="BY51" s="1"/>
  <c r="AH51"/>
  <c r="AI51" s="1"/>
  <c r="AC51"/>
  <c r="AD51" s="1"/>
  <c r="X51"/>
  <c r="Z51" s="1"/>
  <c r="AW50"/>
  <c r="BC50" s="1"/>
  <c r="BI50" s="1"/>
  <c r="BO50" s="1"/>
  <c r="BU50" s="1"/>
  <c r="CA50" s="1"/>
  <c r="AV50"/>
  <c r="BB50" s="1"/>
  <c r="BH50" s="1"/>
  <c r="BN50" s="1"/>
  <c r="BT50" s="1"/>
  <c r="BZ50" s="1"/>
  <c r="AM50"/>
  <c r="AN50" s="1"/>
  <c r="AT50" s="1"/>
  <c r="AH50"/>
  <c r="AJ50" s="1"/>
  <c r="AC50"/>
  <c r="AE50" s="1"/>
  <c r="X50"/>
  <c r="Z50" s="1"/>
  <c r="AW49"/>
  <c r="BC49" s="1"/>
  <c r="BI49" s="1"/>
  <c r="BO49" s="1"/>
  <c r="BU49" s="1"/>
  <c r="CA49" s="1"/>
  <c r="AV49"/>
  <c r="BB49" s="1"/>
  <c r="BH49" s="1"/>
  <c r="BN49" s="1"/>
  <c r="BT49" s="1"/>
  <c r="BZ49" s="1"/>
  <c r="AM49"/>
  <c r="AO49" s="1"/>
  <c r="AU49" s="1"/>
  <c r="BA49" s="1"/>
  <c r="BG49" s="1"/>
  <c r="BM49" s="1"/>
  <c r="BS49" s="1"/>
  <c r="BY49" s="1"/>
  <c r="AH49"/>
  <c r="AJ49" s="1"/>
  <c r="AC49"/>
  <c r="AE49" s="1"/>
  <c r="X49"/>
  <c r="Y49" s="1"/>
  <c r="AW48"/>
  <c r="BC48" s="1"/>
  <c r="BI48" s="1"/>
  <c r="BO48" s="1"/>
  <c r="BU48" s="1"/>
  <c r="CA48" s="1"/>
  <c r="AV48"/>
  <c r="BB48" s="1"/>
  <c r="BH48" s="1"/>
  <c r="BN48" s="1"/>
  <c r="BT48" s="1"/>
  <c r="BZ48" s="1"/>
  <c r="AM48"/>
  <c r="AO48" s="1"/>
  <c r="AU48" s="1"/>
  <c r="BA48" s="1"/>
  <c r="BG48" s="1"/>
  <c r="BM48" s="1"/>
  <c r="BS48" s="1"/>
  <c r="BY48" s="1"/>
  <c r="AH48"/>
  <c r="AJ48" s="1"/>
  <c r="AC48"/>
  <c r="AD48" s="1"/>
  <c r="X48"/>
  <c r="Z48" s="1"/>
  <c r="AW47"/>
  <c r="BC47" s="1"/>
  <c r="BI47" s="1"/>
  <c r="BO47" s="1"/>
  <c r="BU47" s="1"/>
  <c r="CA47" s="1"/>
  <c r="AV47"/>
  <c r="BB47" s="1"/>
  <c r="BH47" s="1"/>
  <c r="BN47" s="1"/>
  <c r="BT47" s="1"/>
  <c r="BZ47" s="1"/>
  <c r="AM47"/>
  <c r="AO47" s="1"/>
  <c r="AU47" s="1"/>
  <c r="BA47" s="1"/>
  <c r="BG47" s="1"/>
  <c r="BM47" s="1"/>
  <c r="BS47" s="1"/>
  <c r="BY47" s="1"/>
  <c r="AH47"/>
  <c r="AI47" s="1"/>
  <c r="AD47"/>
  <c r="AC47"/>
  <c r="AE47" s="1"/>
  <c r="X47"/>
  <c r="Z47" s="1"/>
  <c r="AW46"/>
  <c r="BC46" s="1"/>
  <c r="BI46" s="1"/>
  <c r="BO46" s="1"/>
  <c r="BU46" s="1"/>
  <c r="CA46" s="1"/>
  <c r="AV46"/>
  <c r="BB46" s="1"/>
  <c r="BH46" s="1"/>
  <c r="BN46" s="1"/>
  <c r="BT46" s="1"/>
  <c r="BZ46" s="1"/>
  <c r="AM46"/>
  <c r="AN46" s="1"/>
  <c r="AT46" s="1"/>
  <c r="AH46"/>
  <c r="AJ46" s="1"/>
  <c r="AC46"/>
  <c r="AE46" s="1"/>
  <c r="X46"/>
  <c r="Z46" s="1"/>
  <c r="AW45"/>
  <c r="BC45" s="1"/>
  <c r="BI45" s="1"/>
  <c r="BO45" s="1"/>
  <c r="BU45" s="1"/>
  <c r="CA45" s="1"/>
  <c r="AV45"/>
  <c r="BB45" s="1"/>
  <c r="BH45" s="1"/>
  <c r="BN45" s="1"/>
  <c r="BT45" s="1"/>
  <c r="BZ45" s="1"/>
  <c r="AM45"/>
  <c r="AS45" s="1"/>
  <c r="AH45"/>
  <c r="AJ45" s="1"/>
  <c r="AC45"/>
  <c r="AE45" s="1"/>
  <c r="X45"/>
  <c r="Y45" s="1"/>
  <c r="AW44"/>
  <c r="BC44" s="1"/>
  <c r="BI44" s="1"/>
  <c r="BO44" s="1"/>
  <c r="BU44" s="1"/>
  <c r="CA44" s="1"/>
  <c r="AT44"/>
  <c r="AZ44" s="1"/>
  <c r="AM44"/>
  <c r="AP44" s="1"/>
  <c r="AV44" s="1"/>
  <c r="BB44" s="1"/>
  <c r="BH44" s="1"/>
  <c r="BN44" s="1"/>
  <c r="BT44" s="1"/>
  <c r="BZ44" s="1"/>
  <c r="AH44"/>
  <c r="AK44" s="1"/>
  <c r="AC44"/>
  <c r="AE44" s="1"/>
  <c r="X44"/>
  <c r="AA44" s="1"/>
  <c r="AW43"/>
  <c r="BC43" s="1"/>
  <c r="BI43" s="1"/>
  <c r="BO43" s="1"/>
  <c r="BU43" s="1"/>
  <c r="CA43" s="1"/>
  <c r="AV43"/>
  <c r="BB43" s="1"/>
  <c r="BH43" s="1"/>
  <c r="BN43" s="1"/>
  <c r="BT43" s="1"/>
  <c r="BZ43" s="1"/>
  <c r="AM43"/>
  <c r="AO43" s="1"/>
  <c r="AU43" s="1"/>
  <c r="BA43" s="1"/>
  <c r="BG43" s="1"/>
  <c r="BM43" s="1"/>
  <c r="BS43" s="1"/>
  <c r="BY43" s="1"/>
  <c r="AH43"/>
  <c r="AI43" s="1"/>
  <c r="AC43"/>
  <c r="AE43" s="1"/>
  <c r="X43"/>
  <c r="Z43" s="1"/>
  <c r="AW42"/>
  <c r="BC42" s="1"/>
  <c r="BI42" s="1"/>
  <c r="BO42" s="1"/>
  <c r="BU42" s="1"/>
  <c r="CA42" s="1"/>
  <c r="AT42"/>
  <c r="AM42"/>
  <c r="AO42" s="1"/>
  <c r="AU42" s="1"/>
  <c r="BA42" s="1"/>
  <c r="BG42" s="1"/>
  <c r="BM42" s="1"/>
  <c r="BS42" s="1"/>
  <c r="BY42" s="1"/>
  <c r="AH42"/>
  <c r="AK42" s="1"/>
  <c r="AC42"/>
  <c r="AF42" s="1"/>
  <c r="X42"/>
  <c r="AA42" s="1"/>
  <c r="AW41"/>
  <c r="BC41" s="1"/>
  <c r="BI41" s="1"/>
  <c r="BO41" s="1"/>
  <c r="BU41" s="1"/>
  <c r="CA41" s="1"/>
  <c r="AV41"/>
  <c r="BB41" s="1"/>
  <c r="BH41" s="1"/>
  <c r="BN41" s="1"/>
  <c r="BT41" s="1"/>
  <c r="BZ41" s="1"/>
  <c r="AM41"/>
  <c r="AO41" s="1"/>
  <c r="AU41" s="1"/>
  <c r="BA41" s="1"/>
  <c r="BG41" s="1"/>
  <c r="BM41" s="1"/>
  <c r="BS41" s="1"/>
  <c r="BY41" s="1"/>
  <c r="AH41"/>
  <c r="AJ41" s="1"/>
  <c r="AC41"/>
  <c r="AE41" s="1"/>
  <c r="X41"/>
  <c r="Y41" s="1"/>
  <c r="AW40"/>
  <c r="BC40" s="1"/>
  <c r="BI40" s="1"/>
  <c r="BO40" s="1"/>
  <c r="BU40" s="1"/>
  <c r="CA40" s="1"/>
  <c r="AT40"/>
  <c r="AZ40" s="1"/>
  <c r="AM40"/>
  <c r="AP40" s="1"/>
  <c r="AV40" s="1"/>
  <c r="BB40" s="1"/>
  <c r="BH40" s="1"/>
  <c r="BN40" s="1"/>
  <c r="BT40" s="1"/>
  <c r="BZ40" s="1"/>
  <c r="AH40"/>
  <c r="AK40" s="1"/>
  <c r="AC40"/>
  <c r="AE40" s="1"/>
  <c r="X40"/>
  <c r="AA40" s="1"/>
  <c r="AW39"/>
  <c r="BC39" s="1"/>
  <c r="BI39" s="1"/>
  <c r="BO39" s="1"/>
  <c r="BU39" s="1"/>
  <c r="CA39" s="1"/>
  <c r="AT39"/>
  <c r="AZ39" s="1"/>
  <c r="AM39"/>
  <c r="AP39" s="1"/>
  <c r="AV39" s="1"/>
  <c r="BB39" s="1"/>
  <c r="BH39" s="1"/>
  <c r="BN39" s="1"/>
  <c r="BT39" s="1"/>
  <c r="BZ39" s="1"/>
  <c r="AH39"/>
  <c r="AJ39" s="1"/>
  <c r="AC39"/>
  <c r="AE39" s="1"/>
  <c r="X39"/>
  <c r="AA39" s="1"/>
  <c r="AW38"/>
  <c r="BC38" s="1"/>
  <c r="BI38" s="1"/>
  <c r="BO38" s="1"/>
  <c r="BU38" s="1"/>
  <c r="CA38" s="1"/>
  <c r="AV38"/>
  <c r="BB38" s="1"/>
  <c r="BH38" s="1"/>
  <c r="BN38" s="1"/>
  <c r="BT38" s="1"/>
  <c r="BZ38" s="1"/>
  <c r="AM38"/>
  <c r="AN38" s="1"/>
  <c r="AT38" s="1"/>
  <c r="AH38"/>
  <c r="AJ38" s="1"/>
  <c r="AC38"/>
  <c r="AE38" s="1"/>
  <c r="X38"/>
  <c r="Z38" s="1"/>
  <c r="AW37"/>
  <c r="BC37" s="1"/>
  <c r="BI37" s="1"/>
  <c r="BO37" s="1"/>
  <c r="BU37" s="1"/>
  <c r="CA37" s="1"/>
  <c r="AT37"/>
  <c r="AM37"/>
  <c r="AP37" s="1"/>
  <c r="AV37" s="1"/>
  <c r="BB37" s="1"/>
  <c r="BH37" s="1"/>
  <c r="BN37" s="1"/>
  <c r="BT37" s="1"/>
  <c r="BZ37" s="1"/>
  <c r="AH37"/>
  <c r="AK37" s="1"/>
  <c r="AE37"/>
  <c r="AC37"/>
  <c r="AF37" s="1"/>
  <c r="X37"/>
  <c r="Z37" s="1"/>
  <c r="AW36"/>
  <c r="BC36" s="1"/>
  <c r="BI36" s="1"/>
  <c r="BO36" s="1"/>
  <c r="BU36" s="1"/>
  <c r="CA36" s="1"/>
  <c r="AT36"/>
  <c r="AZ36" s="1"/>
  <c r="AM36"/>
  <c r="AP36" s="1"/>
  <c r="AJ36"/>
  <c r="AH36"/>
  <c r="AK36" s="1"/>
  <c r="AC36"/>
  <c r="AE36" s="1"/>
  <c r="X36"/>
  <c r="AA36" s="1"/>
  <c r="AW35"/>
  <c r="BC35" s="1"/>
  <c r="BI35" s="1"/>
  <c r="BO35" s="1"/>
  <c r="BU35" s="1"/>
  <c r="CA35" s="1"/>
  <c r="AV35"/>
  <c r="BB35" s="1"/>
  <c r="BH35" s="1"/>
  <c r="BN35" s="1"/>
  <c r="BT35" s="1"/>
  <c r="BZ35" s="1"/>
  <c r="AM35"/>
  <c r="AO35" s="1"/>
  <c r="AU35" s="1"/>
  <c r="BA35" s="1"/>
  <c r="BG35" s="1"/>
  <c r="BM35" s="1"/>
  <c r="BS35" s="1"/>
  <c r="BY35" s="1"/>
  <c r="AH35"/>
  <c r="AI35" s="1"/>
  <c r="AC35"/>
  <c r="AE35" s="1"/>
  <c r="X35"/>
  <c r="Z35" s="1"/>
  <c r="AW34"/>
  <c r="BC34" s="1"/>
  <c r="BI34" s="1"/>
  <c r="BO34" s="1"/>
  <c r="BU34" s="1"/>
  <c r="CA34" s="1"/>
  <c r="AV34"/>
  <c r="BB34" s="1"/>
  <c r="BH34" s="1"/>
  <c r="BN34" s="1"/>
  <c r="BT34" s="1"/>
  <c r="BZ34" s="1"/>
  <c r="AM34"/>
  <c r="AN34" s="1"/>
  <c r="AT34" s="1"/>
  <c r="AH34"/>
  <c r="AJ34" s="1"/>
  <c r="AC34"/>
  <c r="AD34" s="1"/>
  <c r="X34"/>
  <c r="Z34" s="1"/>
  <c r="AW33"/>
  <c r="BC33" s="1"/>
  <c r="BI33" s="1"/>
  <c r="BO33" s="1"/>
  <c r="BU33" s="1"/>
  <c r="CA33" s="1"/>
  <c r="AV33"/>
  <c r="BB33" s="1"/>
  <c r="BH33" s="1"/>
  <c r="BN33" s="1"/>
  <c r="BT33" s="1"/>
  <c r="BZ33" s="1"/>
  <c r="AM33"/>
  <c r="AO33" s="1"/>
  <c r="AU33" s="1"/>
  <c r="BA33" s="1"/>
  <c r="BG33" s="1"/>
  <c r="BM33" s="1"/>
  <c r="BS33" s="1"/>
  <c r="BY33" s="1"/>
  <c r="AH33"/>
  <c r="AI33" s="1"/>
  <c r="AC33"/>
  <c r="AE33" s="1"/>
  <c r="X33"/>
  <c r="Y33" s="1"/>
  <c r="AW32"/>
  <c r="BC32" s="1"/>
  <c r="BI32" s="1"/>
  <c r="BO32" s="1"/>
  <c r="BU32" s="1"/>
  <c r="CA32" s="1"/>
  <c r="AV32"/>
  <c r="BB32" s="1"/>
  <c r="BH32" s="1"/>
  <c r="BN32" s="1"/>
  <c r="BT32" s="1"/>
  <c r="BZ32" s="1"/>
  <c r="AM32"/>
  <c r="AO32" s="1"/>
  <c r="AU32" s="1"/>
  <c r="BA32" s="1"/>
  <c r="BG32" s="1"/>
  <c r="BM32" s="1"/>
  <c r="BS32" s="1"/>
  <c r="BY32" s="1"/>
  <c r="AH32"/>
  <c r="AJ32" s="1"/>
  <c r="AC32"/>
  <c r="AD32" s="1"/>
  <c r="X32"/>
  <c r="Z32" s="1"/>
  <c r="AW31"/>
  <c r="BC31" s="1"/>
  <c r="BI31" s="1"/>
  <c r="BO31" s="1"/>
  <c r="BU31" s="1"/>
  <c r="CA31" s="1"/>
  <c r="AV31"/>
  <c r="BB31" s="1"/>
  <c r="BH31" s="1"/>
  <c r="BN31" s="1"/>
  <c r="BT31" s="1"/>
  <c r="BZ31" s="1"/>
  <c r="AM31"/>
  <c r="AO31" s="1"/>
  <c r="AU31" s="1"/>
  <c r="BA31" s="1"/>
  <c r="BG31" s="1"/>
  <c r="BM31" s="1"/>
  <c r="BS31" s="1"/>
  <c r="BY31" s="1"/>
  <c r="AH31"/>
  <c r="AI31" s="1"/>
  <c r="AC31"/>
  <c r="AE31" s="1"/>
  <c r="X31"/>
  <c r="Z31" s="1"/>
  <c r="AW30"/>
  <c r="BC30" s="1"/>
  <c r="BI30" s="1"/>
  <c r="BO30" s="1"/>
  <c r="BU30" s="1"/>
  <c r="CA30" s="1"/>
  <c r="AV30"/>
  <c r="BB30" s="1"/>
  <c r="BH30" s="1"/>
  <c r="BN30" s="1"/>
  <c r="BT30" s="1"/>
  <c r="BZ30" s="1"/>
  <c r="AM30"/>
  <c r="AN30" s="1"/>
  <c r="AT30" s="1"/>
  <c r="AH30"/>
  <c r="AJ30" s="1"/>
  <c r="AC30"/>
  <c r="AD30" s="1"/>
  <c r="X30"/>
  <c r="Z30" s="1"/>
  <c r="AW29"/>
  <c r="BC29" s="1"/>
  <c r="BI29" s="1"/>
  <c r="BO29" s="1"/>
  <c r="BU29" s="1"/>
  <c r="CA29" s="1"/>
  <c r="AV29"/>
  <c r="BB29" s="1"/>
  <c r="BH29" s="1"/>
  <c r="BN29" s="1"/>
  <c r="BT29" s="1"/>
  <c r="BZ29" s="1"/>
  <c r="AM29"/>
  <c r="AO29" s="1"/>
  <c r="AU29" s="1"/>
  <c r="BA29" s="1"/>
  <c r="BG29" s="1"/>
  <c r="BM29" s="1"/>
  <c r="BS29" s="1"/>
  <c r="BY29" s="1"/>
  <c r="AH29"/>
  <c r="AI29" s="1"/>
  <c r="AC29"/>
  <c r="AE29" s="1"/>
  <c r="X29"/>
  <c r="Y29" s="1"/>
  <c r="AW28"/>
  <c r="BC28" s="1"/>
  <c r="BI28" s="1"/>
  <c r="BO28" s="1"/>
  <c r="BU28" s="1"/>
  <c r="CA28" s="1"/>
  <c r="AV28"/>
  <c r="BB28" s="1"/>
  <c r="BH28" s="1"/>
  <c r="BN28" s="1"/>
  <c r="BT28" s="1"/>
  <c r="BZ28" s="1"/>
  <c r="AM28"/>
  <c r="AO28" s="1"/>
  <c r="AU28" s="1"/>
  <c r="BA28" s="1"/>
  <c r="BG28" s="1"/>
  <c r="BM28" s="1"/>
  <c r="BS28" s="1"/>
  <c r="BY28" s="1"/>
  <c r="AH28"/>
  <c r="AJ28" s="1"/>
  <c r="AC28"/>
  <c r="AD28" s="1"/>
  <c r="X28"/>
  <c r="Z28" s="1"/>
  <c r="AW27"/>
  <c r="BC27" s="1"/>
  <c r="BI27" s="1"/>
  <c r="BO27" s="1"/>
  <c r="BU27" s="1"/>
  <c r="CA27" s="1"/>
  <c r="AV27"/>
  <c r="BB27" s="1"/>
  <c r="BH27" s="1"/>
  <c r="BN27" s="1"/>
  <c r="BT27" s="1"/>
  <c r="BZ27" s="1"/>
  <c r="AM27"/>
  <c r="AO27" s="1"/>
  <c r="AU27" s="1"/>
  <c r="BA27" s="1"/>
  <c r="BG27" s="1"/>
  <c r="BM27" s="1"/>
  <c r="BS27" s="1"/>
  <c r="BY27" s="1"/>
  <c r="AH27"/>
  <c r="AI27" s="1"/>
  <c r="AC27"/>
  <c r="AE27" s="1"/>
  <c r="X27"/>
  <c r="Y27" s="1"/>
  <c r="AW26"/>
  <c r="BC26" s="1"/>
  <c r="BI26" s="1"/>
  <c r="BO26" s="1"/>
  <c r="BU26" s="1"/>
  <c r="CA26" s="1"/>
  <c r="AV26"/>
  <c r="BB26" s="1"/>
  <c r="BH26" s="1"/>
  <c r="BN26" s="1"/>
  <c r="BT26" s="1"/>
  <c r="BZ26" s="1"/>
  <c r="AM26"/>
  <c r="AN26" s="1"/>
  <c r="AT26" s="1"/>
  <c r="AH26"/>
  <c r="AJ26" s="1"/>
  <c r="AC26"/>
  <c r="AD26" s="1"/>
  <c r="X26"/>
  <c r="Z26" s="1"/>
  <c r="AW25"/>
  <c r="BC25" s="1"/>
  <c r="BI25" s="1"/>
  <c r="BO25" s="1"/>
  <c r="BU25" s="1"/>
  <c r="CA25" s="1"/>
  <c r="AV25"/>
  <c r="BB25" s="1"/>
  <c r="BH25" s="1"/>
  <c r="BN25" s="1"/>
  <c r="BT25" s="1"/>
  <c r="BZ25" s="1"/>
  <c r="AM25"/>
  <c r="AO25" s="1"/>
  <c r="AU25" s="1"/>
  <c r="BA25" s="1"/>
  <c r="BG25" s="1"/>
  <c r="BM25" s="1"/>
  <c r="BS25" s="1"/>
  <c r="BY25" s="1"/>
  <c r="AH25"/>
  <c r="AJ25" s="1"/>
  <c r="AC25"/>
  <c r="AE25" s="1"/>
  <c r="X25"/>
  <c r="AW24"/>
  <c r="BC24" s="1"/>
  <c r="BI24" s="1"/>
  <c r="BO24" s="1"/>
  <c r="BU24" s="1"/>
  <c r="CA24" s="1"/>
  <c r="AV24"/>
  <c r="BB24" s="1"/>
  <c r="BH24" s="1"/>
  <c r="BN24" s="1"/>
  <c r="BT24" s="1"/>
  <c r="BZ24" s="1"/>
  <c r="AM24"/>
  <c r="AN24" s="1"/>
  <c r="AT24" s="1"/>
  <c r="AH24"/>
  <c r="AJ24" s="1"/>
  <c r="AC24"/>
  <c r="AE24" s="1"/>
  <c r="X24"/>
  <c r="Y24" s="1"/>
  <c r="AW23"/>
  <c r="BC23" s="1"/>
  <c r="BI23" s="1"/>
  <c r="BO23" s="1"/>
  <c r="BU23" s="1"/>
  <c r="CA23" s="1"/>
  <c r="AV23"/>
  <c r="BB23" s="1"/>
  <c r="BH23" s="1"/>
  <c r="BN23" s="1"/>
  <c r="BT23" s="1"/>
  <c r="BZ23" s="1"/>
  <c r="AM23"/>
  <c r="AS23" s="1"/>
  <c r="AH23"/>
  <c r="AJ23" s="1"/>
  <c r="AC23"/>
  <c r="AD23" s="1"/>
  <c r="X23"/>
  <c r="Y23" s="1"/>
  <c r="AW22"/>
  <c r="BC22" s="1"/>
  <c r="BI22" s="1"/>
  <c r="BO22" s="1"/>
  <c r="BU22" s="1"/>
  <c r="CA22" s="1"/>
  <c r="AV22"/>
  <c r="BB22" s="1"/>
  <c r="BH22" s="1"/>
  <c r="BN22" s="1"/>
  <c r="BT22" s="1"/>
  <c r="BZ22" s="1"/>
  <c r="AM22"/>
  <c r="AO22" s="1"/>
  <c r="AU22" s="1"/>
  <c r="BA22" s="1"/>
  <c r="BG22" s="1"/>
  <c r="BM22" s="1"/>
  <c r="BS22" s="1"/>
  <c r="BY22" s="1"/>
  <c r="AH22"/>
  <c r="AI22" s="1"/>
  <c r="AC22"/>
  <c r="AD22" s="1"/>
  <c r="X22"/>
  <c r="Y22" s="1"/>
  <c r="AW21"/>
  <c r="BC21" s="1"/>
  <c r="BI21" s="1"/>
  <c r="BO21" s="1"/>
  <c r="BU21" s="1"/>
  <c r="CA21" s="1"/>
  <c r="AV21"/>
  <c r="BB21" s="1"/>
  <c r="BH21" s="1"/>
  <c r="BN21" s="1"/>
  <c r="BT21" s="1"/>
  <c r="BZ21" s="1"/>
  <c r="AM21"/>
  <c r="AN21" s="1"/>
  <c r="AT21" s="1"/>
  <c r="AH21"/>
  <c r="AI21" s="1"/>
  <c r="AC21"/>
  <c r="AE21" s="1"/>
  <c r="X21"/>
  <c r="Z21" s="1"/>
  <c r="BC20"/>
  <c r="BI20" s="1"/>
  <c r="BO20" s="1"/>
  <c r="BU20" s="1"/>
  <c r="CA20" s="1"/>
  <c r="BB20"/>
  <c r="BH20" s="1"/>
  <c r="BN20" s="1"/>
  <c r="BT20" s="1"/>
  <c r="BZ20" s="1"/>
  <c r="BA20"/>
  <c r="BG20" s="1"/>
  <c r="BM20" s="1"/>
  <c r="BS20" s="1"/>
  <c r="BY20" s="1"/>
  <c r="AZ20"/>
  <c r="AX20"/>
  <c r="AM20"/>
  <c r="AN20" s="1"/>
  <c r="AH20"/>
  <c r="AJ20" s="1"/>
  <c r="AC20"/>
  <c r="AD20" s="1"/>
  <c r="X20"/>
  <c r="Y20" s="1"/>
  <c r="AW19"/>
  <c r="BC19" s="1"/>
  <c r="BI19" s="1"/>
  <c r="BO19" s="1"/>
  <c r="BU19" s="1"/>
  <c r="CA19" s="1"/>
  <c r="AV19"/>
  <c r="BB19" s="1"/>
  <c r="BH19" s="1"/>
  <c r="BN19" s="1"/>
  <c r="BT19" s="1"/>
  <c r="BZ19" s="1"/>
  <c r="AM19"/>
  <c r="AO19" s="1"/>
  <c r="AU19" s="1"/>
  <c r="BA19" s="1"/>
  <c r="BG19" s="1"/>
  <c r="BM19" s="1"/>
  <c r="BS19" s="1"/>
  <c r="BY19" s="1"/>
  <c r="AH19"/>
  <c r="AI19" s="1"/>
  <c r="AC19"/>
  <c r="AD19" s="1"/>
  <c r="X19"/>
  <c r="Y19" s="1"/>
  <c r="AW18"/>
  <c r="AV18"/>
  <c r="BB18" s="1"/>
  <c r="BH18" s="1"/>
  <c r="BN18" s="1"/>
  <c r="BT18" s="1"/>
  <c r="BZ18" s="1"/>
  <c r="AM18"/>
  <c r="AH18"/>
  <c r="AJ18" s="1"/>
  <c r="AC18"/>
  <c r="AD18" s="1"/>
  <c r="X18"/>
  <c r="X71" s="1"/>
  <c r="BC17"/>
  <c r="BI17" s="1"/>
  <c r="BO17" s="1"/>
  <c r="BU17" s="1"/>
  <c r="CA17" s="1"/>
  <c r="BB17"/>
  <c r="BH17" s="1"/>
  <c r="BN17" s="1"/>
  <c r="BT17" s="1"/>
  <c r="BZ17" s="1"/>
  <c r="BA17"/>
  <c r="BG17" s="1"/>
  <c r="BM17" s="1"/>
  <c r="BS17" s="1"/>
  <c r="BY17" s="1"/>
  <c r="AZ17"/>
  <c r="BF17" s="1"/>
  <c r="BC16"/>
  <c r="BI16" s="1"/>
  <c r="BO16" s="1"/>
  <c r="BU16" s="1"/>
  <c r="CA16" s="1"/>
  <c r="BB16"/>
  <c r="BH16" s="1"/>
  <c r="BN16" s="1"/>
  <c r="BT16" s="1"/>
  <c r="BZ16" s="1"/>
  <c r="BA16"/>
  <c r="BG16" s="1"/>
  <c r="BM16" s="1"/>
  <c r="BS16" s="1"/>
  <c r="BY16" s="1"/>
  <c r="AZ16"/>
  <c r="BC15"/>
  <c r="BI15" s="1"/>
  <c r="BO15" s="1"/>
  <c r="BU15" s="1"/>
  <c r="CA15" s="1"/>
  <c r="BB15"/>
  <c r="BH15" s="1"/>
  <c r="BN15" s="1"/>
  <c r="BT15" s="1"/>
  <c r="BZ15" s="1"/>
  <c r="BA15"/>
  <c r="AZ15"/>
  <c r="BF15" s="1"/>
  <c r="BL15" s="1"/>
  <c r="BR15" s="1"/>
  <c r="I46" i="14"/>
  <c r="B10"/>
  <c r="I72"/>
  <c r="I47"/>
  <c r="I64"/>
  <c r="I59"/>
  <c r="B7"/>
  <c r="I50"/>
  <c r="B1"/>
  <c r="I54"/>
  <c r="I68"/>
  <c r="B4"/>
  <c r="I63"/>
  <c r="I37"/>
  <c r="I65"/>
  <c r="B9"/>
  <c r="I71"/>
  <c r="I51"/>
  <c r="B12"/>
  <c r="I42"/>
  <c r="B6"/>
  <c r="I55"/>
  <c r="I58"/>
  <c r="I44"/>
  <c r="I62"/>
  <c r="I57"/>
  <c r="B3"/>
  <c r="I48"/>
  <c r="I39"/>
  <c r="I45"/>
  <c r="I49"/>
  <c r="I70"/>
  <c r="I61"/>
  <c r="I38"/>
  <c r="I52"/>
  <c r="I53"/>
  <c r="B5"/>
  <c r="I56"/>
  <c r="I66"/>
  <c r="B8"/>
  <c r="I69"/>
  <c r="B2"/>
  <c r="I67"/>
  <c r="I43"/>
  <c r="I60"/>
  <c r="B11"/>
  <c r="I41"/>
  <c r="I40"/>
  <c r="AZ20" l="1"/>
  <c r="BF25"/>
  <c r="AY25"/>
  <c r="AY26"/>
  <c r="BF26"/>
  <c r="BF28"/>
  <c r="AY28"/>
  <c r="AY38"/>
  <c r="BF38"/>
  <c r="BF32"/>
  <c r="AY32"/>
  <c r="BF33"/>
  <c r="AY33"/>
  <c r="AY34"/>
  <c r="BF34"/>
  <c r="BF21"/>
  <c r="AY21"/>
  <c r="AY22"/>
  <c r="BF22"/>
  <c r="BF24"/>
  <c r="AY24"/>
  <c r="BF29"/>
  <c r="AY29"/>
  <c r="AY30"/>
  <c r="BF30"/>
  <c r="BF39"/>
  <c r="AY41"/>
  <c r="BF41"/>
  <c r="AE38"/>
  <c r="AC74"/>
  <c r="AD38"/>
  <c r="AS39"/>
  <c r="AO39"/>
  <c r="AU39" s="1"/>
  <c r="BA39" s="1"/>
  <c r="BG39" s="1"/>
  <c r="BM39" s="1"/>
  <c r="BS39" s="1"/>
  <c r="BY39" s="1"/>
  <c r="AJ40"/>
  <c r="AI40"/>
  <c r="AI41"/>
  <c r="AJ41"/>
  <c r="BF48"/>
  <c r="AY48"/>
  <c r="AY62"/>
  <c r="BF62"/>
  <c r="AY77"/>
  <c r="BF77"/>
  <c r="AY80"/>
  <c r="BF80"/>
  <c r="AY82"/>
  <c r="BF82"/>
  <c r="AY85"/>
  <c r="BF85"/>
  <c r="AO106" i="13"/>
  <c r="AU106" s="1"/>
  <c r="BA106" s="1"/>
  <c r="BG106" s="1"/>
  <c r="BM106" s="1"/>
  <c r="BS106" s="1"/>
  <c r="BY106" s="1"/>
  <c r="Y19" i="14"/>
  <c r="Y36" s="1"/>
  <c r="AI19"/>
  <c r="AI36" s="1"/>
  <c r="BA19"/>
  <c r="BG19" s="1"/>
  <c r="BM19" s="1"/>
  <c r="BS19" s="1"/>
  <c r="BY19" s="1"/>
  <c r="BF19"/>
  <c r="AN23"/>
  <c r="AT23" s="1"/>
  <c r="AZ23" s="1"/>
  <c r="AN27"/>
  <c r="AT27" s="1"/>
  <c r="AZ27" s="1"/>
  <c r="AN31"/>
  <c r="AT31" s="1"/>
  <c r="AZ31" s="1"/>
  <c r="AS74"/>
  <c r="AY49"/>
  <c r="BE59"/>
  <c r="AY63"/>
  <c r="AY69"/>
  <c r="AU37"/>
  <c r="AJ39"/>
  <c r="AI39"/>
  <c r="AY56"/>
  <c r="BF56"/>
  <c r="AY64"/>
  <c r="BF64"/>
  <c r="AY78"/>
  <c r="BF78"/>
  <c r="AY86"/>
  <c r="BF86"/>
  <c r="AY89"/>
  <c r="BF89"/>
  <c r="BF90"/>
  <c r="AY90"/>
  <c r="AY40"/>
  <c r="AY51"/>
  <c r="BE61"/>
  <c r="AS35"/>
  <c r="AN35"/>
  <c r="AT35" s="1"/>
  <c r="AZ35" s="1"/>
  <c r="AW74"/>
  <c r="BC74" s="1"/>
  <c r="BI74" s="1"/>
  <c r="BO74" s="1"/>
  <c r="BU74" s="1"/>
  <c r="CA74" s="1"/>
  <c r="BC37"/>
  <c r="BI37" s="1"/>
  <c r="BO37" s="1"/>
  <c r="BU37" s="1"/>
  <c r="CA37" s="1"/>
  <c r="AW43"/>
  <c r="BC43" s="1"/>
  <c r="BI43" s="1"/>
  <c r="BO43" s="1"/>
  <c r="BU43" s="1"/>
  <c r="CA43" s="1"/>
  <c r="AQ74"/>
  <c r="AY45"/>
  <c r="BF45"/>
  <c r="AY52"/>
  <c r="BF52"/>
  <c r="BF55"/>
  <c r="AY55"/>
  <c r="AY58"/>
  <c r="BF58"/>
  <c r="AY76"/>
  <c r="BF76"/>
  <c r="AY79"/>
  <c r="BF79"/>
  <c r="AY81"/>
  <c r="BF81"/>
  <c r="AY83"/>
  <c r="BF83"/>
  <c r="AY87"/>
  <c r="BF87"/>
  <c r="AD36"/>
  <c r="AS36"/>
  <c r="AV36"/>
  <c r="BB36" s="1"/>
  <c r="BH36" s="1"/>
  <c r="BN36" s="1"/>
  <c r="BT36" s="1"/>
  <c r="BZ36" s="1"/>
  <c r="BE40"/>
  <c r="BE63"/>
  <c r="BE69"/>
  <c r="BE71"/>
  <c r="AH74"/>
  <c r="AJ38"/>
  <c r="BF44"/>
  <c r="AY44"/>
  <c r="BF46"/>
  <c r="AY46"/>
  <c r="AY60"/>
  <c r="BF60"/>
  <c r="BF65"/>
  <c r="AY65"/>
  <c r="BF67"/>
  <c r="AY67"/>
  <c r="AY84"/>
  <c r="BF84"/>
  <c r="AY88"/>
  <c r="BF88"/>
  <c r="AM36"/>
  <c r="AW36"/>
  <c r="BC36" s="1"/>
  <c r="BI36" s="1"/>
  <c r="BO36" s="1"/>
  <c r="BU36" s="1"/>
  <c r="CA36" s="1"/>
  <c r="AV74"/>
  <c r="BB74" s="1"/>
  <c r="BH74" s="1"/>
  <c r="BN74" s="1"/>
  <c r="BT74" s="1"/>
  <c r="BZ74" s="1"/>
  <c r="BL40"/>
  <c r="AY47"/>
  <c r="BE51"/>
  <c r="BE57"/>
  <c r="AY61"/>
  <c r="AY66"/>
  <c r="AY68"/>
  <c r="BE70"/>
  <c r="BF98"/>
  <c r="AY98"/>
  <c r="BF108"/>
  <c r="AY110"/>
  <c r="BF110"/>
  <c r="AY117"/>
  <c r="BF117"/>
  <c r="BF119"/>
  <c r="BF122"/>
  <c r="AY122"/>
  <c r="BF127"/>
  <c r="AT37"/>
  <c r="AD41"/>
  <c r="Z42"/>
  <c r="Z74" s="1"/>
  <c r="AE42"/>
  <c r="AJ42"/>
  <c r="AO42"/>
  <c r="AU42" s="1"/>
  <c r="BA42" s="1"/>
  <c r="BG42" s="1"/>
  <c r="BM42" s="1"/>
  <c r="BS42" s="1"/>
  <c r="BY42" s="1"/>
  <c r="AN43"/>
  <c r="AT43" s="1"/>
  <c r="AZ43" s="1"/>
  <c r="Y44"/>
  <c r="Y74" s="1"/>
  <c r="AE44"/>
  <c r="AD45"/>
  <c r="AJ45"/>
  <c r="AD46"/>
  <c r="AJ46"/>
  <c r="Z47"/>
  <c r="AD48"/>
  <c r="AJ48"/>
  <c r="Z49"/>
  <c r="AI50"/>
  <c r="AI74" s="1"/>
  <c r="AO50"/>
  <c r="AU50" s="1"/>
  <c r="BA50" s="1"/>
  <c r="BG50" s="1"/>
  <c r="BM50" s="1"/>
  <c r="BS50" s="1"/>
  <c r="BY50" s="1"/>
  <c r="AI51"/>
  <c r="AD52"/>
  <c r="AJ52"/>
  <c r="AI53"/>
  <c r="AO53"/>
  <c r="AU53" s="1"/>
  <c r="BA53" s="1"/>
  <c r="BG53" s="1"/>
  <c r="BM53" s="1"/>
  <c r="BS53" s="1"/>
  <c r="BY53" s="1"/>
  <c r="Z54"/>
  <c r="AN54"/>
  <c r="AT54" s="1"/>
  <c r="AZ54" s="1"/>
  <c r="Y55"/>
  <c r="AE55"/>
  <c r="Y56"/>
  <c r="AE56"/>
  <c r="AI57"/>
  <c r="Y58"/>
  <c r="AE58"/>
  <c r="AI59"/>
  <c r="Y60"/>
  <c r="AE60"/>
  <c r="AI61"/>
  <c r="Y62"/>
  <c r="AE62"/>
  <c r="AI63"/>
  <c r="AD64"/>
  <c r="AJ64"/>
  <c r="AD65"/>
  <c r="AJ65"/>
  <c r="Z66"/>
  <c r="Y68"/>
  <c r="BF68"/>
  <c r="AI69"/>
  <c r="AD70"/>
  <c r="AJ70"/>
  <c r="AD71"/>
  <c r="AJ71"/>
  <c r="AD72"/>
  <c r="AJ72"/>
  <c r="Z73"/>
  <c r="Z75"/>
  <c r="AD75"/>
  <c r="AJ75"/>
  <c r="AS75"/>
  <c r="Z76"/>
  <c r="AD76"/>
  <c r="AJ76"/>
  <c r="Z77"/>
  <c r="AD77"/>
  <c r="AJ77"/>
  <c r="Z78"/>
  <c r="AD78"/>
  <c r="AJ78"/>
  <c r="Z79"/>
  <c r="AD79"/>
  <c r="AJ79"/>
  <c r="Z80"/>
  <c r="AD80"/>
  <c r="AJ80"/>
  <c r="Z81"/>
  <c r="AD81"/>
  <c r="AJ81"/>
  <c r="Z82"/>
  <c r="AD82"/>
  <c r="AJ82"/>
  <c r="Z83"/>
  <c r="AD83"/>
  <c r="AJ83"/>
  <c r="Z84"/>
  <c r="AD84"/>
  <c r="AJ84"/>
  <c r="Z85"/>
  <c r="AD85"/>
  <c r="AJ85"/>
  <c r="Z86"/>
  <c r="AD86"/>
  <c r="AJ86"/>
  <c r="Z87"/>
  <c r="AD87"/>
  <c r="AJ87"/>
  <c r="Z88"/>
  <c r="AD88"/>
  <c r="AJ88"/>
  <c r="Z89"/>
  <c r="AD89"/>
  <c r="AJ89"/>
  <c r="Z90"/>
  <c r="AD90"/>
  <c r="BE94"/>
  <c r="BF93"/>
  <c r="AY93"/>
  <c r="BF95"/>
  <c r="AY95"/>
  <c r="BF97"/>
  <c r="AY97"/>
  <c r="BF102"/>
  <c r="BF105"/>
  <c r="BF107"/>
  <c r="AY113"/>
  <c r="BF113"/>
  <c r="AY116"/>
  <c r="BF116"/>
  <c r="BE121"/>
  <c r="BL121"/>
  <c r="AN42"/>
  <c r="AT42" s="1"/>
  <c r="AZ42" s="1"/>
  <c r="BF47"/>
  <c r="BF49"/>
  <c r="AN50"/>
  <c r="AT50" s="1"/>
  <c r="AZ50" s="1"/>
  <c r="BL51"/>
  <c r="AN53"/>
  <c r="AT53" s="1"/>
  <c r="AZ53" s="1"/>
  <c r="BL57"/>
  <c r="BL59"/>
  <c r="BL61"/>
  <c r="BL63"/>
  <c r="BF66"/>
  <c r="BL69"/>
  <c r="BL70"/>
  <c r="BL71"/>
  <c r="BL72"/>
  <c r="BL73"/>
  <c r="L75"/>
  <c r="Y76"/>
  <c r="Y166" s="1"/>
  <c r="E60" i="5" s="1"/>
  <c r="Y77" i="14"/>
  <c r="Y78"/>
  <c r="Y79"/>
  <c r="Y80"/>
  <c r="Y81"/>
  <c r="Y82"/>
  <c r="Y83"/>
  <c r="Y84"/>
  <c r="Y85"/>
  <c r="Y86"/>
  <c r="Y87"/>
  <c r="Y88"/>
  <c r="Y89"/>
  <c r="BF96"/>
  <c r="AY96"/>
  <c r="BF100"/>
  <c r="AY100"/>
  <c r="BF104"/>
  <c r="AY112"/>
  <c r="BF112"/>
  <c r="AY115"/>
  <c r="BF115"/>
  <c r="BF120"/>
  <c r="BF124"/>
  <c r="AY124"/>
  <c r="BE131"/>
  <c r="BL131"/>
  <c r="AP74"/>
  <c r="AB75"/>
  <c r="AU75"/>
  <c r="AB76"/>
  <c r="AB77"/>
  <c r="AB78"/>
  <c r="AB79"/>
  <c r="AB80"/>
  <c r="AB81"/>
  <c r="AB82"/>
  <c r="AB83"/>
  <c r="AB84"/>
  <c r="AB85"/>
  <c r="AB86"/>
  <c r="AB87"/>
  <c r="AB88"/>
  <c r="AB89"/>
  <c r="AB90"/>
  <c r="G36" i="5"/>
  <c r="BF99" i="14"/>
  <c r="AY99"/>
  <c r="BF103"/>
  <c r="BF106"/>
  <c r="AY111"/>
  <c r="BF111"/>
  <c r="AY114"/>
  <c r="BF114"/>
  <c r="AY118"/>
  <c r="BF118"/>
  <c r="BF123"/>
  <c r="AY123"/>
  <c r="BF125"/>
  <c r="BF126"/>
  <c r="AA75"/>
  <c r="AE75"/>
  <c r="AT75"/>
  <c r="AJ125"/>
  <c r="AI125"/>
  <c r="Z126"/>
  <c r="Y126"/>
  <c r="AJ127"/>
  <c r="AI127"/>
  <c r="AS128"/>
  <c r="AO128"/>
  <c r="AU128" s="1"/>
  <c r="BA128" s="1"/>
  <c r="BG128" s="1"/>
  <c r="BM128" s="1"/>
  <c r="BS128" s="1"/>
  <c r="BY128" s="1"/>
  <c r="AB91"/>
  <c r="AN91"/>
  <c r="AT91" s="1"/>
  <c r="AZ91" s="1"/>
  <c r="AB92"/>
  <c r="AN92"/>
  <c r="AT92" s="1"/>
  <c r="AZ92" s="1"/>
  <c r="AE93"/>
  <c r="Z94"/>
  <c r="AD94"/>
  <c r="AJ94"/>
  <c r="AY94"/>
  <c r="AE95"/>
  <c r="AE96"/>
  <c r="AE97"/>
  <c r="AE98"/>
  <c r="AE99"/>
  <c r="AE100"/>
  <c r="Z101"/>
  <c r="AD101"/>
  <c r="AI101"/>
  <c r="AI166" s="1"/>
  <c r="E36" i="5" s="1"/>
  <c r="AN101" i="14"/>
  <c r="AT101" s="1"/>
  <c r="AZ101" s="1"/>
  <c r="AQ109"/>
  <c r="BF109"/>
  <c r="Y110"/>
  <c r="AI110"/>
  <c r="Y111"/>
  <c r="AI111"/>
  <c r="Y112"/>
  <c r="AI112"/>
  <c r="Y113"/>
  <c r="AI113"/>
  <c r="Y114"/>
  <c r="AI114"/>
  <c r="Y115"/>
  <c r="AI115"/>
  <c r="Y116"/>
  <c r="AI116"/>
  <c r="Y117"/>
  <c r="AI117"/>
  <c r="Y118"/>
  <c r="AI118"/>
  <c r="Y119"/>
  <c r="AI119"/>
  <c r="AO119"/>
  <c r="AU119" s="1"/>
  <c r="BA119" s="1"/>
  <c r="BG119" s="1"/>
  <c r="BM119" s="1"/>
  <c r="BS119" s="1"/>
  <c r="BY119" s="1"/>
  <c r="Y120"/>
  <c r="AI120"/>
  <c r="AO120"/>
  <c r="AU120" s="1"/>
  <c r="BA120" s="1"/>
  <c r="BG120" s="1"/>
  <c r="BM120" s="1"/>
  <c r="BS120" s="1"/>
  <c r="BY120" s="1"/>
  <c r="L121"/>
  <c r="AY121"/>
  <c r="AA122"/>
  <c r="AA123"/>
  <c r="AA124"/>
  <c r="AA125"/>
  <c r="AY129"/>
  <c r="AD130"/>
  <c r="AY130"/>
  <c r="Z127"/>
  <c r="Y127"/>
  <c r="AJ128"/>
  <c r="AI128"/>
  <c r="Q129"/>
  <c r="S129" s="1"/>
  <c r="L129"/>
  <c r="BF133"/>
  <c r="AY133"/>
  <c r="BF134"/>
  <c r="AY134"/>
  <c r="BF135"/>
  <c r="AY135"/>
  <c r="BF136"/>
  <c r="AY136"/>
  <c r="BF137"/>
  <c r="AY137"/>
  <c r="BF138"/>
  <c r="AY138"/>
  <c r="BF140"/>
  <c r="AY140"/>
  <c r="BF152"/>
  <c r="AA91"/>
  <c r="AA92"/>
  <c r="Q93"/>
  <c r="AS93"/>
  <c r="Y94"/>
  <c r="BL94"/>
  <c r="Y101"/>
  <c r="AS101"/>
  <c r="AB110"/>
  <c r="AB111"/>
  <c r="AB112"/>
  <c r="AB113"/>
  <c r="AB114"/>
  <c r="AB115"/>
  <c r="AB116"/>
  <c r="AB117"/>
  <c r="AB118"/>
  <c r="AB119"/>
  <c r="AB120"/>
  <c r="BK128"/>
  <c r="BE130"/>
  <c r="H48" i="5"/>
  <c r="AF204" i="14"/>
  <c r="AS126"/>
  <c r="AO126"/>
  <c r="AU126" s="1"/>
  <c r="BA126" s="1"/>
  <c r="BG126" s="1"/>
  <c r="BM126" s="1"/>
  <c r="BS126" s="1"/>
  <c r="BY126" s="1"/>
  <c r="Z128"/>
  <c r="Y128"/>
  <c r="AD132"/>
  <c r="AE132"/>
  <c r="BF132"/>
  <c r="AY132"/>
  <c r="AB94"/>
  <c r="H36" i="5"/>
  <c r="H23"/>
  <c r="AV101" i="14"/>
  <c r="BB101" s="1"/>
  <c r="BH101" s="1"/>
  <c r="BN101" s="1"/>
  <c r="BT101" s="1"/>
  <c r="BZ101" s="1"/>
  <c r="Y102"/>
  <c r="AO102"/>
  <c r="AU102" s="1"/>
  <c r="BA102" s="1"/>
  <c r="BG102" s="1"/>
  <c r="BM102" s="1"/>
  <c r="BS102" s="1"/>
  <c r="BY102" s="1"/>
  <c r="Y103"/>
  <c r="AO103"/>
  <c r="AU103" s="1"/>
  <c r="BA103" s="1"/>
  <c r="BG103" s="1"/>
  <c r="BM103" s="1"/>
  <c r="BS103" s="1"/>
  <c r="BY103" s="1"/>
  <c r="Y104"/>
  <c r="AO104"/>
  <c r="AU104" s="1"/>
  <c r="BA104" s="1"/>
  <c r="BG104" s="1"/>
  <c r="BM104" s="1"/>
  <c r="BS104" s="1"/>
  <c r="BY104" s="1"/>
  <c r="Y105"/>
  <c r="AO105"/>
  <c r="AU105" s="1"/>
  <c r="BA105" s="1"/>
  <c r="BG105" s="1"/>
  <c r="BM105" s="1"/>
  <c r="BS105" s="1"/>
  <c r="BY105" s="1"/>
  <c r="AO106"/>
  <c r="AU106" s="1"/>
  <c r="BA106" s="1"/>
  <c r="BG106" s="1"/>
  <c r="BM106" s="1"/>
  <c r="BS106" s="1"/>
  <c r="BY106" s="1"/>
  <c r="Y107"/>
  <c r="AO107"/>
  <c r="AU107" s="1"/>
  <c r="BA107" s="1"/>
  <c r="BG107" s="1"/>
  <c r="BM107" s="1"/>
  <c r="BS107" s="1"/>
  <c r="BY107" s="1"/>
  <c r="Y108"/>
  <c r="AO108"/>
  <c r="AU108" s="1"/>
  <c r="BA108" s="1"/>
  <c r="BG108" s="1"/>
  <c r="BM108" s="1"/>
  <c r="BS108" s="1"/>
  <c r="BY108" s="1"/>
  <c r="AA110"/>
  <c r="AE110"/>
  <c r="AA111"/>
  <c r="AE111"/>
  <c r="AA112"/>
  <c r="AE112"/>
  <c r="AA113"/>
  <c r="AE113"/>
  <c r="AA114"/>
  <c r="AE114"/>
  <c r="AA115"/>
  <c r="AE115"/>
  <c r="AA116"/>
  <c r="AE116"/>
  <c r="AA117"/>
  <c r="AE117"/>
  <c r="AA118"/>
  <c r="AE118"/>
  <c r="AA119"/>
  <c r="AA120"/>
  <c r="Y122"/>
  <c r="Y123"/>
  <c r="Y124"/>
  <c r="Y125"/>
  <c r="AY128"/>
  <c r="BR128"/>
  <c r="BE129"/>
  <c r="BL130"/>
  <c r="AS125"/>
  <c r="AO125"/>
  <c r="AU125" s="1"/>
  <c r="BA125" s="1"/>
  <c r="BG125" s="1"/>
  <c r="BM125" s="1"/>
  <c r="BS125" s="1"/>
  <c r="BY125" s="1"/>
  <c r="AJ126"/>
  <c r="AI126"/>
  <c r="AS127"/>
  <c r="AO127"/>
  <c r="AU127" s="1"/>
  <c r="BA127" s="1"/>
  <c r="BG127" s="1"/>
  <c r="BM127" s="1"/>
  <c r="BS127" s="1"/>
  <c r="BY127" s="1"/>
  <c r="BF139"/>
  <c r="BF141"/>
  <c r="BF151"/>
  <c r="AB127"/>
  <c r="BE128"/>
  <c r="BL129"/>
  <c r="AY131"/>
  <c r="Y151"/>
  <c r="Z151"/>
  <c r="BF155"/>
  <c r="BF170"/>
  <c r="AA130"/>
  <c r="AA131"/>
  <c r="AA132"/>
  <c r="AA133"/>
  <c r="AE133"/>
  <c r="AA134"/>
  <c r="AE134"/>
  <c r="AA135"/>
  <c r="AE135"/>
  <c r="AA136"/>
  <c r="AE136"/>
  <c r="AA137"/>
  <c r="AE137"/>
  <c r="AA138"/>
  <c r="AE138"/>
  <c r="AQ139"/>
  <c r="AW139" s="1"/>
  <c r="BC139" s="1"/>
  <c r="BI139" s="1"/>
  <c r="BO139" s="1"/>
  <c r="BU139" s="1"/>
  <c r="CA139" s="1"/>
  <c r="Y140"/>
  <c r="AG140"/>
  <c r="AG166" s="1"/>
  <c r="AQ141"/>
  <c r="AW141" s="1"/>
  <c r="BC141" s="1"/>
  <c r="BI141" s="1"/>
  <c r="BO141" s="1"/>
  <c r="BU141" s="1"/>
  <c r="CA141" s="1"/>
  <c r="Y142"/>
  <c r="AI142"/>
  <c r="AO142"/>
  <c r="AU142" s="1"/>
  <c r="BA142" s="1"/>
  <c r="BG142" s="1"/>
  <c r="BM142" s="1"/>
  <c r="BS142" s="1"/>
  <c r="BY142" s="1"/>
  <c r="Y143"/>
  <c r="AI143"/>
  <c r="AO143"/>
  <c r="AU143" s="1"/>
  <c r="BA143" s="1"/>
  <c r="BG143" s="1"/>
  <c r="BM143" s="1"/>
  <c r="BS143" s="1"/>
  <c r="BY143" s="1"/>
  <c r="Y144"/>
  <c r="AI144"/>
  <c r="AO144"/>
  <c r="AU144" s="1"/>
  <c r="BA144" s="1"/>
  <c r="BG144" s="1"/>
  <c r="BM144" s="1"/>
  <c r="BS144" s="1"/>
  <c r="BY144" s="1"/>
  <c r="Y145"/>
  <c r="AI145"/>
  <c r="AO145"/>
  <c r="AU145" s="1"/>
  <c r="BA145" s="1"/>
  <c r="BG145" s="1"/>
  <c r="BM145" s="1"/>
  <c r="BS145" s="1"/>
  <c r="BY145" s="1"/>
  <c r="Y146"/>
  <c r="AI146"/>
  <c r="AO146"/>
  <c r="AU146" s="1"/>
  <c r="BA146" s="1"/>
  <c r="BG146" s="1"/>
  <c r="BM146" s="1"/>
  <c r="BS146" s="1"/>
  <c r="BY146" s="1"/>
  <c r="Y147"/>
  <c r="AI147"/>
  <c r="AO147"/>
  <c r="AU147" s="1"/>
  <c r="BA147" s="1"/>
  <c r="BG147" s="1"/>
  <c r="BM147" s="1"/>
  <c r="BS147" s="1"/>
  <c r="BY147" s="1"/>
  <c r="Y148"/>
  <c r="AI148"/>
  <c r="AO148"/>
  <c r="AU148" s="1"/>
  <c r="BA148" s="1"/>
  <c r="BG148" s="1"/>
  <c r="BM148" s="1"/>
  <c r="BS148" s="1"/>
  <c r="BY148" s="1"/>
  <c r="Y149"/>
  <c r="AI149"/>
  <c r="AO149"/>
  <c r="AU149" s="1"/>
  <c r="BA149" s="1"/>
  <c r="BG149" s="1"/>
  <c r="BM149" s="1"/>
  <c r="BS149" s="1"/>
  <c r="BY149" s="1"/>
  <c r="Y150"/>
  <c r="AI150"/>
  <c r="AO150"/>
  <c r="AU150" s="1"/>
  <c r="BA150" s="1"/>
  <c r="BG150" s="1"/>
  <c r="BM150" s="1"/>
  <c r="BS150" s="1"/>
  <c r="BY150" s="1"/>
  <c r="AB198"/>
  <c r="AO152"/>
  <c r="AU152" s="1"/>
  <c r="BA152" s="1"/>
  <c r="BG152" s="1"/>
  <c r="BM152" s="1"/>
  <c r="BS152" s="1"/>
  <c r="BY152" s="1"/>
  <c r="AS152"/>
  <c r="BF154"/>
  <c r="BF158"/>
  <c r="BF160"/>
  <c r="BF162"/>
  <c r="BF164"/>
  <c r="AQ198"/>
  <c r="AW169"/>
  <c r="BC169" s="1"/>
  <c r="BI169" s="1"/>
  <c r="BO169" s="1"/>
  <c r="BU169" s="1"/>
  <c r="CA169" s="1"/>
  <c r="BF173"/>
  <c r="BF174"/>
  <c r="AB140"/>
  <c r="AB142"/>
  <c r="AN142"/>
  <c r="AT142" s="1"/>
  <c r="AZ142" s="1"/>
  <c r="AB143"/>
  <c r="AN143"/>
  <c r="AT143" s="1"/>
  <c r="AZ143" s="1"/>
  <c r="AB144"/>
  <c r="AN144"/>
  <c r="AT144" s="1"/>
  <c r="AZ144" s="1"/>
  <c r="AB145"/>
  <c r="AN145"/>
  <c r="AT145" s="1"/>
  <c r="AZ145" s="1"/>
  <c r="AB146"/>
  <c r="AN146"/>
  <c r="AT146" s="1"/>
  <c r="AZ146" s="1"/>
  <c r="AB147"/>
  <c r="AN147"/>
  <c r="AT147" s="1"/>
  <c r="AZ147" s="1"/>
  <c r="AB148"/>
  <c r="AN148"/>
  <c r="AT148" s="1"/>
  <c r="AZ148" s="1"/>
  <c r="AB149"/>
  <c r="AN149"/>
  <c r="AT149" s="1"/>
  <c r="AZ149" s="1"/>
  <c r="AB150"/>
  <c r="AN150"/>
  <c r="AT150" s="1"/>
  <c r="AZ150" s="1"/>
  <c r="AY165"/>
  <c r="AO151"/>
  <c r="AU151" s="1"/>
  <c r="BA151" s="1"/>
  <c r="BG151" s="1"/>
  <c r="BM151" s="1"/>
  <c r="BS151" s="1"/>
  <c r="BY151" s="1"/>
  <c r="AS151"/>
  <c r="AI152"/>
  <c r="AJ152"/>
  <c r="BF157"/>
  <c r="G35" i="5"/>
  <c r="AL200" i="14"/>
  <c r="AL202" s="1"/>
  <c r="BF175"/>
  <c r="AI151"/>
  <c r="AJ151"/>
  <c r="Y152"/>
  <c r="Z152"/>
  <c r="BF153"/>
  <c r="BF156"/>
  <c r="BF159"/>
  <c r="BF161"/>
  <c r="BF163"/>
  <c r="BR165"/>
  <c r="BK165"/>
  <c r="G47" i="5"/>
  <c r="BF169" i="14"/>
  <c r="AY169"/>
  <c r="AY171"/>
  <c r="BF171"/>
  <c r="AY178"/>
  <c r="BF178"/>
  <c r="AA151"/>
  <c r="Z179"/>
  <c r="Y179"/>
  <c r="AJ179"/>
  <c r="AI179"/>
  <c r="AF180"/>
  <c r="AD180"/>
  <c r="AE180"/>
  <c r="AY184"/>
  <c r="BF184"/>
  <c r="BF188"/>
  <c r="AY188"/>
  <c r="BF192"/>
  <c r="AY192"/>
  <c r="BF196"/>
  <c r="AY196"/>
  <c r="Z153"/>
  <c r="AJ153"/>
  <c r="AS153"/>
  <c r="Z154"/>
  <c r="AJ154"/>
  <c r="AS154"/>
  <c r="Z155"/>
  <c r="AJ155"/>
  <c r="AS155"/>
  <c r="Z156"/>
  <c r="AJ156"/>
  <c r="AS156"/>
  <c r="Z157"/>
  <c r="AJ157"/>
  <c r="AS157"/>
  <c r="Z158"/>
  <c r="AJ158"/>
  <c r="AS158"/>
  <c r="Z159"/>
  <c r="AJ159"/>
  <c r="AS159"/>
  <c r="Z160"/>
  <c r="AJ160"/>
  <c r="AS160"/>
  <c r="Z161"/>
  <c r="AJ161"/>
  <c r="AS161"/>
  <c r="Z162"/>
  <c r="AJ162"/>
  <c r="AS162"/>
  <c r="Z163"/>
  <c r="AJ163"/>
  <c r="AS163"/>
  <c r="Z164"/>
  <c r="AJ164"/>
  <c r="AS164"/>
  <c r="M204"/>
  <c r="AM200"/>
  <c r="AM202" s="1"/>
  <c r="AN168"/>
  <c r="AT168" s="1"/>
  <c r="AZ168" s="1"/>
  <c r="K203"/>
  <c r="Y170"/>
  <c r="AN172"/>
  <c r="AT172" s="1"/>
  <c r="AZ172" s="1"/>
  <c r="AN176"/>
  <c r="AT176" s="1"/>
  <c r="AZ176" s="1"/>
  <c r="AN177"/>
  <c r="AT177" s="1"/>
  <c r="AZ177" s="1"/>
  <c r="AA180"/>
  <c r="Y180"/>
  <c r="Z180"/>
  <c r="AY186"/>
  <c r="BF186"/>
  <c r="BF189"/>
  <c r="AY189"/>
  <c r="BF193"/>
  <c r="AY193"/>
  <c r="BF195"/>
  <c r="AY195"/>
  <c r="Y153"/>
  <c r="AO153"/>
  <c r="AU153" s="1"/>
  <c r="BA153" s="1"/>
  <c r="BG153" s="1"/>
  <c r="BM153" s="1"/>
  <c r="BS153" s="1"/>
  <c r="BY153" s="1"/>
  <c r="Y154"/>
  <c r="AO154"/>
  <c r="AU154" s="1"/>
  <c r="BA154" s="1"/>
  <c r="BG154" s="1"/>
  <c r="BM154" s="1"/>
  <c r="BS154" s="1"/>
  <c r="BY154" s="1"/>
  <c r="Y155"/>
  <c r="AO155"/>
  <c r="AU155" s="1"/>
  <c r="BA155" s="1"/>
  <c r="BG155" s="1"/>
  <c r="BM155" s="1"/>
  <c r="BS155" s="1"/>
  <c r="BY155" s="1"/>
  <c r="Y156"/>
  <c r="AO156"/>
  <c r="AU156" s="1"/>
  <c r="BA156" s="1"/>
  <c r="BG156" s="1"/>
  <c r="BM156" s="1"/>
  <c r="BS156" s="1"/>
  <c r="BY156" s="1"/>
  <c r="Y157"/>
  <c r="AO157"/>
  <c r="AU157" s="1"/>
  <c r="BA157" s="1"/>
  <c r="BG157" s="1"/>
  <c r="BM157" s="1"/>
  <c r="BS157" s="1"/>
  <c r="BY157" s="1"/>
  <c r="Y158"/>
  <c r="AO158"/>
  <c r="AU158" s="1"/>
  <c r="BA158" s="1"/>
  <c r="BG158" s="1"/>
  <c r="BM158" s="1"/>
  <c r="BS158" s="1"/>
  <c r="BY158" s="1"/>
  <c r="Y159"/>
  <c r="AO159"/>
  <c r="AU159" s="1"/>
  <c r="BA159" s="1"/>
  <c r="BG159" s="1"/>
  <c r="BM159" s="1"/>
  <c r="BS159" s="1"/>
  <c r="BY159" s="1"/>
  <c r="Y160"/>
  <c r="AO160"/>
  <c r="AU160" s="1"/>
  <c r="BA160" s="1"/>
  <c r="BG160" s="1"/>
  <c r="BM160" s="1"/>
  <c r="BS160" s="1"/>
  <c r="BY160" s="1"/>
  <c r="Y161"/>
  <c r="AO161"/>
  <c r="AU161" s="1"/>
  <c r="BA161" s="1"/>
  <c r="BG161" s="1"/>
  <c r="BM161" s="1"/>
  <c r="BS161" s="1"/>
  <c r="BY161" s="1"/>
  <c r="Y162"/>
  <c r="AO162"/>
  <c r="AU162" s="1"/>
  <c r="BA162" s="1"/>
  <c r="BG162" s="1"/>
  <c r="BM162" s="1"/>
  <c r="BS162" s="1"/>
  <c r="BY162" s="1"/>
  <c r="Y163"/>
  <c r="AO163"/>
  <c r="AU163" s="1"/>
  <c r="BA163" s="1"/>
  <c r="BG163" s="1"/>
  <c r="BM163" s="1"/>
  <c r="BS163" s="1"/>
  <c r="BY163" s="1"/>
  <c r="Y164"/>
  <c r="AO164"/>
  <c r="AU164" s="1"/>
  <c r="BA164" s="1"/>
  <c r="BG164" s="1"/>
  <c r="BM164" s="1"/>
  <c r="BS164" s="1"/>
  <c r="BY164" s="1"/>
  <c r="BE165"/>
  <c r="AE167"/>
  <c r="AW198"/>
  <c r="M179"/>
  <c r="P179" s="1"/>
  <c r="AE179"/>
  <c r="AD179"/>
  <c r="AO179"/>
  <c r="AU179" s="1"/>
  <c r="BA179" s="1"/>
  <c r="BG179" s="1"/>
  <c r="BM179" s="1"/>
  <c r="BS179" s="1"/>
  <c r="BY179" s="1"/>
  <c r="AN179"/>
  <c r="AT179" s="1"/>
  <c r="AZ179" s="1"/>
  <c r="AP180"/>
  <c r="AV180" s="1"/>
  <c r="BB180" s="1"/>
  <c r="BH180" s="1"/>
  <c r="BN180" s="1"/>
  <c r="BT180" s="1"/>
  <c r="BZ180" s="1"/>
  <c r="AN180"/>
  <c r="AT180" s="1"/>
  <c r="AZ180" s="1"/>
  <c r="AO180"/>
  <c r="AU180" s="1"/>
  <c r="BA180" s="1"/>
  <c r="BG180" s="1"/>
  <c r="BM180" s="1"/>
  <c r="BS180" s="1"/>
  <c r="BY180" s="1"/>
  <c r="W181"/>
  <c r="AA181" s="1"/>
  <c r="S181"/>
  <c r="BF190"/>
  <c r="AY190"/>
  <c r="BF194"/>
  <c r="AY194"/>
  <c r="Y167"/>
  <c r="AD167"/>
  <c r="AO167"/>
  <c r="AJ168"/>
  <c r="AS168"/>
  <c r="AS198" s="1"/>
  <c r="AO170"/>
  <c r="AU170" s="1"/>
  <c r="BA170" s="1"/>
  <c r="BG170" s="1"/>
  <c r="BM170" s="1"/>
  <c r="BS170" s="1"/>
  <c r="BY170" s="1"/>
  <c r="P172"/>
  <c r="Z172"/>
  <c r="AE172"/>
  <c r="AJ172"/>
  <c r="AJ198" s="1"/>
  <c r="AS172"/>
  <c r="O173"/>
  <c r="AO173"/>
  <c r="AU173" s="1"/>
  <c r="BA173" s="1"/>
  <c r="BG173" s="1"/>
  <c r="BM173" s="1"/>
  <c r="BS173" s="1"/>
  <c r="BY173" s="1"/>
  <c r="AO174"/>
  <c r="AU174" s="1"/>
  <c r="BA174" s="1"/>
  <c r="BG174" s="1"/>
  <c r="BM174" s="1"/>
  <c r="BS174" s="1"/>
  <c r="BY174" s="1"/>
  <c r="AO175"/>
  <c r="AU175" s="1"/>
  <c r="BA175" s="1"/>
  <c r="BG175" s="1"/>
  <c r="BM175" s="1"/>
  <c r="BS175" s="1"/>
  <c r="BY175" s="1"/>
  <c r="Z176"/>
  <c r="AE176"/>
  <c r="AJ176"/>
  <c r="AS176"/>
  <c r="Z177"/>
  <c r="Z198" s="1"/>
  <c r="AE177"/>
  <c r="AJ177"/>
  <c r="AS177"/>
  <c r="S184"/>
  <c r="N186"/>
  <c r="S186" s="1"/>
  <c r="AK180"/>
  <c r="AI180"/>
  <c r="AI198" s="1"/>
  <c r="AJ180"/>
  <c r="BF191"/>
  <c r="AY191"/>
  <c r="BF197"/>
  <c r="AY197"/>
  <c r="X200"/>
  <c r="X202" s="1"/>
  <c r="AC200"/>
  <c r="AC202" s="1"/>
  <c r="AH200"/>
  <c r="AH202" s="1"/>
  <c r="AN167"/>
  <c r="Q169"/>
  <c r="AA179"/>
  <c r="AA198" s="1"/>
  <c r="AK179"/>
  <c r="AV179"/>
  <c r="BB179" s="1"/>
  <c r="BH179" s="1"/>
  <c r="BN179" s="1"/>
  <c r="BT179" s="1"/>
  <c r="BZ179" s="1"/>
  <c r="N180"/>
  <c r="S180" s="1"/>
  <c r="AF181"/>
  <c r="AF198" s="1"/>
  <c r="Z181"/>
  <c r="AE181"/>
  <c r="AJ181"/>
  <c r="AO181"/>
  <c r="AU181" s="1"/>
  <c r="BA181" s="1"/>
  <c r="BG181" s="1"/>
  <c r="BM181" s="1"/>
  <c r="BS181" s="1"/>
  <c r="BY181" s="1"/>
  <c r="Y182"/>
  <c r="AD182"/>
  <c r="AI182"/>
  <c r="AN182"/>
  <c r="AT182" s="1"/>
  <c r="AZ182" s="1"/>
  <c r="Z183"/>
  <c r="AE183"/>
  <c r="AJ183"/>
  <c r="AO183"/>
  <c r="AU183" s="1"/>
  <c r="BA183" s="1"/>
  <c r="BG183" s="1"/>
  <c r="BM183" s="1"/>
  <c r="BS183" s="1"/>
  <c r="BY183" s="1"/>
  <c r="AS184"/>
  <c r="P185"/>
  <c r="S185" s="1"/>
  <c r="Z185"/>
  <c r="AE185"/>
  <c r="AJ185"/>
  <c r="AO185"/>
  <c r="AU185" s="1"/>
  <c r="BA185" s="1"/>
  <c r="BG185" s="1"/>
  <c r="BM185" s="1"/>
  <c r="BS185" s="1"/>
  <c r="BY185" s="1"/>
  <c r="O187"/>
  <c r="S187" s="1"/>
  <c r="Y187"/>
  <c r="AD187"/>
  <c r="AI187"/>
  <c r="AN187"/>
  <c r="AT187" s="1"/>
  <c r="AZ187" s="1"/>
  <c r="Y181"/>
  <c r="AD181"/>
  <c r="AI181"/>
  <c r="AN181"/>
  <c r="AT181" s="1"/>
  <c r="AZ181" s="1"/>
  <c r="AS182"/>
  <c r="Y183"/>
  <c r="AD183"/>
  <c r="AI183"/>
  <c r="AN183"/>
  <c r="AT183" s="1"/>
  <c r="AZ183" s="1"/>
  <c r="Y185"/>
  <c r="AD185"/>
  <c r="AI185"/>
  <c r="AN185"/>
  <c r="AT185" s="1"/>
  <c r="AZ185" s="1"/>
  <c r="AS187"/>
  <c r="AS197"/>
  <c r="AS181"/>
  <c r="P183"/>
  <c r="AS183"/>
  <c r="AS185"/>
  <c r="AA187"/>
  <c r="AF187"/>
  <c r="AK187"/>
  <c r="AP187"/>
  <c r="AV187" s="1"/>
  <c r="BB187" s="1"/>
  <c r="BH187" s="1"/>
  <c r="BN187" s="1"/>
  <c r="BT187" s="1"/>
  <c r="BZ187" s="1"/>
  <c r="AO52" i="13"/>
  <c r="AU52" s="1"/>
  <c r="BA52" s="1"/>
  <c r="BG52" s="1"/>
  <c r="BM52" s="1"/>
  <c r="BS52" s="1"/>
  <c r="BY52" s="1"/>
  <c r="AM71"/>
  <c r="AE51"/>
  <c r="AE59"/>
  <c r="AJ33"/>
  <c r="AN45"/>
  <c r="AT45" s="1"/>
  <c r="AJ60"/>
  <c r="AD106"/>
  <c r="AE19"/>
  <c r="AI50"/>
  <c r="AE54"/>
  <c r="Z23"/>
  <c r="AO23"/>
  <c r="AU23" s="1"/>
  <c r="BA23" s="1"/>
  <c r="BG23" s="1"/>
  <c r="BM23" s="1"/>
  <c r="BS23" s="1"/>
  <c r="BY23" s="1"/>
  <c r="Z27"/>
  <c r="AS29"/>
  <c r="Y30"/>
  <c r="AI34"/>
  <c r="AD43"/>
  <c r="AO45"/>
  <c r="AU45" s="1"/>
  <c r="BA45" s="1"/>
  <c r="BG45" s="1"/>
  <c r="BM45" s="1"/>
  <c r="BS45" s="1"/>
  <c r="BY45" s="1"/>
  <c r="AS51"/>
  <c r="AE66"/>
  <c r="AJ69"/>
  <c r="AB74"/>
  <c r="AQ74"/>
  <c r="AW74" s="1"/>
  <c r="BC74" s="1"/>
  <c r="BI74" s="1"/>
  <c r="BO74" s="1"/>
  <c r="BU74" s="1"/>
  <c r="CA74" s="1"/>
  <c r="AN29"/>
  <c r="AT29" s="1"/>
  <c r="AI30"/>
  <c r="AJ40"/>
  <c r="AN51"/>
  <c r="AT51" s="1"/>
  <c r="AB81"/>
  <c r="AS87"/>
  <c r="AI18"/>
  <c r="Y21"/>
  <c r="AI24"/>
  <c r="Y28"/>
  <c r="AD33"/>
  <c r="AN33"/>
  <c r="AT33" s="1"/>
  <c r="Y48"/>
  <c r="AJ57"/>
  <c r="AD85"/>
  <c r="AO87"/>
  <c r="AU87" s="1"/>
  <c r="BA87" s="1"/>
  <c r="BG87" s="1"/>
  <c r="BM87" s="1"/>
  <c r="BS87" s="1"/>
  <c r="BY87" s="1"/>
  <c r="Z101"/>
  <c r="AD21"/>
  <c r="AE22"/>
  <c r="AN25"/>
  <c r="AT25" s="1"/>
  <c r="AS33"/>
  <c r="AS37"/>
  <c r="Y38"/>
  <c r="AS43"/>
  <c r="Z44"/>
  <c r="AI48"/>
  <c r="AN49"/>
  <c r="AT49" s="1"/>
  <c r="AJ53"/>
  <c r="AO56"/>
  <c r="AU56" s="1"/>
  <c r="BA56" s="1"/>
  <c r="BG56" s="1"/>
  <c r="BM56" s="1"/>
  <c r="BS56" s="1"/>
  <c r="BY56" s="1"/>
  <c r="AO57"/>
  <c r="AU57" s="1"/>
  <c r="BA57" s="1"/>
  <c r="BG57" s="1"/>
  <c r="BM57" s="1"/>
  <c r="BS57" s="1"/>
  <c r="BY57" s="1"/>
  <c r="AJ58"/>
  <c r="AN63"/>
  <c r="AT63" s="1"/>
  <c r="Y67"/>
  <c r="AG80"/>
  <c r="AE84"/>
  <c r="AO86"/>
  <c r="AU86" s="1"/>
  <c r="BA86" s="1"/>
  <c r="BG86" s="1"/>
  <c r="BM86" s="1"/>
  <c r="BS86" s="1"/>
  <c r="BY86" s="1"/>
  <c r="AE87"/>
  <c r="Y92"/>
  <c r="Z93"/>
  <c r="Z94"/>
  <c r="Z95"/>
  <c r="AN95"/>
  <c r="AT95" s="1"/>
  <c r="AZ95" s="1"/>
  <c r="Z98"/>
  <c r="AS99"/>
  <c r="AE103"/>
  <c r="Z105"/>
  <c r="AO105"/>
  <c r="AU105" s="1"/>
  <c r="BA105" s="1"/>
  <c r="BG105" s="1"/>
  <c r="BM105" s="1"/>
  <c r="BS105" s="1"/>
  <c r="BY105" s="1"/>
  <c r="AW71"/>
  <c r="AY60"/>
  <c r="AE62"/>
  <c r="AC108"/>
  <c r="Y88"/>
  <c r="AD93"/>
  <c r="AI97"/>
  <c r="AQ102"/>
  <c r="AW102" s="1"/>
  <c r="BC102" s="1"/>
  <c r="BI102" s="1"/>
  <c r="BO102" s="1"/>
  <c r="BU102" s="1"/>
  <c r="CA102" s="1"/>
  <c r="AE104"/>
  <c r="AS104"/>
  <c r="AY16"/>
  <c r="Z20"/>
  <c r="AO20"/>
  <c r="AD24"/>
  <c r="AS25"/>
  <c r="AD27"/>
  <c r="AS49"/>
  <c r="Z52"/>
  <c r="AN52"/>
  <c r="AT52" s="1"/>
  <c r="Y55"/>
  <c r="AS57"/>
  <c r="AE63"/>
  <c r="AO68"/>
  <c r="AU68" s="1"/>
  <c r="BA68" s="1"/>
  <c r="BG68" s="1"/>
  <c r="BM68" s="1"/>
  <c r="BS68" s="1"/>
  <c r="BY68" s="1"/>
  <c r="AO69"/>
  <c r="AU69" s="1"/>
  <c r="BA69" s="1"/>
  <c r="BG69" s="1"/>
  <c r="BM69" s="1"/>
  <c r="BS69" s="1"/>
  <c r="BY69" s="1"/>
  <c r="AG81"/>
  <c r="AS83"/>
  <c r="AS86"/>
  <c r="AN89"/>
  <c r="AT89" s="1"/>
  <c r="AZ89" s="1"/>
  <c r="AI90"/>
  <c r="AD91"/>
  <c r="AO93"/>
  <c r="AD99"/>
  <c r="AJ101"/>
  <c r="AO102"/>
  <c r="AU102" s="1"/>
  <c r="BA102" s="1"/>
  <c r="BG102" s="1"/>
  <c r="BM102" s="1"/>
  <c r="BS102" s="1"/>
  <c r="BY102" s="1"/>
  <c r="AN104"/>
  <c r="AT104" s="1"/>
  <c r="AZ104" s="1"/>
  <c r="AQ84"/>
  <c r="AO84"/>
  <c r="AY15"/>
  <c r="BG15"/>
  <c r="BM15" s="1"/>
  <c r="BS15" s="1"/>
  <c r="BY15" s="1"/>
  <c r="AO18"/>
  <c r="AN19"/>
  <c r="AT19" s="1"/>
  <c r="AJ21"/>
  <c r="AN22"/>
  <c r="AT22" s="1"/>
  <c r="AN23"/>
  <c r="AT23" s="1"/>
  <c r="AD25"/>
  <c r="Y26"/>
  <c r="AI26"/>
  <c r="AD29"/>
  <c r="AS47"/>
  <c r="Y59"/>
  <c r="AD60"/>
  <c r="AJ61"/>
  <c r="AY61"/>
  <c r="Y63"/>
  <c r="Z64"/>
  <c r="AN64"/>
  <c r="AT64" s="1"/>
  <c r="AO65"/>
  <c r="AU65" s="1"/>
  <c r="BA65" s="1"/>
  <c r="BG65" s="1"/>
  <c r="BM65" s="1"/>
  <c r="BS65" s="1"/>
  <c r="BY65" s="1"/>
  <c r="AQ72"/>
  <c r="AL77"/>
  <c r="AQ78"/>
  <c r="AW78" s="1"/>
  <c r="BC78" s="1"/>
  <c r="BI78" s="1"/>
  <c r="BO78" s="1"/>
  <c r="BU78" s="1"/>
  <c r="CA78" s="1"/>
  <c r="AG82"/>
  <c r="AN85"/>
  <c r="AT85" s="1"/>
  <c r="AZ85" s="1"/>
  <c r="AI88"/>
  <c r="AD89"/>
  <c r="AS89"/>
  <c r="AN91"/>
  <c r="AT91" s="1"/>
  <c r="AZ91" s="1"/>
  <c r="AJ94"/>
  <c r="AD95"/>
  <c r="AO95"/>
  <c r="AU95" s="1"/>
  <c r="BA95" s="1"/>
  <c r="BG95" s="1"/>
  <c r="BM95" s="1"/>
  <c r="BS95" s="1"/>
  <c r="BY95" s="1"/>
  <c r="AN99"/>
  <c r="AT99" s="1"/>
  <c r="AZ99" s="1"/>
  <c r="AQ100"/>
  <c r="AW100" s="1"/>
  <c r="BC100" s="1"/>
  <c r="BI100" s="1"/>
  <c r="BO100" s="1"/>
  <c r="BU100" s="1"/>
  <c r="CA100" s="1"/>
  <c r="AJ103"/>
  <c r="AI105"/>
  <c r="Z19"/>
  <c r="AY20"/>
  <c r="BF20"/>
  <c r="BL20" s="1"/>
  <c r="BR20" s="1"/>
  <c r="Z22"/>
  <c r="AS24"/>
  <c r="AS27"/>
  <c r="AE30"/>
  <c r="AD31"/>
  <c r="AS31"/>
  <c r="Y32"/>
  <c r="AE34"/>
  <c r="AD35"/>
  <c r="AS35"/>
  <c r="Z36"/>
  <c r="AO37"/>
  <c r="AU37" s="1"/>
  <c r="BA37" s="1"/>
  <c r="BG37" s="1"/>
  <c r="BM37" s="1"/>
  <c r="BS37" s="1"/>
  <c r="BY37" s="1"/>
  <c r="AI38"/>
  <c r="AD41"/>
  <c r="AS41"/>
  <c r="Z42"/>
  <c r="AN43"/>
  <c r="AT43" s="1"/>
  <c r="AJ44"/>
  <c r="Y46"/>
  <c r="AN47"/>
  <c r="AT47" s="1"/>
  <c r="AD49"/>
  <c r="Y50"/>
  <c r="AE55"/>
  <c r="Z56"/>
  <c r="AN56"/>
  <c r="AT56" s="1"/>
  <c r="Z100"/>
  <c r="AL102"/>
  <c r="Y103"/>
  <c r="Z104"/>
  <c r="AJ106"/>
  <c r="BF16"/>
  <c r="BL16" s="1"/>
  <c r="AC71"/>
  <c r="AI20"/>
  <c r="AI23"/>
  <c r="AO24"/>
  <c r="AU24" s="1"/>
  <c r="BA24" s="1"/>
  <c r="BG24" s="1"/>
  <c r="BM24" s="1"/>
  <c r="BS24" s="1"/>
  <c r="BY24" s="1"/>
  <c r="AE26"/>
  <c r="AN27"/>
  <c r="AT27" s="1"/>
  <c r="AI28"/>
  <c r="AJ29"/>
  <c r="AN31"/>
  <c r="AT31" s="1"/>
  <c r="AZ31" s="1"/>
  <c r="AI32"/>
  <c r="AN35"/>
  <c r="AT35" s="1"/>
  <c r="AX35" s="1"/>
  <c r="AF39"/>
  <c r="AS39"/>
  <c r="Z40"/>
  <c r="AN41"/>
  <c r="AT41" s="1"/>
  <c r="AZ41" s="1"/>
  <c r="AJ42"/>
  <c r="AI46"/>
  <c r="AE48"/>
  <c r="AS53"/>
  <c r="AJ54"/>
  <c r="Y60"/>
  <c r="AE61"/>
  <c r="AJ62"/>
  <c r="AJ65"/>
  <c r="AE67"/>
  <c r="Z68"/>
  <c r="AN68"/>
  <c r="AT68" s="1"/>
  <c r="AS69"/>
  <c r="AY70"/>
  <c r="AH108"/>
  <c r="AV108"/>
  <c r="BB108" s="1"/>
  <c r="AL73"/>
  <c r="AB76"/>
  <c r="AQ76"/>
  <c r="AW76" s="1"/>
  <c r="BC76" s="1"/>
  <c r="BI76" s="1"/>
  <c r="BO76" s="1"/>
  <c r="BU76" s="1"/>
  <c r="CA76" s="1"/>
  <c r="Y90"/>
  <c r="AI92"/>
  <c r="AI108" s="1"/>
  <c r="E33" i="5" s="1"/>
  <c r="AG94" i="13"/>
  <c r="Z96"/>
  <c r="Y97"/>
  <c r="AJ100"/>
  <c r="AG101"/>
  <c r="AS18"/>
  <c r="Y34"/>
  <c r="AO39"/>
  <c r="AU39" s="1"/>
  <c r="BA39" s="1"/>
  <c r="BG39" s="1"/>
  <c r="BM39" s="1"/>
  <c r="BS39" s="1"/>
  <c r="BY39" s="1"/>
  <c r="AD45"/>
  <c r="Z49"/>
  <c r="AO50"/>
  <c r="AU50" s="1"/>
  <c r="BA50" s="1"/>
  <c r="BG50" s="1"/>
  <c r="BM50" s="1"/>
  <c r="BS50" s="1"/>
  <c r="BY50" s="1"/>
  <c r="AJ51"/>
  <c r="AO53"/>
  <c r="AU53" s="1"/>
  <c r="BA53" s="1"/>
  <c r="BG53" s="1"/>
  <c r="BM53" s="1"/>
  <c r="BS53" s="1"/>
  <c r="BY53" s="1"/>
  <c r="AJ59"/>
  <c r="Y62"/>
  <c r="AO64"/>
  <c r="AU64" s="1"/>
  <c r="BA64" s="1"/>
  <c r="BG64" s="1"/>
  <c r="BM64" s="1"/>
  <c r="BS64" s="1"/>
  <c r="BY64" s="1"/>
  <c r="AS65"/>
  <c r="AJ66"/>
  <c r="AS85"/>
  <c r="AS91"/>
  <c r="BQ15"/>
  <c r="BX15"/>
  <c r="BW15" s="1"/>
  <c r="AZ21"/>
  <c r="AX24"/>
  <c r="AZ24"/>
  <c r="BK20"/>
  <c r="BL17"/>
  <c r="BE17"/>
  <c r="AZ19"/>
  <c r="AX19"/>
  <c r="AZ22"/>
  <c r="AX22"/>
  <c r="AZ23"/>
  <c r="AX23"/>
  <c r="BE15"/>
  <c r="BR16"/>
  <c r="BK16"/>
  <c r="AZ26"/>
  <c r="BF44"/>
  <c r="AY17"/>
  <c r="BE20"/>
  <c r="AS21"/>
  <c r="AX37"/>
  <c r="AX29"/>
  <c r="AZ29"/>
  <c r="AX33"/>
  <c r="AZ33"/>
  <c r="BF36"/>
  <c r="AZ38"/>
  <c r="AX45"/>
  <c r="AZ45"/>
  <c r="AX50"/>
  <c r="AZ50"/>
  <c r="BK15"/>
  <c r="Z18"/>
  <c r="AH71"/>
  <c r="AN18"/>
  <c r="AU18"/>
  <c r="AJ19"/>
  <c r="AS19"/>
  <c r="AE20"/>
  <c r="AO21"/>
  <c r="AU21" s="1"/>
  <c r="BA21" s="1"/>
  <c r="BG21" s="1"/>
  <c r="BM21" s="1"/>
  <c r="BS21" s="1"/>
  <c r="BY21" s="1"/>
  <c r="AJ22"/>
  <c r="AS22"/>
  <c r="AE23"/>
  <c r="Z24"/>
  <c r="AX25"/>
  <c r="AZ25"/>
  <c r="AV36"/>
  <c r="BB36" s="1"/>
  <c r="BH36" s="1"/>
  <c r="BN36" s="1"/>
  <c r="BT36" s="1"/>
  <c r="BZ36" s="1"/>
  <c r="BF39"/>
  <c r="BF40"/>
  <c r="AZ43"/>
  <c r="AX43"/>
  <c r="AZ46"/>
  <c r="AZ47"/>
  <c r="AX47"/>
  <c r="AZ51"/>
  <c r="AX51"/>
  <c r="BE16"/>
  <c r="Y18"/>
  <c r="AE18"/>
  <c r="BC18"/>
  <c r="BI18" s="1"/>
  <c r="BO18" s="1"/>
  <c r="BU18" s="1"/>
  <c r="CA18" s="1"/>
  <c r="Y25"/>
  <c r="Z25"/>
  <c r="AZ27"/>
  <c r="AX27"/>
  <c r="AZ30"/>
  <c r="AX31"/>
  <c r="AZ34"/>
  <c r="AZ35"/>
  <c r="AX41"/>
  <c r="AX49"/>
  <c r="AZ49"/>
  <c r="AZ57"/>
  <c r="AX57"/>
  <c r="AY73"/>
  <c r="BF73"/>
  <c r="AY77"/>
  <c r="BF77"/>
  <c r="BF78"/>
  <c r="AY78"/>
  <c r="AI25"/>
  <c r="AS26"/>
  <c r="AN28"/>
  <c r="AT28" s="1"/>
  <c r="AS30"/>
  <c r="Y31"/>
  <c r="AN32"/>
  <c r="AT32" s="1"/>
  <c r="AS34"/>
  <c r="Y35"/>
  <c r="AO36"/>
  <c r="AU36" s="1"/>
  <c r="BA36" s="1"/>
  <c r="BG36" s="1"/>
  <c r="BM36" s="1"/>
  <c r="BS36" s="1"/>
  <c r="BY36" s="1"/>
  <c r="AJ37"/>
  <c r="AZ37"/>
  <c r="AD38"/>
  <c r="AS38"/>
  <c r="Z39"/>
  <c r="AX39"/>
  <c r="AO40"/>
  <c r="AU40" s="1"/>
  <c r="BA40" s="1"/>
  <c r="BG40" s="1"/>
  <c r="BM40" s="1"/>
  <c r="BS40" s="1"/>
  <c r="BY40" s="1"/>
  <c r="AI41"/>
  <c r="AE42"/>
  <c r="AS42"/>
  <c r="Y43"/>
  <c r="AO44"/>
  <c r="AU44" s="1"/>
  <c r="BA44" s="1"/>
  <c r="BG44" s="1"/>
  <c r="BM44" s="1"/>
  <c r="BS44" s="1"/>
  <c r="BY44" s="1"/>
  <c r="AI45"/>
  <c r="AD46"/>
  <c r="AS46"/>
  <c r="Y47"/>
  <c r="AN48"/>
  <c r="AT48" s="1"/>
  <c r="AI49"/>
  <c r="AD50"/>
  <c r="AS50"/>
  <c r="Y51"/>
  <c r="AI52"/>
  <c r="AY59"/>
  <c r="AZ53"/>
  <c r="AX53"/>
  <c r="AX64"/>
  <c r="AZ64"/>
  <c r="AZ69"/>
  <c r="AX69"/>
  <c r="BF74"/>
  <c r="AY74"/>
  <c r="AO26"/>
  <c r="AU26" s="1"/>
  <c r="BA26" s="1"/>
  <c r="BG26" s="1"/>
  <c r="BM26" s="1"/>
  <c r="BS26" s="1"/>
  <c r="BY26" s="1"/>
  <c r="AJ27"/>
  <c r="AE28"/>
  <c r="Z29"/>
  <c r="AO30"/>
  <c r="AU30" s="1"/>
  <c r="BA30" s="1"/>
  <c r="BG30" s="1"/>
  <c r="BM30" s="1"/>
  <c r="BS30" s="1"/>
  <c r="BY30" s="1"/>
  <c r="AJ31"/>
  <c r="AE32"/>
  <c r="Z33"/>
  <c r="AO34"/>
  <c r="AU34" s="1"/>
  <c r="BA34" s="1"/>
  <c r="BG34" s="1"/>
  <c r="BM34" s="1"/>
  <c r="BS34" s="1"/>
  <c r="BY34" s="1"/>
  <c r="AJ35"/>
  <c r="AF36"/>
  <c r="AA37"/>
  <c r="AA71" s="1"/>
  <c r="H58" i="5" s="1"/>
  <c r="I172" i="15" s="1"/>
  <c r="I176" s="1"/>
  <c r="AO38" i="13"/>
  <c r="AU38" s="1"/>
  <c r="BA38" s="1"/>
  <c r="BG38" s="1"/>
  <c r="BM38" s="1"/>
  <c r="BS38" s="1"/>
  <c r="BY38" s="1"/>
  <c r="AK39"/>
  <c r="AK71" s="1"/>
  <c r="H34" i="5" s="1"/>
  <c r="I138" i="15" s="1"/>
  <c r="I142" s="1"/>
  <c r="AF40" i="13"/>
  <c r="AX40"/>
  <c r="Z41"/>
  <c r="AP42"/>
  <c r="AV42" s="1"/>
  <c r="BB42" s="1"/>
  <c r="BH42" s="1"/>
  <c r="BN42" s="1"/>
  <c r="BT42" s="1"/>
  <c r="BZ42" s="1"/>
  <c r="AZ42"/>
  <c r="AJ43"/>
  <c r="AF44"/>
  <c r="Z45"/>
  <c r="AO46"/>
  <c r="AU46" s="1"/>
  <c r="BA46" s="1"/>
  <c r="BG46" s="1"/>
  <c r="BM46" s="1"/>
  <c r="BS46" s="1"/>
  <c r="BY46" s="1"/>
  <c r="AJ47"/>
  <c r="AX52"/>
  <c r="AZ52"/>
  <c r="AX56"/>
  <c r="AZ56"/>
  <c r="AZ65"/>
  <c r="AX65"/>
  <c r="BL70"/>
  <c r="BE70"/>
  <c r="AY75"/>
  <c r="BF75"/>
  <c r="AS28"/>
  <c r="AS32"/>
  <c r="AS36"/>
  <c r="AS40"/>
  <c r="AS44"/>
  <c r="AS48"/>
  <c r="AD52"/>
  <c r="AY58"/>
  <c r="AZ63"/>
  <c r="AX68"/>
  <c r="AZ68"/>
  <c r="BF76"/>
  <c r="AY76"/>
  <c r="AY79"/>
  <c r="BF79"/>
  <c r="AY81"/>
  <c r="BF81"/>
  <c r="AS81"/>
  <c r="BF83"/>
  <c r="AY83"/>
  <c r="AY85"/>
  <c r="BF85"/>
  <c r="AY91"/>
  <c r="BF91"/>
  <c r="BR93"/>
  <c r="BK93"/>
  <c r="BF98"/>
  <c r="BF99"/>
  <c r="AY99"/>
  <c r="AY107"/>
  <c r="BF107"/>
  <c r="Y53"/>
  <c r="AE53"/>
  <c r="Z54"/>
  <c r="AN54"/>
  <c r="AT54" s="1"/>
  <c r="AI55"/>
  <c r="AO55"/>
  <c r="AU55" s="1"/>
  <c r="BA55" s="1"/>
  <c r="BG55" s="1"/>
  <c r="BM55" s="1"/>
  <c r="BS55" s="1"/>
  <c r="BY55" s="1"/>
  <c r="AD56"/>
  <c r="AJ56"/>
  <c r="Y57"/>
  <c r="AE57"/>
  <c r="Z58"/>
  <c r="AN58"/>
  <c r="AX58"/>
  <c r="AN59"/>
  <c r="AX59"/>
  <c r="AN60"/>
  <c r="AX60"/>
  <c r="Z61"/>
  <c r="AN61"/>
  <c r="AX61"/>
  <c r="AN62"/>
  <c r="AT62" s="1"/>
  <c r="AI63"/>
  <c r="AO63"/>
  <c r="AU63" s="1"/>
  <c r="BA63" s="1"/>
  <c r="BG63" s="1"/>
  <c r="BM63" s="1"/>
  <c r="BS63" s="1"/>
  <c r="BY63" s="1"/>
  <c r="AD64"/>
  <c r="AJ64"/>
  <c r="Y65"/>
  <c r="Z66"/>
  <c r="AN66"/>
  <c r="AT66" s="1"/>
  <c r="AI67"/>
  <c r="AO67"/>
  <c r="AU67" s="1"/>
  <c r="BA67" s="1"/>
  <c r="BG67" s="1"/>
  <c r="BM67" s="1"/>
  <c r="BS67" s="1"/>
  <c r="BY67" s="1"/>
  <c r="AD68"/>
  <c r="AJ68"/>
  <c r="Y69"/>
  <c r="AE69"/>
  <c r="X108"/>
  <c r="AL72"/>
  <c r="AB73"/>
  <c r="AL74"/>
  <c r="AB75"/>
  <c r="AL76"/>
  <c r="AB77"/>
  <c r="AL78"/>
  <c r="BF80"/>
  <c r="AY80"/>
  <c r="BL82"/>
  <c r="BE82"/>
  <c r="BF84"/>
  <c r="BF89"/>
  <c r="AY89"/>
  <c r="BF92"/>
  <c r="BF95"/>
  <c r="AY95"/>
  <c r="BF96"/>
  <c r="AN55"/>
  <c r="AT55" s="1"/>
  <c r="BF58"/>
  <c r="BF59"/>
  <c r="BF60"/>
  <c r="BF61"/>
  <c r="AN67"/>
  <c r="AT67" s="1"/>
  <c r="AW72"/>
  <c r="BB72"/>
  <c r="BH72" s="1"/>
  <c r="BN72" s="1"/>
  <c r="BT72" s="1"/>
  <c r="BZ72" s="1"/>
  <c r="AY102"/>
  <c r="BH108"/>
  <c r="BN108" s="1"/>
  <c r="BT108" s="1"/>
  <c r="BZ108" s="1"/>
  <c r="AS80"/>
  <c r="BL86"/>
  <c r="BE86"/>
  <c r="BF94"/>
  <c r="BF101"/>
  <c r="AS54"/>
  <c r="AS62"/>
  <c r="AS66"/>
  <c r="AS73"/>
  <c r="AS75"/>
  <c r="AS77"/>
  <c r="AS79"/>
  <c r="AS82"/>
  <c r="BF88"/>
  <c r="AY100"/>
  <c r="BF100"/>
  <c r="BF103"/>
  <c r="BF104"/>
  <c r="AY104"/>
  <c r="AY106"/>
  <c r="BF106"/>
  <c r="AG72"/>
  <c r="AM108"/>
  <c r="AM112" s="1"/>
  <c r="AM113" s="1"/>
  <c r="AZ72"/>
  <c r="AY82"/>
  <c r="AD108"/>
  <c r="E45" i="5" s="1"/>
  <c r="AY87" i="13"/>
  <c r="AL83"/>
  <c r="AB84"/>
  <c r="AJ85"/>
  <c r="AB86"/>
  <c r="AL87"/>
  <c r="AE88"/>
  <c r="Z89"/>
  <c r="AO90"/>
  <c r="AU90" s="1"/>
  <c r="BA90" s="1"/>
  <c r="BG90" s="1"/>
  <c r="BM90" s="1"/>
  <c r="BS90" s="1"/>
  <c r="BY90" s="1"/>
  <c r="AJ91"/>
  <c r="AE92"/>
  <c r="AG96"/>
  <c r="AO97"/>
  <c r="AU97" s="1"/>
  <c r="BA97" s="1"/>
  <c r="BG97" s="1"/>
  <c r="BM97" s="1"/>
  <c r="BS97" s="1"/>
  <c r="BY97" s="1"/>
  <c r="AG98"/>
  <c r="Z99"/>
  <c r="AY86"/>
  <c r="BF87"/>
  <c r="AS88"/>
  <c r="AN90"/>
  <c r="AT90" s="1"/>
  <c r="AZ90" s="1"/>
  <c r="AS92"/>
  <c r="BE93"/>
  <c r="AS94"/>
  <c r="AS96"/>
  <c r="AN97"/>
  <c r="AT97" s="1"/>
  <c r="AZ97" s="1"/>
  <c r="AS98"/>
  <c r="AS101"/>
  <c r="BF102"/>
  <c r="AS103"/>
  <c r="AN105"/>
  <c r="AT105" s="1"/>
  <c r="AZ105" s="1"/>
  <c r="AB83"/>
  <c r="AL84"/>
  <c r="Z85"/>
  <c r="AL86"/>
  <c r="AB87"/>
  <c r="AO88"/>
  <c r="AU88" s="1"/>
  <c r="BA88" s="1"/>
  <c r="BG88" s="1"/>
  <c r="BM88" s="1"/>
  <c r="BS88" s="1"/>
  <c r="BY88" s="1"/>
  <c r="AJ89"/>
  <c r="AE90"/>
  <c r="Z91"/>
  <c r="AO92"/>
  <c r="AU92" s="1"/>
  <c r="BA92" s="1"/>
  <c r="BG92" s="1"/>
  <c r="BM92" s="1"/>
  <c r="BS92" s="1"/>
  <c r="BY92" s="1"/>
  <c r="AJ93"/>
  <c r="AY93"/>
  <c r="AQ94"/>
  <c r="AW94" s="1"/>
  <c r="BC94" s="1"/>
  <c r="BI94" s="1"/>
  <c r="BO94" s="1"/>
  <c r="BU94" s="1"/>
  <c r="CA94" s="1"/>
  <c r="AJ95"/>
  <c r="AQ96"/>
  <c r="AW96" s="1"/>
  <c r="BC96" s="1"/>
  <c r="BI96" s="1"/>
  <c r="BO96" s="1"/>
  <c r="BU96" s="1"/>
  <c r="CA96" s="1"/>
  <c r="AE97"/>
  <c r="AQ98"/>
  <c r="AW98" s="1"/>
  <c r="BC98" s="1"/>
  <c r="BI98" s="1"/>
  <c r="BO98" s="1"/>
  <c r="BU98" s="1"/>
  <c r="CA98" s="1"/>
  <c r="AJ99"/>
  <c r="AG100"/>
  <c r="AQ101"/>
  <c r="AW101" s="1"/>
  <c r="BC101" s="1"/>
  <c r="BI101" s="1"/>
  <c r="BO101" s="1"/>
  <c r="BU101" s="1"/>
  <c r="CA101" s="1"/>
  <c r="AB102"/>
  <c r="AO103"/>
  <c r="AU103" s="1"/>
  <c r="BA103" s="1"/>
  <c r="BG103" s="1"/>
  <c r="BM103" s="1"/>
  <c r="BS103" s="1"/>
  <c r="BY103" s="1"/>
  <c r="AJ104"/>
  <c r="AE105"/>
  <c r="Z106"/>
  <c r="F59" i="5" l="1"/>
  <c r="H47"/>
  <c r="AF200" i="14"/>
  <c r="AF202" s="1"/>
  <c r="H59" i="5"/>
  <c r="F35"/>
  <c r="G48"/>
  <c r="AG204" i="14"/>
  <c r="AG200"/>
  <c r="AG202" s="1"/>
  <c r="E35" i="5"/>
  <c r="AI200" i="14"/>
  <c r="AI202" s="1"/>
  <c r="AN198"/>
  <c r="AT167"/>
  <c r="BE193"/>
  <c r="BL193"/>
  <c r="BF177"/>
  <c r="AY177"/>
  <c r="BE184"/>
  <c r="BL184"/>
  <c r="BE169"/>
  <c r="BL169"/>
  <c r="BQ165"/>
  <c r="BX165"/>
  <c r="BW165" s="1"/>
  <c r="BE157"/>
  <c r="BL157"/>
  <c r="AY150"/>
  <c r="BF150"/>
  <c r="AY148"/>
  <c r="BF148"/>
  <c r="AY146"/>
  <c r="BF146"/>
  <c r="AY144"/>
  <c r="BF144"/>
  <c r="AY142"/>
  <c r="BF142"/>
  <c r="BE174"/>
  <c r="BL174"/>
  <c r="G22" i="5"/>
  <c r="BL141" i="14"/>
  <c r="BE141"/>
  <c r="BQ128"/>
  <c r="BX128"/>
  <c r="BW128" s="1"/>
  <c r="BE132"/>
  <c r="BL132"/>
  <c r="BK94"/>
  <c r="BR94"/>
  <c r="BF91"/>
  <c r="AY91"/>
  <c r="BL118"/>
  <c r="BE118"/>
  <c r="BL111"/>
  <c r="BE111"/>
  <c r="BE124"/>
  <c r="BL124"/>
  <c r="BE104"/>
  <c r="BL104"/>
  <c r="BE96"/>
  <c r="BL96"/>
  <c r="BK71"/>
  <c r="BR71"/>
  <c r="BK63"/>
  <c r="BR63"/>
  <c r="AY53"/>
  <c r="BF53"/>
  <c r="BE47"/>
  <c r="BL47"/>
  <c r="BL116"/>
  <c r="BE116"/>
  <c r="AT74"/>
  <c r="AZ74" s="1"/>
  <c r="AZ37"/>
  <c r="BE122"/>
  <c r="BL122"/>
  <c r="BE108"/>
  <c r="BL108"/>
  <c r="BE67"/>
  <c r="BL67"/>
  <c r="BE44"/>
  <c r="BL44"/>
  <c r="BE83"/>
  <c r="BL83"/>
  <c r="BE79"/>
  <c r="BL79"/>
  <c r="BL58"/>
  <c r="BE58"/>
  <c r="BE52"/>
  <c r="BL52"/>
  <c r="BF35"/>
  <c r="AY35"/>
  <c r="BE90"/>
  <c r="BL90"/>
  <c r="AY31"/>
  <c r="BF31"/>
  <c r="BE85"/>
  <c r="BL85"/>
  <c r="BE80"/>
  <c r="BL80"/>
  <c r="BL62"/>
  <c r="BE62"/>
  <c r="BL24"/>
  <c r="BE24"/>
  <c r="BE21"/>
  <c r="BL21"/>
  <c r="BE33"/>
  <c r="BL33"/>
  <c r="AD198"/>
  <c r="AY161"/>
  <c r="AY156"/>
  <c r="AY175"/>
  <c r="AY162"/>
  <c r="AY158"/>
  <c r="AY170"/>
  <c r="AE166"/>
  <c r="AY125"/>
  <c r="AY103"/>
  <c r="AY107"/>
  <c r="AY102"/>
  <c r="AD166"/>
  <c r="AE74"/>
  <c r="AT36"/>
  <c r="AZ36" s="1"/>
  <c r="BF181"/>
  <c r="AY181"/>
  <c r="BF187"/>
  <c r="AY187"/>
  <c r="Q198"/>
  <c r="S169"/>
  <c r="BE191"/>
  <c r="BL191"/>
  <c r="BE194"/>
  <c r="BL194"/>
  <c r="AY179"/>
  <c r="BF179"/>
  <c r="G9" i="5"/>
  <c r="BC198" i="14"/>
  <c r="BL186"/>
  <c r="BE186"/>
  <c r="BE196"/>
  <c r="BL196"/>
  <c r="BE188"/>
  <c r="BL188"/>
  <c r="BE178"/>
  <c r="BL178"/>
  <c r="BE161"/>
  <c r="BL161"/>
  <c r="BE156"/>
  <c r="BL156"/>
  <c r="BE162"/>
  <c r="BL162"/>
  <c r="BE158"/>
  <c r="BL158"/>
  <c r="BR129"/>
  <c r="BK129"/>
  <c r="BL151"/>
  <c r="BE151"/>
  <c r="Q165"/>
  <c r="BE152"/>
  <c r="BL152"/>
  <c r="BE138"/>
  <c r="BL138"/>
  <c r="BE136"/>
  <c r="BL136"/>
  <c r="BE134"/>
  <c r="BL134"/>
  <c r="BF101"/>
  <c r="AY101"/>
  <c r="AT166"/>
  <c r="AZ75"/>
  <c r="BL126"/>
  <c r="BE126"/>
  <c r="BE123"/>
  <c r="BL123"/>
  <c r="BE106"/>
  <c r="BL106"/>
  <c r="BE99"/>
  <c r="BL99"/>
  <c r="BL115"/>
  <c r="BE115"/>
  <c r="BK72"/>
  <c r="BR72"/>
  <c r="BE66"/>
  <c r="BL66"/>
  <c r="BK57"/>
  <c r="BR57"/>
  <c r="BE49"/>
  <c r="BL49"/>
  <c r="BE105"/>
  <c r="BL105"/>
  <c r="BE97"/>
  <c r="BL97"/>
  <c r="BE93"/>
  <c r="BL93"/>
  <c r="BF54"/>
  <c r="AY54"/>
  <c r="BL117"/>
  <c r="BE117"/>
  <c r="BE88"/>
  <c r="BL88"/>
  <c r="BL60"/>
  <c r="BE60"/>
  <c r="BE55"/>
  <c r="BL55"/>
  <c r="BE86"/>
  <c r="BL86"/>
  <c r="BE64"/>
  <c r="BL64"/>
  <c r="BL19"/>
  <c r="BE19"/>
  <c r="BL48"/>
  <c r="BE48"/>
  <c r="BL41"/>
  <c r="BE41"/>
  <c r="BE30"/>
  <c r="BL30"/>
  <c r="BL38"/>
  <c r="BE38"/>
  <c r="BE26"/>
  <c r="BL26"/>
  <c r="BF20"/>
  <c r="AY20"/>
  <c r="S173"/>
  <c r="AY174"/>
  <c r="AY155"/>
  <c r="AY139"/>
  <c r="AY104"/>
  <c r="AJ166"/>
  <c r="AJ200" s="1"/>
  <c r="AJ202" s="1"/>
  <c r="AY108"/>
  <c r="BC71" i="13"/>
  <c r="BI71" s="1"/>
  <c r="BO71" s="1"/>
  <c r="BU71" s="1"/>
  <c r="CA71" s="1"/>
  <c r="G8" i="5"/>
  <c r="BF185" i="14"/>
  <c r="AY185"/>
  <c r="BF183"/>
  <c r="AY183"/>
  <c r="BF182"/>
  <c r="AY182"/>
  <c r="AO198"/>
  <c r="AU167"/>
  <c r="BE195"/>
  <c r="BL195"/>
  <c r="BE189"/>
  <c r="BL189"/>
  <c r="BF172"/>
  <c r="AY172"/>
  <c r="AY149"/>
  <c r="BF149"/>
  <c r="AY147"/>
  <c r="BF147"/>
  <c r="AY145"/>
  <c r="BF145"/>
  <c r="AY143"/>
  <c r="BF143"/>
  <c r="BE173"/>
  <c r="BL173"/>
  <c r="BE155"/>
  <c r="BL155"/>
  <c r="BL139"/>
  <c r="BE139"/>
  <c r="BR130"/>
  <c r="BK130"/>
  <c r="AQ166"/>
  <c r="G23" i="5" s="1"/>
  <c r="AW109" i="14"/>
  <c r="BF92"/>
  <c r="AY92"/>
  <c r="BL114"/>
  <c r="BE114"/>
  <c r="BE100"/>
  <c r="BL100"/>
  <c r="BK73"/>
  <c r="BR73"/>
  <c r="BK69"/>
  <c r="BR69"/>
  <c r="BK59"/>
  <c r="BR59"/>
  <c r="AY50"/>
  <c r="BF50"/>
  <c r="BK121"/>
  <c r="BR121"/>
  <c r="BL113"/>
  <c r="BE113"/>
  <c r="BL68"/>
  <c r="BE68"/>
  <c r="BF43"/>
  <c r="AY43"/>
  <c r="BL127"/>
  <c r="BE127"/>
  <c r="BE98"/>
  <c r="BL98"/>
  <c r="BR40"/>
  <c r="BK40"/>
  <c r="BL65"/>
  <c r="BE65"/>
  <c r="BL46"/>
  <c r="BE46"/>
  <c r="BE87"/>
  <c r="BL87"/>
  <c r="BE81"/>
  <c r="BL81"/>
  <c r="BE76"/>
  <c r="BL76"/>
  <c r="BE45"/>
  <c r="BL45"/>
  <c r="AY23"/>
  <c r="BF23"/>
  <c r="BE82"/>
  <c r="BL82"/>
  <c r="BE77"/>
  <c r="BL77"/>
  <c r="BL39"/>
  <c r="BE39"/>
  <c r="BE29"/>
  <c r="BL29"/>
  <c r="BL32"/>
  <c r="BE32"/>
  <c r="BL28"/>
  <c r="BE28"/>
  <c r="BE25"/>
  <c r="BL25"/>
  <c r="AP198"/>
  <c r="AE198"/>
  <c r="AY163"/>
  <c r="AY159"/>
  <c r="AY153"/>
  <c r="O179"/>
  <c r="N179" s="1"/>
  <c r="AY164"/>
  <c r="AY160"/>
  <c r="AY154"/>
  <c r="AY151"/>
  <c r="AY152"/>
  <c r="AY126"/>
  <c r="AY106"/>
  <c r="AN166"/>
  <c r="AY120"/>
  <c r="AB93"/>
  <c r="AB166" s="1"/>
  <c r="AO166"/>
  <c r="AY105"/>
  <c r="AS166"/>
  <c r="AS211" s="1"/>
  <c r="AY119"/>
  <c r="AO74"/>
  <c r="AD74"/>
  <c r="AN36"/>
  <c r="BE197"/>
  <c r="BL197"/>
  <c r="P198"/>
  <c r="S172"/>
  <c r="BE190"/>
  <c r="BL190"/>
  <c r="BF180"/>
  <c r="AY180"/>
  <c r="BF176"/>
  <c r="AY176"/>
  <c r="BF168"/>
  <c r="AY168"/>
  <c r="BE192"/>
  <c r="BL192"/>
  <c r="BE171"/>
  <c r="BL171"/>
  <c r="BE163"/>
  <c r="BL163"/>
  <c r="BE159"/>
  <c r="BL159"/>
  <c r="BE153"/>
  <c r="BL153"/>
  <c r="BE175"/>
  <c r="BL175"/>
  <c r="BE164"/>
  <c r="BL164"/>
  <c r="BE160"/>
  <c r="BL160"/>
  <c r="BE154"/>
  <c r="BL154"/>
  <c r="G59" i="5"/>
  <c r="BE170" i="14"/>
  <c r="BL170"/>
  <c r="BE140"/>
  <c r="BL140"/>
  <c r="BE137"/>
  <c r="BL137"/>
  <c r="BE135"/>
  <c r="BL135"/>
  <c r="BE133"/>
  <c r="BL133"/>
  <c r="BL109"/>
  <c r="BL125"/>
  <c r="BE125"/>
  <c r="BE103"/>
  <c r="BL103"/>
  <c r="AU166"/>
  <c r="BA75"/>
  <c r="BG75" s="1"/>
  <c r="BM75" s="1"/>
  <c r="BS75" s="1"/>
  <c r="BY75" s="1"/>
  <c r="BR131"/>
  <c r="BK131"/>
  <c r="BL120"/>
  <c r="BE120"/>
  <c r="BL112"/>
  <c r="BE112"/>
  <c r="L165"/>
  <c r="L204" s="1"/>
  <c r="O75"/>
  <c r="BK70"/>
  <c r="BR70"/>
  <c r="BK61"/>
  <c r="BR61"/>
  <c r="BK51"/>
  <c r="BR51"/>
  <c r="BF42"/>
  <c r="AY42"/>
  <c r="BE107"/>
  <c r="BL107"/>
  <c r="BE102"/>
  <c r="BL102"/>
  <c r="BE95"/>
  <c r="BL95"/>
  <c r="BL119"/>
  <c r="BE119"/>
  <c r="BL110"/>
  <c r="BE110"/>
  <c r="BE84"/>
  <c r="BL84"/>
  <c r="BE89"/>
  <c r="BL89"/>
  <c r="BE78"/>
  <c r="BL78"/>
  <c r="BL56"/>
  <c r="BE56"/>
  <c r="AU74"/>
  <c r="BA74" s="1"/>
  <c r="BG74" s="1"/>
  <c r="BM74" s="1"/>
  <c r="BS74" s="1"/>
  <c r="BY74" s="1"/>
  <c r="BA37"/>
  <c r="BG37" s="1"/>
  <c r="BM37" s="1"/>
  <c r="BS37" s="1"/>
  <c r="BY37" s="1"/>
  <c r="AY27"/>
  <c r="BF27"/>
  <c r="BE22"/>
  <c r="BL22"/>
  <c r="BL34"/>
  <c r="BE34"/>
  <c r="AK198"/>
  <c r="AV198"/>
  <c r="Y198"/>
  <c r="N183"/>
  <c r="S183" s="1"/>
  <c r="AY157"/>
  <c r="AY173"/>
  <c r="AY141"/>
  <c r="AA166"/>
  <c r="H60" i="5" s="1"/>
  <c r="H62" s="1"/>
  <c r="O93" i="14"/>
  <c r="S93" s="1"/>
  <c r="AV166"/>
  <c r="Z166"/>
  <c r="F60" i="5" s="1"/>
  <c r="AY127" i="14"/>
  <c r="AJ74"/>
  <c r="AN74"/>
  <c r="AY19"/>
  <c r="AY39"/>
  <c r="AY39" i="13"/>
  <c r="AJ108"/>
  <c r="F33" i="5" s="1"/>
  <c r="Y108" i="13"/>
  <c r="E57" i="5" s="1"/>
  <c r="Z108" i="13"/>
  <c r="F57" i="5" s="1"/>
  <c r="AG108" i="13"/>
  <c r="G45" i="5" s="1"/>
  <c r="AX21" i="13"/>
  <c r="AO108"/>
  <c r="F20" i="5" s="1"/>
  <c r="AU84" i="13"/>
  <c r="BA84" s="1"/>
  <c r="BG84" s="1"/>
  <c r="BM84" s="1"/>
  <c r="BS84" s="1"/>
  <c r="BY84" s="1"/>
  <c r="AD71"/>
  <c r="E46" i="5" s="1"/>
  <c r="E155" i="15" s="1"/>
  <c r="AI71" i="13"/>
  <c r="E34" i="5" s="1"/>
  <c r="E138" i="15" s="1"/>
  <c r="AS108" i="13"/>
  <c r="AJ71"/>
  <c r="F34" i="5" s="1"/>
  <c r="F138" i="15" s="1"/>
  <c r="F142" s="1"/>
  <c r="AB108" i="13"/>
  <c r="G57" i="5" s="1"/>
  <c r="H172" i="15" s="1"/>
  <c r="H176" s="1"/>
  <c r="AS71" i="13"/>
  <c r="AY90"/>
  <c r="BF90"/>
  <c r="BE102"/>
  <c r="BL102"/>
  <c r="BE87"/>
  <c r="BL87"/>
  <c r="BF72"/>
  <c r="BL104"/>
  <c r="BE104"/>
  <c r="AW108"/>
  <c r="G7" i="5" s="1"/>
  <c r="H102" i="15" s="1"/>
  <c r="BC72" i="13"/>
  <c r="BI72" s="1"/>
  <c r="BO72" s="1"/>
  <c r="BU72" s="1"/>
  <c r="CA72" s="1"/>
  <c r="BE61"/>
  <c r="BL61"/>
  <c r="AX55"/>
  <c r="AZ55"/>
  <c r="BL95"/>
  <c r="BE95"/>
  <c r="BL89"/>
  <c r="BE89"/>
  <c r="BR82"/>
  <c r="BK82"/>
  <c r="AZ62"/>
  <c r="AX62"/>
  <c r="BL99"/>
  <c r="BE99"/>
  <c r="BQ93"/>
  <c r="BX93"/>
  <c r="BW93" s="1"/>
  <c r="BL75"/>
  <c r="BE75"/>
  <c r="AY52"/>
  <c r="BF52"/>
  <c r="AY42"/>
  <c r="BF42"/>
  <c r="AY64"/>
  <c r="BF64"/>
  <c r="BL73"/>
  <c r="BE73"/>
  <c r="BF49"/>
  <c r="AY49"/>
  <c r="AY46"/>
  <c r="BF46"/>
  <c r="BF45"/>
  <c r="AY45"/>
  <c r="BF29"/>
  <c r="AY29"/>
  <c r="AY26"/>
  <c r="BF26"/>
  <c r="AY22"/>
  <c r="BF22"/>
  <c r="BK17"/>
  <c r="BR17"/>
  <c r="AN108"/>
  <c r="E20" i="5" s="1"/>
  <c r="AU108" i="13"/>
  <c r="AY101"/>
  <c r="AL108"/>
  <c r="G33" i="5" s="1"/>
  <c r="AX36" i="13"/>
  <c r="AY40"/>
  <c r="AX42"/>
  <c r="Z71"/>
  <c r="F58" i="5" s="1"/>
  <c r="AY36" i="13"/>
  <c r="AY105"/>
  <c r="BF105"/>
  <c r="BE94"/>
  <c r="BL94"/>
  <c r="AX67"/>
  <c r="AZ67"/>
  <c r="BE58"/>
  <c r="BL58"/>
  <c r="BE85"/>
  <c r="BL85"/>
  <c r="BL79"/>
  <c r="BE79"/>
  <c r="AY68"/>
  <c r="BF68"/>
  <c r="BK70"/>
  <c r="BR70"/>
  <c r="AY69"/>
  <c r="BF69"/>
  <c r="AY53"/>
  <c r="BF53"/>
  <c r="AY57"/>
  <c r="BF57"/>
  <c r="AY47"/>
  <c r="BF47"/>
  <c r="AY43"/>
  <c r="BF43"/>
  <c r="BE44"/>
  <c r="BL44"/>
  <c r="BQ16"/>
  <c r="BX16"/>
  <c r="BW16" s="1"/>
  <c r="BF24"/>
  <c r="AY24"/>
  <c r="AX34"/>
  <c r="AX30"/>
  <c r="AX38"/>
  <c r="AO71"/>
  <c r="F21" i="5" s="1"/>
  <c r="BE100" i="13"/>
  <c r="BL100"/>
  <c r="BE88"/>
  <c r="BL88"/>
  <c r="BE59"/>
  <c r="BL59"/>
  <c r="BL96"/>
  <c r="BE96"/>
  <c r="BE92"/>
  <c r="BL92"/>
  <c r="BL80"/>
  <c r="BE80"/>
  <c r="BE98"/>
  <c r="BL98"/>
  <c r="BE83"/>
  <c r="BL83"/>
  <c r="BE76"/>
  <c r="BL76"/>
  <c r="AY56"/>
  <c r="BF56"/>
  <c r="AZ48"/>
  <c r="AX48"/>
  <c r="AZ32"/>
  <c r="AX32"/>
  <c r="BL77"/>
  <c r="BE77"/>
  <c r="BF41"/>
  <c r="AY41"/>
  <c r="AY34"/>
  <c r="BF34"/>
  <c r="AY30"/>
  <c r="BF30"/>
  <c r="BE39"/>
  <c r="BL39"/>
  <c r="BF25"/>
  <c r="AY25"/>
  <c r="AN71"/>
  <c r="E21" i="5" s="1"/>
  <c r="AT18" i="13"/>
  <c r="AY50"/>
  <c r="BF50"/>
  <c r="AY38"/>
  <c r="BF38"/>
  <c r="BF33"/>
  <c r="AY33"/>
  <c r="BF23"/>
  <c r="AY23"/>
  <c r="AY19"/>
  <c r="BF19"/>
  <c r="AY94"/>
  <c r="AY84"/>
  <c r="AX63"/>
  <c r="Y71"/>
  <c r="E58" i="5" s="1"/>
  <c r="I58" s="1"/>
  <c r="AV71" i="13"/>
  <c r="AY44"/>
  <c r="BE103"/>
  <c r="BL103"/>
  <c r="AY97"/>
  <c r="BF97"/>
  <c r="BE106"/>
  <c r="BL106"/>
  <c r="BL101"/>
  <c r="BE101"/>
  <c r="BK86"/>
  <c r="BR86"/>
  <c r="BE60"/>
  <c r="BL60"/>
  <c r="BL84"/>
  <c r="BE84"/>
  <c r="AZ66"/>
  <c r="AX66"/>
  <c r="AZ54"/>
  <c r="AX54"/>
  <c r="BL107"/>
  <c r="BE107"/>
  <c r="BE91"/>
  <c r="BL91"/>
  <c r="BL81"/>
  <c r="BE81"/>
  <c r="BF63"/>
  <c r="AY63"/>
  <c r="AY65"/>
  <c r="BF65"/>
  <c r="BE74"/>
  <c r="BL74"/>
  <c r="BF37"/>
  <c r="AY37"/>
  <c r="AZ28"/>
  <c r="AX28"/>
  <c r="BE78"/>
  <c r="BL78"/>
  <c r="AY35"/>
  <c r="BF35"/>
  <c r="AY31"/>
  <c r="BF31"/>
  <c r="AY27"/>
  <c r="BF27"/>
  <c r="AY51"/>
  <c r="BF51"/>
  <c r="BE40"/>
  <c r="BL40"/>
  <c r="AU71"/>
  <c r="BA18"/>
  <c r="BG18" s="1"/>
  <c r="BM18" s="1"/>
  <c r="BS18" s="1"/>
  <c r="BY18" s="1"/>
  <c r="BE36"/>
  <c r="BL36"/>
  <c r="BQ20"/>
  <c r="BX20"/>
  <c r="BW20" s="1"/>
  <c r="AY21"/>
  <c r="BF21"/>
  <c r="AT108"/>
  <c r="AY103"/>
  <c r="AY88"/>
  <c r="AQ108"/>
  <c r="G20" i="5" s="1"/>
  <c r="AY96" i="13"/>
  <c r="AY92"/>
  <c r="AE108"/>
  <c r="F45" i="5" s="1"/>
  <c r="AY98" i="13"/>
  <c r="AX44"/>
  <c r="AF71"/>
  <c r="H46" i="5" s="1"/>
  <c r="AE71" i="13"/>
  <c r="F46" i="5" s="1"/>
  <c r="AX46" i="13"/>
  <c r="AP71"/>
  <c r="H21" i="5" s="1"/>
  <c r="I120" i="15" s="1"/>
  <c r="I124" s="1"/>
  <c r="AX26" i="13"/>
  <c r="E159" i="15" l="1"/>
  <c r="G38" i="5"/>
  <c r="H138" i="15"/>
  <c r="H142" s="1"/>
  <c r="G50" i="5"/>
  <c r="H155" i="15"/>
  <c r="H159" s="1"/>
  <c r="F155"/>
  <c r="F159" s="1"/>
  <c r="G25" i="5"/>
  <c r="H120" i="15"/>
  <c r="H124" s="1"/>
  <c r="E142"/>
  <c r="E120"/>
  <c r="I33" i="5"/>
  <c r="F120" i="15"/>
  <c r="F124" s="1"/>
  <c r="E172"/>
  <c r="H50" i="5"/>
  <c r="I155" i="15"/>
  <c r="I159" s="1"/>
  <c r="H27"/>
  <c r="H31" s="1"/>
  <c r="H35" s="1"/>
  <c r="H45"/>
  <c r="H49" s="1"/>
  <c r="H53" s="1"/>
  <c r="H65"/>
  <c r="H69" s="1"/>
  <c r="H73" s="1"/>
  <c r="H84"/>
  <c r="H88" s="1"/>
  <c r="H92" s="1"/>
  <c r="H9"/>
  <c r="H13" s="1"/>
  <c r="H17" s="1"/>
  <c r="H106"/>
  <c r="F172"/>
  <c r="F176" s="1"/>
  <c r="G60" i="5"/>
  <c r="I60" s="1"/>
  <c r="AB200" i="14"/>
  <c r="AB202" s="1"/>
  <c r="H35" i="5"/>
  <c r="H38" s="1"/>
  <c r="AK200" i="14"/>
  <c r="AK202" s="1"/>
  <c r="BR119"/>
  <c r="BK119"/>
  <c r="BL42"/>
  <c r="BE42"/>
  <c r="BR120"/>
  <c r="BK120"/>
  <c r="F10" i="5"/>
  <c r="AT207" i="14"/>
  <c r="BA166"/>
  <c r="BG166" s="1"/>
  <c r="BM166" s="1"/>
  <c r="BS166" s="1"/>
  <c r="BY166" s="1"/>
  <c r="BK125"/>
  <c r="BR125"/>
  <c r="BL176"/>
  <c r="BE176"/>
  <c r="F47" i="5"/>
  <c r="AE200" i="14"/>
  <c r="AE202" s="1"/>
  <c r="BK32"/>
  <c r="BR32"/>
  <c r="BK39"/>
  <c r="BR39"/>
  <c r="BK46"/>
  <c r="BR46"/>
  <c r="BX40"/>
  <c r="BW40" s="1"/>
  <c r="BQ40"/>
  <c r="BK127"/>
  <c r="BR127"/>
  <c r="BR68"/>
  <c r="BK68"/>
  <c r="BR114"/>
  <c r="BK114"/>
  <c r="BR139"/>
  <c r="BK139"/>
  <c r="F22" i="5"/>
  <c r="AO200" i="14"/>
  <c r="AO202" s="1"/>
  <c r="BL183"/>
  <c r="BE183"/>
  <c r="BR26"/>
  <c r="BK26"/>
  <c r="BR30"/>
  <c r="BK30"/>
  <c r="BR64"/>
  <c r="BK64"/>
  <c r="BK55"/>
  <c r="BR55"/>
  <c r="BR88"/>
  <c r="BK88"/>
  <c r="BK97"/>
  <c r="BR97"/>
  <c r="BR49"/>
  <c r="BK49"/>
  <c r="BR66"/>
  <c r="BK66"/>
  <c r="BK106"/>
  <c r="BR106"/>
  <c r="BK136"/>
  <c r="BR136"/>
  <c r="BR152"/>
  <c r="BK152"/>
  <c r="BR158"/>
  <c r="BK158"/>
  <c r="BR156"/>
  <c r="BK156"/>
  <c r="BR178"/>
  <c r="BK178"/>
  <c r="BK196"/>
  <c r="BR196"/>
  <c r="BE187"/>
  <c r="BL187"/>
  <c r="BK21"/>
  <c r="BR21"/>
  <c r="BR85"/>
  <c r="BK85"/>
  <c r="BK90"/>
  <c r="BR90"/>
  <c r="BR52"/>
  <c r="BK52"/>
  <c r="BR79"/>
  <c r="BK79"/>
  <c r="BK44"/>
  <c r="BR44"/>
  <c r="BK108"/>
  <c r="BR108"/>
  <c r="AY37"/>
  <c r="BF37"/>
  <c r="BR47"/>
  <c r="BK47"/>
  <c r="BX63"/>
  <c r="BW63" s="1"/>
  <c r="BQ63"/>
  <c r="BK96"/>
  <c r="BR96"/>
  <c r="BK124"/>
  <c r="BR124"/>
  <c r="BX94"/>
  <c r="BW94" s="1"/>
  <c r="BQ94"/>
  <c r="BL142"/>
  <c r="BE142"/>
  <c r="BL146"/>
  <c r="BE146"/>
  <c r="BL150"/>
  <c r="BE150"/>
  <c r="BR184"/>
  <c r="BK184"/>
  <c r="BK193"/>
  <c r="BR193"/>
  <c r="G62" i="5"/>
  <c r="I46"/>
  <c r="E23"/>
  <c r="N198" i="14"/>
  <c r="AQ200"/>
  <c r="AQ202" s="1"/>
  <c r="I20" i="5"/>
  <c r="AU207" i="14"/>
  <c r="H10" i="5"/>
  <c r="BB166" i="14"/>
  <c r="BH166" s="1"/>
  <c r="BN166" s="1"/>
  <c r="BT166" s="1"/>
  <c r="BZ166" s="1"/>
  <c r="H9" i="5"/>
  <c r="BB198" i="14"/>
  <c r="AV200"/>
  <c r="AV202" s="1"/>
  <c r="BR22"/>
  <c r="BK22"/>
  <c r="BR78"/>
  <c r="BK78"/>
  <c r="BR84"/>
  <c r="BK84"/>
  <c r="BK102"/>
  <c r="BR102"/>
  <c r="BX61"/>
  <c r="BW61" s="1"/>
  <c r="BQ61"/>
  <c r="O165"/>
  <c r="S75"/>
  <c r="BK133"/>
  <c r="BR133"/>
  <c r="BK137"/>
  <c r="BR137"/>
  <c r="BK170"/>
  <c r="BR170"/>
  <c r="BR154"/>
  <c r="BK154"/>
  <c r="BR164"/>
  <c r="BK164"/>
  <c r="BR153"/>
  <c r="BK153"/>
  <c r="BR163"/>
  <c r="BK163"/>
  <c r="BK192"/>
  <c r="BR192"/>
  <c r="BK190"/>
  <c r="BR190"/>
  <c r="BK197"/>
  <c r="BR197"/>
  <c r="BK25"/>
  <c r="BR25"/>
  <c r="BR82"/>
  <c r="BK82"/>
  <c r="BR45"/>
  <c r="BK45"/>
  <c r="BR81"/>
  <c r="BK81"/>
  <c r="BX121"/>
  <c r="BW121" s="1"/>
  <c r="BQ121"/>
  <c r="BX59"/>
  <c r="BW59" s="1"/>
  <c r="BQ59"/>
  <c r="BX73"/>
  <c r="BW73" s="1"/>
  <c r="BQ73"/>
  <c r="BC109"/>
  <c r="AW166"/>
  <c r="BK173"/>
  <c r="BR173"/>
  <c r="BL145"/>
  <c r="BE145"/>
  <c r="BL149"/>
  <c r="BE149"/>
  <c r="BK189"/>
  <c r="BR189"/>
  <c r="AU198"/>
  <c r="BA167"/>
  <c r="BG167" s="1"/>
  <c r="BM167" s="1"/>
  <c r="BS167" s="1"/>
  <c r="BY167" s="1"/>
  <c r="BL20"/>
  <c r="BE20"/>
  <c r="BR38"/>
  <c r="BK38"/>
  <c r="BR41"/>
  <c r="BK41"/>
  <c r="BR19"/>
  <c r="BK19"/>
  <c r="BR60"/>
  <c r="BK60"/>
  <c r="BR117"/>
  <c r="BK117"/>
  <c r="E10" i="5"/>
  <c r="AS207" i="14"/>
  <c r="AZ166"/>
  <c r="BX129"/>
  <c r="BW129" s="1"/>
  <c r="BQ129"/>
  <c r="BR186"/>
  <c r="BK186"/>
  <c r="BE179"/>
  <c r="BL179"/>
  <c r="BK191"/>
  <c r="BR191"/>
  <c r="AY36"/>
  <c r="BF36"/>
  <c r="BK24"/>
  <c r="BR24"/>
  <c r="BL35"/>
  <c r="BE35"/>
  <c r="BR58"/>
  <c r="BK58"/>
  <c r="BR116"/>
  <c r="BK116"/>
  <c r="BR111"/>
  <c r="BK111"/>
  <c r="BL91"/>
  <c r="BE91"/>
  <c r="BR141"/>
  <c r="BK141"/>
  <c r="BL177"/>
  <c r="BE177"/>
  <c r="E22" i="5"/>
  <c r="AN200" i="14"/>
  <c r="AN202" s="1"/>
  <c r="I34" i="5"/>
  <c r="I35"/>
  <c r="AS200" i="14"/>
  <c r="AS202" s="1"/>
  <c r="Z200"/>
  <c r="Z202" s="1"/>
  <c r="AZ108" i="13"/>
  <c r="E7" i="5"/>
  <c r="BA71" i="13"/>
  <c r="BG71" s="1"/>
  <c r="BM71" s="1"/>
  <c r="BS71" s="1"/>
  <c r="BY71" s="1"/>
  <c r="F8" i="5"/>
  <c r="BB71" i="13"/>
  <c r="H8" i="5"/>
  <c r="I102" i="15" s="1"/>
  <c r="BA108" i="13"/>
  <c r="F7" i="5"/>
  <c r="F102" i="15" s="1"/>
  <c r="I57" i="5"/>
  <c r="E59"/>
  <c r="I59" s="1"/>
  <c r="Y200" i="14"/>
  <c r="Y202" s="1"/>
  <c r="BR34"/>
  <c r="BK34"/>
  <c r="BR56"/>
  <c r="BK56"/>
  <c r="BR110"/>
  <c r="BK110"/>
  <c r="BR112"/>
  <c r="BK112"/>
  <c r="BX131"/>
  <c r="BW131" s="1"/>
  <c r="BQ131"/>
  <c r="BR109"/>
  <c r="BL168"/>
  <c r="BE168"/>
  <c r="BE180"/>
  <c r="BL180"/>
  <c r="P204"/>
  <c r="P203"/>
  <c r="BK28"/>
  <c r="BR28"/>
  <c r="BK65"/>
  <c r="BR65"/>
  <c r="BL43"/>
  <c r="BE43"/>
  <c r="BR113"/>
  <c r="BK113"/>
  <c r="BL92"/>
  <c r="BE92"/>
  <c r="BX130"/>
  <c r="BW130" s="1"/>
  <c r="BQ130"/>
  <c r="BL172"/>
  <c r="BE172"/>
  <c r="BE182"/>
  <c r="BL182"/>
  <c r="BL185"/>
  <c r="BE185"/>
  <c r="BR86"/>
  <c r="BK86"/>
  <c r="BK93"/>
  <c r="BR93"/>
  <c r="BK105"/>
  <c r="BR105"/>
  <c r="BX57"/>
  <c r="BW57" s="1"/>
  <c r="BQ57"/>
  <c r="BX72"/>
  <c r="BW72" s="1"/>
  <c r="BQ72"/>
  <c r="BK99"/>
  <c r="BR99"/>
  <c r="BK123"/>
  <c r="BR123"/>
  <c r="AY75"/>
  <c r="BF75"/>
  <c r="BK134"/>
  <c r="BR134"/>
  <c r="BK138"/>
  <c r="BR138"/>
  <c r="BR162"/>
  <c r="BK162"/>
  <c r="BR161"/>
  <c r="BK161"/>
  <c r="BK188"/>
  <c r="BR188"/>
  <c r="Q204"/>
  <c r="Q203"/>
  <c r="BL181"/>
  <c r="BE181"/>
  <c r="F48" i="5"/>
  <c r="F50" s="1"/>
  <c r="AE204" i="14"/>
  <c r="BK33"/>
  <c r="BR33"/>
  <c r="BR80"/>
  <c r="BK80"/>
  <c r="BL31"/>
  <c r="BE31"/>
  <c r="BR83"/>
  <c r="BK83"/>
  <c r="BK67"/>
  <c r="BR67"/>
  <c r="BK122"/>
  <c r="BR122"/>
  <c r="BL53"/>
  <c r="BE53"/>
  <c r="BX71"/>
  <c r="BW71" s="1"/>
  <c r="BQ71"/>
  <c r="BK104"/>
  <c r="BR104"/>
  <c r="BK132"/>
  <c r="BR132"/>
  <c r="BK174"/>
  <c r="BR174"/>
  <c r="BL144"/>
  <c r="BE144"/>
  <c r="BL148"/>
  <c r="BE148"/>
  <c r="BR157"/>
  <c r="BK157"/>
  <c r="BK169"/>
  <c r="BR169"/>
  <c r="AT198"/>
  <c r="AZ167"/>
  <c r="I21" i="5"/>
  <c r="F36"/>
  <c r="I36" s="1"/>
  <c r="AA200" i="14"/>
  <c r="AA202" s="1"/>
  <c r="BL27"/>
  <c r="BE27"/>
  <c r="BR89"/>
  <c r="BK89"/>
  <c r="BK95"/>
  <c r="BR95"/>
  <c r="BK107"/>
  <c r="BR107"/>
  <c r="BX51"/>
  <c r="BW51" s="1"/>
  <c r="BQ51"/>
  <c r="BX70"/>
  <c r="BW70" s="1"/>
  <c r="BQ70"/>
  <c r="BK103"/>
  <c r="BR103"/>
  <c r="BK135"/>
  <c r="BR135"/>
  <c r="BK140"/>
  <c r="BR140"/>
  <c r="BR160"/>
  <c r="BK160"/>
  <c r="BK175"/>
  <c r="BR175"/>
  <c r="BR159"/>
  <c r="BK159"/>
  <c r="BR171"/>
  <c r="BK171"/>
  <c r="H22" i="5"/>
  <c r="H25" s="1"/>
  <c r="AP200" i="14"/>
  <c r="AP202" s="1"/>
  <c r="BK29"/>
  <c r="BR29"/>
  <c r="BR77"/>
  <c r="BK77"/>
  <c r="BL23"/>
  <c r="BE23"/>
  <c r="BR76"/>
  <c r="BK76"/>
  <c r="BR87"/>
  <c r="BK87"/>
  <c r="BK98"/>
  <c r="BR98"/>
  <c r="BL50"/>
  <c r="BE50"/>
  <c r="BX69"/>
  <c r="BW69" s="1"/>
  <c r="BQ69"/>
  <c r="BK100"/>
  <c r="BR100"/>
  <c r="BR155"/>
  <c r="BK155"/>
  <c r="BL143"/>
  <c r="BE143"/>
  <c r="BL147"/>
  <c r="BE147"/>
  <c r="BK195"/>
  <c r="BR195"/>
  <c r="BK48"/>
  <c r="BR48"/>
  <c r="BL54"/>
  <c r="BE54"/>
  <c r="BR115"/>
  <c r="BK115"/>
  <c r="BK126"/>
  <c r="BR126"/>
  <c r="BE101"/>
  <c r="BL101"/>
  <c r="BK151"/>
  <c r="BR151"/>
  <c r="BI198"/>
  <c r="BK194"/>
  <c r="BR194"/>
  <c r="E48" i="5"/>
  <c r="I48" s="1"/>
  <c r="AD204" i="14"/>
  <c r="E47" i="5"/>
  <c r="I47" s="1"/>
  <c r="AD200" i="14"/>
  <c r="AD202" s="1"/>
  <c r="BR62"/>
  <c r="BK62"/>
  <c r="AY74"/>
  <c r="BF74"/>
  <c r="BR118"/>
  <c r="BK118"/>
  <c r="F62" i="5"/>
  <c r="I45"/>
  <c r="F23"/>
  <c r="F25" s="1"/>
  <c r="S179" i="14"/>
  <c r="E38" i="5"/>
  <c r="O198" i="14"/>
  <c r="AS112" i="13"/>
  <c r="BF28"/>
  <c r="AY28"/>
  <c r="BL63"/>
  <c r="BE63"/>
  <c r="BF54"/>
  <c r="AY54"/>
  <c r="BR84"/>
  <c r="BK84"/>
  <c r="BE19"/>
  <c r="BL19"/>
  <c r="BL50"/>
  <c r="BE50"/>
  <c r="BL30"/>
  <c r="BE30"/>
  <c r="BL56"/>
  <c r="BE56"/>
  <c r="BK83"/>
  <c r="BR83"/>
  <c r="BK88"/>
  <c r="BR88"/>
  <c r="BK44"/>
  <c r="BR44"/>
  <c r="BE47"/>
  <c r="BL47"/>
  <c r="BE53"/>
  <c r="BL53"/>
  <c r="BQ70"/>
  <c r="BX70"/>
  <c r="BW70" s="1"/>
  <c r="BR58"/>
  <c r="BK58"/>
  <c r="BK94"/>
  <c r="BR94"/>
  <c r="BL29"/>
  <c r="BE29"/>
  <c r="BR73"/>
  <c r="BK73"/>
  <c r="BR75"/>
  <c r="BK75"/>
  <c r="BK99"/>
  <c r="BR99"/>
  <c r="BQ82"/>
  <c r="BX82"/>
  <c r="BW82" s="1"/>
  <c r="BK95"/>
  <c r="BR95"/>
  <c r="BK104"/>
  <c r="BR104"/>
  <c r="BL21"/>
  <c r="BE21"/>
  <c r="BK36"/>
  <c r="BR36"/>
  <c r="BK40"/>
  <c r="BR40"/>
  <c r="BE27"/>
  <c r="BL27"/>
  <c r="BE35"/>
  <c r="BL35"/>
  <c r="BK74"/>
  <c r="BR74"/>
  <c r="BR91"/>
  <c r="BK91"/>
  <c r="BQ86"/>
  <c r="BX86"/>
  <c r="BW86" s="1"/>
  <c r="BR106"/>
  <c r="BK106"/>
  <c r="BK103"/>
  <c r="BR103"/>
  <c r="BE23"/>
  <c r="BL23"/>
  <c r="BR77"/>
  <c r="BK77"/>
  <c r="BF48"/>
  <c r="AY48"/>
  <c r="BA112"/>
  <c r="BG108"/>
  <c r="BM108" s="1"/>
  <c r="BS108" s="1"/>
  <c r="BY108" s="1"/>
  <c r="BE22"/>
  <c r="BL22"/>
  <c r="BL46"/>
  <c r="BE46"/>
  <c r="BL42"/>
  <c r="BE42"/>
  <c r="BR61"/>
  <c r="BK61"/>
  <c r="BR87"/>
  <c r="BK87"/>
  <c r="BL90"/>
  <c r="BE90"/>
  <c r="BF108"/>
  <c r="BL37"/>
  <c r="BE37"/>
  <c r="BR81"/>
  <c r="BK81"/>
  <c r="BR107"/>
  <c r="BK107"/>
  <c r="BF66"/>
  <c r="AY66"/>
  <c r="BK101"/>
  <c r="BR101"/>
  <c r="BH71"/>
  <c r="BN71" s="1"/>
  <c r="BT71" s="1"/>
  <c r="BZ71" s="1"/>
  <c r="BB112"/>
  <c r="BL38"/>
  <c r="BE38"/>
  <c r="AT71"/>
  <c r="AZ18"/>
  <c r="BR39"/>
  <c r="BK39"/>
  <c r="BL34"/>
  <c r="BE34"/>
  <c r="BK76"/>
  <c r="BR76"/>
  <c r="BK98"/>
  <c r="BR98"/>
  <c r="BK92"/>
  <c r="BR92"/>
  <c r="BR59"/>
  <c r="BK59"/>
  <c r="BR100"/>
  <c r="BK100"/>
  <c r="BE43"/>
  <c r="BL43"/>
  <c r="BE57"/>
  <c r="BL57"/>
  <c r="BE69"/>
  <c r="BL69"/>
  <c r="BL68"/>
  <c r="BE68"/>
  <c r="BR85"/>
  <c r="BK85"/>
  <c r="BF67"/>
  <c r="AY67"/>
  <c r="BL105"/>
  <c r="BE105"/>
  <c r="BL45"/>
  <c r="BE45"/>
  <c r="BL49"/>
  <c r="BE49"/>
  <c r="BF62"/>
  <c r="AY62"/>
  <c r="BK89"/>
  <c r="BR89"/>
  <c r="BC108"/>
  <c r="AW111"/>
  <c r="BE72"/>
  <c r="BL72"/>
  <c r="BE51"/>
  <c r="BL51"/>
  <c r="BE31"/>
  <c r="BL31"/>
  <c r="BK78"/>
  <c r="BR78"/>
  <c r="BE65"/>
  <c r="BL65"/>
  <c r="BR60"/>
  <c r="BK60"/>
  <c r="BL97"/>
  <c r="BE97"/>
  <c r="BL33"/>
  <c r="BE33"/>
  <c r="BL25"/>
  <c r="BE25"/>
  <c r="BL41"/>
  <c r="BE41"/>
  <c r="BF32"/>
  <c r="AY32"/>
  <c r="BK80"/>
  <c r="BR80"/>
  <c r="BK96"/>
  <c r="BR96"/>
  <c r="BL24"/>
  <c r="BE24"/>
  <c r="BR79"/>
  <c r="BK79"/>
  <c r="BQ17"/>
  <c r="BX17"/>
  <c r="BW17" s="1"/>
  <c r="BL26"/>
  <c r="BE26"/>
  <c r="BL64"/>
  <c r="BE64"/>
  <c r="BL52"/>
  <c r="BE52"/>
  <c r="BF55"/>
  <c r="AY55"/>
  <c r="BR102"/>
  <c r="BK102"/>
  <c r="AY72"/>
  <c r="J138" i="15" l="1"/>
  <c r="J142" s="1"/>
  <c r="I38" i="5"/>
  <c r="J155" i="15"/>
  <c r="J159" s="1"/>
  <c r="I9"/>
  <c r="I106"/>
  <c r="I65"/>
  <c r="I69" s="1"/>
  <c r="I73" s="1"/>
  <c r="I84"/>
  <c r="I88" s="1"/>
  <c r="I92" s="1"/>
  <c r="I45"/>
  <c r="I49" s="1"/>
  <c r="I53" s="1"/>
  <c r="I27"/>
  <c r="I31" s="1"/>
  <c r="I35" s="1"/>
  <c r="J172"/>
  <c r="J176" s="1"/>
  <c r="E176"/>
  <c r="F65"/>
  <c r="F84"/>
  <c r="F9"/>
  <c r="F27"/>
  <c r="F45"/>
  <c r="F106"/>
  <c r="J120"/>
  <c r="J124" s="1"/>
  <c r="E124"/>
  <c r="O203" i="14"/>
  <c r="O204"/>
  <c r="BE74"/>
  <c r="BL74"/>
  <c r="BX194"/>
  <c r="BW194" s="1"/>
  <c r="BQ194"/>
  <c r="BQ151"/>
  <c r="BX151"/>
  <c r="BW151" s="1"/>
  <c r="BQ126"/>
  <c r="BX126"/>
  <c r="BW126" s="1"/>
  <c r="BX195"/>
  <c r="BW195" s="1"/>
  <c r="BQ195"/>
  <c r="BX100"/>
  <c r="BW100" s="1"/>
  <c r="BQ100"/>
  <c r="BX29"/>
  <c r="BW29" s="1"/>
  <c r="BQ29"/>
  <c r="BX175"/>
  <c r="BW175" s="1"/>
  <c r="BQ175"/>
  <c r="BX140"/>
  <c r="BW140" s="1"/>
  <c r="BQ140"/>
  <c r="BX103"/>
  <c r="BW103" s="1"/>
  <c r="BQ103"/>
  <c r="BX95"/>
  <c r="BW95" s="1"/>
  <c r="BQ95"/>
  <c r="BF167"/>
  <c r="AY167"/>
  <c r="BX132"/>
  <c r="BW132" s="1"/>
  <c r="BQ132"/>
  <c r="BX122"/>
  <c r="BW122" s="1"/>
  <c r="BQ122"/>
  <c r="BX138"/>
  <c r="BW138" s="1"/>
  <c r="BQ138"/>
  <c r="BE75"/>
  <c r="BL75"/>
  <c r="BX99"/>
  <c r="BW99" s="1"/>
  <c r="BQ99"/>
  <c r="BX93"/>
  <c r="BW93" s="1"/>
  <c r="BQ93"/>
  <c r="BQ28"/>
  <c r="BX28"/>
  <c r="BW28" s="1"/>
  <c r="BK180"/>
  <c r="BR180"/>
  <c r="BL36"/>
  <c r="BE36"/>
  <c r="BR179"/>
  <c r="BK179"/>
  <c r="BQ60"/>
  <c r="BX60"/>
  <c r="BW60" s="1"/>
  <c r="BQ41"/>
  <c r="BX41"/>
  <c r="BW41" s="1"/>
  <c r="BK20"/>
  <c r="BR20"/>
  <c r="BR145"/>
  <c r="BK145"/>
  <c r="BI109"/>
  <c r="AY109"/>
  <c r="BX81"/>
  <c r="BW81" s="1"/>
  <c r="BQ81"/>
  <c r="BX82"/>
  <c r="BW82" s="1"/>
  <c r="BQ82"/>
  <c r="BX153"/>
  <c r="BW153" s="1"/>
  <c r="BQ153"/>
  <c r="BX154"/>
  <c r="BW154" s="1"/>
  <c r="BQ154"/>
  <c r="BX78"/>
  <c r="BW78" s="1"/>
  <c r="BQ78"/>
  <c r="BH198"/>
  <c r="BB200"/>
  <c r="N203"/>
  <c r="N204"/>
  <c r="BX193"/>
  <c r="BW193" s="1"/>
  <c r="BQ193"/>
  <c r="BX124"/>
  <c r="BW124" s="1"/>
  <c r="BQ124"/>
  <c r="BE37"/>
  <c r="BL37"/>
  <c r="BX44"/>
  <c r="BW44" s="1"/>
  <c r="BQ44"/>
  <c r="BK187"/>
  <c r="BR187"/>
  <c r="BX136"/>
  <c r="BW136" s="1"/>
  <c r="BQ136"/>
  <c r="BX97"/>
  <c r="BW97" s="1"/>
  <c r="BQ97"/>
  <c r="BX55"/>
  <c r="BW55" s="1"/>
  <c r="BQ55"/>
  <c r="BQ39"/>
  <c r="BX39"/>
  <c r="BW39" s="1"/>
  <c r="BQ125"/>
  <c r="BX125"/>
  <c r="BW125" s="1"/>
  <c r="BK42"/>
  <c r="BR42"/>
  <c r="I50" i="5"/>
  <c r="E50"/>
  <c r="BQ118" i="14"/>
  <c r="BX118"/>
  <c r="BW118" s="1"/>
  <c r="BQ62"/>
  <c r="BX62"/>
  <c r="BW62" s="1"/>
  <c r="BQ115"/>
  <c r="BX115"/>
  <c r="BW115" s="1"/>
  <c r="BR147"/>
  <c r="BK147"/>
  <c r="BX155"/>
  <c r="BW155" s="1"/>
  <c r="BQ155"/>
  <c r="BX76"/>
  <c r="BW76" s="1"/>
  <c r="BQ76"/>
  <c r="BX77"/>
  <c r="BW77" s="1"/>
  <c r="BQ77"/>
  <c r="BX159"/>
  <c r="BW159" s="1"/>
  <c r="BQ159"/>
  <c r="BX160"/>
  <c r="BW160" s="1"/>
  <c r="BQ160"/>
  <c r="BX89"/>
  <c r="BW89" s="1"/>
  <c r="BQ89"/>
  <c r="BR148"/>
  <c r="BK148"/>
  <c r="BR53"/>
  <c r="BK53"/>
  <c r="BR31"/>
  <c r="BK31"/>
  <c r="BK181"/>
  <c r="BR181"/>
  <c r="BX162"/>
  <c r="BW162" s="1"/>
  <c r="BQ162"/>
  <c r="BX86"/>
  <c r="BW86" s="1"/>
  <c r="BQ86"/>
  <c r="BQ113"/>
  <c r="BX113"/>
  <c r="BW113" s="1"/>
  <c r="BK168"/>
  <c r="BR168"/>
  <c r="BQ110"/>
  <c r="BX110"/>
  <c r="BW110" s="1"/>
  <c r="BQ34"/>
  <c r="BX34"/>
  <c r="BW34" s="1"/>
  <c r="BQ141"/>
  <c r="BX141"/>
  <c r="BW141" s="1"/>
  <c r="BQ111"/>
  <c r="BX111"/>
  <c r="BW111" s="1"/>
  <c r="BQ58"/>
  <c r="BX58"/>
  <c r="BW58" s="1"/>
  <c r="BQ186"/>
  <c r="BX186"/>
  <c r="BW186" s="1"/>
  <c r="BX189"/>
  <c r="BW189" s="1"/>
  <c r="BQ189"/>
  <c r="G10" i="5"/>
  <c r="AV207" i="14"/>
  <c r="BC166"/>
  <c r="AW200"/>
  <c r="AW202" s="1"/>
  <c r="BX197"/>
  <c r="BW197" s="1"/>
  <c r="BQ197"/>
  <c r="BX192"/>
  <c r="BW192" s="1"/>
  <c r="BQ192"/>
  <c r="BX137"/>
  <c r="BW137" s="1"/>
  <c r="BQ137"/>
  <c r="BX102"/>
  <c r="BW102" s="1"/>
  <c r="BQ102"/>
  <c r="BX184"/>
  <c r="BW184" s="1"/>
  <c r="BQ184"/>
  <c r="BR146"/>
  <c r="BK146"/>
  <c r="BX47"/>
  <c r="BW47" s="1"/>
  <c r="BQ47"/>
  <c r="BX79"/>
  <c r="BW79" s="1"/>
  <c r="BQ79"/>
  <c r="BX156"/>
  <c r="BW156" s="1"/>
  <c r="BQ156"/>
  <c r="BX152"/>
  <c r="BW152" s="1"/>
  <c r="BQ152"/>
  <c r="BX49"/>
  <c r="BW49" s="1"/>
  <c r="BQ49"/>
  <c r="BX88"/>
  <c r="BW88" s="1"/>
  <c r="BQ88"/>
  <c r="BX64"/>
  <c r="BW64" s="1"/>
  <c r="BQ64"/>
  <c r="BX26"/>
  <c r="BW26" s="1"/>
  <c r="BQ26"/>
  <c r="BQ114"/>
  <c r="BX114"/>
  <c r="BW114" s="1"/>
  <c r="BK176"/>
  <c r="BR176"/>
  <c r="E62" i="5"/>
  <c r="F38"/>
  <c r="I22"/>
  <c r="BO198" i="14"/>
  <c r="BK101"/>
  <c r="BR101"/>
  <c r="BQ48"/>
  <c r="BX48"/>
  <c r="BW48" s="1"/>
  <c r="BX98"/>
  <c r="BW98" s="1"/>
  <c r="BQ98"/>
  <c r="BX135"/>
  <c r="BW135" s="1"/>
  <c r="BQ135"/>
  <c r="BX107"/>
  <c r="BW107" s="1"/>
  <c r="BQ107"/>
  <c r="BX169"/>
  <c r="BW169" s="1"/>
  <c r="BQ169"/>
  <c r="BX174"/>
  <c r="BW174" s="1"/>
  <c r="BQ174"/>
  <c r="BX104"/>
  <c r="BW104" s="1"/>
  <c r="BQ104"/>
  <c r="BX67"/>
  <c r="BW67" s="1"/>
  <c r="BQ67"/>
  <c r="BX33"/>
  <c r="BW33" s="1"/>
  <c r="BQ33"/>
  <c r="BX188"/>
  <c r="BW188" s="1"/>
  <c r="BQ188"/>
  <c r="BX134"/>
  <c r="BW134" s="1"/>
  <c r="BQ134"/>
  <c r="BX123"/>
  <c r="BW123" s="1"/>
  <c r="BQ123"/>
  <c r="BX105"/>
  <c r="BW105" s="1"/>
  <c r="BQ105"/>
  <c r="BK182"/>
  <c r="BR182"/>
  <c r="BQ65"/>
  <c r="BX65"/>
  <c r="BW65" s="1"/>
  <c r="BQ24"/>
  <c r="BX24"/>
  <c r="BW24" s="1"/>
  <c r="BX191"/>
  <c r="BW191" s="1"/>
  <c r="BQ191"/>
  <c r="AY207"/>
  <c r="BF166"/>
  <c r="AY166"/>
  <c r="AY211" s="1"/>
  <c r="BQ117"/>
  <c r="BX117"/>
  <c r="BW117" s="1"/>
  <c r="BQ19"/>
  <c r="BX19"/>
  <c r="BW19" s="1"/>
  <c r="BQ38"/>
  <c r="BX38"/>
  <c r="BW38" s="1"/>
  <c r="BA198"/>
  <c r="AU200"/>
  <c r="AU202" s="1"/>
  <c r="F9" i="5"/>
  <c r="BR149" i="14"/>
  <c r="BK149"/>
  <c r="BX45"/>
  <c r="BW45" s="1"/>
  <c r="BQ45"/>
  <c r="BX163"/>
  <c r="BW163" s="1"/>
  <c r="BQ163"/>
  <c r="BX164"/>
  <c r="BW164" s="1"/>
  <c r="BQ164"/>
  <c r="BX84"/>
  <c r="BW84" s="1"/>
  <c r="BQ84"/>
  <c r="BX22"/>
  <c r="BW22" s="1"/>
  <c r="BQ22"/>
  <c r="BX96"/>
  <c r="BW96" s="1"/>
  <c r="BQ96"/>
  <c r="BX108"/>
  <c r="BW108" s="1"/>
  <c r="BQ108"/>
  <c r="BX90"/>
  <c r="BW90" s="1"/>
  <c r="BQ90"/>
  <c r="BX21"/>
  <c r="BW21" s="1"/>
  <c r="BQ21"/>
  <c r="BX196"/>
  <c r="BW196" s="1"/>
  <c r="BQ196"/>
  <c r="BX106"/>
  <c r="BW106" s="1"/>
  <c r="BQ106"/>
  <c r="BQ127"/>
  <c r="BX127"/>
  <c r="BW127" s="1"/>
  <c r="BQ46"/>
  <c r="BX46"/>
  <c r="BW46" s="1"/>
  <c r="BQ32"/>
  <c r="BX32"/>
  <c r="BW32" s="1"/>
  <c r="BQ120"/>
  <c r="BX120"/>
  <c r="BW120" s="1"/>
  <c r="BQ119"/>
  <c r="BX119"/>
  <c r="BW119" s="1"/>
  <c r="I62" i="5"/>
  <c r="E25"/>
  <c r="AZ71" i="13"/>
  <c r="E8" i="5"/>
  <c r="E102" i="15" s="1"/>
  <c r="BK54" i="14"/>
  <c r="BR54"/>
  <c r="BR143"/>
  <c r="BK143"/>
  <c r="BR50"/>
  <c r="BK50"/>
  <c r="BX87"/>
  <c r="BW87" s="1"/>
  <c r="BQ87"/>
  <c r="BR23"/>
  <c r="BK23"/>
  <c r="BX171"/>
  <c r="BW171" s="1"/>
  <c r="BQ171"/>
  <c r="BR27"/>
  <c r="BK27"/>
  <c r="AT200"/>
  <c r="AT202" s="1"/>
  <c r="E9" i="5"/>
  <c r="AZ198" i="14"/>
  <c r="BX157"/>
  <c r="BW157" s="1"/>
  <c r="BQ157"/>
  <c r="BR144"/>
  <c r="BK144"/>
  <c r="BX83"/>
  <c r="BW83" s="1"/>
  <c r="BQ83"/>
  <c r="BX80"/>
  <c r="BW80" s="1"/>
  <c r="BQ80"/>
  <c r="BX161"/>
  <c r="BW161" s="1"/>
  <c r="BQ161"/>
  <c r="BK185"/>
  <c r="BR185"/>
  <c r="BK172"/>
  <c r="BR172"/>
  <c r="BK92"/>
  <c r="BR92"/>
  <c r="BK43"/>
  <c r="BR43"/>
  <c r="BX109"/>
  <c r="BQ112"/>
  <c r="BX112"/>
  <c r="BW112" s="1"/>
  <c r="BQ56"/>
  <c r="BX56"/>
  <c r="BW56" s="1"/>
  <c r="BK177"/>
  <c r="BR177"/>
  <c r="BK91"/>
  <c r="BR91"/>
  <c r="BQ116"/>
  <c r="BX116"/>
  <c r="BW116" s="1"/>
  <c r="BK35"/>
  <c r="BR35"/>
  <c r="BX173"/>
  <c r="BW173" s="1"/>
  <c r="BQ173"/>
  <c r="BX25"/>
  <c r="BW25" s="1"/>
  <c r="BQ25"/>
  <c r="BX190"/>
  <c r="BW190" s="1"/>
  <c r="BQ190"/>
  <c r="BX170"/>
  <c r="BW170" s="1"/>
  <c r="BQ170"/>
  <c r="BX133"/>
  <c r="BW133" s="1"/>
  <c r="BQ133"/>
  <c r="BR150"/>
  <c r="BK150"/>
  <c r="BR142"/>
  <c r="BK142"/>
  <c r="BX52"/>
  <c r="BW52" s="1"/>
  <c r="BQ52"/>
  <c r="BX85"/>
  <c r="BW85" s="1"/>
  <c r="BQ85"/>
  <c r="BX178"/>
  <c r="BW178" s="1"/>
  <c r="BQ178"/>
  <c r="BX158"/>
  <c r="BW158" s="1"/>
  <c r="BQ158"/>
  <c r="BX66"/>
  <c r="BW66" s="1"/>
  <c r="BQ66"/>
  <c r="BX30"/>
  <c r="BW30" s="1"/>
  <c r="BQ30"/>
  <c r="BK183"/>
  <c r="BR183"/>
  <c r="BQ139"/>
  <c r="BX139"/>
  <c r="BW139" s="1"/>
  <c r="BQ68"/>
  <c r="BX68"/>
  <c r="BW68" s="1"/>
  <c r="I23" i="5"/>
  <c r="I25" s="1"/>
  <c r="BQ96" i="13"/>
  <c r="BX96"/>
  <c r="BW96" s="1"/>
  <c r="BR65"/>
  <c r="BK65"/>
  <c r="BR31"/>
  <c r="BK31"/>
  <c r="BK72"/>
  <c r="BR72"/>
  <c r="BQ89"/>
  <c r="BX89"/>
  <c r="BW89" s="1"/>
  <c r="BR69"/>
  <c r="BK69"/>
  <c r="BR43"/>
  <c r="BK43"/>
  <c r="BX98"/>
  <c r="BW98" s="1"/>
  <c r="BQ98"/>
  <c r="AY18"/>
  <c r="BF18"/>
  <c r="BL108"/>
  <c r="BR90"/>
  <c r="BK90"/>
  <c r="BX61"/>
  <c r="BW61" s="1"/>
  <c r="BQ61"/>
  <c r="BR46"/>
  <c r="BK46"/>
  <c r="BQ77"/>
  <c r="BX77"/>
  <c r="BW77" s="1"/>
  <c r="BQ75"/>
  <c r="BX75"/>
  <c r="BW75" s="1"/>
  <c r="BK29"/>
  <c r="BR29"/>
  <c r="BX58"/>
  <c r="BW58" s="1"/>
  <c r="BQ58"/>
  <c r="BR30"/>
  <c r="BK30"/>
  <c r="BE54"/>
  <c r="BL54"/>
  <c r="BE28"/>
  <c r="BL28"/>
  <c r="BL55"/>
  <c r="BE55"/>
  <c r="BR64"/>
  <c r="BK64"/>
  <c r="BR24"/>
  <c r="BK24"/>
  <c r="BK41"/>
  <c r="BR41"/>
  <c r="BK33"/>
  <c r="BR33"/>
  <c r="BX60"/>
  <c r="BW60" s="1"/>
  <c r="BQ60"/>
  <c r="BC112"/>
  <c r="BI108"/>
  <c r="BO108" s="1"/>
  <c r="BU108" s="1"/>
  <c r="CA108" s="1"/>
  <c r="BE62"/>
  <c r="BL62"/>
  <c r="BK45"/>
  <c r="BR45"/>
  <c r="BL67"/>
  <c r="BE67"/>
  <c r="BR68"/>
  <c r="BK68"/>
  <c r="BX100"/>
  <c r="BW100" s="1"/>
  <c r="BQ100"/>
  <c r="BX39"/>
  <c r="BW39" s="1"/>
  <c r="BQ39"/>
  <c r="BR38"/>
  <c r="BK38"/>
  <c r="BQ107"/>
  <c r="BX107"/>
  <c r="BW107" s="1"/>
  <c r="BK37"/>
  <c r="BR37"/>
  <c r="BX103"/>
  <c r="BW103" s="1"/>
  <c r="BQ103"/>
  <c r="BX74"/>
  <c r="BW74" s="1"/>
  <c r="BQ74"/>
  <c r="BR27"/>
  <c r="BK27"/>
  <c r="BX36"/>
  <c r="BW36" s="1"/>
  <c r="BQ36"/>
  <c r="BQ104"/>
  <c r="BX104"/>
  <c r="BW104" s="1"/>
  <c r="BR53"/>
  <c r="BK53"/>
  <c r="BX44"/>
  <c r="BW44" s="1"/>
  <c r="BQ44"/>
  <c r="BX83"/>
  <c r="BW83" s="1"/>
  <c r="BQ83"/>
  <c r="BR19"/>
  <c r="BK19"/>
  <c r="BX80"/>
  <c r="BW80" s="1"/>
  <c r="BQ80"/>
  <c r="BX78"/>
  <c r="BW78" s="1"/>
  <c r="BQ78"/>
  <c r="BR51"/>
  <c r="BK51"/>
  <c r="BR57"/>
  <c r="BK57"/>
  <c r="BX92"/>
  <c r="BW92" s="1"/>
  <c r="BQ92"/>
  <c r="BX76"/>
  <c r="BW76" s="1"/>
  <c r="BQ76"/>
  <c r="BQ101"/>
  <c r="BX101"/>
  <c r="BW101" s="1"/>
  <c r="BX87"/>
  <c r="BW87" s="1"/>
  <c r="BQ87"/>
  <c r="BR42"/>
  <c r="BK42"/>
  <c r="BE48"/>
  <c r="BL48"/>
  <c r="BX106"/>
  <c r="BW106" s="1"/>
  <c r="BQ106"/>
  <c r="BX91"/>
  <c r="BW91" s="1"/>
  <c r="BQ91"/>
  <c r="BR21"/>
  <c r="BK21"/>
  <c r="BQ73"/>
  <c r="BX73"/>
  <c r="BW73" s="1"/>
  <c r="BR56"/>
  <c r="BK56"/>
  <c r="BR50"/>
  <c r="BK50"/>
  <c r="BQ84"/>
  <c r="BX84"/>
  <c r="BW84" s="1"/>
  <c r="BK63"/>
  <c r="BR63"/>
  <c r="AY108"/>
  <c r="BX102"/>
  <c r="BW102" s="1"/>
  <c r="BQ102"/>
  <c r="BR52"/>
  <c r="BK52"/>
  <c r="BR26"/>
  <c r="BK26"/>
  <c r="BQ79"/>
  <c r="BX79"/>
  <c r="BW79" s="1"/>
  <c r="BE32"/>
  <c r="BL32"/>
  <c r="BK25"/>
  <c r="BR25"/>
  <c r="BR97"/>
  <c r="BK97"/>
  <c r="BK49"/>
  <c r="BR49"/>
  <c r="BR105"/>
  <c r="BK105"/>
  <c r="BX85"/>
  <c r="BW85" s="1"/>
  <c r="BQ85"/>
  <c r="BX59"/>
  <c r="BW59" s="1"/>
  <c r="BQ59"/>
  <c r="BR34"/>
  <c r="BK34"/>
  <c r="AY71"/>
  <c r="BF71"/>
  <c r="BE66"/>
  <c r="BL66"/>
  <c r="BQ81"/>
  <c r="BX81"/>
  <c r="BW81" s="1"/>
  <c r="BR22"/>
  <c r="BK22"/>
  <c r="BK23"/>
  <c r="BR23"/>
  <c r="BR35"/>
  <c r="BK35"/>
  <c r="BX40"/>
  <c r="BW40" s="1"/>
  <c r="BQ40"/>
  <c r="BQ95"/>
  <c r="BX95"/>
  <c r="BW95" s="1"/>
  <c r="BQ99"/>
  <c r="BX99"/>
  <c r="BW99" s="1"/>
  <c r="BX94"/>
  <c r="BW94" s="1"/>
  <c r="BQ94"/>
  <c r="BR47"/>
  <c r="BK47"/>
  <c r="BX88"/>
  <c r="BW88" s="1"/>
  <c r="BQ88"/>
  <c r="AZ112"/>
  <c r="F88" i="15" l="1"/>
  <c r="F69"/>
  <c r="F49"/>
  <c r="F31"/>
  <c r="I13"/>
  <c r="I17" s="1"/>
  <c r="F13"/>
  <c r="J102"/>
  <c r="J106" s="1"/>
  <c r="E9"/>
  <c r="G9" s="1"/>
  <c r="J9" s="1"/>
  <c r="E65"/>
  <c r="G65" s="1"/>
  <c r="G69" s="1"/>
  <c r="G73" s="1"/>
  <c r="E45"/>
  <c r="G45" s="1"/>
  <c r="G49" s="1"/>
  <c r="G53" s="1"/>
  <c r="E84"/>
  <c r="G84" s="1"/>
  <c r="G88" s="1"/>
  <c r="G92" s="1"/>
  <c r="E27"/>
  <c r="G27" s="1"/>
  <c r="E106"/>
  <c r="BQ142" i="14"/>
  <c r="BX142"/>
  <c r="BW142" s="1"/>
  <c r="BQ54"/>
  <c r="BX54"/>
  <c r="BW54" s="1"/>
  <c r="BQ53"/>
  <c r="BX53"/>
  <c r="BW53" s="1"/>
  <c r="BQ147"/>
  <c r="BX147"/>
  <c r="BW147" s="1"/>
  <c r="BQ145"/>
  <c r="BX145"/>
  <c r="BW145" s="1"/>
  <c r="BX179"/>
  <c r="BW179" s="1"/>
  <c r="BQ179"/>
  <c r="BE167"/>
  <c r="BL167"/>
  <c r="BQ177"/>
  <c r="BX177"/>
  <c r="BW177" s="1"/>
  <c r="BQ43"/>
  <c r="BX43"/>
  <c r="BW43" s="1"/>
  <c r="BQ172"/>
  <c r="BX172"/>
  <c r="BW172" s="1"/>
  <c r="BQ143"/>
  <c r="BX143"/>
  <c r="BW143" s="1"/>
  <c r="BQ149"/>
  <c r="BX149"/>
  <c r="BW149" s="1"/>
  <c r="BQ168"/>
  <c r="BX168"/>
  <c r="BW168" s="1"/>
  <c r="BQ181"/>
  <c r="BX181"/>
  <c r="BW181" s="1"/>
  <c r="BX180"/>
  <c r="BW180" s="1"/>
  <c r="BQ180"/>
  <c r="BR75"/>
  <c r="BK75"/>
  <c r="BQ150"/>
  <c r="BX150"/>
  <c r="BW150" s="1"/>
  <c r="BQ144"/>
  <c r="BX144"/>
  <c r="BW144" s="1"/>
  <c r="BG198"/>
  <c r="BA200"/>
  <c r="BE207"/>
  <c r="BL166"/>
  <c r="BX182"/>
  <c r="BW182" s="1"/>
  <c r="BQ182"/>
  <c r="BX101"/>
  <c r="BW101" s="1"/>
  <c r="BQ101"/>
  <c r="BQ146"/>
  <c r="BX146"/>
  <c r="BW146" s="1"/>
  <c r="BI166"/>
  <c r="BC200"/>
  <c r="BQ31"/>
  <c r="BX31"/>
  <c r="BW31" s="1"/>
  <c r="BQ148"/>
  <c r="BX148"/>
  <c r="BW148" s="1"/>
  <c r="BH200"/>
  <c r="BN198"/>
  <c r="BO109"/>
  <c r="BE109"/>
  <c r="BR36"/>
  <c r="BK36"/>
  <c r="BQ183"/>
  <c r="BX183"/>
  <c r="BW183" s="1"/>
  <c r="BQ35"/>
  <c r="BX35"/>
  <c r="BW35" s="1"/>
  <c r="BQ91"/>
  <c r="BX91"/>
  <c r="BW91" s="1"/>
  <c r="BQ92"/>
  <c r="BX92"/>
  <c r="BW92" s="1"/>
  <c r="BQ185"/>
  <c r="BX185"/>
  <c r="BW185" s="1"/>
  <c r="BF198"/>
  <c r="AZ200"/>
  <c r="AY198"/>
  <c r="AY200" s="1"/>
  <c r="AY202" s="1"/>
  <c r="BQ27"/>
  <c r="BX27"/>
  <c r="BW27" s="1"/>
  <c r="BQ23"/>
  <c r="BX23"/>
  <c r="BW23" s="1"/>
  <c r="BQ50"/>
  <c r="BX50"/>
  <c r="BW50" s="1"/>
  <c r="BU198"/>
  <c r="BQ176"/>
  <c r="BX176"/>
  <c r="BW176" s="1"/>
  <c r="BQ42"/>
  <c r="BX42"/>
  <c r="BW42" s="1"/>
  <c r="BX187"/>
  <c r="BW187" s="1"/>
  <c r="BQ187"/>
  <c r="BR37"/>
  <c r="BK37"/>
  <c r="BB206"/>
  <c r="BB202"/>
  <c r="BQ20"/>
  <c r="BX20"/>
  <c r="BW20" s="1"/>
  <c r="BR74"/>
  <c r="BK74"/>
  <c r="BX47" i="13"/>
  <c r="BW47" s="1"/>
  <c r="BQ47"/>
  <c r="BQ97"/>
  <c r="BX97"/>
  <c r="BW97" s="1"/>
  <c r="BQ26"/>
  <c r="BX26"/>
  <c r="BW26" s="1"/>
  <c r="BX23"/>
  <c r="BW23" s="1"/>
  <c r="BQ23"/>
  <c r="BL71"/>
  <c r="BE71"/>
  <c r="BK32"/>
  <c r="BR32"/>
  <c r="BQ50"/>
  <c r="BX50"/>
  <c r="BW50" s="1"/>
  <c r="BX57"/>
  <c r="BW57" s="1"/>
  <c r="BQ57"/>
  <c r="BX19"/>
  <c r="BW19" s="1"/>
  <c r="BQ19"/>
  <c r="BX27"/>
  <c r="BW27" s="1"/>
  <c r="BQ27"/>
  <c r="BQ68"/>
  <c r="BX68"/>
  <c r="BW68" s="1"/>
  <c r="BX24"/>
  <c r="BW24" s="1"/>
  <c r="BQ24"/>
  <c r="BK55"/>
  <c r="BR55"/>
  <c r="BQ46"/>
  <c r="BX46"/>
  <c r="BW46" s="1"/>
  <c r="BQ90"/>
  <c r="BX90"/>
  <c r="BW90" s="1"/>
  <c r="BX43"/>
  <c r="BW43" s="1"/>
  <c r="BQ43"/>
  <c r="BX31"/>
  <c r="BW31" s="1"/>
  <c r="BQ31"/>
  <c r="BX22"/>
  <c r="BW22" s="1"/>
  <c r="BQ22"/>
  <c r="BQ34"/>
  <c r="BX34"/>
  <c r="BW34" s="1"/>
  <c r="BQ52"/>
  <c r="BX52"/>
  <c r="BW52" s="1"/>
  <c r="BQ63"/>
  <c r="BX63"/>
  <c r="BW63" s="1"/>
  <c r="BK48"/>
  <c r="BR48"/>
  <c r="BQ45"/>
  <c r="BX45"/>
  <c r="BW45" s="1"/>
  <c r="BQ33"/>
  <c r="BX33"/>
  <c r="BW33" s="1"/>
  <c r="BK54"/>
  <c r="BR54"/>
  <c r="BL18"/>
  <c r="BE18"/>
  <c r="BX35"/>
  <c r="BW35" s="1"/>
  <c r="BQ35"/>
  <c r="BK66"/>
  <c r="BR66"/>
  <c r="BQ49"/>
  <c r="BX49"/>
  <c r="BW49" s="1"/>
  <c r="BQ25"/>
  <c r="BX25"/>
  <c r="BW25" s="1"/>
  <c r="BQ56"/>
  <c r="BX56"/>
  <c r="BW56" s="1"/>
  <c r="BQ21"/>
  <c r="BX21"/>
  <c r="BW21" s="1"/>
  <c r="BQ42"/>
  <c r="BX42"/>
  <c r="BW42" s="1"/>
  <c r="BX51"/>
  <c r="BW51" s="1"/>
  <c r="BQ51"/>
  <c r="BX53"/>
  <c r="BW53" s="1"/>
  <c r="BQ53"/>
  <c r="BQ38"/>
  <c r="BX38"/>
  <c r="BW38" s="1"/>
  <c r="BK67"/>
  <c r="BR67"/>
  <c r="BQ64"/>
  <c r="BX64"/>
  <c r="BW64" s="1"/>
  <c r="BQ30"/>
  <c r="BX30"/>
  <c r="BW30" s="1"/>
  <c r="BX69"/>
  <c r="BW69" s="1"/>
  <c r="BQ69"/>
  <c r="BX65"/>
  <c r="BW65" s="1"/>
  <c r="BQ65"/>
  <c r="AY112"/>
  <c r="BE108"/>
  <c r="BE112" s="1"/>
  <c r="BQ105"/>
  <c r="BX105"/>
  <c r="BW105" s="1"/>
  <c r="BQ37"/>
  <c r="BX37"/>
  <c r="BW37" s="1"/>
  <c r="BK62"/>
  <c r="BR62"/>
  <c r="BQ41"/>
  <c r="BX41"/>
  <c r="BW41" s="1"/>
  <c r="BK28"/>
  <c r="BR28"/>
  <c r="BQ29"/>
  <c r="BX29"/>
  <c r="BW29" s="1"/>
  <c r="BR108"/>
  <c r="BK108"/>
  <c r="BX72"/>
  <c r="BW72" s="1"/>
  <c r="BQ72"/>
  <c r="J27" i="15" l="1"/>
  <c r="J31" s="1"/>
  <c r="J35" s="1"/>
  <c r="G31"/>
  <c r="G35" s="1"/>
  <c r="E88"/>
  <c r="J84"/>
  <c r="J88" s="1"/>
  <c r="J92" s="1"/>
  <c r="E31"/>
  <c r="J13"/>
  <c r="J17" s="1"/>
  <c r="E13"/>
  <c r="J65"/>
  <c r="J69" s="1"/>
  <c r="J73" s="1"/>
  <c r="E69"/>
  <c r="J45"/>
  <c r="J49" s="1"/>
  <c r="J53" s="1"/>
  <c r="E49"/>
  <c r="E52" s="1"/>
  <c r="BX74" i="14"/>
  <c r="BW74" s="1"/>
  <c r="BQ74"/>
  <c r="BC206"/>
  <c r="BC202"/>
  <c r="BK207"/>
  <c r="BR166"/>
  <c r="BM198"/>
  <c r="BG200"/>
  <c r="BL198"/>
  <c r="BF200"/>
  <c r="BE198"/>
  <c r="BQ36"/>
  <c r="BX36"/>
  <c r="BW36" s="1"/>
  <c r="BH202"/>
  <c r="BH206"/>
  <c r="BA202"/>
  <c r="BA206"/>
  <c r="BK167"/>
  <c r="BR167"/>
  <c r="BX37"/>
  <c r="BW37" s="1"/>
  <c r="BQ37"/>
  <c r="CA198"/>
  <c r="AZ204"/>
  <c r="AZ202"/>
  <c r="BT198"/>
  <c r="BN200"/>
  <c r="BX75"/>
  <c r="BW75" s="1"/>
  <c r="BQ75"/>
  <c r="BU109"/>
  <c r="BK109"/>
  <c r="BO166"/>
  <c r="BI200"/>
  <c r="BE166"/>
  <c r="BE211" s="1"/>
  <c r="BX62" i="13"/>
  <c r="BW62" s="1"/>
  <c r="BQ62"/>
  <c r="BX108"/>
  <c r="BW108" s="1"/>
  <c r="BQ108"/>
  <c r="BR71"/>
  <c r="BK71"/>
  <c r="BK112" s="1"/>
  <c r="BX28"/>
  <c r="BW28" s="1"/>
  <c r="BQ28"/>
  <c r="BQ67"/>
  <c r="BX67"/>
  <c r="BW67" s="1"/>
  <c r="BX54"/>
  <c r="BW54" s="1"/>
  <c r="BQ54"/>
  <c r="BQ55"/>
  <c r="BX55"/>
  <c r="BW55" s="1"/>
  <c r="BR18"/>
  <c r="BK18"/>
  <c r="BX66"/>
  <c r="BW66" s="1"/>
  <c r="BQ66"/>
  <c r="BX48"/>
  <c r="BW48" s="1"/>
  <c r="BQ48"/>
  <c r="BX32"/>
  <c r="BW32" s="1"/>
  <c r="BQ32"/>
  <c r="E91" i="15" l="1"/>
  <c r="F91" s="1"/>
  <c r="E90"/>
  <c r="F90" s="1"/>
  <c r="F89"/>
  <c r="E71"/>
  <c r="F71" s="1"/>
  <c r="F70"/>
  <c r="E72"/>
  <c r="F72" s="1"/>
  <c r="F50"/>
  <c r="E51"/>
  <c r="E33"/>
  <c r="E34"/>
  <c r="F32"/>
  <c r="G13"/>
  <c r="G17" s="1"/>
  <c r="BU166" i="14"/>
  <c r="BO200"/>
  <c r="BG202"/>
  <c r="BG206"/>
  <c r="BI206"/>
  <c r="BI202"/>
  <c r="BK198"/>
  <c r="BK200" s="1"/>
  <c r="BK202" s="1"/>
  <c r="BR198"/>
  <c r="BL200"/>
  <c r="BK166"/>
  <c r="BK211" s="1"/>
  <c r="CA109"/>
  <c r="BW109" s="1"/>
  <c r="BQ109"/>
  <c r="BZ198"/>
  <c r="BZ200" s="1"/>
  <c r="BT200"/>
  <c r="BF202"/>
  <c r="BF204"/>
  <c r="BQ207"/>
  <c r="BX166"/>
  <c r="BQ166"/>
  <c r="BQ211" s="1"/>
  <c r="BN206"/>
  <c r="BN202"/>
  <c r="BX167"/>
  <c r="BW167" s="1"/>
  <c r="BQ167"/>
  <c r="BM200"/>
  <c r="BS198"/>
  <c r="BE200"/>
  <c r="BE202" s="1"/>
  <c r="BQ71" i="13"/>
  <c r="BQ112" s="1"/>
  <c r="BX71"/>
  <c r="BW71" s="1"/>
  <c r="BW112" s="1"/>
  <c r="BQ18"/>
  <c r="BX18"/>
  <c r="BW18" s="1"/>
  <c r="F73" i="15" l="1"/>
  <c r="F92"/>
  <c r="E92"/>
  <c r="E73"/>
  <c r="F51"/>
  <c r="F52"/>
  <c r="F34"/>
  <c r="F33"/>
  <c r="E16"/>
  <c r="F16" s="1"/>
  <c r="E15"/>
  <c r="BM206" i="14"/>
  <c r="BM202"/>
  <c r="BZ206"/>
  <c r="BZ202"/>
  <c r="BL204"/>
  <c r="BL202"/>
  <c r="CA166"/>
  <c r="CA200" s="1"/>
  <c r="BU200"/>
  <c r="BY198"/>
  <c r="BY200" s="1"/>
  <c r="BS200"/>
  <c r="BW207"/>
  <c r="BW166"/>
  <c r="BW211" s="1"/>
  <c r="BT202"/>
  <c r="BT206"/>
  <c r="BO202"/>
  <c r="BO206"/>
  <c r="BR200"/>
  <c r="BQ198"/>
  <c r="BQ200" s="1"/>
  <c r="BQ202" s="1"/>
  <c r="BX198"/>
  <c r="B73" i="6"/>
  <c r="B74"/>
  <c r="I10" i="5"/>
  <c r="I9"/>
  <c r="I8"/>
  <c r="I204" i="15" s="1"/>
  <c r="I7" i="5"/>
  <c r="I205" i="15" s="1"/>
  <c r="I209" s="1"/>
  <c r="I210" s="1"/>
  <c r="I214" s="1"/>
  <c r="H12" i="5"/>
  <c r="G12"/>
  <c r="F12"/>
  <c r="E12"/>
  <c r="Q4" i="6"/>
  <c r="R4"/>
  <c r="S4"/>
  <c r="T4"/>
  <c r="G66"/>
  <c r="G69" s="1"/>
  <c r="H66"/>
  <c r="H69" s="1"/>
  <c r="I66"/>
  <c r="I69" s="1"/>
  <c r="G67"/>
  <c r="H67"/>
  <c r="I67"/>
  <c r="G68"/>
  <c r="H68"/>
  <c r="I68"/>
  <c r="F68"/>
  <c r="F67"/>
  <c r="F66"/>
  <c r="F69" s="1"/>
  <c r="F53" i="15" l="1"/>
  <c r="F35"/>
  <c r="E53"/>
  <c r="F14"/>
  <c r="E17"/>
  <c r="E35"/>
  <c r="F15"/>
  <c r="BR204" i="14"/>
  <c r="BR202"/>
  <c r="BY202"/>
  <c r="BS206"/>
  <c r="BS202"/>
  <c r="BX200"/>
  <c r="BW198"/>
  <c r="BW200" s="1"/>
  <c r="BW202" s="1"/>
  <c r="CA206"/>
  <c r="CA202"/>
  <c r="BU202"/>
  <c r="BU206"/>
  <c r="I12" i="5"/>
  <c r="F70" i="6"/>
  <c r="G70"/>
  <c r="H70"/>
  <c r="I70"/>
  <c r="F17" i="15" l="1"/>
  <c r="BX204" i="14"/>
  <c r="BX202"/>
  <c r="BY206"/>
  <c r="E56" i="6"/>
  <c r="U4"/>
  <c r="U3"/>
  <c r="T3"/>
  <c r="T5" s="1"/>
  <c r="S3"/>
  <c r="S5" s="1"/>
  <c r="R3"/>
  <c r="R5" s="1"/>
  <c r="Q3"/>
  <c r="Q5" s="1"/>
  <c r="O5"/>
  <c r="U5" l="1"/>
  <c r="V4"/>
  <c r="V3"/>
  <c r="U14" i="12"/>
  <c r="T14"/>
  <c r="S14"/>
  <c r="R14"/>
  <c r="Q14"/>
  <c r="O14"/>
  <c r="V13"/>
  <c r="V12"/>
  <c r="U14" i="6"/>
  <c r="T14"/>
  <c r="S14"/>
  <c r="R14"/>
  <c r="Q14"/>
  <c r="V13"/>
  <c r="V12"/>
  <c r="O14"/>
  <c r="V5" l="1"/>
  <c r="E12" s="1"/>
  <c r="V14"/>
  <c r="V14" i="12"/>
  <c r="I43" i="6" l="1"/>
  <c r="H43"/>
  <c r="G43"/>
  <c r="F43"/>
  <c r="E43"/>
  <c r="E40" i="12" l="1"/>
  <c r="E41"/>
  <c r="E42"/>
  <c r="G41"/>
  <c r="G42"/>
  <c r="G40"/>
  <c r="F42"/>
  <c r="F40"/>
  <c r="F41"/>
  <c r="I40"/>
  <c r="I41"/>
  <c r="I42"/>
  <c r="H40"/>
  <c r="H41"/>
  <c r="H42"/>
  <c r="E26" i="6"/>
  <c r="E21"/>
  <c r="I43" i="12" l="1"/>
  <c r="G43"/>
  <c r="F43"/>
  <c r="H43"/>
  <c r="E43"/>
  <c r="E13" i="6" l="1"/>
  <c r="F13" l="1"/>
  <c r="F26"/>
  <c r="F21"/>
  <c r="F12"/>
  <c r="G26" l="1"/>
  <c r="H26" s="1"/>
  <c r="G21"/>
  <c r="G12"/>
  <c r="G13"/>
  <c r="H12" l="1"/>
  <c r="I12" s="1"/>
  <c r="H13"/>
  <c r="H21"/>
  <c r="I26"/>
  <c r="E14"/>
  <c r="E33"/>
  <c r="E35"/>
  <c r="E19"/>
  <c r="E46" l="1"/>
  <c r="E60" s="1"/>
  <c r="E34"/>
  <c r="F34" s="1"/>
  <c r="F35"/>
  <c r="I13"/>
  <c r="F33"/>
  <c r="I21"/>
  <c r="E20"/>
  <c r="E28"/>
  <c r="E48" s="1"/>
  <c r="E62" s="1"/>
  <c r="E68" s="1"/>
  <c r="E27"/>
  <c r="F19"/>
  <c r="E15"/>
  <c r="F14"/>
  <c r="E66" l="1"/>
  <c r="E69" s="1"/>
  <c r="F46"/>
  <c r="F60" s="1"/>
  <c r="E22"/>
  <c r="E19" i="12" s="1"/>
  <c r="E47" i="6"/>
  <c r="E36"/>
  <c r="E35" i="12" s="1"/>
  <c r="F27" i="6"/>
  <c r="G27" s="1"/>
  <c r="F20"/>
  <c r="G33"/>
  <c r="G35"/>
  <c r="E12" i="12"/>
  <c r="E13"/>
  <c r="F28" i="6"/>
  <c r="E14" i="12"/>
  <c r="E33"/>
  <c r="E21"/>
  <c r="E29" i="6"/>
  <c r="E28" i="12" s="1"/>
  <c r="G14" i="6"/>
  <c r="F15"/>
  <c r="F14" i="12" s="1"/>
  <c r="F36" i="6"/>
  <c r="F33" i="12" s="1"/>
  <c r="G34" i="6"/>
  <c r="G19"/>
  <c r="E70" l="1"/>
  <c r="E34" i="12"/>
  <c r="E20"/>
  <c r="E22" s="1"/>
  <c r="E49" i="6"/>
  <c r="E61"/>
  <c r="E67" s="1"/>
  <c r="F48"/>
  <c r="F62" s="1"/>
  <c r="G46"/>
  <c r="G60" s="1"/>
  <c r="F47"/>
  <c r="F61" s="1"/>
  <c r="F22"/>
  <c r="F20" i="12" s="1"/>
  <c r="E36"/>
  <c r="F29" i="6"/>
  <c r="F26" i="12" s="1"/>
  <c r="E27"/>
  <c r="E15"/>
  <c r="F35"/>
  <c r="F13"/>
  <c r="F12"/>
  <c r="E26"/>
  <c r="G28" i="6"/>
  <c r="H33"/>
  <c r="F34" i="12"/>
  <c r="H35" i="6"/>
  <c r="G20"/>
  <c r="H34"/>
  <c r="G36"/>
  <c r="G34" i="12" s="1"/>
  <c r="H27" i="6"/>
  <c r="H14"/>
  <c r="G15"/>
  <c r="H19"/>
  <c r="H46" l="1"/>
  <c r="H60" s="1"/>
  <c r="G48"/>
  <c r="G62" s="1"/>
  <c r="F49"/>
  <c r="G22"/>
  <c r="G19" i="12" s="1"/>
  <c r="G47" i="6"/>
  <c r="G61" s="1"/>
  <c r="F21" i="12"/>
  <c r="F19"/>
  <c r="E29"/>
  <c r="F28"/>
  <c r="F27"/>
  <c r="G29" i="6"/>
  <c r="G27" i="12" s="1"/>
  <c r="F36"/>
  <c r="G12"/>
  <c r="G13"/>
  <c r="H20" i="6"/>
  <c r="G20" i="12"/>
  <c r="G33"/>
  <c r="I33" i="6"/>
  <c r="I35"/>
  <c r="H28"/>
  <c r="G35" i="12"/>
  <c r="G14"/>
  <c r="F15"/>
  <c r="I19" i="6"/>
  <c r="I14"/>
  <c r="H15"/>
  <c r="I34"/>
  <c r="H36"/>
  <c r="H33" i="12" s="1"/>
  <c r="I27" i="6"/>
  <c r="F22" i="12" l="1"/>
  <c r="G21"/>
  <c r="G22" s="1"/>
  <c r="H48" i="6"/>
  <c r="H62" s="1"/>
  <c r="H47"/>
  <c r="H61" s="1"/>
  <c r="F56"/>
  <c r="G49"/>
  <c r="G56"/>
  <c r="I46"/>
  <c r="I60" s="1"/>
  <c r="H22"/>
  <c r="F29" i="12"/>
  <c r="H29" i="6"/>
  <c r="H27" i="12" s="1"/>
  <c r="G26"/>
  <c r="G28"/>
  <c r="G15"/>
  <c r="I15" i="6"/>
  <c r="I14" i="12" s="1"/>
  <c r="H34"/>
  <c r="H12"/>
  <c r="H13"/>
  <c r="I28" i="6"/>
  <c r="H35" i="12"/>
  <c r="I36" i="6"/>
  <c r="I33" i="12" s="1"/>
  <c r="I20" i="6"/>
  <c r="G36" i="12"/>
  <c r="H14"/>
  <c r="E76" i="6" l="1"/>
  <c r="I48"/>
  <c r="I62" s="1"/>
  <c r="H49"/>
  <c r="H56"/>
  <c r="I22"/>
  <c r="I20" i="12" s="1"/>
  <c r="I47" i="6"/>
  <c r="I61" s="1"/>
  <c r="H20" i="12"/>
  <c r="H19"/>
  <c r="H21"/>
  <c r="H28"/>
  <c r="H26"/>
  <c r="G29"/>
  <c r="I34"/>
  <c r="I19"/>
  <c r="I12"/>
  <c r="I13"/>
  <c r="H36"/>
  <c r="I35"/>
  <c r="H15"/>
  <c r="I29" i="6"/>
  <c r="I28" i="12" s="1"/>
  <c r="I21" l="1"/>
  <c r="F76" i="6"/>
  <c r="I49"/>
  <c r="H22" i="12"/>
  <c r="H29"/>
  <c r="I36"/>
  <c r="I15"/>
  <c r="I26"/>
  <c r="I27"/>
  <c r="I22"/>
  <c r="G76" i="6" l="1"/>
  <c r="I56"/>
  <c r="I29" i="12"/>
  <c r="I76" i="6" l="1"/>
  <c r="H76"/>
</calcChain>
</file>

<file path=xl/comments1.xml><?xml version="1.0" encoding="utf-8"?>
<comments xmlns="http://schemas.openxmlformats.org/spreadsheetml/2006/main">
  <authors>
    <author>t52274</author>
  </authors>
  <commentList>
    <comment ref="Q25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Allows for YTD shortage of resource for this task
</t>
        </r>
      </text>
    </comment>
    <comment ref="Q30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Allows for YTD shortage of resource for this task
</t>
        </r>
      </text>
    </comment>
    <comment ref="Q35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Allows for YTD shortage of resource for this task
</t>
        </r>
      </text>
    </comment>
    <comment ref="Q41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Allows for YTD shortage of resource for this task
</t>
        </r>
      </text>
    </comment>
    <comment ref="Q56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Allows for YTD shortage of resource for this task
</t>
        </r>
      </text>
    </comment>
    <comment ref="Q57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Allows for YTD shortage of resource for this task
</t>
        </r>
      </text>
    </comment>
    <comment ref="AW58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Provision for network related issues concerning metering for the federally funded SGSC project in future years</t>
        </r>
      </text>
    </comment>
    <comment ref="BC58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Provision for network related issues concerning metering for the federally funded SGSC project in future years</t>
        </r>
      </text>
    </comment>
    <comment ref="BI58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Provision for network related issues concerning metering for the federally funded SGSC project in future years</t>
        </r>
      </text>
    </comment>
    <comment ref="BO58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Provision for network related issues concerning metering for the federally funded SGSC project in future years</t>
        </r>
      </text>
    </comment>
    <comment ref="BU58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Provision for network related issues concerning metering for the federally funded SGSC project in future years</t>
        </r>
      </text>
    </comment>
    <comment ref="CA58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Provision for network related issues concerning metering for the federally funded SGSC project in future years</t>
        </r>
      </text>
    </comment>
    <comment ref="Q63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Allows for YTD shortage of resource for this task
</t>
        </r>
      </text>
    </comment>
    <comment ref="Q64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Allows for YTD shortage of resource for this task
</t>
        </r>
      </text>
    </comment>
    <comment ref="Q65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Allows for YTD shortage of resource for this task
</t>
        </r>
      </text>
    </comment>
    <comment ref="Q66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Allows for YTD shortage of resource for this task
</t>
        </r>
      </text>
    </comment>
    <comment ref="B70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Previously Capital but now categorised as an ancillary metering sevice
</t>
        </r>
      </text>
    </comment>
    <comment ref="AW74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BC74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BI74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BO74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BU74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CA74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AW76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BC76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BI76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BO76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BU76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CA76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</commentList>
</comments>
</file>

<file path=xl/comments2.xml><?xml version="1.0" encoding="utf-8"?>
<comments xmlns="http://schemas.openxmlformats.org/spreadsheetml/2006/main">
  <authors>
    <author>t52274</author>
  </authors>
  <commentList>
    <comment ref="K16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Based on 12-13 Actulas + 2.5%</t>
        </r>
      </text>
    </comment>
    <comment ref="N42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per e-mail sent 20-2-14</t>
        </r>
      </text>
    </comment>
    <comment ref="AW43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10% cost to deal with dysynergies relating to water meter processing</t>
        </r>
      </text>
    </comment>
    <comment ref="BC43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10% cost to deal with dysynergies relating to water meter processing</t>
        </r>
      </text>
    </comment>
    <comment ref="BI43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10% cost to deal with dysynergies relating to water meter processing</t>
        </r>
      </text>
    </comment>
    <comment ref="BO43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10% cost to deal with dysynergies relating to water meter processing</t>
        </r>
      </text>
    </comment>
    <comment ref="BU43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10% cost to deal with dysynergies relating to water meter processing</t>
        </r>
      </text>
    </comment>
    <comment ref="CA43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10% cost to deal with dysynergies relating to water meter processing</t>
        </r>
      </text>
    </comment>
    <comment ref="K87" authorId="0">
      <text>
        <r>
          <rPr>
            <b/>
            <sz val="8"/>
            <color indexed="81"/>
            <rFont val="Tahoma"/>
            <family val="2"/>
          </rPr>
          <t>multiply by a factor of 2
 for post ELOB sale dysenergy</t>
        </r>
      </text>
    </comment>
    <comment ref="N101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per e-mail sent 20-2-14</t>
        </r>
      </text>
    </comment>
    <comment ref="K121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Triple to allow for incoming data costs currently attributed to ELOB </t>
        </r>
      </text>
    </comment>
    <comment ref="AW121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Triple to allow for incoming data costs currently attributed to ELOB </t>
        </r>
      </text>
    </comment>
    <comment ref="BC121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Triple to allow for incoming data costs currently attributed to ELOB </t>
        </r>
      </text>
    </comment>
    <comment ref="BI121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Triple to allow for incoming data costs currently attributed to ELOB </t>
        </r>
      </text>
    </comment>
    <comment ref="BO121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Triple to allow for incoming data costs currently attributed to ELOB </t>
        </r>
      </text>
    </comment>
    <comment ref="BU121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Triple to allow for incoming data costs currently attributed to ELOB </t>
        </r>
      </text>
    </comment>
    <comment ref="CA121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Triple to allow for incoming data costs currently attributed to ELOB </t>
        </r>
      </text>
    </comment>
    <comment ref="K141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Incorporates 2 additional BSP officers
</t>
        </r>
      </text>
    </comment>
    <comment ref="AW169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$114k for continuous improvement projects to enable meter reading to continue to absorb organic growth in the network</t>
        </r>
      </text>
    </comment>
    <comment ref="BC169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$114k for continuous improvement projects to enable meter reading to continue to absorb organic growth in the network</t>
        </r>
      </text>
    </comment>
    <comment ref="BI169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$114k for continuous improvement projects to enable meter reading to continue to absorb organic growth in the network</t>
        </r>
      </text>
    </comment>
    <comment ref="BO169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$114k for continuous improvement projects to enable meter reading to continue to absorb organic growth in the network</t>
        </r>
      </text>
    </comment>
    <comment ref="BU169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$114k for continuous improvement projects to enable meter reading to continue to absorb organic growth in the network</t>
        </r>
      </text>
    </comment>
    <comment ref="CA169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$114k for continuous improvement projects to enable meter reading to continue to absorb organic growth in the network</t>
        </r>
      </text>
    </comment>
    <comment ref="AS172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Factors additional 0.5% for organic growth. As this cost is managed through an outsourced arrangement costed by unit rate multiplied by volume cost will rise (assuming growth of 1% for the year, therefore avg 0.5% over the course of the year).</t>
        </r>
      </text>
    </comment>
    <comment ref="AY172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Factors additional 0.5% for organic growth. As this cost is managed through an outsourced arrangement costed by unit rate multiplied by volume cost will rise (assuming growth of 1% for the year, therefore avg 0.5% over the course of the year).</t>
        </r>
      </text>
    </comment>
    <comment ref="BE172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Factors additional 0.5% for organic growth. As this cost is managed through an outsourced arrangement costed by unit rate multiplied by volume cost will rise (assuming growth of 1% for the year, therefore avg 0.5% over the course of the year).</t>
        </r>
      </text>
    </comment>
    <comment ref="BK172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Factors additional 0.5% for organic growth. As this cost is managed through an outsourced arrangement costed by unit rate multiplied by volume cost will rise (assuming growth of 1% for the year, therefore avg 0.5% over the course of the year).</t>
        </r>
      </text>
    </comment>
    <comment ref="BQ172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Factors additional 0.5% for organic growth. As this cost is managed through an outsourced arrangement costed by unit rate multiplied by volume cost will rise (assuming growth of 1% for the year, therefore avg 0.5% over the course of the year).</t>
        </r>
      </text>
    </comment>
    <comment ref="BW172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Factors additional 0.5% for organic growth. As this cost is managed through an outsourced arrangement costed by unit rate multiplied by volume cost will rise (assuming growth of 1% for the year, therefore avg 0.5% over the course of the year).</t>
        </r>
      </text>
    </comment>
    <comment ref="N174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Adj to align ANS per email dated 21/2/14</t>
        </r>
      </text>
    </comment>
    <comment ref="O174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Allocation of $50k from ANS based on a 60/40 split for T5/6
</t>
        </r>
      </text>
    </comment>
    <comment ref="N179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Reduction of 11.28%. This is the proportion of costs calculated which relates to Ausgrid requested special reads as per metering unit cost summary prepared by AH/WT/SR</t>
        </r>
      </text>
    </comment>
    <comment ref="N180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Reduction of 11.28%. This is the proportion of costs calculated which relates to Ausgrid requested special reads as per metering unit cost summary prepared by AH/WT/SR</t>
        </r>
      </text>
    </comment>
    <comment ref="N183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Reduction of 11.28%. This is the proportion of costs calculated which relates to Ausgrid requested special reads as per metering unit cost summary prepared by AH/WT/SR</t>
        </r>
      </text>
    </comment>
    <comment ref="N186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Reduction of 11.28%. This is the proportion of costs calculated which relates to Ausgrid requested special reads as per metering unit cost summary prepared by AH/WT/SR</t>
        </r>
      </text>
    </comment>
  </commentList>
</comments>
</file>

<file path=xl/sharedStrings.xml><?xml version="1.0" encoding="utf-8"?>
<sst xmlns="http://schemas.openxmlformats.org/spreadsheetml/2006/main" count="2104" uniqueCount="762">
  <si>
    <t>CUBE:</t>
  </si>
  <si>
    <t>tm1prod:Version - CO</t>
  </si>
  <si>
    <t>tm1prod:Partner Cost Centre</t>
  </si>
  <si>
    <t>tm1prod:Functional Area</t>
  </si>
  <si>
    <t>tm1prod:Job Number</t>
  </si>
  <si>
    <t>tm1prod:Product Code</t>
  </si>
  <si>
    <t>tm1prod:Project Code</t>
  </si>
  <si>
    <t>tm1prod:Profit Centre</t>
  </si>
  <si>
    <t>tm1prod:Cost Centre</t>
  </si>
  <si>
    <t>Year</t>
  </si>
  <si>
    <t>tm1prod:Cost Element</t>
  </si>
  <si>
    <t>DTS Costs</t>
  </si>
  <si>
    <t>2012-13</t>
  </si>
  <si>
    <t>CC52B3 - Smart Meter Initiatives</t>
  </si>
  <si>
    <t>131600327</t>
  </si>
  <si>
    <t>131610705</t>
  </si>
  <si>
    <t>131610706</t>
  </si>
  <si>
    <t>131610739</t>
  </si>
  <si>
    <t>131611027</t>
  </si>
  <si>
    <t>131611283</t>
  </si>
  <si>
    <t>132000144</t>
  </si>
  <si>
    <t>TOTAL SMI (DNSP)</t>
  </si>
  <si>
    <t>131610010</t>
  </si>
  <si>
    <t>131610083</t>
  </si>
  <si>
    <t>131610086</t>
  </si>
  <si>
    <t>131610088</t>
  </si>
  <si>
    <t>131610092</t>
  </si>
  <si>
    <t>131610093</t>
  </si>
  <si>
    <t>131610094</t>
  </si>
  <si>
    <t>131610138</t>
  </si>
  <si>
    <t>131610181</t>
  </si>
  <si>
    <t>131610182</t>
  </si>
  <si>
    <t>131610526</t>
  </si>
  <si>
    <t>131610582</t>
  </si>
  <si>
    <t>131610740</t>
  </si>
  <si>
    <t>131610784</t>
  </si>
  <si>
    <t>131610984</t>
  </si>
  <si>
    <t>131611228</t>
  </si>
  <si>
    <t>131611435</t>
  </si>
  <si>
    <t>131320022</t>
  </si>
  <si>
    <t>TOTAL MDO (DNSP ONLY)</t>
  </si>
  <si>
    <t>131610636</t>
  </si>
  <si>
    <t>131610829</t>
  </si>
  <si>
    <t>131610830</t>
  </si>
  <si>
    <t>131611047</t>
  </si>
  <si>
    <t>131611048</t>
  </si>
  <si>
    <t>131611049</t>
  </si>
  <si>
    <t>131611050</t>
  </si>
  <si>
    <t>131611243</t>
  </si>
  <si>
    <t>131611246</t>
  </si>
  <si>
    <t>131611247</t>
  </si>
  <si>
    <t>131611248</t>
  </si>
  <si>
    <t>131611293</t>
  </si>
  <si>
    <t>131611320</t>
  </si>
  <si>
    <t>131611324</t>
  </si>
  <si>
    <t>132000109</t>
  </si>
  <si>
    <t>132000110</t>
  </si>
  <si>
    <t>132000111</t>
  </si>
  <si>
    <t>132000119</t>
  </si>
  <si>
    <t>132000122</t>
  </si>
  <si>
    <t>132000128</t>
  </si>
  <si>
    <t>132000136</t>
  </si>
  <si>
    <t>132000150</t>
  </si>
  <si>
    <t>132000151</t>
  </si>
  <si>
    <t>132000152</t>
  </si>
  <si>
    <t>132000162</t>
  </si>
  <si>
    <t>132000164</t>
  </si>
  <si>
    <t>132000178</t>
  </si>
  <si>
    <t>132000179</t>
  </si>
  <si>
    <t>132000180</t>
  </si>
  <si>
    <t>132000181</t>
  </si>
  <si>
    <t>132000183</t>
  </si>
  <si>
    <t>132000185</t>
  </si>
  <si>
    <t>132000191</t>
  </si>
  <si>
    <t>132000193</t>
  </si>
  <si>
    <t>132000200</t>
  </si>
  <si>
    <t>132000201</t>
  </si>
  <si>
    <t>131611453</t>
  </si>
  <si>
    <t>131611454</t>
  </si>
  <si>
    <t>131611455</t>
  </si>
  <si>
    <t>131611468</t>
  </si>
  <si>
    <t>TOTAL MDA (DNSP)</t>
  </si>
  <si>
    <t>131611211</t>
  </si>
  <si>
    <t>131611224</t>
  </si>
  <si>
    <t>131611467</t>
  </si>
  <si>
    <t>131611471</t>
  </si>
  <si>
    <t>132120038</t>
  </si>
  <si>
    <t>132120039</t>
  </si>
  <si>
    <t>132120040</t>
  </si>
  <si>
    <t>132120041</t>
  </si>
  <si>
    <t>132120042</t>
  </si>
  <si>
    <t>132120044</t>
  </si>
  <si>
    <t>132130017</t>
  </si>
  <si>
    <t>132130018</t>
  </si>
  <si>
    <t>132130019</t>
  </si>
  <si>
    <t>132130020</t>
  </si>
  <si>
    <t>132130021</t>
  </si>
  <si>
    <t>132130023</t>
  </si>
  <si>
    <t>132140003</t>
  </si>
  <si>
    <t>132140004</t>
  </si>
  <si>
    <t>132140005</t>
  </si>
  <si>
    <t>132140006</t>
  </si>
  <si>
    <t>132140007</t>
  </si>
  <si>
    <t>132140008</t>
  </si>
  <si>
    <t>132140009</t>
  </si>
  <si>
    <t>132140010</t>
  </si>
  <si>
    <t>132140011</t>
  </si>
  <si>
    <t>132140012</t>
  </si>
  <si>
    <t>132140022</t>
  </si>
  <si>
    <t>132140023</t>
  </si>
  <si>
    <t>132140024</t>
  </si>
  <si>
    <t>132140025</t>
  </si>
  <si>
    <t>TOTAL METER READING</t>
  </si>
  <si>
    <t>Total DTS</t>
  </si>
  <si>
    <t>Meter Data Services (DTS less meter reading)</t>
  </si>
  <si>
    <t>2009-10</t>
  </si>
  <si>
    <t>2010-11</t>
  </si>
  <si>
    <t>2011-12</t>
  </si>
  <si>
    <t>tm1prod:month</t>
  </si>
  <si>
    <t>tm1prod:Key Figure</t>
  </si>
  <si>
    <t>131520051</t>
  </si>
  <si>
    <t>139410097</t>
  </si>
  <si>
    <t>139410132</t>
  </si>
  <si>
    <t>139410133</t>
  </si>
  <si>
    <t>139410134</t>
  </si>
  <si>
    <t>132100077</t>
  </si>
  <si>
    <t>132100078</t>
  </si>
  <si>
    <t>132100079</t>
  </si>
  <si>
    <t>132100080</t>
  </si>
  <si>
    <t>132100068</t>
  </si>
  <si>
    <t>132100069</t>
  </si>
  <si>
    <t>132100070</t>
  </si>
  <si>
    <t>132100071</t>
  </si>
  <si>
    <t>132100072</t>
  </si>
  <si>
    <t>132100073</t>
  </si>
  <si>
    <t>132100067</t>
  </si>
  <si>
    <t>132100074</t>
  </si>
  <si>
    <t>132100040</t>
  </si>
  <si>
    <t>132100047</t>
  </si>
  <si>
    <t>132100051</t>
  </si>
  <si>
    <t>132100054</t>
  </si>
  <si>
    <t>132100041</t>
  </si>
  <si>
    <t>132100049</t>
  </si>
  <si>
    <t>132100052</t>
  </si>
  <si>
    <t>132100055</t>
  </si>
  <si>
    <t>131611418</t>
  </si>
  <si>
    <t>131611419</t>
  </si>
  <si>
    <t>131611420</t>
  </si>
  <si>
    <t>131611421</t>
  </si>
  <si>
    <t>131611355</t>
  </si>
  <si>
    <t>131611356</t>
  </si>
  <si>
    <t>131611357</t>
  </si>
  <si>
    <t>131611358</t>
  </si>
  <si>
    <t>132100043</t>
  </si>
  <si>
    <t>132100048</t>
  </si>
  <si>
    <t>139410021</t>
  </si>
  <si>
    <t>139410135</t>
  </si>
  <si>
    <t>139410136</t>
  </si>
  <si>
    <t>139410137</t>
  </si>
  <si>
    <t>132100081</t>
  </si>
  <si>
    <t>132100082</t>
  </si>
  <si>
    <t>132100083</t>
  </si>
  <si>
    <t>132100084</t>
  </si>
  <si>
    <t>131611172</t>
  </si>
  <si>
    <t>131600319</t>
  </si>
  <si>
    <t>131380028</t>
  </si>
  <si>
    <t>131530039</t>
  </si>
  <si>
    <t>131530036</t>
  </si>
  <si>
    <t>131380018</t>
  </si>
  <si>
    <t>131380032</t>
  </si>
  <si>
    <t>131380022</t>
  </si>
  <si>
    <t>131380027</t>
  </si>
  <si>
    <t>131380029</t>
  </si>
  <si>
    <t>131380021</t>
  </si>
  <si>
    <t>131380026</t>
  </si>
  <si>
    <t>131380030</t>
  </si>
  <si>
    <t>131380019</t>
  </si>
  <si>
    <t>131530028</t>
  </si>
  <si>
    <t>131530032</t>
  </si>
  <si>
    <t>131530033</t>
  </si>
  <si>
    <t>131530034</t>
  </si>
  <si>
    <t>131530035</t>
  </si>
  <si>
    <t>131530037</t>
  </si>
  <si>
    <t>131530040</t>
  </si>
  <si>
    <t>132000102</t>
  </si>
  <si>
    <t>132100062</t>
  </si>
  <si>
    <t>131600295</t>
  </si>
  <si>
    <t>131611393</t>
  </si>
  <si>
    <t>131611432</t>
  </si>
  <si>
    <t>131380020</t>
  </si>
  <si>
    <t>131380025</t>
  </si>
  <si>
    <t>131380031</t>
  </si>
  <si>
    <t>132100063</t>
  </si>
  <si>
    <t>132100064</t>
  </si>
  <si>
    <t>131610188</t>
  </si>
  <si>
    <t>131610192</t>
  </si>
  <si>
    <t>131610195</t>
  </si>
  <si>
    <t>131610860</t>
  </si>
  <si>
    <t>131611021</t>
  </si>
  <si>
    <t>132000140</t>
  </si>
  <si>
    <t>132000141</t>
  </si>
  <si>
    <t>132000143</t>
  </si>
  <si>
    <t>132000174</t>
  </si>
  <si>
    <t>132000176</t>
  </si>
  <si>
    <t>131610084</t>
  </si>
  <si>
    <t>131610095</t>
  </si>
  <si>
    <t>131610106</t>
  </si>
  <si>
    <t>131610107</t>
  </si>
  <si>
    <t>131610125</t>
  </si>
  <si>
    <t>131610179</t>
  </si>
  <si>
    <t>131610584</t>
  </si>
  <si>
    <t>131610585</t>
  </si>
  <si>
    <t>131610586</t>
  </si>
  <si>
    <t>131610587</t>
  </si>
  <si>
    <t>131610634</t>
  </si>
  <si>
    <t>131610635</t>
  </si>
  <si>
    <t>131610645</t>
  </si>
  <si>
    <t>131610721</t>
  </si>
  <si>
    <t>131610741</t>
  </si>
  <si>
    <t>131610759</t>
  </si>
  <si>
    <t>131610905</t>
  </si>
  <si>
    <t>131610937</t>
  </si>
  <si>
    <t>131610826</t>
  </si>
  <si>
    <t>131610828</t>
  </si>
  <si>
    <t>131610831</t>
  </si>
  <si>
    <t>131610918</t>
  </si>
  <si>
    <t>131610999</t>
  </si>
  <si>
    <t>131611022</t>
  </si>
  <si>
    <t>131611244</t>
  </si>
  <si>
    <t>131611245</t>
  </si>
  <si>
    <t>132000112</t>
  </si>
  <si>
    <t>132000113</t>
  </si>
  <si>
    <t>132000118</t>
  </si>
  <si>
    <t>132000121</t>
  </si>
  <si>
    <t>132000123</t>
  </si>
  <si>
    <t>132000124</t>
  </si>
  <si>
    <t>132000126</t>
  </si>
  <si>
    <t>132000127</t>
  </si>
  <si>
    <t>132000129</t>
  </si>
  <si>
    <t>132000130</t>
  </si>
  <si>
    <t>132000131</t>
  </si>
  <si>
    <t>132000132</t>
  </si>
  <si>
    <t>132000133</t>
  </si>
  <si>
    <t>132000135</t>
  </si>
  <si>
    <t>132000137</t>
  </si>
  <si>
    <t>132000138</t>
  </si>
  <si>
    <t>132000139</t>
  </si>
  <si>
    <t>132000148</t>
  </si>
  <si>
    <t>132000149</t>
  </si>
  <si>
    <t>132000153</t>
  </si>
  <si>
    <t>132000154</t>
  </si>
  <si>
    <t>132000155</t>
  </si>
  <si>
    <t>132000156</t>
  </si>
  <si>
    <t>132000157</t>
  </si>
  <si>
    <t>132000158</t>
  </si>
  <si>
    <t>132000159</t>
  </si>
  <si>
    <t>132000160</t>
  </si>
  <si>
    <t>132000161</t>
  </si>
  <si>
    <t>132000163</t>
  </si>
  <si>
    <t>132000173</t>
  </si>
  <si>
    <t>132000177</t>
  </si>
  <si>
    <t>132000182</t>
  </si>
  <si>
    <t>132000184</t>
  </si>
  <si>
    <t>132000186</t>
  </si>
  <si>
    <t>132000194</t>
  </si>
  <si>
    <t>132000196</t>
  </si>
  <si>
    <t>132000197</t>
  </si>
  <si>
    <t>132000199</t>
  </si>
  <si>
    <t>131611210</t>
  </si>
  <si>
    <t>Metering Costs</t>
  </si>
  <si>
    <t>Total MP</t>
  </si>
  <si>
    <t>131530030</t>
  </si>
  <si>
    <t>131530031</t>
  </si>
  <si>
    <t>131530038</t>
  </si>
  <si>
    <t>131611104</t>
  </si>
  <si>
    <t>131611555</t>
  </si>
  <si>
    <t>132000101</t>
  </si>
  <si>
    <t>132100075</t>
  </si>
  <si>
    <t>TOTAL MTG</t>
  </si>
  <si>
    <t>131611345</t>
  </si>
  <si>
    <t>131611346</t>
  </si>
  <si>
    <t>131611347</t>
  </si>
  <si>
    <t>131611348</t>
  </si>
  <si>
    <t>132000169</t>
  </si>
  <si>
    <t>132000170</t>
  </si>
  <si>
    <t>132100065</t>
  </si>
  <si>
    <t>TOTAL MOPS</t>
  </si>
  <si>
    <t>For the Period 2012-13</t>
  </si>
  <si>
    <t>ANNUALISED</t>
  </si>
  <si>
    <t>Actuals</t>
  </si>
  <si>
    <t>Budget</t>
  </si>
  <si>
    <t>Variance</t>
  </si>
  <si>
    <t>2013-14 Forecast</t>
  </si>
  <si>
    <t>FY</t>
  </si>
  <si>
    <t>T5</t>
  </si>
  <si>
    <t>T6</t>
  </si>
  <si>
    <t>Sep YTD</t>
  </si>
  <si>
    <t>Full Year</t>
  </si>
  <si>
    <t>Type 5 Cost</t>
  </si>
  <si>
    <t>Type 6 Cost</t>
  </si>
  <si>
    <t>ANS</t>
  </si>
  <si>
    <t>Description</t>
  </si>
  <si>
    <t>Total</t>
  </si>
  <si>
    <t>Type 5 %</t>
  </si>
  <si>
    <t>Type 6 %</t>
  </si>
  <si>
    <t>NemStar Platform Migration - 4605</t>
  </si>
  <si>
    <t>Smart Meter Cost</t>
  </si>
  <si>
    <t>Meter Quality Improvements</t>
  </si>
  <si>
    <t>Internal Smart Metering Support</t>
  </si>
  <si>
    <t>National Smart Metering Prog.Working Grp</t>
  </si>
  <si>
    <t>Real Time Meter Reading</t>
  </si>
  <si>
    <t>Operational Support for AMI Meters</t>
  </si>
  <si>
    <t>MDA Support - Training/Support</t>
  </si>
  <si>
    <t>NemSTAR Platform Migration Project</t>
  </si>
  <si>
    <t>VMD Inbound - Network - 4608</t>
  </si>
  <si>
    <t>Substitutions - Type 5 Network</t>
  </si>
  <si>
    <t>XML Load errors Type 5 - Network</t>
  </si>
  <si>
    <t>IDV UAT - Network</t>
  </si>
  <si>
    <t>CMDG UAT - Network</t>
  </si>
  <si>
    <t>MDSS UAT - Network</t>
  </si>
  <si>
    <t>MDSS Operational Support - Network</t>
  </si>
  <si>
    <t>Missing Data Report - Network</t>
  </si>
  <si>
    <t>IDV Quality Assurance</t>
  </si>
  <si>
    <t>Goldsborough Mort AMR Meters - Training</t>
  </si>
  <si>
    <t>Goldsborough Mort AMR Meters - Support</t>
  </si>
  <si>
    <t>SGSC - Meter Program Testing</t>
  </si>
  <si>
    <t>Remote MRIMs</t>
  </si>
  <si>
    <t>MDW Dashboard</t>
  </si>
  <si>
    <t>Type 5 Validation Exceptions - EA Ntwk</t>
  </si>
  <si>
    <t>Type 5 HHF Log Exceptions - EA Ntwk</t>
  </si>
  <si>
    <t>Type 5 Billing Engine Excep. - EA Ntwk</t>
  </si>
  <si>
    <t>Night Shift</t>
  </si>
  <si>
    <t>Type 7 - Data Processing EA Ntwk</t>
  </si>
  <si>
    <t>MRIM Emails - EA Ntwk</t>
  </si>
  <si>
    <t>Incomin data/data warehousing</t>
  </si>
  <si>
    <t>CR 1500's - EA Network</t>
  </si>
  <si>
    <t>Contracts - EA Network</t>
  </si>
  <si>
    <t>TCA MDA Emails - EA Network</t>
  </si>
  <si>
    <t>EA Network Billing</t>
  </si>
  <si>
    <t>BSP EA Ntwk</t>
  </si>
  <si>
    <t>MDA Quality Assurance</t>
  </si>
  <si>
    <t>MVRS - Network</t>
  </si>
  <si>
    <t>TIM Testing - Network</t>
  </si>
  <si>
    <t>Meter Testing - Network</t>
  </si>
  <si>
    <t>ITRON - Network</t>
  </si>
  <si>
    <t>SME - Operations</t>
  </si>
  <si>
    <t>Data Forwarding Network</t>
  </si>
  <si>
    <t>Meter Data Converter - MRIM</t>
  </si>
  <si>
    <t>Data ERIC Resolution - Network</t>
  </si>
  <si>
    <t>Settlements - Network</t>
  </si>
  <si>
    <t>Release Management -DNSP</t>
  </si>
  <si>
    <t>Business Analysis - DNSP</t>
  </si>
  <si>
    <t>T2 Disconnections for Non-Payment - Ausgrid</t>
  </si>
  <si>
    <t>MVRS Wireless Communication Project</t>
  </si>
  <si>
    <t>CR 20053 - Remove Manual Meter Reading SO</t>
  </si>
  <si>
    <t>Tier 1 Field Operations</t>
  </si>
  <si>
    <t>Routine Meter Reading - Skilltech</t>
  </si>
  <si>
    <t>Type 5 Probe Surcharge - Skilltech</t>
  </si>
  <si>
    <t>Routine Meter Reading - Fieldforce</t>
  </si>
  <si>
    <t>Type 5 Probe Surcharge - Fieldforce</t>
  </si>
  <si>
    <t>Routine Meter Read</t>
  </si>
  <si>
    <t>Meter Read Probes</t>
  </si>
  <si>
    <t>Off cycle MR Fieldforce</t>
  </si>
  <si>
    <t>Off cycle MR EA South</t>
  </si>
  <si>
    <t>Off cycle MR EA North</t>
  </si>
  <si>
    <t>Reconnections</t>
  </si>
  <si>
    <t>Remote Reading</t>
  </si>
  <si>
    <t>Off Cycle Meter Reading - Skilltech</t>
  </si>
  <si>
    <t>Chronic Access Review</t>
  </si>
  <si>
    <t>Routine Scheduling</t>
  </si>
  <si>
    <t>Off Cycle Scheduling</t>
  </si>
  <si>
    <t>Route Maintenance</t>
  </si>
  <si>
    <t>Contractor Audit</t>
  </si>
  <si>
    <t>MBS System Maintenace</t>
  </si>
  <si>
    <t>CSN's South</t>
  </si>
  <si>
    <t>CSN's North</t>
  </si>
  <si>
    <t>Sale of EM Locks</t>
  </si>
  <si>
    <t>MVRS System Maintenace</t>
  </si>
  <si>
    <t>MVRS Communications</t>
  </si>
  <si>
    <t>Time Resets</t>
  </si>
  <si>
    <t>Laptop Reads</t>
  </si>
  <si>
    <t>Project Support</t>
  </si>
  <si>
    <t>COST ITEMS</t>
  </si>
  <si>
    <t>$'000</t>
  </si>
  <si>
    <t>Metering Operations</t>
  </si>
  <si>
    <t>Main Controlled Load Survey</t>
  </si>
  <si>
    <t>TYPE 5 Meter Maint - CC</t>
  </si>
  <si>
    <t>Meter Maint - CC</t>
  </si>
  <si>
    <t>TYPE 5 Meter Maint. - Hunter</t>
  </si>
  <si>
    <t>Meter Maint. - Hunter</t>
  </si>
  <si>
    <t>TYPE 5 Meter Maint. - Syd.Nth</t>
  </si>
  <si>
    <t>Meter Maint. - Syd.Nth</t>
  </si>
  <si>
    <t>TYPE 5 Meter Maint. - Syd.Sth</t>
  </si>
  <si>
    <t>Meter Maint. - Syd.Sth</t>
  </si>
  <si>
    <t>Type 5 Emergency Maintenance - Syd Nth</t>
  </si>
  <si>
    <t>Emergency Maintenance - Syd Nth</t>
  </si>
  <si>
    <t>Type 5 Emergency Maintenance - Syd Sth</t>
  </si>
  <si>
    <t>Emergency Maintenance - Syd Sth</t>
  </si>
  <si>
    <t>Type 5 Emergency Maintenance - Hunter</t>
  </si>
  <si>
    <t>Emergency Maintenance - Hunter</t>
  </si>
  <si>
    <t>Type 5 Emergency Maintenance - CC</t>
  </si>
  <si>
    <t>Emergency Maintenance - CC</t>
  </si>
  <si>
    <t>AMI  Maintenance - Hunter</t>
  </si>
  <si>
    <t>AMI  Maintenance - CC</t>
  </si>
  <si>
    <t>AMI  Maintenance - Syd Nth</t>
  </si>
  <si>
    <t>AMI  Maintenance - Syd Sth</t>
  </si>
  <si>
    <t>Type 5 &amp; 6 CT Testing - CC</t>
  </si>
  <si>
    <t>Type 5 &amp; 6 CT Testing - Syd Nth</t>
  </si>
  <si>
    <t>Type 5 &amp; 6 CT Testing - Hunter</t>
  </si>
  <si>
    <t>Type 5 &amp; 6 CT Testing - Syd Sth</t>
  </si>
  <si>
    <t>ZINV Account query - CC</t>
  </si>
  <si>
    <t xml:space="preserve">   </t>
  </si>
  <si>
    <t>ZINV Account query - Hunter</t>
  </si>
  <si>
    <t>ZINV Account Query - Syd.Nth</t>
  </si>
  <si>
    <t>ZINV Account Query  - Syd.Sth</t>
  </si>
  <si>
    <t>ZMET Meter Accuracy - CC</t>
  </si>
  <si>
    <t>ZMET Meter Accuracy - Hunter</t>
  </si>
  <si>
    <t>ZMET Meter Accuracy - Syd.Nth</t>
  </si>
  <si>
    <t>ZMET Meter Accuracy - Syd.Sth</t>
  </si>
  <si>
    <t>LVCT Inspections Type 5-6 - Hunter</t>
  </si>
  <si>
    <t>LVCT Inspections Type 5-6 Central Coast</t>
  </si>
  <si>
    <t>LVCT Inspections Type 5-6 Sydney North</t>
  </si>
  <si>
    <t>LVCT Inspections Type 5-6 Sydney South</t>
  </si>
  <si>
    <t>Time Tolerance Resets - CC</t>
  </si>
  <si>
    <t>Time Tolerance Resets - Hunter</t>
  </si>
  <si>
    <t>Time Tolerance Resets - Syd Nth</t>
  </si>
  <si>
    <t>Time Tolerance Resets - Syd Sth</t>
  </si>
  <si>
    <t>ZTAR Tariff Change - CC</t>
  </si>
  <si>
    <t>ZTAR Tariff Change - Hunter</t>
  </si>
  <si>
    <t>In Serv. Meter Sample Testing - CC</t>
  </si>
  <si>
    <t>In Serv.Meter Sample Testing  - Hunter</t>
  </si>
  <si>
    <t>In Serv.Meter Sample Testing - Syd.Nth</t>
  </si>
  <si>
    <t>In Serv.Meter Sample Testing - Syd.Sth</t>
  </si>
  <si>
    <t>SG/SC Meter Maintenance - CC</t>
  </si>
  <si>
    <t>SG/SC Meter Maintenance - Hunter</t>
  </si>
  <si>
    <t>SG/SC Meter Maintenance - Syd Nth</t>
  </si>
  <si>
    <t>SG/SC Meter Maintenance - Syd Sth</t>
  </si>
  <si>
    <t>SGSC MOG Rollout Planning</t>
  </si>
  <si>
    <t>Network Communications Costs</t>
  </si>
  <si>
    <t>DNSP OPERATIONS</t>
  </si>
  <si>
    <t>DMA Operational Expense</t>
  </si>
  <si>
    <t>SCS</t>
  </si>
  <si>
    <t>HV CT &amp; VT Testing - EA Network</t>
  </si>
  <si>
    <t>Licence Compliance - Regulator Liaison</t>
  </si>
  <si>
    <t>Maintain Power Quality Survey MTG</t>
  </si>
  <si>
    <t>Maintain SubTx PQ Survey</t>
  </si>
  <si>
    <t>NBP Routine Maintenance - Meter Test</t>
  </si>
  <si>
    <t>NBP Emergency Maintenance</t>
  </si>
  <si>
    <t>NBP Routine Maintenance - Inspection</t>
  </si>
  <si>
    <t>ZMP Routine Maintenance - Meter Test</t>
  </si>
  <si>
    <t>ZMP Emergency Maintenance</t>
  </si>
  <si>
    <t>ZMP Routine Maintenance - Inspection</t>
  </si>
  <si>
    <t>MTG - Telemetry Maintenance</t>
  </si>
  <si>
    <t>MTG Engineering Support</t>
  </si>
  <si>
    <t>Investigate Meter Malfunctions</t>
  </si>
  <si>
    <t>Technology Evaluation</t>
  </si>
  <si>
    <t>Failed Probe Read Investigation</t>
  </si>
  <si>
    <t>LVCT Compliance</t>
  </si>
  <si>
    <t>Update Mk6e Firmware to 3.37</t>
  </si>
  <si>
    <t>SG/SC Meter Investigation</t>
  </si>
  <si>
    <t>Meter Contract Management</t>
  </si>
  <si>
    <t>Metering Equipment Handling</t>
  </si>
  <si>
    <t>Develop and Maintain AMR Systems</t>
  </si>
  <si>
    <t>Maintain AMR Systems</t>
  </si>
  <si>
    <t>Investigate &amp; Reduce Emerg. Maint. Tasks</t>
  </si>
  <si>
    <t>Witness Testing - Network Boundary Meter</t>
  </si>
  <si>
    <t>WMP Routine Maintenance - Meter Test</t>
  </si>
  <si>
    <t>WMP Emergency Maintenance</t>
  </si>
  <si>
    <t>WMP Routine Maintenance - Inspection</t>
  </si>
  <si>
    <t>Refurbish Single Phase WC Meters</t>
  </si>
  <si>
    <t>Refurbish Polyphase WC Meters</t>
  </si>
  <si>
    <t>131530043</t>
  </si>
  <si>
    <t>Battery Life Investigation Risk Analysis</t>
  </si>
  <si>
    <t>Kurri 96E Nodal Analysis</t>
  </si>
  <si>
    <t>MBS project Work - BRD</t>
  </si>
  <si>
    <t>MBS Support - Training/Support</t>
  </si>
  <si>
    <t>Meter testing - MVRS</t>
  </si>
  <si>
    <t>Substitution Logs (T5</t>
  </si>
  <si>
    <t>IEE 7 Upgrade - 4605</t>
  </si>
  <si>
    <t>MDA project Work - BRD</t>
  </si>
  <si>
    <t>MDA project Work - UAT</t>
  </si>
  <si>
    <t>MDA Support - Quality/Audits</t>
  </si>
  <si>
    <t>WiMAX</t>
  </si>
  <si>
    <t>GENBSP Development Phase 4</t>
  </si>
  <si>
    <t>Net T5 Costs</t>
  </si>
  <si>
    <t>Net T6 Costs</t>
  </si>
  <si>
    <t>Annual Price Escalator in Total</t>
  </si>
  <si>
    <t>Distribution Opex</t>
  </si>
  <si>
    <t>Transmission Opex</t>
  </si>
  <si>
    <t>Total Standard Control Opex</t>
  </si>
  <si>
    <t>2013/14</t>
  </si>
  <si>
    <t>2012/13</t>
  </si>
  <si>
    <t>2011/12</t>
  </si>
  <si>
    <t>2010/11</t>
  </si>
  <si>
    <t>2009/10</t>
  </si>
  <si>
    <t>Task Monitor XML Export - T5 - Network</t>
  </si>
  <si>
    <t>BPM exceptions -Nemstar except. -Network</t>
  </si>
  <si>
    <t>HHF Pre Processor Type 5 - Network</t>
  </si>
  <si>
    <t>Solar Bonus Scheme - MDA</t>
  </si>
  <si>
    <t>Meteorology Data</t>
  </si>
  <si>
    <t>IEE 7 Upgrade - 4608</t>
  </si>
  <si>
    <t>Standing Data Correction</t>
  </si>
  <si>
    <t>IDV Process Validation</t>
  </si>
  <si>
    <t>Release Management - DNSP</t>
  </si>
  <si>
    <t>Training - DNSP</t>
  </si>
  <si>
    <t>DTS Report Development - DNSP</t>
  </si>
  <si>
    <t>Type 5 New Series Config. - EA Ntwk</t>
  </si>
  <si>
    <t>Type 5 Data Warehousing - EA Ntwk</t>
  </si>
  <si>
    <t>Meter 2 Cash Project</t>
  </si>
  <si>
    <t>WEB Graphs EA Ntwk</t>
  </si>
  <si>
    <t>MV90 Changes to sites - EA Ntwk</t>
  </si>
  <si>
    <t>Comms Validations - EA Ntwk</t>
  </si>
  <si>
    <t>Registration - EA Ntwk</t>
  </si>
  <si>
    <t>MBS Changes to sites - EA Ntwk</t>
  </si>
  <si>
    <t>Reconcilation Report - EA ntwk</t>
  </si>
  <si>
    <t>E's over A's - EA Ntwk</t>
  </si>
  <si>
    <t>NSRD Checks - EA Ntwk</t>
  </si>
  <si>
    <t>MRIM Changes to sites - EA Ntwk</t>
  </si>
  <si>
    <t>Meter Interrogation EA Ntwk</t>
  </si>
  <si>
    <t>Data Collection -Ntwk</t>
  </si>
  <si>
    <t>COMMS UAT</t>
  </si>
  <si>
    <t>On Line Data</t>
  </si>
  <si>
    <t>Comms Support - EA Network</t>
  </si>
  <si>
    <t>MRIM Missing Data Report - EA Network</t>
  </si>
  <si>
    <t>Objections - EA Network</t>
  </si>
  <si>
    <t>Retail Billing - EA Network</t>
  </si>
  <si>
    <t>Comms Faults - EA Network</t>
  </si>
  <si>
    <t>Last Stop Times - EA Network</t>
  </si>
  <si>
    <t>Pulse Checks - EA Network</t>
  </si>
  <si>
    <t>Missing Data Report - EA Network</t>
  </si>
  <si>
    <t>Settlements - EA Network</t>
  </si>
  <si>
    <t>TCA Comms Emails - EA Network</t>
  </si>
  <si>
    <t>Comms Data Quality EA Network</t>
  </si>
  <si>
    <t>MRIM Data Quality EA Network</t>
  </si>
  <si>
    <t>MV90 Validations - EA Ntwk</t>
  </si>
  <si>
    <t>GEN BSP Network</t>
  </si>
  <si>
    <t>MBS - Network</t>
  </si>
  <si>
    <t>XP Replacement Project</t>
  </si>
  <si>
    <t>IEE Training</t>
  </si>
  <si>
    <t>New Sites - Network</t>
  </si>
  <si>
    <t>IEE Request Inbox - Network</t>
  </si>
  <si>
    <t>Business Analysis</t>
  </si>
  <si>
    <t xml:space="preserve">Business Analysis </t>
  </si>
  <si>
    <t>Metering - Annual Costs (2013-14 Fcast) Type 5 vs Type 6 vs SCS vs ANS ($k)</t>
  </si>
  <si>
    <t xml:space="preserve">Costs by Category </t>
  </si>
  <si>
    <t>Group</t>
  </si>
  <si>
    <t>DNSP Opex</t>
  </si>
  <si>
    <t>T5/6 Costs</t>
  </si>
  <si>
    <t>2013/14 Fcast</t>
  </si>
  <si>
    <t>Type 5 Costs</t>
  </si>
  <si>
    <t>Type 6 Costs</t>
  </si>
  <si>
    <t>TOTAL</t>
  </si>
  <si>
    <t>Meter Maintenance</t>
  </si>
  <si>
    <t>Metering Provision</t>
  </si>
  <si>
    <t>Meter Reading</t>
  </si>
  <si>
    <t>Meter Data Services</t>
  </si>
  <si>
    <t>SCS Costs</t>
  </si>
  <si>
    <t>Metering - Annual Costs (2012-13) Type 5 vs Type 6 vs SCS vs ANS ($k)</t>
  </si>
  <si>
    <t>2012/13 Opex</t>
  </si>
  <si>
    <t>Cost per IO report</t>
  </si>
  <si>
    <t>Metering Tech</t>
  </si>
  <si>
    <t>Metering Ops</t>
  </si>
  <si>
    <t>MDA</t>
  </si>
  <si>
    <t>MDO</t>
  </si>
  <si>
    <t>SMI</t>
  </si>
  <si>
    <t>2011/12 Opex</t>
  </si>
  <si>
    <t>2010/11 Opex</t>
  </si>
  <si>
    <t>2009/10 Opex</t>
  </si>
  <si>
    <t>TM1 Base Year Extract</t>
  </si>
  <si>
    <t>Base Year</t>
  </si>
  <si>
    <t>Escalated Base Year</t>
  </si>
  <si>
    <t>($'000)</t>
  </si>
  <si>
    <t>Jun 2013 ($'000)</t>
  </si>
  <si>
    <t>Jun 2014 ($'000)</t>
  </si>
  <si>
    <t>Labour EGW</t>
  </si>
  <si>
    <t>Labour General</t>
  </si>
  <si>
    <t>Labour Hire</t>
  </si>
  <si>
    <t>Contracted Services</t>
  </si>
  <si>
    <t>Materials</t>
  </si>
  <si>
    <t>CPI</t>
  </si>
  <si>
    <t>Metering Data</t>
  </si>
  <si>
    <t>EGW</t>
  </si>
  <si>
    <t>%</t>
  </si>
  <si>
    <t>Labour</t>
  </si>
  <si>
    <t>Material</t>
  </si>
  <si>
    <t>Other</t>
  </si>
  <si>
    <t>$M (nominal)</t>
  </si>
  <si>
    <t>2013-14</t>
  </si>
  <si>
    <t>Metering Technology</t>
  </si>
  <si>
    <t>Disconnection Services</t>
  </si>
  <si>
    <t xml:space="preserve">Total Metering </t>
  </si>
  <si>
    <t>less MDQ</t>
  </si>
  <si>
    <t>less meas. svces</t>
  </si>
  <si>
    <t>"Actual" Metering component of Metering</t>
  </si>
  <si>
    <t>Data Services</t>
  </si>
  <si>
    <t>tm1prod:SAP Orders - Internal</t>
  </si>
  <si>
    <t>Actual</t>
  </si>
  <si>
    <t>Partner Cost Centre</t>
  </si>
  <si>
    <t>All Functional Areas</t>
  </si>
  <si>
    <t>Year (incl Periods 13-16)</t>
  </si>
  <si>
    <t>All Job Numbers</t>
  </si>
  <si>
    <t>All Product Codes</t>
  </si>
  <si>
    <t>All Project Codes</t>
  </si>
  <si>
    <t>EA3 - Ausgrid (2013-14 Interim Structure)</t>
  </si>
  <si>
    <t>Amount</t>
  </si>
  <si>
    <t>PC3FC - Finance &amp; Compliance</t>
  </si>
  <si>
    <t>LOB-OPEX</t>
  </si>
  <si>
    <t>ZINV - TOU - CC</t>
  </si>
  <si>
    <t>ZINV - TOU - Hunter</t>
  </si>
  <si>
    <t>ZINV - TOU - Syd Nth</t>
  </si>
  <si>
    <t>ZINV - TOU - Syd Sth</t>
  </si>
  <si>
    <t>Training Project</t>
  </si>
  <si>
    <t>EA Property Meter Audit</t>
  </si>
  <si>
    <t>AMI - 4611</t>
  </si>
  <si>
    <t>Investigate Ripple for EA Network</t>
  </si>
  <si>
    <t>Release of New Metering Equipment</t>
  </si>
  <si>
    <t>Investigate EM5100 Fault June 2010</t>
  </si>
  <si>
    <t>HBV Test Lab Wiring - PRECAP</t>
  </si>
  <si>
    <t>Tender Evaluation</t>
  </si>
  <si>
    <t>L&amp;G Compensation Clearing A/c</t>
  </si>
  <si>
    <t>MBS - Support</t>
  </si>
  <si>
    <t>EA Type 5 meters</t>
  </si>
  <si>
    <t>Acceptance Testing MBS</t>
  </si>
  <si>
    <t>EA Regional Structure/Route Zero</t>
  </si>
  <si>
    <t>EA ISF Type 6 - IA</t>
  </si>
  <si>
    <t>Water Meters</t>
  </si>
  <si>
    <t>BRD Preparation</t>
  </si>
  <si>
    <t>EA Type 5 Help Desk</t>
  </si>
  <si>
    <t>EA Creating Metering Assets</t>
  </si>
  <si>
    <t>Chronic Access Type 5</t>
  </si>
  <si>
    <t>Chronic Access Type 6</t>
  </si>
  <si>
    <t>Creating EA Meters/Programs</t>
  </si>
  <si>
    <t>MBS Other Activities</t>
  </si>
  <si>
    <t>MBS - Meter 2 Cash Project</t>
  </si>
  <si>
    <t>Output Status</t>
  </si>
  <si>
    <t>Meter Data Export - IA</t>
  </si>
  <si>
    <t>MBS NEMMCO Activities</t>
  </si>
  <si>
    <t>MBS Training for EA Staff</t>
  </si>
  <si>
    <t>Minor Capital Enhancements - Q1</t>
  </si>
  <si>
    <t>Minor Capital Enhancements - Q2</t>
  </si>
  <si>
    <t>Minor Capital Enhancements - Q3</t>
  </si>
  <si>
    <t>Minor Capital Enhamncements - Q4</t>
  </si>
  <si>
    <t>MSS JAD/JAMS/CFS MBS &amp; IEE integ 4606</t>
  </si>
  <si>
    <t>NCRM - 4606</t>
  </si>
  <si>
    <t>Cats3.0</t>
  </si>
  <si>
    <t>MSATS Consultation - 4606</t>
  </si>
  <si>
    <t>MCS Help Desk</t>
  </si>
  <si>
    <t>MCS Training/Testing</t>
  </si>
  <si>
    <t>Solar Scheme</t>
  </si>
  <si>
    <t>ROLR - Jack Green</t>
  </si>
  <si>
    <t>TOU Opt Out</t>
  </si>
  <si>
    <t>Solar Bonus Scheme - 20c</t>
  </si>
  <si>
    <t>E810 - Phase 2</t>
  </si>
  <si>
    <t>MSS IT BA Assistance</t>
  </si>
  <si>
    <t>Ausgrid Network Readiness-TSA Completion</t>
  </si>
  <si>
    <t>T2 Disconnects for Non Payment-Skilltech</t>
  </si>
  <si>
    <t>T2 Disconnects for Non Payment - Ausgrid</t>
  </si>
  <si>
    <t>MVRS Wireless Communications Project</t>
  </si>
  <si>
    <t>CR20053 - Remove Manual Meter Reading SO</t>
  </si>
  <si>
    <t>Meter Reading Probes</t>
  </si>
  <si>
    <t>Total Metering + Meter Tech</t>
  </si>
  <si>
    <t>Ausgrid
OPEX Forecast Model</t>
  </si>
  <si>
    <t>Split of Metering Costs to Each Network Service</t>
  </si>
  <si>
    <t>Metering Forecast Category</t>
  </si>
  <si>
    <t>Forecast</t>
  </si>
  <si>
    <t>FY2014/15</t>
  </si>
  <si>
    <t>FY2015/16</t>
  </si>
  <si>
    <t>FY2016/17</t>
  </si>
  <si>
    <t>FY2017/18</t>
  </si>
  <si>
    <t>FY2018/19</t>
  </si>
  <si>
    <t>Standard Control</t>
  </si>
  <si>
    <t>Alternate Control</t>
  </si>
  <si>
    <t>Ancillary Network Service</t>
  </si>
  <si>
    <t>Disconnections</t>
  </si>
  <si>
    <t>2014/15</t>
  </si>
  <si>
    <t>2015/16</t>
  </si>
  <si>
    <t>2016/17</t>
  </si>
  <si>
    <t>2017/18</t>
  </si>
  <si>
    <t>2018/19</t>
  </si>
  <si>
    <t>FY2012/13</t>
  </si>
  <si>
    <t>Jun 2015 ($'000)</t>
  </si>
  <si>
    <t>Jun 2016 ($'000)</t>
  </si>
  <si>
    <t>Jun 2017 ($'000)</t>
  </si>
  <si>
    <t>Jun 2018 ($'000)</t>
  </si>
  <si>
    <t>Jun 2019 ($'000)</t>
  </si>
  <si>
    <t>Escalators</t>
  </si>
  <si>
    <t>Metering</t>
  </si>
  <si>
    <t>30020 - Measurement Services</t>
  </si>
  <si>
    <t>30021 - Meter Data Quality</t>
  </si>
  <si>
    <t>Lab Hire</t>
  </si>
  <si>
    <t>Cont Serv</t>
  </si>
  <si>
    <t>CT Franchise Install/Meter Test</t>
  </si>
  <si>
    <t>Metering - Annual Costs (2011-12 Fcast) Type 5 vs Type 6 vs SCS vs ANS ($k)</t>
  </si>
  <si>
    <t>Metering - Annual Costs (2010-11 Fcast) Type 5 vs Type 6 vs SCS vs ANS ($k)</t>
  </si>
  <si>
    <t>Metering - Annual Costs (2009-10 Fcast) Type 5 vs Type 6 vs SCS vs ANS ($k)</t>
  </si>
  <si>
    <t xml:space="preserve">Less MDQ </t>
  </si>
  <si>
    <t>De escalate to Real 2013-14 Dollars</t>
  </si>
  <si>
    <t>2012-13 Actual</t>
  </si>
  <si>
    <t>Total Metering SCS</t>
  </si>
  <si>
    <t>Total Metering Alt Control</t>
  </si>
  <si>
    <t>Total Metering Ancillary</t>
  </si>
  <si>
    <t>Nominal Costs</t>
  </si>
  <si>
    <t>% Change Based on Escalators (Cumulative)</t>
  </si>
  <si>
    <t>% Change Based on Escalators (YOY)</t>
  </si>
  <si>
    <t>Measurement Svces</t>
  </si>
  <si>
    <t>MDQ</t>
  </si>
  <si>
    <t>With Escalators (refer Metering Opex file)</t>
  </si>
  <si>
    <t>Type 7 %</t>
  </si>
  <si>
    <t>Alt Control %</t>
  </si>
  <si>
    <t>Total Alt Ctrl Spend</t>
  </si>
  <si>
    <t>Unregulated, Alternate Control &amp; Ancillary Services Costs Embedded in Standard Control Services</t>
  </si>
  <si>
    <t>Base</t>
  </si>
  <si>
    <t>FY2009/10</t>
  </si>
  <si>
    <t>FY2010/11</t>
  </si>
  <si>
    <t>FY2011/12</t>
  </si>
  <si>
    <t>FY2013/14</t>
  </si>
  <si>
    <t>Ancillary Metering Services - Metering</t>
  </si>
  <si>
    <t>Ancillary Metering Services - Customer Operations</t>
  </si>
  <si>
    <t>Ancillary Metering Services - Data Operations</t>
  </si>
  <si>
    <t>Ancillary Metering Services - CAM</t>
  </si>
  <si>
    <t>Ancillary Metering Services - TSA Impact</t>
  </si>
  <si>
    <t>Total Ancillary Services</t>
  </si>
  <si>
    <t>Unregulated - 3rd Party Damage</t>
  </si>
  <si>
    <t>Total 3rd Party Damage</t>
  </si>
  <si>
    <t>Alternate Control - Metering (Direct)</t>
  </si>
  <si>
    <t>Alternate Control - Metering (IT)</t>
  </si>
  <si>
    <t>Alternate Control - Metering (CAM)</t>
  </si>
  <si>
    <t xml:space="preserve">Alternate Control - Metering (TSA Impact) </t>
  </si>
  <si>
    <t>Total Alternate Control Metering</t>
  </si>
  <si>
    <t xml:space="preserve">Real Costs </t>
  </si>
  <si>
    <t>Alternate Control - Metering (Direct IT)</t>
  </si>
  <si>
    <t>Zero Escalation Costs</t>
  </si>
  <si>
    <t>Total T5/6 Metering</t>
  </si>
  <si>
    <t>Subtotal</t>
  </si>
  <si>
    <t>Total Opex</t>
  </si>
  <si>
    <t>Meter Provision</t>
  </si>
  <si>
    <t>Metering (CAM)</t>
  </si>
  <si>
    <t xml:space="preserve">Metering (TSA Impact) </t>
  </si>
  <si>
    <t>Metering (IT)</t>
  </si>
  <si>
    <t>Metering - Annual Costs (2018-19 Fcast) Type 5 vs Type 6 vs SCS vs ANS ($k FY14 Dollars)</t>
  </si>
  <si>
    <t>Metering - Annual Costs (2017-18 Fcast) Type 5 vs Type 6 vs SCS vs ANS ($k FY14 Dollars)</t>
  </si>
  <si>
    <t>Metering - Annual Costs (2016-17 Fcast) Type 5 vs Type 6 vs SCS vs ANS ($k FY14 Dollars)</t>
  </si>
  <si>
    <t>Metering - Annual Costs (2015-16 Fcast) Type 5 vs Type 6 vs SCS vs ANS ($k FY14 Dollars)</t>
  </si>
  <si>
    <t>Metering - Annual Costs (2014-15 Fcast) Type 5 vs Type 6 vs SCS vs ANS ($k FY14 Dollars)</t>
  </si>
  <si>
    <t xml:space="preserve">Total OPEX </t>
  </si>
  <si>
    <t>Type 5 Metering Maintenance</t>
  </si>
  <si>
    <t>Type 6 Metering Maintenance</t>
  </si>
  <si>
    <t>Type 5 Metering Reading</t>
  </si>
  <si>
    <t>Type 6 Metering Reading</t>
  </si>
  <si>
    <t>Type 5 Metering Data Services</t>
  </si>
  <si>
    <t>Type 6 Metering Data Services</t>
  </si>
  <si>
    <t>Type 5 Metering ICT opex</t>
  </si>
  <si>
    <t>Type 6 Metering ICT opex</t>
  </si>
  <si>
    <t>Opex Overheads (Indirect)</t>
  </si>
  <si>
    <t>Reconciliation</t>
  </si>
  <si>
    <t>FY14</t>
  </si>
  <si>
    <t>FY15</t>
  </si>
  <si>
    <t>FY16</t>
  </si>
  <si>
    <t>FY17</t>
  </si>
  <si>
    <t>FY18</t>
  </si>
  <si>
    <t>FY19</t>
  </si>
  <si>
    <t>FY14 ReAL</t>
  </si>
</sst>
</file>

<file path=xl/styles.xml><?xml version="1.0" encoding="utf-8"?>
<styleSheet xmlns="http://schemas.openxmlformats.org/spreadsheetml/2006/main">
  <numFmts count="2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_(* #,##0,_);_(* \(#,##0,\);_(* &quot;-&quot;_);_(@_)"/>
    <numFmt numFmtId="168" formatCode="_(* #,##0.000,_);_(* \(#,##0.000,\);_(* &quot;-&quot;_);_(@_)"/>
    <numFmt numFmtId="169" formatCode="0.0%"/>
    <numFmt numFmtId="170" formatCode="#,##0.0,,;\(#,##0.0,,\)"/>
    <numFmt numFmtId="171" formatCode="_(* #,##0.0000_);_(* \(#,##0.0000\);_(* &quot;-&quot;??_);_(@_)"/>
    <numFmt numFmtId="172" formatCode="_-&quot;$&quot;* #,##0_-;\-&quot;$&quot;* #,##0_-;_-&quot;$&quot;* &quot;-&quot;??_-;_-@_-"/>
    <numFmt numFmtId="173" formatCode="dd\-mmm\-yy"/>
    <numFmt numFmtId="174" formatCode="_-* #,##0.0_-;\-* #,##0.0_-;_-* &quot;-&quot;??_-;_-@_-"/>
    <numFmt numFmtId="175" formatCode="_-* #,##0.0000_-;\-* #,##0.0000_-;_-* &quot;-&quot;??_-;_-@_-"/>
    <numFmt numFmtId="176" formatCode="#,###.0,"/>
    <numFmt numFmtId="177" formatCode="0.000"/>
    <numFmt numFmtId="178" formatCode="_(* #,##0_);_(* \(#,##0\);_(* &quot;-&quot;??_);_(@_)"/>
    <numFmt numFmtId="179" formatCode="_-* #,##0.000_-;\-* #,##0.000_-;_-* &quot;-&quot;??_-;_-@_-"/>
    <numFmt numFmtId="180" formatCode="_(&quot;$&quot;* #,##0_);_(&quot;$&quot;* \(#,##0\);_(&quot;$&quot;* &quot;-&quot;??_);_(@_)"/>
    <numFmt numFmtId="181" formatCode="#,###,"/>
    <numFmt numFmtId="182" formatCode="#,##0.0000000"/>
    <numFmt numFmtId="183" formatCode="&quot;$&quot;#,##0"/>
    <numFmt numFmtId="184" formatCode="_-[$$-409]* #,##0_ ;_-[$$-409]* \-#,##0\ ;_-[$$-409]* &quot;-&quot;??_ ;_-@_ "/>
  </numFmts>
  <fonts count="60"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b/>
      <sz val="8"/>
      <color indexed="9"/>
      <name val="Tahoma"/>
      <family val="2"/>
    </font>
    <font>
      <b/>
      <sz val="8"/>
      <color theme="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theme="0"/>
      <name val="Tahoma"/>
      <family val="2"/>
    </font>
    <font>
      <b/>
      <sz val="22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Tahoma"/>
      <family val="2"/>
    </font>
    <font>
      <b/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Tahoma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0" tint="-0.34998626667073579"/>
      <name val="Arial"/>
      <family val="2"/>
    </font>
    <font>
      <b/>
      <sz val="8"/>
      <color indexed="12"/>
      <name val="Arial"/>
      <family val="2"/>
    </font>
    <font>
      <sz val="8"/>
      <color indexed="22"/>
      <name val="Arial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color indexed="9"/>
      <name val="Arial"/>
      <family val="2"/>
    </font>
    <font>
      <b/>
      <i/>
      <sz val="12"/>
      <color indexed="63"/>
      <name val="Arial"/>
      <family val="2"/>
    </font>
    <font>
      <b/>
      <u/>
      <sz val="12"/>
      <color rgb="FFFF0000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8"/>
      <color rgb="FFFF0000"/>
      <name val="Arial"/>
      <family val="2"/>
    </font>
    <font>
      <sz val="7"/>
      <color indexed="55"/>
      <name val="Arial"/>
      <family val="2"/>
    </font>
    <font>
      <b/>
      <sz val="8"/>
      <color rgb="FF0070C0"/>
      <name val="Arial"/>
      <family val="2"/>
    </font>
    <font>
      <b/>
      <sz val="8"/>
      <color theme="0" tint="-0.34998626667073579"/>
      <name val="Arial"/>
      <family val="2"/>
    </font>
    <font>
      <sz val="8"/>
      <color rgb="FF0070C0"/>
      <name val="Arial"/>
      <family val="2"/>
    </font>
    <font>
      <b/>
      <sz val="8"/>
      <color theme="1"/>
      <name val="Tahoma"/>
      <family val="2"/>
    </font>
    <font>
      <b/>
      <sz val="10"/>
      <color theme="0" tint="-0.499984740745262"/>
      <name val="Calibri"/>
      <family val="2"/>
    </font>
    <font>
      <sz val="10"/>
      <color theme="0" tint="-0.499984740745262"/>
      <name val="Calibri"/>
      <family val="2"/>
    </font>
    <font>
      <sz val="8"/>
      <color theme="0" tint="-0.499984740745262"/>
      <name val="Tahoma"/>
      <family val="2"/>
    </font>
    <font>
      <b/>
      <sz val="10"/>
      <color theme="0" tint="-0.499984740745262"/>
      <name val="Arial"/>
      <family val="2"/>
    </font>
    <font>
      <sz val="10"/>
      <color theme="0"/>
      <name val="Calibri"/>
      <family val="2"/>
    </font>
    <font>
      <b/>
      <sz val="10"/>
      <color theme="0" tint="-0.499984740745262"/>
      <name val="Tahoma"/>
      <family val="2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209AD2"/>
        <bgColor indexed="64"/>
      </patternFill>
    </fill>
    <fill>
      <patternFill patternType="solid">
        <fgColor rgb="FFC3DC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5A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7C5EA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indexed="64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22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26" fillId="19" borderId="0">
      <alignment vertical="center"/>
    </xf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3" fillId="0" borderId="0" applyFill="0" applyBorder="0" applyAlignment="0">
      <alignment vertical="center"/>
    </xf>
    <xf numFmtId="0" fontId="45" fillId="0" borderId="0">
      <alignment horizontal="left"/>
    </xf>
    <xf numFmtId="165" fontId="1" fillId="0" borderId="0" applyFont="0" applyFill="0" applyBorder="0" applyAlignment="0" applyProtection="0"/>
  </cellStyleXfs>
  <cellXfs count="301">
    <xf numFmtId="0" fontId="0" fillId="0" borderId="0" xfId="0"/>
    <xf numFmtId="166" fontId="0" fillId="4" borderId="10" xfId="1" applyNumberFormat="1" applyFont="1" applyFill="1" applyBorder="1"/>
    <xf numFmtId="49" fontId="0" fillId="4" borderId="0" xfId="0" applyNumberFormat="1" applyFont="1" applyFill="1"/>
    <xf numFmtId="0" fontId="0" fillId="0" borderId="0" xfId="0" applyFont="1"/>
    <xf numFmtId="166" fontId="0" fillId="0" borderId="0" xfId="0" applyNumberFormat="1" applyFont="1"/>
    <xf numFmtId="49" fontId="0" fillId="4" borderId="0" xfId="0" quotePrefix="1" applyNumberFormat="1" applyFont="1" applyFill="1"/>
    <xf numFmtId="49" fontId="0" fillId="4" borderId="3" xfId="0" applyNumberFormat="1" applyFont="1" applyFill="1" applyBorder="1"/>
    <xf numFmtId="0" fontId="0" fillId="0" borderId="0" xfId="0" applyFont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9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166" fontId="5" fillId="3" borderId="13" xfId="0" applyNumberFormat="1" applyFont="1" applyFill="1" applyBorder="1"/>
    <xf numFmtId="49" fontId="7" fillId="4" borderId="3" xfId="0" applyNumberFormat="1" applyFont="1" applyFill="1" applyBorder="1"/>
    <xf numFmtId="0" fontId="7" fillId="4" borderId="9" xfId="0" applyFont="1" applyFill="1" applyBorder="1"/>
    <xf numFmtId="166" fontId="0" fillId="0" borderId="0" xfId="1" applyNumberFormat="1" applyFont="1"/>
    <xf numFmtId="0" fontId="9" fillId="2" borderId="0" xfId="0" applyFont="1" applyFill="1" applyAlignment="1"/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3" fillId="5" borderId="0" xfId="0" applyFont="1" applyFill="1" applyAlignment="1">
      <alignment vertical="center"/>
    </xf>
    <xf numFmtId="0" fontId="13" fillId="5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4" fillId="4" borderId="3" xfId="0" applyFont="1" applyFill="1" applyBorder="1"/>
    <xf numFmtId="0" fontId="14" fillId="4" borderId="9" xfId="0" applyFont="1" applyFill="1" applyBorder="1"/>
    <xf numFmtId="167" fontId="15" fillId="6" borderId="0" xfId="1" applyNumberFormat="1" applyFont="1" applyFill="1"/>
    <xf numFmtId="0" fontId="0" fillId="7" borderId="0" xfId="0" applyFill="1"/>
    <xf numFmtId="166" fontId="0" fillId="0" borderId="0" xfId="0" applyNumberFormat="1"/>
    <xf numFmtId="0" fontId="16" fillId="0" borderId="0" xfId="0" applyFont="1" applyAlignment="1">
      <alignment horizontal="center"/>
    </xf>
    <xf numFmtId="166" fontId="16" fillId="0" borderId="0" xfId="0" applyNumberFormat="1" applyFont="1" applyAlignment="1">
      <alignment horizontal="center"/>
    </xf>
    <xf numFmtId="9" fontId="0" fillId="0" borderId="0" xfId="0" applyNumberFormat="1"/>
    <xf numFmtId="166" fontId="0" fillId="4" borderId="0" xfId="1" applyNumberFormat="1" applyFont="1" applyFill="1" applyBorder="1"/>
    <xf numFmtId="49" fontId="0" fillId="4" borderId="0" xfId="0" applyNumberFormat="1" applyFill="1"/>
    <xf numFmtId="0" fontId="0" fillId="4" borderId="9" xfId="0" applyFill="1" applyBorder="1"/>
    <xf numFmtId="166" fontId="0" fillId="7" borderId="0" xfId="0" applyNumberFormat="1" applyFill="1"/>
    <xf numFmtId="166" fontId="16" fillId="4" borderId="10" xfId="1" applyNumberFormat="1" applyFont="1" applyFill="1" applyBorder="1"/>
    <xf numFmtId="0" fontId="12" fillId="3" borderId="11" xfId="0" applyFont="1" applyFill="1" applyBorder="1"/>
    <xf numFmtId="0" fontId="12" fillId="3" borderId="12" xfId="0" applyFont="1" applyFill="1" applyBorder="1"/>
    <xf numFmtId="166" fontId="12" fillId="3" borderId="13" xfId="0" applyNumberFormat="1" applyFont="1" applyFill="1" applyBorder="1"/>
    <xf numFmtId="167" fontId="14" fillId="0" borderId="0" xfId="0" applyNumberFormat="1" applyFont="1"/>
    <xf numFmtId="168" fontId="14" fillId="0" borderId="0" xfId="0" applyNumberFormat="1" applyFont="1"/>
    <xf numFmtId="49" fontId="16" fillId="4" borderId="3" xfId="0" applyNumberFormat="1" applyFont="1" applyFill="1" applyBorder="1"/>
    <xf numFmtId="0" fontId="16" fillId="4" borderId="9" xfId="0" applyFont="1" applyFill="1" applyBorder="1"/>
    <xf numFmtId="9" fontId="0" fillId="0" borderId="0" xfId="4" applyFont="1"/>
    <xf numFmtId="0" fontId="11" fillId="3" borderId="11" xfId="0" applyFont="1" applyFill="1" applyBorder="1"/>
    <xf numFmtId="0" fontId="11" fillId="3" borderId="12" xfId="0" applyFont="1" applyFill="1" applyBorder="1"/>
    <xf numFmtId="166" fontId="17" fillId="3" borderId="13" xfId="0" applyNumberFormat="1" applyFont="1" applyFill="1" applyBorder="1"/>
    <xf numFmtId="166" fontId="14" fillId="7" borderId="0" xfId="0" applyNumberFormat="1" applyFont="1" applyFill="1"/>
    <xf numFmtId="166" fontId="16" fillId="0" borderId="0" xfId="0" applyNumberFormat="1" applyFont="1"/>
    <xf numFmtId="167" fontId="15" fillId="8" borderId="0" xfId="1" applyNumberFormat="1" applyFont="1" applyFill="1"/>
    <xf numFmtId="49" fontId="0" fillId="4" borderId="3" xfId="0" applyNumberFormat="1" applyFill="1" applyBorder="1"/>
    <xf numFmtId="166" fontId="14" fillId="0" borderId="0" xfId="0" applyNumberFormat="1" applyFont="1"/>
    <xf numFmtId="0" fontId="14" fillId="0" borderId="0" xfId="0" applyFont="1"/>
    <xf numFmtId="166" fontId="14" fillId="0" borderId="0" xfId="0" applyNumberFormat="1" applyFont="1" applyAlignment="1">
      <alignment horizontal="center"/>
    </xf>
    <xf numFmtId="166" fontId="0" fillId="9" borderId="0" xfId="0" applyNumberFormat="1" applyFill="1"/>
    <xf numFmtId="169" fontId="14" fillId="0" borderId="0" xfId="0" applyNumberFormat="1" applyFont="1"/>
    <xf numFmtId="0" fontId="16" fillId="0" borderId="0" xfId="0" applyFont="1"/>
    <xf numFmtId="166" fontId="17" fillId="3" borderId="0" xfId="0" applyNumberFormat="1" applyFont="1" applyFill="1" applyBorder="1"/>
    <xf numFmtId="0" fontId="17" fillId="3" borderId="4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17" fillId="3" borderId="3" xfId="0" applyFont="1" applyFill="1" applyBorder="1" applyAlignment="1" applyProtection="1">
      <alignment horizontal="center" wrapText="1"/>
    </xf>
    <xf numFmtId="0" fontId="13" fillId="5" borderId="3" xfId="0" applyFont="1" applyFill="1" applyBorder="1" applyAlignment="1">
      <alignment vertical="center"/>
    </xf>
    <xf numFmtId="0" fontId="0" fillId="10" borderId="0" xfId="0" applyFill="1"/>
    <xf numFmtId="0" fontId="14" fillId="4" borderId="10" xfId="0" applyFont="1" applyFill="1" applyBorder="1" applyAlignment="1" applyProtection="1">
      <alignment horizontal="left"/>
    </xf>
    <xf numFmtId="0" fontId="14" fillId="4" borderId="10" xfId="0" applyFont="1" applyFill="1" applyBorder="1"/>
    <xf numFmtId="170" fontId="16" fillId="10" borderId="0" xfId="1" applyNumberFormat="1" applyFont="1" applyFill="1" applyBorder="1" applyAlignment="1">
      <alignment horizontal="center"/>
    </xf>
    <xf numFmtId="0" fontId="16" fillId="4" borderId="10" xfId="0" applyFont="1" applyFill="1" applyBorder="1" applyAlignment="1" applyProtection="1">
      <alignment horizontal="left"/>
    </xf>
    <xf numFmtId="0" fontId="15" fillId="6" borderId="0" xfId="0" applyFont="1" applyFill="1" applyAlignment="1">
      <alignment horizontal="left" vertical="center"/>
    </xf>
    <xf numFmtId="0" fontId="16" fillId="6" borderId="0" xfId="0" applyFont="1" applyFill="1" applyBorder="1"/>
    <xf numFmtId="167" fontId="20" fillId="6" borderId="0" xfId="1" applyNumberFormat="1" applyFont="1" applyFill="1"/>
    <xf numFmtId="0" fontId="16" fillId="4" borderId="10" xfId="0" quotePrefix="1" applyFont="1" applyFill="1" applyBorder="1" applyAlignment="1" applyProtection="1">
      <alignment horizontal="left"/>
    </xf>
    <xf numFmtId="167" fontId="14" fillId="0" borderId="0" xfId="1" applyNumberFormat="1" applyFont="1" applyFill="1" applyBorder="1" applyAlignment="1">
      <alignment horizontal="center"/>
    </xf>
    <xf numFmtId="167" fontId="14" fillId="10" borderId="0" xfId="0" applyNumberFormat="1" applyFont="1" applyFill="1"/>
    <xf numFmtId="0" fontId="0" fillId="0" borderId="0" xfId="0" applyFill="1"/>
    <xf numFmtId="0" fontId="0" fillId="4" borderId="10" xfId="1" applyNumberFormat="1" applyFont="1" applyFill="1" applyBorder="1"/>
    <xf numFmtId="0" fontId="15" fillId="6" borderId="0" xfId="0" quotePrefix="1" applyFont="1" applyFill="1" applyAlignment="1">
      <alignment horizontal="left" vertical="center"/>
    </xf>
    <xf numFmtId="9" fontId="0" fillId="11" borderId="0" xfId="0" applyNumberFormat="1" applyFill="1"/>
    <xf numFmtId="0" fontId="22" fillId="4" borderId="10" xfId="0" applyFont="1" applyFill="1" applyBorder="1" applyAlignment="1" applyProtection="1">
      <alignment horizontal="left"/>
    </xf>
    <xf numFmtId="0" fontId="14" fillId="10" borderId="0" xfId="0" applyFont="1" applyFill="1"/>
    <xf numFmtId="0" fontId="23" fillId="10" borderId="0" xfId="0" applyFont="1" applyFill="1" applyAlignment="1">
      <alignment vertical="center"/>
    </xf>
    <xf numFmtId="167" fontId="23" fillId="10" borderId="0" xfId="0" applyNumberFormat="1" applyFont="1" applyFill="1" applyAlignment="1">
      <alignment vertical="center"/>
    </xf>
    <xf numFmtId="167" fontId="23" fillId="12" borderId="0" xfId="0" applyNumberFormat="1" applyFont="1" applyFill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Fill="1" applyAlignment="1">
      <alignment horizontal="center" wrapText="1"/>
    </xf>
    <xf numFmtId="0" fontId="14" fillId="0" borderId="0" xfId="0" applyFont="1" applyFill="1"/>
    <xf numFmtId="0" fontId="0" fillId="0" borderId="0" xfId="0" quotePrefix="1" applyFill="1"/>
    <xf numFmtId="0" fontId="0" fillId="0" borderId="0" xfId="0" quotePrefix="1"/>
    <xf numFmtId="0" fontId="16" fillId="0" borderId="0" xfId="0" quotePrefix="1" applyFont="1" applyFill="1"/>
    <xf numFmtId="0" fontId="23" fillId="0" borderId="0" xfId="0" applyFont="1" applyFill="1" applyAlignment="1">
      <alignment vertical="center"/>
    </xf>
    <xf numFmtId="0" fontId="24" fillId="3" borderId="0" xfId="0" applyFont="1" applyFill="1" applyBorder="1" applyAlignment="1">
      <alignment horizontal="center"/>
    </xf>
    <xf numFmtId="166" fontId="25" fillId="3" borderId="13" xfId="0" applyNumberFormat="1" applyFont="1" applyFill="1" applyBorder="1"/>
    <xf numFmtId="166" fontId="21" fillId="3" borderId="13" xfId="0" applyNumberFormat="1" applyFont="1" applyFill="1" applyBorder="1"/>
    <xf numFmtId="0" fontId="0" fillId="14" borderId="0" xfId="0" applyFill="1"/>
    <xf numFmtId="0" fontId="26" fillId="13" borderId="0" xfId="0" applyFont="1" applyFill="1" applyBorder="1" applyAlignment="1" applyProtection="1">
      <alignment horizontal="left" vertical="center" indent="1"/>
    </xf>
    <xf numFmtId="0" fontId="27" fillId="13" borderId="0" xfId="0" applyFont="1" applyFill="1" applyBorder="1" applyAlignment="1" applyProtection="1">
      <alignment vertical="center"/>
    </xf>
    <xf numFmtId="166" fontId="27" fillId="14" borderId="0" xfId="0" applyNumberFormat="1" applyFont="1" applyFill="1" applyBorder="1" applyAlignment="1" applyProtection="1">
      <alignment horizontal="left" indent="2"/>
    </xf>
    <xf numFmtId="171" fontId="27" fillId="0" borderId="14" xfId="2" applyNumberFormat="1" applyFont="1" applyFill="1" applyBorder="1"/>
    <xf numFmtId="166" fontId="28" fillId="14" borderId="0" xfId="0" applyNumberFormat="1" applyFont="1" applyFill="1" applyBorder="1" applyAlignment="1" applyProtection="1">
      <alignment horizontal="left" indent="2"/>
    </xf>
    <xf numFmtId="171" fontId="28" fillId="0" borderId="14" xfId="4" applyNumberFormat="1" applyFont="1" applyFill="1" applyBorder="1"/>
    <xf numFmtId="0" fontId="28" fillId="13" borderId="0" xfId="0" applyFont="1" applyFill="1" applyBorder="1" applyAlignment="1" applyProtection="1">
      <alignment horizontal="center" vertical="center"/>
    </xf>
    <xf numFmtId="166" fontId="8" fillId="13" borderId="0" xfId="1" applyNumberFormat="1" applyFont="1" applyFill="1" applyBorder="1"/>
    <xf numFmtId="166" fontId="8" fillId="2" borderId="0" xfId="1" applyNumberFormat="1" applyFont="1" applyFill="1" applyBorder="1"/>
    <xf numFmtId="0" fontId="12" fillId="3" borderId="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166" fontId="0" fillId="4" borderId="9" xfId="1" applyNumberFormat="1" applyFont="1" applyFill="1" applyBorder="1"/>
    <xf numFmtId="166" fontId="12" fillId="3" borderId="12" xfId="0" applyNumberFormat="1" applyFont="1" applyFill="1" applyBorder="1"/>
    <xf numFmtId="166" fontId="17" fillId="3" borderId="12" xfId="0" applyNumberFormat="1" applyFont="1" applyFill="1" applyBorder="1"/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166" fontId="0" fillId="4" borderId="17" xfId="1" applyNumberFormat="1" applyFont="1" applyFill="1" applyBorder="1"/>
    <xf numFmtId="166" fontId="12" fillId="3" borderId="18" xfId="0" applyNumberFormat="1" applyFont="1" applyFill="1" applyBorder="1"/>
    <xf numFmtId="166" fontId="8" fillId="13" borderId="17" xfId="1" applyNumberFormat="1" applyFont="1" applyFill="1" applyBorder="1"/>
    <xf numFmtId="166" fontId="8" fillId="2" borderId="17" xfId="1" applyNumberFormat="1" applyFont="1" applyFill="1" applyBorder="1"/>
    <xf numFmtId="166" fontId="17" fillId="3" borderId="18" xfId="0" applyNumberFormat="1" applyFont="1" applyFill="1" applyBorder="1"/>
    <xf numFmtId="0" fontId="0" fillId="4" borderId="0" xfId="1" applyNumberFormat="1" applyFont="1" applyFill="1" applyBorder="1"/>
    <xf numFmtId="172" fontId="0" fillId="0" borderId="0" xfId="3" applyNumberFormat="1" applyFont="1"/>
    <xf numFmtId="0" fontId="0" fillId="0" borderId="0" xfId="0" applyAlignment="1">
      <alignment horizontal="center"/>
    </xf>
    <xf numFmtId="0" fontId="11" fillId="15" borderId="24" xfId="0" applyFont="1" applyFill="1" applyBorder="1" applyAlignment="1">
      <alignment vertical="center"/>
    </xf>
    <xf numFmtId="0" fontId="11" fillId="15" borderId="25" xfId="0" applyFont="1" applyFill="1" applyBorder="1" applyAlignment="1">
      <alignment vertical="center"/>
    </xf>
    <xf numFmtId="0" fontId="11" fillId="15" borderId="26" xfId="0" applyFont="1" applyFill="1" applyBorder="1" applyAlignment="1">
      <alignment vertical="center"/>
    </xf>
    <xf numFmtId="0" fontId="17" fillId="5" borderId="24" xfId="0" applyFont="1" applyFill="1" applyBorder="1" applyAlignment="1">
      <alignment vertical="center"/>
    </xf>
    <xf numFmtId="0" fontId="17" fillId="5" borderId="25" xfId="0" applyFont="1" applyFill="1" applyBorder="1" applyAlignment="1">
      <alignment vertical="center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vertical="center"/>
    </xf>
    <xf numFmtId="0" fontId="0" fillId="0" borderId="0" xfId="0" applyAlignment="1">
      <alignment vertical="center"/>
    </xf>
    <xf numFmtId="172" fontId="0" fillId="0" borderId="0" xfId="3" applyNumberFormat="1" applyFont="1" applyAlignment="1">
      <alignment vertical="center"/>
    </xf>
    <xf numFmtId="0" fontId="16" fillId="0" borderId="0" xfId="0" applyFont="1" applyAlignment="1">
      <alignment vertical="center"/>
    </xf>
    <xf numFmtId="167" fontId="0" fillId="0" borderId="0" xfId="0" applyNumberFormat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0" fillId="0" borderId="0" xfId="0" applyBorder="1" applyAlignment="1">
      <alignment vertical="center"/>
    </xf>
    <xf numFmtId="167" fontId="16" fillId="10" borderId="0" xfId="0" applyNumberFormat="1" applyFont="1" applyFill="1" applyBorder="1" applyAlignment="1">
      <alignment vertical="center"/>
    </xf>
    <xf numFmtId="167" fontId="14" fillId="16" borderId="0" xfId="0" applyNumberFormat="1" applyFont="1" applyFill="1" applyBorder="1" applyAlignment="1">
      <alignment vertical="center"/>
    </xf>
    <xf numFmtId="167" fontId="16" fillId="10" borderId="23" xfId="0" applyNumberFormat="1" applyFont="1" applyFill="1" applyBorder="1" applyAlignment="1">
      <alignment vertical="center"/>
    </xf>
    <xf numFmtId="167" fontId="14" fillId="17" borderId="0" xfId="0" applyNumberFormat="1" applyFont="1" applyFill="1" applyBorder="1" applyAlignment="1">
      <alignment vertical="center"/>
    </xf>
    <xf numFmtId="167" fontId="14" fillId="9" borderId="0" xfId="0" applyNumberFormat="1" applyFont="1" applyFill="1" applyBorder="1" applyAlignment="1">
      <alignment vertical="center"/>
    </xf>
    <xf numFmtId="167" fontId="14" fillId="0" borderId="2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22" xfId="0" applyFont="1" applyBorder="1" applyAlignment="1">
      <alignment vertical="center"/>
    </xf>
    <xf numFmtId="0" fontId="14" fillId="18" borderId="29" xfId="0" applyFont="1" applyFill="1" applyBorder="1" applyAlignment="1">
      <alignment vertical="center"/>
    </xf>
    <xf numFmtId="0" fontId="14" fillId="18" borderId="30" xfId="0" applyFont="1" applyFill="1" applyBorder="1" applyAlignment="1">
      <alignment vertical="center"/>
    </xf>
    <xf numFmtId="167" fontId="14" fillId="18" borderId="30" xfId="0" applyNumberFormat="1" applyFont="1" applyFill="1" applyBorder="1" applyAlignment="1">
      <alignment vertical="center"/>
    </xf>
    <xf numFmtId="0" fontId="14" fillId="18" borderId="3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168" fontId="0" fillId="0" borderId="0" xfId="0" applyNumberFormat="1"/>
    <xf numFmtId="167" fontId="0" fillId="0" borderId="0" xfId="0" applyNumberFormat="1"/>
    <xf numFmtId="173" fontId="26" fillId="3" borderId="0" xfId="5" applyFont="1" applyFill="1" applyBorder="1" applyAlignment="1">
      <alignment horizontal="left" vertical="center"/>
    </xf>
    <xf numFmtId="174" fontId="26" fillId="13" borderId="32" xfId="6" applyNumberFormat="1" applyFont="1" applyFill="1" applyBorder="1" applyAlignment="1">
      <alignment horizontal="center" vertical="center"/>
    </xf>
    <xf numFmtId="174" fontId="26" fillId="3" borderId="32" xfId="6" applyNumberFormat="1" applyFont="1" applyFill="1" applyBorder="1" applyAlignment="1">
      <alignment horizontal="center" vertical="center"/>
    </xf>
    <xf numFmtId="173" fontId="26" fillId="3" borderId="0" xfId="5" applyFont="1" applyFill="1">
      <alignment vertical="center"/>
    </xf>
    <xf numFmtId="174" fontId="24" fillId="13" borderId="0" xfId="6" quotePrefix="1" applyNumberFormat="1" applyFont="1" applyFill="1" applyBorder="1" applyAlignment="1">
      <alignment horizontal="center" vertical="center"/>
    </xf>
    <xf numFmtId="174" fontId="24" fillId="3" borderId="0" xfId="6" quotePrefix="1" applyNumberFormat="1" applyFont="1" applyFill="1" applyBorder="1" applyAlignment="1">
      <alignment horizontal="center" vertical="center"/>
    </xf>
    <xf numFmtId="174" fontId="24" fillId="13" borderId="0" xfId="6" applyNumberFormat="1" applyFont="1" applyFill="1" applyBorder="1" applyAlignment="1">
      <alignment horizontal="center" vertical="center"/>
    </xf>
    <xf numFmtId="174" fontId="26" fillId="3" borderId="0" xfId="6" applyNumberFormat="1" applyFont="1" applyFill="1" applyBorder="1" applyAlignment="1">
      <alignment horizontal="center" vertical="center"/>
    </xf>
    <xf numFmtId="174" fontId="24" fillId="3" borderId="0" xfId="6" applyNumberFormat="1" applyFont="1" applyFill="1" applyBorder="1" applyAlignment="1">
      <alignment horizontal="center" vertical="center"/>
    </xf>
    <xf numFmtId="0" fontId="27" fillId="14" borderId="0" xfId="0" applyFont="1" applyFill="1"/>
    <xf numFmtId="174" fontId="27" fillId="14" borderId="0" xfId="6" applyNumberFormat="1" applyFont="1" applyFill="1"/>
    <xf numFmtId="0" fontId="30" fillId="14" borderId="0" xfId="0" applyFont="1" applyFill="1" applyAlignment="1">
      <alignment horizontal="right"/>
    </xf>
    <xf numFmtId="175" fontId="30" fillId="14" borderId="0" xfId="6" applyNumberFormat="1" applyFont="1" applyFill="1"/>
    <xf numFmtId="0" fontId="31" fillId="14" borderId="0" xfId="0" applyFont="1" applyFill="1"/>
    <xf numFmtId="10" fontId="32" fillId="14" borderId="0" xfId="7" applyNumberFormat="1" applyFont="1" applyFill="1" applyAlignment="1">
      <alignment horizontal="center"/>
    </xf>
    <xf numFmtId="174" fontId="32" fillId="14" borderId="0" xfId="6" applyNumberFormat="1" applyFont="1" applyFill="1"/>
    <xf numFmtId="0" fontId="29" fillId="14" borderId="0" xfId="0" applyFont="1" applyFill="1"/>
    <xf numFmtId="176" fontId="27" fillId="14" borderId="14" xfId="6" applyNumberFormat="1" applyFont="1" applyFill="1" applyBorder="1"/>
    <xf numFmtId="0" fontId="27" fillId="14" borderId="0" xfId="0" applyFont="1" applyFill="1" applyBorder="1"/>
    <xf numFmtId="0" fontId="28" fillId="14" borderId="0" xfId="0" applyFont="1" applyFill="1" applyAlignment="1">
      <alignment horizontal="right"/>
    </xf>
    <xf numFmtId="0" fontId="28" fillId="14" borderId="0" xfId="0" applyFont="1" applyFill="1" applyAlignment="1">
      <alignment horizontal="center"/>
    </xf>
    <xf numFmtId="176" fontId="28" fillId="14" borderId="14" xfId="6" applyNumberFormat="1" applyFont="1" applyFill="1" applyBorder="1"/>
    <xf numFmtId="9" fontId="0" fillId="0" borderId="0" xfId="7" applyNumberFormat="1" applyFont="1" applyAlignment="1">
      <alignment horizontal="center"/>
    </xf>
    <xf numFmtId="0" fontId="33" fillId="20" borderId="33" xfId="0" applyFont="1" applyFill="1" applyBorder="1" applyAlignment="1">
      <alignment horizontal="justify" vertical="top" wrapText="1"/>
    </xf>
    <xf numFmtId="0" fontId="33" fillId="20" borderId="34" xfId="0" applyFont="1" applyFill="1" applyBorder="1" applyAlignment="1">
      <alignment horizontal="center" vertical="top" wrapText="1"/>
    </xf>
    <xf numFmtId="0" fontId="34" fillId="21" borderId="35" xfId="0" applyFont="1" applyFill="1" applyBorder="1" applyAlignment="1">
      <alignment vertical="top" wrapText="1"/>
    </xf>
    <xf numFmtId="0" fontId="34" fillId="21" borderId="31" xfId="0" applyFont="1" applyFill="1" applyBorder="1" applyAlignment="1">
      <alignment vertical="top" wrapText="1"/>
    </xf>
    <xf numFmtId="0" fontId="35" fillId="21" borderId="31" xfId="0" applyFont="1" applyFill="1" applyBorder="1" applyAlignment="1">
      <alignment vertical="top" wrapText="1"/>
    </xf>
    <xf numFmtId="0" fontId="35" fillId="21" borderId="35" xfId="0" applyFont="1" applyFill="1" applyBorder="1" applyAlignment="1">
      <alignment vertical="top" wrapText="1"/>
    </xf>
    <xf numFmtId="177" fontId="35" fillId="21" borderId="31" xfId="0" applyNumberFormat="1" applyFont="1" applyFill="1" applyBorder="1" applyAlignment="1">
      <alignment vertical="top" wrapText="1"/>
    </xf>
    <xf numFmtId="177" fontId="34" fillId="21" borderId="31" xfId="0" applyNumberFormat="1" applyFont="1" applyFill="1" applyBorder="1" applyAlignment="1">
      <alignment vertical="top" wrapText="1"/>
    </xf>
    <xf numFmtId="166" fontId="8" fillId="2" borderId="10" xfId="1" applyNumberFormat="1" applyFont="1" applyFill="1" applyBorder="1"/>
    <xf numFmtId="166" fontId="0" fillId="11" borderId="0" xfId="0" applyNumberFormat="1" applyFill="1"/>
    <xf numFmtId="43" fontId="0" fillId="4" borderId="10" xfId="1" applyNumberFormat="1" applyFont="1" applyFill="1" applyBorder="1"/>
    <xf numFmtId="0" fontId="36" fillId="14" borderId="0" xfId="0" applyFont="1" applyFill="1" applyBorder="1"/>
    <xf numFmtId="0" fontId="37" fillId="14" borderId="0" xfId="8" applyFont="1" applyFill="1" applyBorder="1" applyAlignment="1">
      <alignment horizontal="left" vertical="center" wrapText="1"/>
    </xf>
    <xf numFmtId="174" fontId="38" fillId="14" borderId="0" xfId="6" applyNumberFormat="1" applyFont="1" applyFill="1" applyAlignment="1">
      <alignment vertical="center"/>
    </xf>
    <xf numFmtId="0" fontId="26" fillId="14" borderId="0" xfId="0" applyFont="1" applyFill="1" applyAlignment="1">
      <alignment vertical="center"/>
    </xf>
    <xf numFmtId="0" fontId="36" fillId="14" borderId="0" xfId="0" applyFont="1" applyFill="1"/>
    <xf numFmtId="174" fontId="26" fillId="14" borderId="0" xfId="6" applyNumberFormat="1" applyFont="1" applyFill="1" applyAlignment="1">
      <alignment vertical="center"/>
    </xf>
    <xf numFmtId="0" fontId="39" fillId="14" borderId="0" xfId="0" applyFont="1" applyFill="1" applyBorder="1"/>
    <xf numFmtId="0" fontId="40" fillId="22" borderId="0" xfId="0" applyFont="1" applyFill="1" applyBorder="1" applyAlignment="1">
      <alignment vertical="center"/>
    </xf>
    <xf numFmtId="0" fontId="41" fillId="22" borderId="0" xfId="0" applyFont="1" applyFill="1" applyBorder="1" applyAlignment="1">
      <alignment vertical="center"/>
    </xf>
    <xf numFmtId="174" fontId="41" fillId="22" borderId="0" xfId="6" applyNumberFormat="1" applyFont="1" applyFill="1" applyAlignment="1">
      <alignment vertical="center"/>
    </xf>
    <xf numFmtId="0" fontId="42" fillId="14" borderId="0" xfId="0" applyFont="1" applyFill="1" applyBorder="1"/>
    <xf numFmtId="0" fontId="43" fillId="22" borderId="0" xfId="0" applyFont="1" applyFill="1" applyBorder="1" applyAlignment="1">
      <alignment vertical="center"/>
    </xf>
    <xf numFmtId="174" fontId="43" fillId="22" borderId="0" xfId="6" applyNumberFormat="1" applyFont="1" applyFill="1" applyAlignment="1">
      <alignment vertical="center"/>
    </xf>
    <xf numFmtId="0" fontId="44" fillId="14" borderId="0" xfId="0" applyFont="1" applyFill="1" applyBorder="1"/>
    <xf numFmtId="174" fontId="26" fillId="9" borderId="32" xfId="6" applyNumberFormat="1" applyFont="1" applyFill="1" applyBorder="1" applyAlignment="1">
      <alignment horizontal="center" vertical="center"/>
    </xf>
    <xf numFmtId="173" fontId="26" fillId="14" borderId="0" xfId="5" applyFont="1" applyFill="1">
      <alignment vertical="center"/>
    </xf>
    <xf numFmtId="174" fontId="26" fillId="9" borderId="0" xfId="6" applyNumberFormat="1" applyFont="1" applyFill="1" applyAlignment="1">
      <alignment horizontal="center" vertical="center"/>
    </xf>
    <xf numFmtId="0" fontId="27" fillId="14" borderId="0" xfId="0" applyFont="1" applyFill="1" applyBorder="1" applyAlignment="1" applyProtection="1">
      <alignment horizontal="center" vertical="center"/>
    </xf>
    <xf numFmtId="0" fontId="27" fillId="14" borderId="0" xfId="0" applyFont="1" applyFill="1" applyBorder="1" applyProtection="1"/>
    <xf numFmtId="166" fontId="27" fillId="14" borderId="0" xfId="0" applyNumberFormat="1" applyFont="1" applyFill="1" applyBorder="1" applyProtection="1"/>
    <xf numFmtId="0" fontId="27" fillId="14" borderId="0" xfId="0" applyFont="1" applyFill="1" applyAlignment="1" applyProtection="1">
      <alignment horizontal="center"/>
    </xf>
    <xf numFmtId="0" fontId="45" fillId="14" borderId="0" xfId="9" applyFill="1" applyBorder="1" applyProtection="1">
      <alignment horizontal="left"/>
    </xf>
    <xf numFmtId="167" fontId="27" fillId="23" borderId="14" xfId="3" applyNumberFormat="1" applyFont="1" applyFill="1" applyBorder="1"/>
    <xf numFmtId="167" fontId="46" fillId="0" borderId="14" xfId="4" applyNumberFormat="1" applyFont="1" applyFill="1" applyBorder="1"/>
    <xf numFmtId="174" fontId="24" fillId="9" borderId="0" xfId="6" quotePrefix="1" applyNumberFormat="1" applyFont="1" applyFill="1" applyAlignment="1">
      <alignment horizontal="center" vertical="center"/>
    </xf>
    <xf numFmtId="174" fontId="24" fillId="9" borderId="0" xfId="6" applyNumberFormat="1" applyFont="1" applyFill="1" applyAlignment="1">
      <alignment horizontal="center" vertical="center"/>
    </xf>
    <xf numFmtId="0" fontId="47" fillId="14" borderId="0" xfId="0" applyFont="1" applyFill="1"/>
    <xf numFmtId="0" fontId="30" fillId="14" borderId="0" xfId="0" applyFont="1" applyFill="1" applyAlignment="1">
      <alignment horizontal="left"/>
    </xf>
    <xf numFmtId="0" fontId="27" fillId="0" borderId="0" xfId="0" applyFont="1" applyFill="1"/>
    <xf numFmtId="178" fontId="0" fillId="0" borderId="0" xfId="1" applyNumberFormat="1" applyFont="1"/>
    <xf numFmtId="178" fontId="27" fillId="0" borderId="0" xfId="1" applyNumberFormat="1" applyFont="1" applyFill="1"/>
    <xf numFmtId="178" fontId="0" fillId="0" borderId="0" xfId="0" applyNumberFormat="1"/>
    <xf numFmtId="0" fontId="49" fillId="0" borderId="0" xfId="0" applyFont="1"/>
    <xf numFmtId="178" fontId="49" fillId="0" borderId="0" xfId="1" applyNumberFormat="1" applyFont="1"/>
    <xf numFmtId="178" fontId="49" fillId="0" borderId="0" xfId="0" applyNumberFormat="1" applyFont="1"/>
    <xf numFmtId="167" fontId="0" fillId="14" borderId="0" xfId="0" applyNumberFormat="1" applyFill="1"/>
    <xf numFmtId="9" fontId="46" fillId="0" borderId="14" xfId="4" applyFont="1" applyFill="1" applyBorder="1"/>
    <xf numFmtId="167" fontId="48" fillId="0" borderId="14" xfId="4" applyNumberFormat="1" applyFont="1" applyFill="1" applyBorder="1"/>
    <xf numFmtId="9" fontId="48" fillId="0" borderId="14" xfId="4" applyFont="1" applyFill="1" applyBorder="1"/>
    <xf numFmtId="0" fontId="50" fillId="20" borderId="33" xfId="0" applyFont="1" applyFill="1" applyBorder="1" applyAlignment="1">
      <alignment horizontal="justify" vertical="top" wrapText="1"/>
    </xf>
    <xf numFmtId="0" fontId="50" fillId="20" borderId="34" xfId="0" applyFont="1" applyFill="1" applyBorder="1" applyAlignment="1">
      <alignment horizontal="center" vertical="top" wrapText="1"/>
    </xf>
    <xf numFmtId="0" fontId="51" fillId="21" borderId="35" xfId="0" applyFont="1" applyFill="1" applyBorder="1" applyAlignment="1">
      <alignment vertical="top" wrapText="1"/>
    </xf>
    <xf numFmtId="0" fontId="51" fillId="21" borderId="31" xfId="0" applyFont="1" applyFill="1" applyBorder="1" applyAlignment="1">
      <alignment vertical="top" wrapText="1"/>
    </xf>
    <xf numFmtId="0" fontId="50" fillId="21" borderId="31" xfId="0" applyFont="1" applyFill="1" applyBorder="1" applyAlignment="1">
      <alignment vertical="top" wrapText="1"/>
    </xf>
    <xf numFmtId="0" fontId="50" fillId="21" borderId="35" xfId="0" applyFont="1" applyFill="1" applyBorder="1" applyAlignment="1">
      <alignment vertical="top" wrapText="1"/>
    </xf>
    <xf numFmtId="177" fontId="50" fillId="21" borderId="31" xfId="0" applyNumberFormat="1" applyFont="1" applyFill="1" applyBorder="1" applyAlignment="1">
      <alignment vertical="top" wrapText="1"/>
    </xf>
    <xf numFmtId="0" fontId="52" fillId="0" borderId="0" xfId="0" applyFont="1"/>
    <xf numFmtId="177" fontId="52" fillId="0" borderId="0" xfId="0" applyNumberFormat="1" applyFont="1"/>
    <xf numFmtId="166" fontId="54" fillId="3" borderId="31" xfId="1" applyNumberFormat="1" applyFont="1" applyFill="1" applyBorder="1" applyAlignment="1">
      <alignment vertical="top" wrapText="1"/>
    </xf>
    <xf numFmtId="179" fontId="55" fillId="0" borderId="0" xfId="0" applyNumberFormat="1" applyFont="1"/>
    <xf numFmtId="166" fontId="55" fillId="0" borderId="0" xfId="0" applyNumberFormat="1" applyFont="1"/>
    <xf numFmtId="0" fontId="33" fillId="20" borderId="34" xfId="0" applyFont="1" applyFill="1" applyBorder="1" applyAlignment="1">
      <alignment vertical="top" wrapText="1"/>
    </xf>
    <xf numFmtId="0" fontId="34" fillId="21" borderId="0" xfId="0" applyFont="1" applyFill="1" applyBorder="1" applyAlignment="1">
      <alignment vertical="top" wrapText="1"/>
    </xf>
    <xf numFmtId="179" fontId="34" fillId="21" borderId="31" xfId="0" applyNumberFormat="1" applyFont="1" applyFill="1" applyBorder="1" applyAlignment="1">
      <alignment vertical="top" wrapText="1"/>
    </xf>
    <xf numFmtId="43" fontId="0" fillId="0" borderId="0" xfId="0" applyNumberFormat="1"/>
    <xf numFmtId="0" fontId="5" fillId="2" borderId="0" xfId="0" applyFont="1" applyFill="1"/>
    <xf numFmtId="167" fontId="0" fillId="0" borderId="28" xfId="0" applyNumberFormat="1" applyBorder="1"/>
    <xf numFmtId="10" fontId="0" fillId="0" borderId="0" xfId="4" applyNumberFormat="1" applyFont="1"/>
    <xf numFmtId="166" fontId="0" fillId="24" borderId="0" xfId="0" applyNumberFormat="1" applyFill="1"/>
    <xf numFmtId="0" fontId="13" fillId="5" borderId="0" xfId="0" applyFont="1" applyFill="1" applyAlignment="1">
      <alignment horizontal="center" vertical="center"/>
    </xf>
    <xf numFmtId="9" fontId="16" fillId="0" borderId="0" xfId="0" applyNumberFormat="1" applyFont="1" applyAlignment="1"/>
    <xf numFmtId="9" fontId="0" fillId="0" borderId="0" xfId="0" applyNumberFormat="1" applyAlignment="1"/>
    <xf numFmtId="167" fontId="14" fillId="0" borderId="0" xfId="0" applyNumberFormat="1" applyFont="1" applyAlignment="1">
      <alignment vertical="center"/>
    </xf>
    <xf numFmtId="180" fontId="0" fillId="0" borderId="0" xfId="3" applyNumberFormat="1" applyFont="1"/>
    <xf numFmtId="180" fontId="0" fillId="0" borderId="0" xfId="3" applyNumberFormat="1" applyFont="1" applyAlignment="1">
      <alignment vertical="center"/>
    </xf>
    <xf numFmtId="167" fontId="51" fillId="21" borderId="31" xfId="0" applyNumberFormat="1" applyFont="1" applyFill="1" applyBorder="1" applyAlignment="1">
      <alignment vertical="top" wrapText="1"/>
    </xf>
    <xf numFmtId="177" fontId="51" fillId="21" borderId="31" xfId="0" applyNumberFormat="1" applyFont="1" applyFill="1" applyBorder="1" applyAlignment="1">
      <alignment vertical="top" wrapText="1"/>
    </xf>
    <xf numFmtId="181" fontId="56" fillId="0" borderId="0" xfId="0" applyNumberFormat="1" applyFont="1"/>
    <xf numFmtId="176" fontId="24" fillId="13" borderId="36" xfId="6" applyNumberFormat="1" applyFont="1" applyFill="1" applyBorder="1"/>
    <xf numFmtId="182" fontId="0" fillId="0" borderId="0" xfId="0" applyNumberFormat="1"/>
    <xf numFmtId="174" fontId="26" fillId="3" borderId="37" xfId="6" applyNumberFormat="1" applyFont="1" applyFill="1" applyBorder="1" applyAlignment="1">
      <alignment horizontal="center" vertical="center"/>
    </xf>
    <xf numFmtId="174" fontId="26" fillId="3" borderId="38" xfId="6" applyNumberFormat="1" applyFont="1" applyFill="1" applyBorder="1" applyAlignment="1">
      <alignment horizontal="center" vertical="center"/>
    </xf>
    <xf numFmtId="174" fontId="24" fillId="3" borderId="39" xfId="6" applyNumberFormat="1" applyFont="1" applyFill="1" applyBorder="1" applyAlignment="1">
      <alignment horizontal="center" vertical="center"/>
    </xf>
    <xf numFmtId="174" fontId="26" fillId="3" borderId="40" xfId="6" applyNumberFormat="1" applyFont="1" applyFill="1" applyBorder="1" applyAlignment="1">
      <alignment horizontal="center" vertical="center"/>
    </xf>
    <xf numFmtId="174" fontId="26" fillId="3" borderId="39" xfId="6" applyNumberFormat="1" applyFont="1" applyFill="1" applyBorder="1" applyAlignment="1">
      <alignment horizontal="center" vertical="center"/>
    </xf>
    <xf numFmtId="181" fontId="27" fillId="25" borderId="41" xfId="0" applyNumberFormat="1" applyFont="1" applyFill="1" applyBorder="1"/>
    <xf numFmtId="181" fontId="48" fillId="0" borderId="41" xfId="0" applyNumberFormat="1" applyFont="1" applyFill="1" applyBorder="1"/>
    <xf numFmtId="181" fontId="27" fillId="0" borderId="41" xfId="0" applyNumberFormat="1" applyFont="1" applyFill="1" applyBorder="1"/>
    <xf numFmtId="181" fontId="48" fillId="10" borderId="41" xfId="0" applyNumberFormat="1" applyFont="1" applyFill="1" applyBorder="1"/>
    <xf numFmtId="181" fontId="46" fillId="0" borderId="41" xfId="0" applyNumberFormat="1" applyFont="1" applyFill="1" applyBorder="1"/>
    <xf numFmtId="0" fontId="57" fillId="0" borderId="0" xfId="0" applyFont="1"/>
    <xf numFmtId="0" fontId="57" fillId="14" borderId="0" xfId="0" applyFont="1" applyFill="1"/>
    <xf numFmtId="181" fontId="0" fillId="14" borderId="0" xfId="0" applyNumberFormat="1" applyFill="1"/>
    <xf numFmtId="166" fontId="29" fillId="0" borderId="0" xfId="0" applyNumberFormat="1" applyFont="1" applyFill="1" applyBorder="1" applyAlignment="1" applyProtection="1">
      <alignment horizontal="left" indent="2"/>
    </xf>
    <xf numFmtId="167" fontId="14" fillId="0" borderId="0" xfId="0" applyNumberFormat="1" applyFont="1" applyFill="1" applyBorder="1" applyAlignment="1">
      <alignment vertical="center"/>
    </xf>
    <xf numFmtId="0" fontId="17" fillId="5" borderId="25" xfId="0" applyFont="1" applyFill="1" applyBorder="1" applyAlignment="1">
      <alignment horizontal="right" vertical="center"/>
    </xf>
    <xf numFmtId="49" fontId="59" fillId="26" borderId="42" xfId="0" applyNumberFormat="1" applyFont="1" applyFill="1" applyBorder="1" applyAlignment="1">
      <alignment horizontal="left" vertical="center" wrapText="1"/>
    </xf>
    <xf numFmtId="183" fontId="59" fillId="26" borderId="42" xfId="0" applyNumberFormat="1" applyFont="1" applyFill="1" applyBorder="1" applyAlignment="1">
      <alignment horizontal="right" vertical="center" wrapText="1"/>
    </xf>
    <xf numFmtId="49" fontId="59" fillId="27" borderId="42" xfId="0" applyNumberFormat="1" applyFont="1" applyFill="1" applyBorder="1" applyAlignment="1">
      <alignment horizontal="left" vertical="center" wrapText="1"/>
    </xf>
    <xf numFmtId="184" fontId="59" fillId="27" borderId="42" xfId="3" applyNumberFormat="1" applyFont="1" applyFill="1" applyBorder="1" applyAlignment="1">
      <alignment horizontal="left" vertical="center" wrapText="1"/>
    </xf>
    <xf numFmtId="49" fontId="58" fillId="26" borderId="42" xfId="0" applyNumberFormat="1" applyFont="1" applyFill="1" applyBorder="1" applyAlignment="1">
      <alignment horizontal="left" vertical="center" wrapText="1"/>
    </xf>
    <xf numFmtId="172" fontId="58" fillId="26" borderId="42" xfId="3" applyNumberFormat="1" applyFont="1" applyFill="1" applyBorder="1" applyAlignment="1">
      <alignment horizontal="right" vertical="center" wrapText="1"/>
    </xf>
    <xf numFmtId="49" fontId="58" fillId="26" borderId="0" xfId="0" applyNumberFormat="1" applyFont="1" applyFill="1" applyBorder="1" applyAlignment="1">
      <alignment horizontal="left" vertical="center" wrapText="1"/>
    </xf>
    <xf numFmtId="172" fontId="58" fillId="26" borderId="0" xfId="3" applyNumberFormat="1" applyFont="1" applyFill="1" applyBorder="1" applyAlignment="1">
      <alignment horizontal="right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1" fillId="15" borderId="25" xfId="0" applyFont="1" applyFill="1" applyBorder="1" applyAlignment="1">
      <alignment horizontal="center" vertical="center"/>
    </xf>
    <xf numFmtId="0" fontId="53" fillId="2" borderId="3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11">
    <cellStyle name="Comma" xfId="1" builtinId="3"/>
    <cellStyle name="Comma 2" xfId="10"/>
    <cellStyle name="Comma 2 2" xfId="6"/>
    <cellStyle name="Comma 5" xfId="2"/>
    <cellStyle name="Currency" xfId="3" builtinId="4"/>
    <cellStyle name="H_Date" xfId="5"/>
    <cellStyle name="Model Name" xfId="8"/>
    <cellStyle name="Normal" xfId="0" builtinId="0"/>
    <cellStyle name="Percent" xfId="4" builtinId="5"/>
    <cellStyle name="Percent 2 2" xfId="7"/>
    <cellStyle name="Units" xfId="9"/>
  </cellStyles>
  <dxfs count="3872"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condense val="0"/>
        <extend val="0"/>
        <color indexed="2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condense val="0"/>
        <extend val="0"/>
        <color indexed="2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condense val="0"/>
        <extend val="0"/>
        <color indexed="2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condense val="0"/>
        <extend val="0"/>
        <color indexed="2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condense val="0"/>
        <extend val="0"/>
        <color indexed="2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condense val="0"/>
        <extend val="0"/>
        <color indexed="2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condense val="0"/>
        <extend val="0"/>
        <color indexed="2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323850</xdr:colOff>
      <xdr:row>60</xdr:row>
      <xdr:rowOff>50626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0" cy="805162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44450\LOCALS~1\Temp\notes5AEE16\EA%20Opex%20Forecast%20Model%20v2.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52274\LOCALS~1\Temp\notesEFA24B\Metering%20Opex%20Split%20-%20RI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52274\LOCALS~1\Temp\notesEFA24B\Metering%20Opex%20Split%20-%20RIN%20R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55425\LOCALS~1\Temp\notesA25CF2\Metering%20RIN%20Costs%20Apr%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Instructions"/>
      <sheetName val="F_A vs Reg"/>
      <sheetName val="EA Opex Totals"/>
      <sheetName val="T_D_Allocation"/>
      <sheetName val="Act_Group_Totals"/>
      <sheetName val="Price_Esc"/>
      <sheetName val="Workload_Drivers"/>
      <sheetName val="Workload_Esc"/>
      <sheetName val="Prod_Esc"/>
      <sheetName val="StepUp_Imp"/>
      <sheetName val="Escalation_Assump"/>
      <sheetName val="Assump_Main_TI"/>
      <sheetName val="T_D_Split"/>
      <sheetName val="Act_Select"/>
      <sheetName val="SS_CF C"/>
      <sheetName val="SS_CF A"/>
      <sheetName val="Net_CF C"/>
      <sheetName val="Net_CF A"/>
      <sheetName val="Ene_CF C"/>
      <sheetName val="Ene_CF A"/>
      <sheetName val="Corp_CF C"/>
      <sheetName val="Corp_CF A"/>
      <sheetName val="Mapping"/>
      <sheetName val="Timing Flags Annual"/>
      <sheetName val="Timing Flags Qtly"/>
      <sheetName val="Check"/>
      <sheetName val="Template"/>
      <sheetName val="Activity Groups"/>
      <sheetName val="SS_Actual Cost Data"/>
      <sheetName val="Net_Actual Cost Data"/>
      <sheetName val="Ene_Actual Cost Data"/>
      <sheetName val="Corp_Actual Cost Data"/>
      <sheetName val="EA Opex Forecast Model v2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37">
          <cell r="I37" t="str">
            <v>Model is ok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ivot Summary - Metering Co (2)"/>
      <sheetName val="DTS Updated"/>
      <sheetName val="MP"/>
      <sheetName val="Summary"/>
      <sheetName val="Opex Summary"/>
      <sheetName val="% Split"/>
      <sheetName val="Escalators"/>
      <sheetName val="Workings"/>
      <sheetName val="Pivot Summary - Metering Costs"/>
      <sheetName val="Workings (Values)"/>
      <sheetName val="DTS "/>
    </sheetNames>
    <sheetDataSet>
      <sheetData sheetId="0"/>
      <sheetData sheetId="1"/>
      <sheetData sheetId="2"/>
      <sheetData sheetId="3"/>
      <sheetData sheetId="4">
        <row r="66">
          <cell r="E66">
            <v>1.0088703254380633</v>
          </cell>
          <cell r="F66">
            <v>1.0160920260716444</v>
          </cell>
          <cell r="G66">
            <v>1.0218564564833426</v>
          </cell>
          <cell r="H66">
            <v>1.021895332528433</v>
          </cell>
          <cell r="I66">
            <v>1.0218498050541074</v>
          </cell>
        </row>
        <row r="67">
          <cell r="E67">
            <v>1.00521778408089</v>
          </cell>
          <cell r="F67">
            <v>1.0133143966636842</v>
          </cell>
          <cell r="G67">
            <v>1.0186909640389104</v>
          </cell>
          <cell r="H67">
            <v>1.0189624822817704</v>
          </cell>
          <cell r="I67">
            <v>1.019126895687394</v>
          </cell>
        </row>
        <row r="68">
          <cell r="E68">
            <v>1.0033204040856345</v>
          </cell>
          <cell r="F68">
            <v>1.0118432209260242</v>
          </cell>
          <cell r="G68">
            <v>1.0170643235860239</v>
          </cell>
          <cell r="H68">
            <v>1.0174699789171258</v>
          </cell>
          <cell r="I68">
            <v>1.0177543274529526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ivot Summary - Metering Co (3)"/>
      <sheetName val="Pivot Summary - Metering Co (2)"/>
      <sheetName val="Mixed Detail"/>
      <sheetName val="DTS Updated"/>
      <sheetName val="MP"/>
      <sheetName val="Summary"/>
      <sheetName val="Opex Summary"/>
      <sheetName val="% Split"/>
      <sheetName val="Escalators"/>
      <sheetName val="Workings"/>
      <sheetName val="Pivot Summary - Metering Costs"/>
      <sheetName val="Workings (Values)"/>
      <sheetName val="DTS "/>
    </sheetNames>
    <sheetDataSet>
      <sheetData sheetId="0"/>
      <sheetData sheetId="1"/>
      <sheetData sheetId="2"/>
      <sheetData sheetId="3"/>
      <sheetData sheetId="4"/>
      <sheetData sheetId="5"/>
      <sheetData sheetId="6">
        <row r="66">
          <cell r="E66">
            <v>1.0088703254380633</v>
          </cell>
          <cell r="F66">
            <v>1.0160920260716444</v>
          </cell>
          <cell r="G66">
            <v>1.0218564564833426</v>
          </cell>
          <cell r="H66">
            <v>1.021895332528433</v>
          </cell>
          <cell r="I66">
            <v>1.0218498050541074</v>
          </cell>
        </row>
        <row r="67">
          <cell r="E67">
            <v>1.00521778408089</v>
          </cell>
          <cell r="F67">
            <v>1.0133143966636842</v>
          </cell>
          <cell r="G67">
            <v>1.0186909640389104</v>
          </cell>
          <cell r="H67">
            <v>1.0189624822817704</v>
          </cell>
          <cell r="I67">
            <v>1.019126895687394</v>
          </cell>
        </row>
        <row r="68">
          <cell r="E68">
            <v>1.0033204040856345</v>
          </cell>
          <cell r="F68">
            <v>1.0118432209260242</v>
          </cell>
          <cell r="G68">
            <v>1.0170643235860239</v>
          </cell>
          <cell r="H68">
            <v>1.0174699789171258</v>
          </cell>
          <cell r="I68">
            <v>1.0177543274529526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TS "/>
      <sheetName val="MP"/>
      <sheetName val="Escalators"/>
      <sheetName val="Summary"/>
      <sheetName val="Field Ops"/>
      <sheetName val="Overall Summary"/>
      <sheetName val="Deenergisation"/>
    </sheetNames>
    <sheetDataSet>
      <sheetData sheetId="0" refreshError="1"/>
      <sheetData sheetId="1" refreshError="1"/>
      <sheetData sheetId="2" refreshError="1">
        <row r="7">
          <cell r="D7">
            <v>1.1020556970961461</v>
          </cell>
          <cell r="E7">
            <v>1.0816443271887848</v>
          </cell>
          <cell r="F7">
            <v>1.0513613975257092</v>
          </cell>
          <cell r="G7">
            <v>1.0182229273023691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S31" sqref="S31"/>
    </sheetView>
  </sheetViews>
  <sheetFormatPr defaultRowHeight="10.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G13"/>
  <sheetViews>
    <sheetView workbookViewId="0">
      <selection activeCell="F27" sqref="F27"/>
    </sheetView>
  </sheetViews>
  <sheetFormatPr defaultRowHeight="10.5"/>
  <cols>
    <col min="1" max="1" width="43" customWidth="1"/>
    <col min="2" max="7" width="14.1640625" bestFit="1" customWidth="1"/>
  </cols>
  <sheetData>
    <row r="1" spans="1:7" ht="30" customHeight="1" thickBot="1">
      <c r="A1" t="s">
        <v>761</v>
      </c>
    </row>
    <row r="2" spans="1:7" ht="15.75" thickBot="1">
      <c r="A2" s="274" t="s">
        <v>744</v>
      </c>
      <c r="B2" s="275" t="s">
        <v>755</v>
      </c>
      <c r="C2" s="275" t="s">
        <v>756</v>
      </c>
      <c r="D2" s="275" t="s">
        <v>757</v>
      </c>
      <c r="E2" s="275" t="s">
        <v>758</v>
      </c>
      <c r="F2" s="275" t="s">
        <v>759</v>
      </c>
      <c r="G2" s="275" t="s">
        <v>760</v>
      </c>
    </row>
    <row r="3" spans="1:7" ht="15.75" thickBot="1">
      <c r="A3" s="276" t="s">
        <v>745</v>
      </c>
      <c r="B3" s="277">
        <f>'Summary (Reg Version)'!E102</f>
        <v>3159835.8716999996</v>
      </c>
      <c r="C3" s="277">
        <f>'Summary (Reg Version)'!E84</f>
        <v>3176312.4063001066</v>
      </c>
      <c r="D3" s="277">
        <f>'Summary (Reg Version)'!E65</f>
        <v>3218603.0896053673</v>
      </c>
      <c r="E3" s="277">
        <f>'Summary (Reg Version)'!E45</f>
        <v>3278761.8842087067</v>
      </c>
      <c r="F3" s="277">
        <f>'Summary (Reg Version)'!E27</f>
        <v>3340935.3483441584</v>
      </c>
      <c r="G3" s="277">
        <f>'Summary (Reg Version)'!E9</f>
        <v>3404837.0702502644</v>
      </c>
    </row>
    <row r="4" spans="1:7" ht="15.75" thickBot="1">
      <c r="A4" s="276" t="s">
        <v>746</v>
      </c>
      <c r="B4" s="277">
        <f>'Summary (Reg Version)'!F102</f>
        <v>2293141.660099999</v>
      </c>
      <c r="C4" s="277">
        <f>'Summary (Reg Version)'!F84</f>
        <v>2305098.9355534413</v>
      </c>
      <c r="D4" s="277">
        <f>'Summary (Reg Version)'!F65</f>
        <v>2335789.9371304358</v>
      </c>
      <c r="E4" s="277">
        <f>'Summary (Reg Version)'!F45</f>
        <v>2379448.1028477894</v>
      </c>
      <c r="F4" s="277">
        <f>'Summary (Reg Version)'!F27</f>
        <v>2424568.3453384326</v>
      </c>
      <c r="G4" s="277">
        <f>'Summary (Reg Version)'!F9</f>
        <v>2470942.8111666786</v>
      </c>
    </row>
    <row r="5" spans="1:7" ht="15.75" thickBot="1">
      <c r="A5" s="276" t="s">
        <v>747</v>
      </c>
      <c r="B5" s="277">
        <f>'Summary (Reg Version)'!E103</f>
        <v>3237933.2385058627</v>
      </c>
      <c r="C5" s="277">
        <f>'Summary (Reg Version)'!E85</f>
        <v>3254817.0012085042</v>
      </c>
      <c r="D5" s="277">
        <f>'Summary (Reg Version)'!E66</f>
        <v>3298152.9258302976</v>
      </c>
      <c r="E5" s="277">
        <f>'Summary (Reg Version)'!E46</f>
        <v>3359798.5835618181</v>
      </c>
      <c r="F5" s="277">
        <f>'Summary (Reg Version)'!E28</f>
        <v>3423508.7046729266</v>
      </c>
      <c r="G5" s="277">
        <f>'Summary (Reg Version)'!E10</f>
        <v>3488989.7985520912</v>
      </c>
    </row>
    <row r="6" spans="1:7" ht="15.75" thickBot="1">
      <c r="A6" s="276" t="s">
        <v>748</v>
      </c>
      <c r="B6" s="277">
        <f>'Summary (Reg Version)'!F103</f>
        <v>4729213.7997128833</v>
      </c>
      <c r="C6" s="277">
        <f>'Summary (Reg Version)'!F85</f>
        <v>4753873.6421750011</v>
      </c>
      <c r="D6" s="277">
        <f>'Summary (Reg Version)'!F66</f>
        <v>4817168.6015359527</v>
      </c>
      <c r="E6" s="277">
        <f>'Summary (Reg Version)'!F46</f>
        <v>4907206.126636629</v>
      </c>
      <c r="F6" s="277">
        <f>'Summary (Reg Version)'!F28</f>
        <v>5000258.9358659713</v>
      </c>
      <c r="G6" s="277">
        <f>'Summary (Reg Version)'!F10</f>
        <v>5095898.366942239</v>
      </c>
    </row>
    <row r="7" spans="1:7" ht="15.75" thickBot="1">
      <c r="A7" s="276" t="s">
        <v>749</v>
      </c>
      <c r="B7" s="277">
        <f>'Summary (Reg Version)'!E104</f>
        <v>3819939.3679164839</v>
      </c>
      <c r="C7" s="277">
        <f>'Summary (Reg Version)'!E86</f>
        <v>3839857.922462143</v>
      </c>
      <c r="D7" s="277">
        <f>'Summary (Reg Version)'!E67</f>
        <v>3890983.313973994</v>
      </c>
      <c r="E7" s="277">
        <f>'Summary (Reg Version)'!E47</f>
        <v>3963709.5431714822</v>
      </c>
      <c r="F7" s="277">
        <f>'Summary (Reg Version)'!E29</f>
        <v>4038871.3151539555</v>
      </c>
      <c r="G7" s="277">
        <f>'Summary (Reg Version)'!E11</f>
        <v>4116122.385493713</v>
      </c>
    </row>
    <row r="8" spans="1:7" ht="15.75" thickBot="1">
      <c r="A8" s="276" t="s">
        <v>750</v>
      </c>
      <c r="B8" s="277">
        <f>'Summary (Reg Version)'!F104</f>
        <v>924807.83939999994</v>
      </c>
      <c r="C8" s="277">
        <f>'Summary (Reg Version)'!F86</f>
        <v>929630.12415877322</v>
      </c>
      <c r="D8" s="277">
        <f>'Summary (Reg Version)'!F67</f>
        <v>942007.58838233317</v>
      </c>
      <c r="E8" s="277">
        <f>'Summary (Reg Version)'!F47</f>
        <v>959614.61834116792</v>
      </c>
      <c r="F8" s="277">
        <f>'Summary (Reg Version)'!F29</f>
        <v>977811.2935387902</v>
      </c>
      <c r="G8" s="277">
        <f>'Summary (Reg Version)'!F11</f>
        <v>996513.78815226245</v>
      </c>
    </row>
    <row r="9" spans="1:7" ht="15.75" thickBot="1">
      <c r="A9" s="276" t="s">
        <v>751</v>
      </c>
      <c r="B9" s="277"/>
      <c r="C9" s="277">
        <f>'Summary (Reg Version)'!E89</f>
        <v>3170800.7060988233</v>
      </c>
      <c r="D9" s="277">
        <f>'Summary (Reg Version)'!E70</f>
        <v>3193230.0623525917</v>
      </c>
      <c r="E9" s="277">
        <f>'Summary (Reg Version)'!E50</f>
        <v>3225646.0772434943</v>
      </c>
      <c r="F9" s="277">
        <f>'Summary (Reg Version)'!E32</f>
        <v>3259577.4029287058</v>
      </c>
      <c r="G9" s="277">
        <f>'Summary (Reg Version)'!E14</f>
        <v>3294581.4200676125</v>
      </c>
    </row>
    <row r="10" spans="1:7" ht="15.75" thickBot="1">
      <c r="A10" s="276" t="s">
        <v>752</v>
      </c>
      <c r="B10" s="277"/>
      <c r="C10" s="277">
        <f>'Summary (Reg Version)'!F89</f>
        <v>1358914.5883280677</v>
      </c>
      <c r="D10" s="277">
        <f>'Summary (Reg Version)'!F70</f>
        <v>1368527.1695796824</v>
      </c>
      <c r="E10" s="277">
        <f>'Summary (Reg Version)'!F50</f>
        <v>1382419.7473900695</v>
      </c>
      <c r="F10" s="277">
        <f>'Summary (Reg Version)'!F32</f>
        <v>1396961.744112303</v>
      </c>
      <c r="G10" s="277">
        <f>'Summary (Reg Version)'!F14</f>
        <v>1411963.4657432628</v>
      </c>
    </row>
    <row r="11" spans="1:7" ht="15.75" thickBot="1">
      <c r="A11" s="276" t="s">
        <v>753</v>
      </c>
      <c r="B11" s="277"/>
      <c r="C11" s="277">
        <f>SUM('Summary (Reg Version)'!E90,'Summary (Reg Version)'!F90,'Summary (Reg Version)'!E91,'Summary (Reg Version)'!F91)</f>
        <v>4279117.4386828654</v>
      </c>
      <c r="D11" s="277">
        <f>SUM('Summary (Reg Version)'!E71,'Summary (Reg Version)'!F71,'Summary (Reg Version)'!E72,'Summary (Reg Version)'!F72)</f>
        <v>4408024.3811291726</v>
      </c>
      <c r="E11" s="277">
        <f>SUM('Summary (Reg Version)'!E51,'Summary (Reg Version)'!F51,'Summary (Reg Version)'!E52,'Summary (Reg Version)'!F52)</f>
        <v>4490601.094713605</v>
      </c>
      <c r="F11" s="277">
        <f>SUM('Summary (Reg Version)'!E33,'Summary (Reg Version)'!F33,'Summary (Reg Version)'!E34,'Summary (Reg Version)'!F34)</f>
        <v>4575953.21065458</v>
      </c>
      <c r="G11" s="277">
        <f>SUM('Summary (Reg Version)'!E15,'Summary (Reg Version)'!F15,'Summary (Reg Version)'!E16,'Summary (Reg Version)'!F16)</f>
        <v>4663686.2400827482</v>
      </c>
    </row>
    <row r="12" spans="1:7" ht="15.75" thickBot="1">
      <c r="A12" s="278" t="s">
        <v>302</v>
      </c>
      <c r="B12" s="279">
        <f>SUM(B3:B11)</f>
        <v>18164871.77733523</v>
      </c>
      <c r="C12" s="279">
        <f t="shared" ref="C12:G12" si="0">SUM(C3:C11)</f>
        <v>27068422.764967728</v>
      </c>
      <c r="D12" s="279">
        <f t="shared" si="0"/>
        <v>27472487.069519822</v>
      </c>
      <c r="E12" s="279">
        <f t="shared" si="0"/>
        <v>27947205.778114758</v>
      </c>
      <c r="F12" s="279">
        <f t="shared" si="0"/>
        <v>28438446.300609823</v>
      </c>
      <c r="G12" s="279">
        <f t="shared" si="0"/>
        <v>28943535.346450873</v>
      </c>
    </row>
    <row r="13" spans="1:7" ht="15">
      <c r="A13" s="280" t="s">
        <v>754</v>
      </c>
      <c r="B13" s="281">
        <f>B12-SUM('Summary (Reg Version)'!E106:F106)</f>
        <v>0</v>
      </c>
      <c r="C13" s="281">
        <f>C12-'Summary (Reg Version)'!G92</f>
        <v>0</v>
      </c>
      <c r="D13" s="281">
        <f>D12-'Summary (Reg Version)'!G73</f>
        <v>0</v>
      </c>
      <c r="E13" s="281">
        <f>E12-'Summary (Reg Version)'!G53</f>
        <v>0</v>
      </c>
      <c r="F13" s="281">
        <f>F12-'Summary (Reg Version)'!G35</f>
        <v>0</v>
      </c>
      <c r="G13" s="281">
        <f>G12-'Summary (Reg Version)'!G17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1:AO251"/>
  <sheetViews>
    <sheetView showGridLines="0" zoomScale="80" zoomScaleNormal="80" workbookViewId="0">
      <selection activeCell="F30" sqref="F30"/>
    </sheetView>
  </sheetViews>
  <sheetFormatPr defaultRowHeight="10.5"/>
  <cols>
    <col min="1" max="2" width="6.33203125" customWidth="1"/>
    <col min="3" max="3" width="18.5" customWidth="1"/>
    <col min="4" max="4" width="23.1640625" customWidth="1"/>
    <col min="5" max="6" width="16.5" customWidth="1"/>
    <col min="7" max="7" width="24.1640625" customWidth="1"/>
    <col min="8" max="8" width="19.83203125" customWidth="1"/>
    <col min="9" max="9" width="17.6640625" customWidth="1"/>
    <col min="10" max="10" width="19.83203125" customWidth="1"/>
    <col min="11" max="11" width="5.33203125" customWidth="1"/>
    <col min="12" max="13" width="14.6640625" hidden="1" customWidth="1"/>
    <col min="14" max="14" width="6.5" customWidth="1"/>
    <col min="15" max="15" width="5.6640625" customWidth="1"/>
    <col min="16" max="16" width="6.6640625" customWidth="1"/>
    <col min="17" max="17" width="16.83203125" hidden="1" customWidth="1"/>
    <col min="18" max="18" width="19.83203125" hidden="1" customWidth="1"/>
    <col min="19" max="20" width="19.83203125" style="124" hidden="1" customWidth="1"/>
    <col min="21" max="21" width="18" hidden="1" customWidth="1"/>
    <col min="22" max="22" width="23.1640625" hidden="1" customWidth="1"/>
    <col min="23" max="23" width="4.33203125" hidden="1" customWidth="1"/>
    <col min="24" max="24" width="23.6640625" hidden="1" customWidth="1"/>
    <col min="25" max="28" width="15.83203125" style="125" hidden="1" customWidth="1"/>
    <col min="29" max="29" width="4" hidden="1" customWidth="1"/>
    <col min="30" max="30" width="3" hidden="1" customWidth="1"/>
    <col min="31" max="31" width="5" hidden="1" customWidth="1"/>
    <col min="32" max="32" width="0" hidden="1" customWidth="1"/>
    <col min="33" max="33" width="11" hidden="1" customWidth="1"/>
    <col min="34" max="36" width="0" hidden="1" customWidth="1"/>
    <col min="37" max="37" width="11.1640625" hidden="1" customWidth="1"/>
    <col min="38" max="40" width="0" hidden="1" customWidth="1"/>
    <col min="247" max="248" width="6.33203125" customWidth="1"/>
    <col min="249" max="249" width="18.5" customWidth="1"/>
    <col min="250" max="252" width="14.6640625" customWidth="1"/>
    <col min="253" max="253" width="19.83203125" customWidth="1"/>
    <col min="254" max="254" width="17.6640625" customWidth="1"/>
    <col min="255" max="255" width="19.83203125" customWidth="1"/>
    <col min="256" max="256" width="5.33203125" customWidth="1"/>
    <col min="257" max="258" width="0" hidden="1" customWidth="1"/>
    <col min="259" max="259" width="6.5" customWidth="1"/>
    <col min="260" max="260" width="5.6640625" customWidth="1"/>
    <col min="261" max="261" width="14.6640625" customWidth="1"/>
    <col min="262" max="262" width="16.83203125" customWidth="1"/>
    <col min="263" max="263" width="2.6640625" customWidth="1"/>
    <col min="264" max="264" width="18" customWidth="1"/>
    <col min="265" max="265" width="4.33203125" customWidth="1"/>
    <col min="266" max="266" width="18" customWidth="1"/>
    <col min="267" max="267" width="13.33203125" customWidth="1"/>
    <col min="268" max="268" width="4.33203125" customWidth="1"/>
    <col min="269" max="269" width="23.6640625" customWidth="1"/>
    <col min="270" max="273" width="15.83203125" customWidth="1"/>
    <col min="274" max="274" width="16.1640625" customWidth="1"/>
    <col min="275" max="275" width="12.33203125" customWidth="1"/>
    <col min="503" max="504" width="6.33203125" customWidth="1"/>
    <col min="505" max="505" width="18.5" customWidth="1"/>
    <col min="506" max="508" width="14.6640625" customWidth="1"/>
    <col min="509" max="509" width="19.83203125" customWidth="1"/>
    <col min="510" max="510" width="17.6640625" customWidth="1"/>
    <col min="511" max="511" width="19.83203125" customWidth="1"/>
    <col min="512" max="512" width="5.33203125" customWidth="1"/>
    <col min="513" max="514" width="0" hidden="1" customWidth="1"/>
    <col min="515" max="515" width="6.5" customWidth="1"/>
    <col min="516" max="516" width="5.6640625" customWidth="1"/>
    <col min="517" max="517" width="14.6640625" customWidth="1"/>
    <col min="518" max="518" width="16.83203125" customWidth="1"/>
    <col min="519" max="519" width="2.6640625" customWidth="1"/>
    <col min="520" max="520" width="18" customWidth="1"/>
    <col min="521" max="521" width="4.33203125" customWidth="1"/>
    <col min="522" max="522" width="18" customWidth="1"/>
    <col min="523" max="523" width="13.33203125" customWidth="1"/>
    <col min="524" max="524" width="4.33203125" customWidth="1"/>
    <col min="525" max="525" width="23.6640625" customWidth="1"/>
    <col min="526" max="529" width="15.83203125" customWidth="1"/>
    <col min="530" max="530" width="16.1640625" customWidth="1"/>
    <col min="531" max="531" width="12.33203125" customWidth="1"/>
    <col min="759" max="760" width="6.33203125" customWidth="1"/>
    <col min="761" max="761" width="18.5" customWidth="1"/>
    <col min="762" max="764" width="14.6640625" customWidth="1"/>
    <col min="765" max="765" width="19.83203125" customWidth="1"/>
    <col min="766" max="766" width="17.6640625" customWidth="1"/>
    <col min="767" max="767" width="19.83203125" customWidth="1"/>
    <col min="768" max="768" width="5.33203125" customWidth="1"/>
    <col min="769" max="770" width="0" hidden="1" customWidth="1"/>
    <col min="771" max="771" width="6.5" customWidth="1"/>
    <col min="772" max="772" width="5.6640625" customWidth="1"/>
    <col min="773" max="773" width="14.6640625" customWidth="1"/>
    <col min="774" max="774" width="16.83203125" customWidth="1"/>
    <col min="775" max="775" width="2.6640625" customWidth="1"/>
    <col min="776" max="776" width="18" customWidth="1"/>
    <col min="777" max="777" width="4.33203125" customWidth="1"/>
    <col min="778" max="778" width="18" customWidth="1"/>
    <col min="779" max="779" width="13.33203125" customWidth="1"/>
    <col min="780" max="780" width="4.33203125" customWidth="1"/>
    <col min="781" max="781" width="23.6640625" customWidth="1"/>
    <col min="782" max="785" width="15.83203125" customWidth="1"/>
    <col min="786" max="786" width="16.1640625" customWidth="1"/>
    <col min="787" max="787" width="12.33203125" customWidth="1"/>
    <col min="1015" max="1016" width="6.33203125" customWidth="1"/>
    <col min="1017" max="1017" width="18.5" customWidth="1"/>
    <col min="1018" max="1020" width="14.6640625" customWidth="1"/>
    <col min="1021" max="1021" width="19.83203125" customWidth="1"/>
    <col min="1022" max="1022" width="17.6640625" customWidth="1"/>
    <col min="1023" max="1023" width="19.83203125" customWidth="1"/>
    <col min="1024" max="1024" width="5.33203125" customWidth="1"/>
    <col min="1025" max="1026" width="0" hidden="1" customWidth="1"/>
    <col min="1027" max="1027" width="6.5" customWidth="1"/>
    <col min="1028" max="1028" width="5.6640625" customWidth="1"/>
    <col min="1029" max="1029" width="14.6640625" customWidth="1"/>
    <col min="1030" max="1030" width="16.83203125" customWidth="1"/>
    <col min="1031" max="1031" width="2.6640625" customWidth="1"/>
    <col min="1032" max="1032" width="18" customWidth="1"/>
    <col min="1033" max="1033" width="4.33203125" customWidth="1"/>
    <col min="1034" max="1034" width="18" customWidth="1"/>
    <col min="1035" max="1035" width="13.33203125" customWidth="1"/>
    <col min="1036" max="1036" width="4.33203125" customWidth="1"/>
    <col min="1037" max="1037" width="23.6640625" customWidth="1"/>
    <col min="1038" max="1041" width="15.83203125" customWidth="1"/>
    <col min="1042" max="1042" width="16.1640625" customWidth="1"/>
    <col min="1043" max="1043" width="12.33203125" customWidth="1"/>
    <col min="1271" max="1272" width="6.33203125" customWidth="1"/>
    <col min="1273" max="1273" width="18.5" customWidth="1"/>
    <col min="1274" max="1276" width="14.6640625" customWidth="1"/>
    <col min="1277" max="1277" width="19.83203125" customWidth="1"/>
    <col min="1278" max="1278" width="17.6640625" customWidth="1"/>
    <col min="1279" max="1279" width="19.83203125" customWidth="1"/>
    <col min="1280" max="1280" width="5.33203125" customWidth="1"/>
    <col min="1281" max="1282" width="0" hidden="1" customWidth="1"/>
    <col min="1283" max="1283" width="6.5" customWidth="1"/>
    <col min="1284" max="1284" width="5.6640625" customWidth="1"/>
    <col min="1285" max="1285" width="14.6640625" customWidth="1"/>
    <col min="1286" max="1286" width="16.83203125" customWidth="1"/>
    <col min="1287" max="1287" width="2.6640625" customWidth="1"/>
    <col min="1288" max="1288" width="18" customWidth="1"/>
    <col min="1289" max="1289" width="4.33203125" customWidth="1"/>
    <col min="1290" max="1290" width="18" customWidth="1"/>
    <col min="1291" max="1291" width="13.33203125" customWidth="1"/>
    <col min="1292" max="1292" width="4.33203125" customWidth="1"/>
    <col min="1293" max="1293" width="23.6640625" customWidth="1"/>
    <col min="1294" max="1297" width="15.83203125" customWidth="1"/>
    <col min="1298" max="1298" width="16.1640625" customWidth="1"/>
    <col min="1299" max="1299" width="12.33203125" customWidth="1"/>
    <col min="1527" max="1528" width="6.33203125" customWidth="1"/>
    <col min="1529" max="1529" width="18.5" customWidth="1"/>
    <col min="1530" max="1532" width="14.6640625" customWidth="1"/>
    <col min="1533" max="1533" width="19.83203125" customWidth="1"/>
    <col min="1534" max="1534" width="17.6640625" customWidth="1"/>
    <col min="1535" max="1535" width="19.83203125" customWidth="1"/>
    <col min="1536" max="1536" width="5.33203125" customWidth="1"/>
    <col min="1537" max="1538" width="0" hidden="1" customWidth="1"/>
    <col min="1539" max="1539" width="6.5" customWidth="1"/>
    <col min="1540" max="1540" width="5.6640625" customWidth="1"/>
    <col min="1541" max="1541" width="14.6640625" customWidth="1"/>
    <col min="1542" max="1542" width="16.83203125" customWidth="1"/>
    <col min="1543" max="1543" width="2.6640625" customWidth="1"/>
    <col min="1544" max="1544" width="18" customWidth="1"/>
    <col min="1545" max="1545" width="4.33203125" customWidth="1"/>
    <col min="1546" max="1546" width="18" customWidth="1"/>
    <col min="1547" max="1547" width="13.33203125" customWidth="1"/>
    <col min="1548" max="1548" width="4.33203125" customWidth="1"/>
    <col min="1549" max="1549" width="23.6640625" customWidth="1"/>
    <col min="1550" max="1553" width="15.83203125" customWidth="1"/>
    <col min="1554" max="1554" width="16.1640625" customWidth="1"/>
    <col min="1555" max="1555" width="12.33203125" customWidth="1"/>
    <col min="1783" max="1784" width="6.33203125" customWidth="1"/>
    <col min="1785" max="1785" width="18.5" customWidth="1"/>
    <col min="1786" max="1788" width="14.6640625" customWidth="1"/>
    <col min="1789" max="1789" width="19.83203125" customWidth="1"/>
    <col min="1790" max="1790" width="17.6640625" customWidth="1"/>
    <col min="1791" max="1791" width="19.83203125" customWidth="1"/>
    <col min="1792" max="1792" width="5.33203125" customWidth="1"/>
    <col min="1793" max="1794" width="0" hidden="1" customWidth="1"/>
    <col min="1795" max="1795" width="6.5" customWidth="1"/>
    <col min="1796" max="1796" width="5.6640625" customWidth="1"/>
    <col min="1797" max="1797" width="14.6640625" customWidth="1"/>
    <col min="1798" max="1798" width="16.83203125" customWidth="1"/>
    <col min="1799" max="1799" width="2.6640625" customWidth="1"/>
    <col min="1800" max="1800" width="18" customWidth="1"/>
    <col min="1801" max="1801" width="4.33203125" customWidth="1"/>
    <col min="1802" max="1802" width="18" customWidth="1"/>
    <col min="1803" max="1803" width="13.33203125" customWidth="1"/>
    <col min="1804" max="1804" width="4.33203125" customWidth="1"/>
    <col min="1805" max="1805" width="23.6640625" customWidth="1"/>
    <col min="1806" max="1809" width="15.83203125" customWidth="1"/>
    <col min="1810" max="1810" width="16.1640625" customWidth="1"/>
    <col min="1811" max="1811" width="12.33203125" customWidth="1"/>
    <col min="2039" max="2040" width="6.33203125" customWidth="1"/>
    <col min="2041" max="2041" width="18.5" customWidth="1"/>
    <col min="2042" max="2044" width="14.6640625" customWidth="1"/>
    <col min="2045" max="2045" width="19.83203125" customWidth="1"/>
    <col min="2046" max="2046" width="17.6640625" customWidth="1"/>
    <col min="2047" max="2047" width="19.83203125" customWidth="1"/>
    <col min="2048" max="2048" width="5.33203125" customWidth="1"/>
    <col min="2049" max="2050" width="0" hidden="1" customWidth="1"/>
    <col min="2051" max="2051" width="6.5" customWidth="1"/>
    <col min="2052" max="2052" width="5.6640625" customWidth="1"/>
    <col min="2053" max="2053" width="14.6640625" customWidth="1"/>
    <col min="2054" max="2054" width="16.83203125" customWidth="1"/>
    <col min="2055" max="2055" width="2.6640625" customWidth="1"/>
    <col min="2056" max="2056" width="18" customWidth="1"/>
    <col min="2057" max="2057" width="4.33203125" customWidth="1"/>
    <col min="2058" max="2058" width="18" customWidth="1"/>
    <col min="2059" max="2059" width="13.33203125" customWidth="1"/>
    <col min="2060" max="2060" width="4.33203125" customWidth="1"/>
    <col min="2061" max="2061" width="23.6640625" customWidth="1"/>
    <col min="2062" max="2065" width="15.83203125" customWidth="1"/>
    <col min="2066" max="2066" width="16.1640625" customWidth="1"/>
    <col min="2067" max="2067" width="12.33203125" customWidth="1"/>
    <col min="2295" max="2296" width="6.33203125" customWidth="1"/>
    <col min="2297" max="2297" width="18.5" customWidth="1"/>
    <col min="2298" max="2300" width="14.6640625" customWidth="1"/>
    <col min="2301" max="2301" width="19.83203125" customWidth="1"/>
    <col min="2302" max="2302" width="17.6640625" customWidth="1"/>
    <col min="2303" max="2303" width="19.83203125" customWidth="1"/>
    <col min="2304" max="2304" width="5.33203125" customWidth="1"/>
    <col min="2305" max="2306" width="0" hidden="1" customWidth="1"/>
    <col min="2307" max="2307" width="6.5" customWidth="1"/>
    <col min="2308" max="2308" width="5.6640625" customWidth="1"/>
    <col min="2309" max="2309" width="14.6640625" customWidth="1"/>
    <col min="2310" max="2310" width="16.83203125" customWidth="1"/>
    <col min="2311" max="2311" width="2.6640625" customWidth="1"/>
    <col min="2312" max="2312" width="18" customWidth="1"/>
    <col min="2313" max="2313" width="4.33203125" customWidth="1"/>
    <col min="2314" max="2314" width="18" customWidth="1"/>
    <col min="2315" max="2315" width="13.33203125" customWidth="1"/>
    <col min="2316" max="2316" width="4.33203125" customWidth="1"/>
    <col min="2317" max="2317" width="23.6640625" customWidth="1"/>
    <col min="2318" max="2321" width="15.83203125" customWidth="1"/>
    <col min="2322" max="2322" width="16.1640625" customWidth="1"/>
    <col min="2323" max="2323" width="12.33203125" customWidth="1"/>
    <col min="2551" max="2552" width="6.33203125" customWidth="1"/>
    <col min="2553" max="2553" width="18.5" customWidth="1"/>
    <col min="2554" max="2556" width="14.6640625" customWidth="1"/>
    <col min="2557" max="2557" width="19.83203125" customWidth="1"/>
    <col min="2558" max="2558" width="17.6640625" customWidth="1"/>
    <col min="2559" max="2559" width="19.83203125" customWidth="1"/>
    <col min="2560" max="2560" width="5.33203125" customWidth="1"/>
    <col min="2561" max="2562" width="0" hidden="1" customWidth="1"/>
    <col min="2563" max="2563" width="6.5" customWidth="1"/>
    <col min="2564" max="2564" width="5.6640625" customWidth="1"/>
    <col min="2565" max="2565" width="14.6640625" customWidth="1"/>
    <col min="2566" max="2566" width="16.83203125" customWidth="1"/>
    <col min="2567" max="2567" width="2.6640625" customWidth="1"/>
    <col min="2568" max="2568" width="18" customWidth="1"/>
    <col min="2569" max="2569" width="4.33203125" customWidth="1"/>
    <col min="2570" max="2570" width="18" customWidth="1"/>
    <col min="2571" max="2571" width="13.33203125" customWidth="1"/>
    <col min="2572" max="2572" width="4.33203125" customWidth="1"/>
    <col min="2573" max="2573" width="23.6640625" customWidth="1"/>
    <col min="2574" max="2577" width="15.83203125" customWidth="1"/>
    <col min="2578" max="2578" width="16.1640625" customWidth="1"/>
    <col min="2579" max="2579" width="12.33203125" customWidth="1"/>
    <col min="2807" max="2808" width="6.33203125" customWidth="1"/>
    <col min="2809" max="2809" width="18.5" customWidth="1"/>
    <col min="2810" max="2812" width="14.6640625" customWidth="1"/>
    <col min="2813" max="2813" width="19.83203125" customWidth="1"/>
    <col min="2814" max="2814" width="17.6640625" customWidth="1"/>
    <col min="2815" max="2815" width="19.83203125" customWidth="1"/>
    <col min="2816" max="2816" width="5.33203125" customWidth="1"/>
    <col min="2817" max="2818" width="0" hidden="1" customWidth="1"/>
    <col min="2819" max="2819" width="6.5" customWidth="1"/>
    <col min="2820" max="2820" width="5.6640625" customWidth="1"/>
    <col min="2821" max="2821" width="14.6640625" customWidth="1"/>
    <col min="2822" max="2822" width="16.83203125" customWidth="1"/>
    <col min="2823" max="2823" width="2.6640625" customWidth="1"/>
    <col min="2824" max="2824" width="18" customWidth="1"/>
    <col min="2825" max="2825" width="4.33203125" customWidth="1"/>
    <col min="2826" max="2826" width="18" customWidth="1"/>
    <col min="2827" max="2827" width="13.33203125" customWidth="1"/>
    <col min="2828" max="2828" width="4.33203125" customWidth="1"/>
    <col min="2829" max="2829" width="23.6640625" customWidth="1"/>
    <col min="2830" max="2833" width="15.83203125" customWidth="1"/>
    <col min="2834" max="2834" width="16.1640625" customWidth="1"/>
    <col min="2835" max="2835" width="12.33203125" customWidth="1"/>
    <col min="3063" max="3064" width="6.33203125" customWidth="1"/>
    <col min="3065" max="3065" width="18.5" customWidth="1"/>
    <col min="3066" max="3068" width="14.6640625" customWidth="1"/>
    <col min="3069" max="3069" width="19.83203125" customWidth="1"/>
    <col min="3070" max="3070" width="17.6640625" customWidth="1"/>
    <col min="3071" max="3071" width="19.83203125" customWidth="1"/>
    <col min="3072" max="3072" width="5.33203125" customWidth="1"/>
    <col min="3073" max="3074" width="0" hidden="1" customWidth="1"/>
    <col min="3075" max="3075" width="6.5" customWidth="1"/>
    <col min="3076" max="3076" width="5.6640625" customWidth="1"/>
    <col min="3077" max="3077" width="14.6640625" customWidth="1"/>
    <col min="3078" max="3078" width="16.83203125" customWidth="1"/>
    <col min="3079" max="3079" width="2.6640625" customWidth="1"/>
    <col min="3080" max="3080" width="18" customWidth="1"/>
    <col min="3081" max="3081" width="4.33203125" customWidth="1"/>
    <col min="3082" max="3082" width="18" customWidth="1"/>
    <col min="3083" max="3083" width="13.33203125" customWidth="1"/>
    <col min="3084" max="3084" width="4.33203125" customWidth="1"/>
    <col min="3085" max="3085" width="23.6640625" customWidth="1"/>
    <col min="3086" max="3089" width="15.83203125" customWidth="1"/>
    <col min="3090" max="3090" width="16.1640625" customWidth="1"/>
    <col min="3091" max="3091" width="12.33203125" customWidth="1"/>
    <col min="3319" max="3320" width="6.33203125" customWidth="1"/>
    <col min="3321" max="3321" width="18.5" customWidth="1"/>
    <col min="3322" max="3324" width="14.6640625" customWidth="1"/>
    <col min="3325" max="3325" width="19.83203125" customWidth="1"/>
    <col min="3326" max="3326" width="17.6640625" customWidth="1"/>
    <col min="3327" max="3327" width="19.83203125" customWidth="1"/>
    <col min="3328" max="3328" width="5.33203125" customWidth="1"/>
    <col min="3329" max="3330" width="0" hidden="1" customWidth="1"/>
    <col min="3331" max="3331" width="6.5" customWidth="1"/>
    <col min="3332" max="3332" width="5.6640625" customWidth="1"/>
    <col min="3333" max="3333" width="14.6640625" customWidth="1"/>
    <col min="3334" max="3334" width="16.83203125" customWidth="1"/>
    <col min="3335" max="3335" width="2.6640625" customWidth="1"/>
    <col min="3336" max="3336" width="18" customWidth="1"/>
    <col min="3337" max="3337" width="4.33203125" customWidth="1"/>
    <col min="3338" max="3338" width="18" customWidth="1"/>
    <col min="3339" max="3339" width="13.33203125" customWidth="1"/>
    <col min="3340" max="3340" width="4.33203125" customWidth="1"/>
    <col min="3341" max="3341" width="23.6640625" customWidth="1"/>
    <col min="3342" max="3345" width="15.83203125" customWidth="1"/>
    <col min="3346" max="3346" width="16.1640625" customWidth="1"/>
    <col min="3347" max="3347" width="12.33203125" customWidth="1"/>
    <col min="3575" max="3576" width="6.33203125" customWidth="1"/>
    <col min="3577" max="3577" width="18.5" customWidth="1"/>
    <col min="3578" max="3580" width="14.6640625" customWidth="1"/>
    <col min="3581" max="3581" width="19.83203125" customWidth="1"/>
    <col min="3582" max="3582" width="17.6640625" customWidth="1"/>
    <col min="3583" max="3583" width="19.83203125" customWidth="1"/>
    <col min="3584" max="3584" width="5.33203125" customWidth="1"/>
    <col min="3585" max="3586" width="0" hidden="1" customWidth="1"/>
    <col min="3587" max="3587" width="6.5" customWidth="1"/>
    <col min="3588" max="3588" width="5.6640625" customWidth="1"/>
    <col min="3589" max="3589" width="14.6640625" customWidth="1"/>
    <col min="3590" max="3590" width="16.83203125" customWidth="1"/>
    <col min="3591" max="3591" width="2.6640625" customWidth="1"/>
    <col min="3592" max="3592" width="18" customWidth="1"/>
    <col min="3593" max="3593" width="4.33203125" customWidth="1"/>
    <col min="3594" max="3594" width="18" customWidth="1"/>
    <col min="3595" max="3595" width="13.33203125" customWidth="1"/>
    <col min="3596" max="3596" width="4.33203125" customWidth="1"/>
    <col min="3597" max="3597" width="23.6640625" customWidth="1"/>
    <col min="3598" max="3601" width="15.83203125" customWidth="1"/>
    <col min="3602" max="3602" width="16.1640625" customWidth="1"/>
    <col min="3603" max="3603" width="12.33203125" customWidth="1"/>
    <col min="3831" max="3832" width="6.33203125" customWidth="1"/>
    <col min="3833" max="3833" width="18.5" customWidth="1"/>
    <col min="3834" max="3836" width="14.6640625" customWidth="1"/>
    <col min="3837" max="3837" width="19.83203125" customWidth="1"/>
    <col min="3838" max="3838" width="17.6640625" customWidth="1"/>
    <col min="3839" max="3839" width="19.83203125" customWidth="1"/>
    <col min="3840" max="3840" width="5.33203125" customWidth="1"/>
    <col min="3841" max="3842" width="0" hidden="1" customWidth="1"/>
    <col min="3843" max="3843" width="6.5" customWidth="1"/>
    <col min="3844" max="3844" width="5.6640625" customWidth="1"/>
    <col min="3845" max="3845" width="14.6640625" customWidth="1"/>
    <col min="3846" max="3846" width="16.83203125" customWidth="1"/>
    <col min="3847" max="3847" width="2.6640625" customWidth="1"/>
    <col min="3848" max="3848" width="18" customWidth="1"/>
    <col min="3849" max="3849" width="4.33203125" customWidth="1"/>
    <col min="3850" max="3850" width="18" customWidth="1"/>
    <col min="3851" max="3851" width="13.33203125" customWidth="1"/>
    <col min="3852" max="3852" width="4.33203125" customWidth="1"/>
    <col min="3853" max="3853" width="23.6640625" customWidth="1"/>
    <col min="3854" max="3857" width="15.83203125" customWidth="1"/>
    <col min="3858" max="3858" width="16.1640625" customWidth="1"/>
    <col min="3859" max="3859" width="12.33203125" customWidth="1"/>
    <col min="4087" max="4088" width="6.33203125" customWidth="1"/>
    <col min="4089" max="4089" width="18.5" customWidth="1"/>
    <col min="4090" max="4092" width="14.6640625" customWidth="1"/>
    <col min="4093" max="4093" width="19.83203125" customWidth="1"/>
    <col min="4094" max="4094" width="17.6640625" customWidth="1"/>
    <col min="4095" max="4095" width="19.83203125" customWidth="1"/>
    <col min="4096" max="4096" width="5.33203125" customWidth="1"/>
    <col min="4097" max="4098" width="0" hidden="1" customWidth="1"/>
    <col min="4099" max="4099" width="6.5" customWidth="1"/>
    <col min="4100" max="4100" width="5.6640625" customWidth="1"/>
    <col min="4101" max="4101" width="14.6640625" customWidth="1"/>
    <col min="4102" max="4102" width="16.83203125" customWidth="1"/>
    <col min="4103" max="4103" width="2.6640625" customWidth="1"/>
    <col min="4104" max="4104" width="18" customWidth="1"/>
    <col min="4105" max="4105" width="4.33203125" customWidth="1"/>
    <col min="4106" max="4106" width="18" customWidth="1"/>
    <col min="4107" max="4107" width="13.33203125" customWidth="1"/>
    <col min="4108" max="4108" width="4.33203125" customWidth="1"/>
    <col min="4109" max="4109" width="23.6640625" customWidth="1"/>
    <col min="4110" max="4113" width="15.83203125" customWidth="1"/>
    <col min="4114" max="4114" width="16.1640625" customWidth="1"/>
    <col min="4115" max="4115" width="12.33203125" customWidth="1"/>
    <col min="4343" max="4344" width="6.33203125" customWidth="1"/>
    <col min="4345" max="4345" width="18.5" customWidth="1"/>
    <col min="4346" max="4348" width="14.6640625" customWidth="1"/>
    <col min="4349" max="4349" width="19.83203125" customWidth="1"/>
    <col min="4350" max="4350" width="17.6640625" customWidth="1"/>
    <col min="4351" max="4351" width="19.83203125" customWidth="1"/>
    <col min="4352" max="4352" width="5.33203125" customWidth="1"/>
    <col min="4353" max="4354" width="0" hidden="1" customWidth="1"/>
    <col min="4355" max="4355" width="6.5" customWidth="1"/>
    <col min="4356" max="4356" width="5.6640625" customWidth="1"/>
    <col min="4357" max="4357" width="14.6640625" customWidth="1"/>
    <col min="4358" max="4358" width="16.83203125" customWidth="1"/>
    <col min="4359" max="4359" width="2.6640625" customWidth="1"/>
    <col min="4360" max="4360" width="18" customWidth="1"/>
    <col min="4361" max="4361" width="4.33203125" customWidth="1"/>
    <col min="4362" max="4362" width="18" customWidth="1"/>
    <col min="4363" max="4363" width="13.33203125" customWidth="1"/>
    <col min="4364" max="4364" width="4.33203125" customWidth="1"/>
    <col min="4365" max="4365" width="23.6640625" customWidth="1"/>
    <col min="4366" max="4369" width="15.83203125" customWidth="1"/>
    <col min="4370" max="4370" width="16.1640625" customWidth="1"/>
    <col min="4371" max="4371" width="12.33203125" customWidth="1"/>
    <col min="4599" max="4600" width="6.33203125" customWidth="1"/>
    <col min="4601" max="4601" width="18.5" customWidth="1"/>
    <col min="4602" max="4604" width="14.6640625" customWidth="1"/>
    <col min="4605" max="4605" width="19.83203125" customWidth="1"/>
    <col min="4606" max="4606" width="17.6640625" customWidth="1"/>
    <col min="4607" max="4607" width="19.83203125" customWidth="1"/>
    <col min="4608" max="4608" width="5.33203125" customWidth="1"/>
    <col min="4609" max="4610" width="0" hidden="1" customWidth="1"/>
    <col min="4611" max="4611" width="6.5" customWidth="1"/>
    <col min="4612" max="4612" width="5.6640625" customWidth="1"/>
    <col min="4613" max="4613" width="14.6640625" customWidth="1"/>
    <col min="4614" max="4614" width="16.83203125" customWidth="1"/>
    <col min="4615" max="4615" width="2.6640625" customWidth="1"/>
    <col min="4616" max="4616" width="18" customWidth="1"/>
    <col min="4617" max="4617" width="4.33203125" customWidth="1"/>
    <col min="4618" max="4618" width="18" customWidth="1"/>
    <col min="4619" max="4619" width="13.33203125" customWidth="1"/>
    <col min="4620" max="4620" width="4.33203125" customWidth="1"/>
    <col min="4621" max="4621" width="23.6640625" customWidth="1"/>
    <col min="4622" max="4625" width="15.83203125" customWidth="1"/>
    <col min="4626" max="4626" width="16.1640625" customWidth="1"/>
    <col min="4627" max="4627" width="12.33203125" customWidth="1"/>
    <col min="4855" max="4856" width="6.33203125" customWidth="1"/>
    <col min="4857" max="4857" width="18.5" customWidth="1"/>
    <col min="4858" max="4860" width="14.6640625" customWidth="1"/>
    <col min="4861" max="4861" width="19.83203125" customWidth="1"/>
    <col min="4862" max="4862" width="17.6640625" customWidth="1"/>
    <col min="4863" max="4863" width="19.83203125" customWidth="1"/>
    <col min="4864" max="4864" width="5.33203125" customWidth="1"/>
    <col min="4865" max="4866" width="0" hidden="1" customWidth="1"/>
    <col min="4867" max="4867" width="6.5" customWidth="1"/>
    <col min="4868" max="4868" width="5.6640625" customWidth="1"/>
    <col min="4869" max="4869" width="14.6640625" customWidth="1"/>
    <col min="4870" max="4870" width="16.83203125" customWidth="1"/>
    <col min="4871" max="4871" width="2.6640625" customWidth="1"/>
    <col min="4872" max="4872" width="18" customWidth="1"/>
    <col min="4873" max="4873" width="4.33203125" customWidth="1"/>
    <col min="4874" max="4874" width="18" customWidth="1"/>
    <col min="4875" max="4875" width="13.33203125" customWidth="1"/>
    <col min="4876" max="4876" width="4.33203125" customWidth="1"/>
    <col min="4877" max="4877" width="23.6640625" customWidth="1"/>
    <col min="4878" max="4881" width="15.83203125" customWidth="1"/>
    <col min="4882" max="4882" width="16.1640625" customWidth="1"/>
    <col min="4883" max="4883" width="12.33203125" customWidth="1"/>
    <col min="5111" max="5112" width="6.33203125" customWidth="1"/>
    <col min="5113" max="5113" width="18.5" customWidth="1"/>
    <col min="5114" max="5116" width="14.6640625" customWidth="1"/>
    <col min="5117" max="5117" width="19.83203125" customWidth="1"/>
    <col min="5118" max="5118" width="17.6640625" customWidth="1"/>
    <col min="5119" max="5119" width="19.83203125" customWidth="1"/>
    <col min="5120" max="5120" width="5.33203125" customWidth="1"/>
    <col min="5121" max="5122" width="0" hidden="1" customWidth="1"/>
    <col min="5123" max="5123" width="6.5" customWidth="1"/>
    <col min="5124" max="5124" width="5.6640625" customWidth="1"/>
    <col min="5125" max="5125" width="14.6640625" customWidth="1"/>
    <col min="5126" max="5126" width="16.83203125" customWidth="1"/>
    <col min="5127" max="5127" width="2.6640625" customWidth="1"/>
    <col min="5128" max="5128" width="18" customWidth="1"/>
    <col min="5129" max="5129" width="4.33203125" customWidth="1"/>
    <col min="5130" max="5130" width="18" customWidth="1"/>
    <col min="5131" max="5131" width="13.33203125" customWidth="1"/>
    <col min="5132" max="5132" width="4.33203125" customWidth="1"/>
    <col min="5133" max="5133" width="23.6640625" customWidth="1"/>
    <col min="5134" max="5137" width="15.83203125" customWidth="1"/>
    <col min="5138" max="5138" width="16.1640625" customWidth="1"/>
    <col min="5139" max="5139" width="12.33203125" customWidth="1"/>
    <col min="5367" max="5368" width="6.33203125" customWidth="1"/>
    <col min="5369" max="5369" width="18.5" customWidth="1"/>
    <col min="5370" max="5372" width="14.6640625" customWidth="1"/>
    <col min="5373" max="5373" width="19.83203125" customWidth="1"/>
    <col min="5374" max="5374" width="17.6640625" customWidth="1"/>
    <col min="5375" max="5375" width="19.83203125" customWidth="1"/>
    <col min="5376" max="5376" width="5.33203125" customWidth="1"/>
    <col min="5377" max="5378" width="0" hidden="1" customWidth="1"/>
    <col min="5379" max="5379" width="6.5" customWidth="1"/>
    <col min="5380" max="5380" width="5.6640625" customWidth="1"/>
    <col min="5381" max="5381" width="14.6640625" customWidth="1"/>
    <col min="5382" max="5382" width="16.83203125" customWidth="1"/>
    <col min="5383" max="5383" width="2.6640625" customWidth="1"/>
    <col min="5384" max="5384" width="18" customWidth="1"/>
    <col min="5385" max="5385" width="4.33203125" customWidth="1"/>
    <col min="5386" max="5386" width="18" customWidth="1"/>
    <col min="5387" max="5387" width="13.33203125" customWidth="1"/>
    <col min="5388" max="5388" width="4.33203125" customWidth="1"/>
    <col min="5389" max="5389" width="23.6640625" customWidth="1"/>
    <col min="5390" max="5393" width="15.83203125" customWidth="1"/>
    <col min="5394" max="5394" width="16.1640625" customWidth="1"/>
    <col min="5395" max="5395" width="12.33203125" customWidth="1"/>
    <col min="5623" max="5624" width="6.33203125" customWidth="1"/>
    <col min="5625" max="5625" width="18.5" customWidth="1"/>
    <col min="5626" max="5628" width="14.6640625" customWidth="1"/>
    <col min="5629" max="5629" width="19.83203125" customWidth="1"/>
    <col min="5630" max="5630" width="17.6640625" customWidth="1"/>
    <col min="5631" max="5631" width="19.83203125" customWidth="1"/>
    <col min="5632" max="5632" width="5.33203125" customWidth="1"/>
    <col min="5633" max="5634" width="0" hidden="1" customWidth="1"/>
    <col min="5635" max="5635" width="6.5" customWidth="1"/>
    <col min="5636" max="5636" width="5.6640625" customWidth="1"/>
    <col min="5637" max="5637" width="14.6640625" customWidth="1"/>
    <col min="5638" max="5638" width="16.83203125" customWidth="1"/>
    <col min="5639" max="5639" width="2.6640625" customWidth="1"/>
    <col min="5640" max="5640" width="18" customWidth="1"/>
    <col min="5641" max="5641" width="4.33203125" customWidth="1"/>
    <col min="5642" max="5642" width="18" customWidth="1"/>
    <col min="5643" max="5643" width="13.33203125" customWidth="1"/>
    <col min="5644" max="5644" width="4.33203125" customWidth="1"/>
    <col min="5645" max="5645" width="23.6640625" customWidth="1"/>
    <col min="5646" max="5649" width="15.83203125" customWidth="1"/>
    <col min="5650" max="5650" width="16.1640625" customWidth="1"/>
    <col min="5651" max="5651" width="12.33203125" customWidth="1"/>
    <col min="5879" max="5880" width="6.33203125" customWidth="1"/>
    <col min="5881" max="5881" width="18.5" customWidth="1"/>
    <col min="5882" max="5884" width="14.6640625" customWidth="1"/>
    <col min="5885" max="5885" width="19.83203125" customWidth="1"/>
    <col min="5886" max="5886" width="17.6640625" customWidth="1"/>
    <col min="5887" max="5887" width="19.83203125" customWidth="1"/>
    <col min="5888" max="5888" width="5.33203125" customWidth="1"/>
    <col min="5889" max="5890" width="0" hidden="1" customWidth="1"/>
    <col min="5891" max="5891" width="6.5" customWidth="1"/>
    <col min="5892" max="5892" width="5.6640625" customWidth="1"/>
    <col min="5893" max="5893" width="14.6640625" customWidth="1"/>
    <col min="5894" max="5894" width="16.83203125" customWidth="1"/>
    <col min="5895" max="5895" width="2.6640625" customWidth="1"/>
    <col min="5896" max="5896" width="18" customWidth="1"/>
    <col min="5897" max="5897" width="4.33203125" customWidth="1"/>
    <col min="5898" max="5898" width="18" customWidth="1"/>
    <col min="5899" max="5899" width="13.33203125" customWidth="1"/>
    <col min="5900" max="5900" width="4.33203125" customWidth="1"/>
    <col min="5901" max="5901" width="23.6640625" customWidth="1"/>
    <col min="5902" max="5905" width="15.83203125" customWidth="1"/>
    <col min="5906" max="5906" width="16.1640625" customWidth="1"/>
    <col min="5907" max="5907" width="12.33203125" customWidth="1"/>
    <col min="6135" max="6136" width="6.33203125" customWidth="1"/>
    <col min="6137" max="6137" width="18.5" customWidth="1"/>
    <col min="6138" max="6140" width="14.6640625" customWidth="1"/>
    <col min="6141" max="6141" width="19.83203125" customWidth="1"/>
    <col min="6142" max="6142" width="17.6640625" customWidth="1"/>
    <col min="6143" max="6143" width="19.83203125" customWidth="1"/>
    <col min="6144" max="6144" width="5.33203125" customWidth="1"/>
    <col min="6145" max="6146" width="0" hidden="1" customWidth="1"/>
    <col min="6147" max="6147" width="6.5" customWidth="1"/>
    <col min="6148" max="6148" width="5.6640625" customWidth="1"/>
    <col min="6149" max="6149" width="14.6640625" customWidth="1"/>
    <col min="6150" max="6150" width="16.83203125" customWidth="1"/>
    <col min="6151" max="6151" width="2.6640625" customWidth="1"/>
    <col min="6152" max="6152" width="18" customWidth="1"/>
    <col min="6153" max="6153" width="4.33203125" customWidth="1"/>
    <col min="6154" max="6154" width="18" customWidth="1"/>
    <col min="6155" max="6155" width="13.33203125" customWidth="1"/>
    <col min="6156" max="6156" width="4.33203125" customWidth="1"/>
    <col min="6157" max="6157" width="23.6640625" customWidth="1"/>
    <col min="6158" max="6161" width="15.83203125" customWidth="1"/>
    <col min="6162" max="6162" width="16.1640625" customWidth="1"/>
    <col min="6163" max="6163" width="12.33203125" customWidth="1"/>
    <col min="6391" max="6392" width="6.33203125" customWidth="1"/>
    <col min="6393" max="6393" width="18.5" customWidth="1"/>
    <col min="6394" max="6396" width="14.6640625" customWidth="1"/>
    <col min="6397" max="6397" width="19.83203125" customWidth="1"/>
    <col min="6398" max="6398" width="17.6640625" customWidth="1"/>
    <col min="6399" max="6399" width="19.83203125" customWidth="1"/>
    <col min="6400" max="6400" width="5.33203125" customWidth="1"/>
    <col min="6401" max="6402" width="0" hidden="1" customWidth="1"/>
    <col min="6403" max="6403" width="6.5" customWidth="1"/>
    <col min="6404" max="6404" width="5.6640625" customWidth="1"/>
    <col min="6405" max="6405" width="14.6640625" customWidth="1"/>
    <col min="6406" max="6406" width="16.83203125" customWidth="1"/>
    <col min="6407" max="6407" width="2.6640625" customWidth="1"/>
    <col min="6408" max="6408" width="18" customWidth="1"/>
    <col min="6409" max="6409" width="4.33203125" customWidth="1"/>
    <col min="6410" max="6410" width="18" customWidth="1"/>
    <col min="6411" max="6411" width="13.33203125" customWidth="1"/>
    <col min="6412" max="6412" width="4.33203125" customWidth="1"/>
    <col min="6413" max="6413" width="23.6640625" customWidth="1"/>
    <col min="6414" max="6417" width="15.83203125" customWidth="1"/>
    <col min="6418" max="6418" width="16.1640625" customWidth="1"/>
    <col min="6419" max="6419" width="12.33203125" customWidth="1"/>
    <col min="6647" max="6648" width="6.33203125" customWidth="1"/>
    <col min="6649" max="6649" width="18.5" customWidth="1"/>
    <col min="6650" max="6652" width="14.6640625" customWidth="1"/>
    <col min="6653" max="6653" width="19.83203125" customWidth="1"/>
    <col min="6654" max="6654" width="17.6640625" customWidth="1"/>
    <col min="6655" max="6655" width="19.83203125" customWidth="1"/>
    <col min="6656" max="6656" width="5.33203125" customWidth="1"/>
    <col min="6657" max="6658" width="0" hidden="1" customWidth="1"/>
    <col min="6659" max="6659" width="6.5" customWidth="1"/>
    <col min="6660" max="6660" width="5.6640625" customWidth="1"/>
    <col min="6661" max="6661" width="14.6640625" customWidth="1"/>
    <col min="6662" max="6662" width="16.83203125" customWidth="1"/>
    <col min="6663" max="6663" width="2.6640625" customWidth="1"/>
    <col min="6664" max="6664" width="18" customWidth="1"/>
    <col min="6665" max="6665" width="4.33203125" customWidth="1"/>
    <col min="6666" max="6666" width="18" customWidth="1"/>
    <col min="6667" max="6667" width="13.33203125" customWidth="1"/>
    <col min="6668" max="6668" width="4.33203125" customWidth="1"/>
    <col min="6669" max="6669" width="23.6640625" customWidth="1"/>
    <col min="6670" max="6673" width="15.83203125" customWidth="1"/>
    <col min="6674" max="6674" width="16.1640625" customWidth="1"/>
    <col min="6675" max="6675" width="12.33203125" customWidth="1"/>
    <col min="6903" max="6904" width="6.33203125" customWidth="1"/>
    <col min="6905" max="6905" width="18.5" customWidth="1"/>
    <col min="6906" max="6908" width="14.6640625" customWidth="1"/>
    <col min="6909" max="6909" width="19.83203125" customWidth="1"/>
    <col min="6910" max="6910" width="17.6640625" customWidth="1"/>
    <col min="6911" max="6911" width="19.83203125" customWidth="1"/>
    <col min="6912" max="6912" width="5.33203125" customWidth="1"/>
    <col min="6913" max="6914" width="0" hidden="1" customWidth="1"/>
    <col min="6915" max="6915" width="6.5" customWidth="1"/>
    <col min="6916" max="6916" width="5.6640625" customWidth="1"/>
    <col min="6917" max="6917" width="14.6640625" customWidth="1"/>
    <col min="6918" max="6918" width="16.83203125" customWidth="1"/>
    <col min="6919" max="6919" width="2.6640625" customWidth="1"/>
    <col min="6920" max="6920" width="18" customWidth="1"/>
    <col min="6921" max="6921" width="4.33203125" customWidth="1"/>
    <col min="6922" max="6922" width="18" customWidth="1"/>
    <col min="6923" max="6923" width="13.33203125" customWidth="1"/>
    <col min="6924" max="6924" width="4.33203125" customWidth="1"/>
    <col min="6925" max="6925" width="23.6640625" customWidth="1"/>
    <col min="6926" max="6929" width="15.83203125" customWidth="1"/>
    <col min="6930" max="6930" width="16.1640625" customWidth="1"/>
    <col min="6931" max="6931" width="12.33203125" customWidth="1"/>
    <col min="7159" max="7160" width="6.33203125" customWidth="1"/>
    <col min="7161" max="7161" width="18.5" customWidth="1"/>
    <col min="7162" max="7164" width="14.6640625" customWidth="1"/>
    <col min="7165" max="7165" width="19.83203125" customWidth="1"/>
    <col min="7166" max="7166" width="17.6640625" customWidth="1"/>
    <col min="7167" max="7167" width="19.83203125" customWidth="1"/>
    <col min="7168" max="7168" width="5.33203125" customWidth="1"/>
    <col min="7169" max="7170" width="0" hidden="1" customWidth="1"/>
    <col min="7171" max="7171" width="6.5" customWidth="1"/>
    <col min="7172" max="7172" width="5.6640625" customWidth="1"/>
    <col min="7173" max="7173" width="14.6640625" customWidth="1"/>
    <col min="7174" max="7174" width="16.83203125" customWidth="1"/>
    <col min="7175" max="7175" width="2.6640625" customWidth="1"/>
    <col min="7176" max="7176" width="18" customWidth="1"/>
    <col min="7177" max="7177" width="4.33203125" customWidth="1"/>
    <col min="7178" max="7178" width="18" customWidth="1"/>
    <col min="7179" max="7179" width="13.33203125" customWidth="1"/>
    <col min="7180" max="7180" width="4.33203125" customWidth="1"/>
    <col min="7181" max="7181" width="23.6640625" customWidth="1"/>
    <col min="7182" max="7185" width="15.83203125" customWidth="1"/>
    <col min="7186" max="7186" width="16.1640625" customWidth="1"/>
    <col min="7187" max="7187" width="12.33203125" customWidth="1"/>
    <col min="7415" max="7416" width="6.33203125" customWidth="1"/>
    <col min="7417" max="7417" width="18.5" customWidth="1"/>
    <col min="7418" max="7420" width="14.6640625" customWidth="1"/>
    <col min="7421" max="7421" width="19.83203125" customWidth="1"/>
    <col min="7422" max="7422" width="17.6640625" customWidth="1"/>
    <col min="7423" max="7423" width="19.83203125" customWidth="1"/>
    <col min="7424" max="7424" width="5.33203125" customWidth="1"/>
    <col min="7425" max="7426" width="0" hidden="1" customWidth="1"/>
    <col min="7427" max="7427" width="6.5" customWidth="1"/>
    <col min="7428" max="7428" width="5.6640625" customWidth="1"/>
    <col min="7429" max="7429" width="14.6640625" customWidth="1"/>
    <col min="7430" max="7430" width="16.83203125" customWidth="1"/>
    <col min="7431" max="7431" width="2.6640625" customWidth="1"/>
    <col min="7432" max="7432" width="18" customWidth="1"/>
    <col min="7433" max="7433" width="4.33203125" customWidth="1"/>
    <col min="7434" max="7434" width="18" customWidth="1"/>
    <col min="7435" max="7435" width="13.33203125" customWidth="1"/>
    <col min="7436" max="7436" width="4.33203125" customWidth="1"/>
    <col min="7437" max="7437" width="23.6640625" customWidth="1"/>
    <col min="7438" max="7441" width="15.83203125" customWidth="1"/>
    <col min="7442" max="7442" width="16.1640625" customWidth="1"/>
    <col min="7443" max="7443" width="12.33203125" customWidth="1"/>
    <col min="7671" max="7672" width="6.33203125" customWidth="1"/>
    <col min="7673" max="7673" width="18.5" customWidth="1"/>
    <col min="7674" max="7676" width="14.6640625" customWidth="1"/>
    <col min="7677" max="7677" width="19.83203125" customWidth="1"/>
    <col min="7678" max="7678" width="17.6640625" customWidth="1"/>
    <col min="7679" max="7679" width="19.83203125" customWidth="1"/>
    <col min="7680" max="7680" width="5.33203125" customWidth="1"/>
    <col min="7681" max="7682" width="0" hidden="1" customWidth="1"/>
    <col min="7683" max="7683" width="6.5" customWidth="1"/>
    <col min="7684" max="7684" width="5.6640625" customWidth="1"/>
    <col min="7685" max="7685" width="14.6640625" customWidth="1"/>
    <col min="7686" max="7686" width="16.83203125" customWidth="1"/>
    <col min="7687" max="7687" width="2.6640625" customWidth="1"/>
    <col min="7688" max="7688" width="18" customWidth="1"/>
    <col min="7689" max="7689" width="4.33203125" customWidth="1"/>
    <col min="7690" max="7690" width="18" customWidth="1"/>
    <col min="7691" max="7691" width="13.33203125" customWidth="1"/>
    <col min="7692" max="7692" width="4.33203125" customWidth="1"/>
    <col min="7693" max="7693" width="23.6640625" customWidth="1"/>
    <col min="7694" max="7697" width="15.83203125" customWidth="1"/>
    <col min="7698" max="7698" width="16.1640625" customWidth="1"/>
    <col min="7699" max="7699" width="12.33203125" customWidth="1"/>
    <col min="7927" max="7928" width="6.33203125" customWidth="1"/>
    <col min="7929" max="7929" width="18.5" customWidth="1"/>
    <col min="7930" max="7932" width="14.6640625" customWidth="1"/>
    <col min="7933" max="7933" width="19.83203125" customWidth="1"/>
    <col min="7934" max="7934" width="17.6640625" customWidth="1"/>
    <col min="7935" max="7935" width="19.83203125" customWidth="1"/>
    <col min="7936" max="7936" width="5.33203125" customWidth="1"/>
    <col min="7937" max="7938" width="0" hidden="1" customWidth="1"/>
    <col min="7939" max="7939" width="6.5" customWidth="1"/>
    <col min="7940" max="7940" width="5.6640625" customWidth="1"/>
    <col min="7941" max="7941" width="14.6640625" customWidth="1"/>
    <col min="7942" max="7942" width="16.83203125" customWidth="1"/>
    <col min="7943" max="7943" width="2.6640625" customWidth="1"/>
    <col min="7944" max="7944" width="18" customWidth="1"/>
    <col min="7945" max="7945" width="4.33203125" customWidth="1"/>
    <col min="7946" max="7946" width="18" customWidth="1"/>
    <col min="7947" max="7947" width="13.33203125" customWidth="1"/>
    <col min="7948" max="7948" width="4.33203125" customWidth="1"/>
    <col min="7949" max="7949" width="23.6640625" customWidth="1"/>
    <col min="7950" max="7953" width="15.83203125" customWidth="1"/>
    <col min="7954" max="7954" width="16.1640625" customWidth="1"/>
    <col min="7955" max="7955" width="12.33203125" customWidth="1"/>
    <col min="8183" max="8184" width="6.33203125" customWidth="1"/>
    <col min="8185" max="8185" width="18.5" customWidth="1"/>
    <col min="8186" max="8188" width="14.6640625" customWidth="1"/>
    <col min="8189" max="8189" width="19.83203125" customWidth="1"/>
    <col min="8190" max="8190" width="17.6640625" customWidth="1"/>
    <col min="8191" max="8191" width="19.83203125" customWidth="1"/>
    <col min="8192" max="8192" width="5.33203125" customWidth="1"/>
    <col min="8193" max="8194" width="0" hidden="1" customWidth="1"/>
    <col min="8195" max="8195" width="6.5" customWidth="1"/>
    <col min="8196" max="8196" width="5.6640625" customWidth="1"/>
    <col min="8197" max="8197" width="14.6640625" customWidth="1"/>
    <col min="8198" max="8198" width="16.83203125" customWidth="1"/>
    <col min="8199" max="8199" width="2.6640625" customWidth="1"/>
    <col min="8200" max="8200" width="18" customWidth="1"/>
    <col min="8201" max="8201" width="4.33203125" customWidth="1"/>
    <col min="8202" max="8202" width="18" customWidth="1"/>
    <col min="8203" max="8203" width="13.33203125" customWidth="1"/>
    <col min="8204" max="8204" width="4.33203125" customWidth="1"/>
    <col min="8205" max="8205" width="23.6640625" customWidth="1"/>
    <col min="8206" max="8209" width="15.83203125" customWidth="1"/>
    <col min="8210" max="8210" width="16.1640625" customWidth="1"/>
    <col min="8211" max="8211" width="12.33203125" customWidth="1"/>
    <col min="8439" max="8440" width="6.33203125" customWidth="1"/>
    <col min="8441" max="8441" width="18.5" customWidth="1"/>
    <col min="8442" max="8444" width="14.6640625" customWidth="1"/>
    <col min="8445" max="8445" width="19.83203125" customWidth="1"/>
    <col min="8446" max="8446" width="17.6640625" customWidth="1"/>
    <col min="8447" max="8447" width="19.83203125" customWidth="1"/>
    <col min="8448" max="8448" width="5.33203125" customWidth="1"/>
    <col min="8449" max="8450" width="0" hidden="1" customWidth="1"/>
    <col min="8451" max="8451" width="6.5" customWidth="1"/>
    <col min="8452" max="8452" width="5.6640625" customWidth="1"/>
    <col min="8453" max="8453" width="14.6640625" customWidth="1"/>
    <col min="8454" max="8454" width="16.83203125" customWidth="1"/>
    <col min="8455" max="8455" width="2.6640625" customWidth="1"/>
    <col min="8456" max="8456" width="18" customWidth="1"/>
    <col min="8457" max="8457" width="4.33203125" customWidth="1"/>
    <col min="8458" max="8458" width="18" customWidth="1"/>
    <col min="8459" max="8459" width="13.33203125" customWidth="1"/>
    <col min="8460" max="8460" width="4.33203125" customWidth="1"/>
    <col min="8461" max="8461" width="23.6640625" customWidth="1"/>
    <col min="8462" max="8465" width="15.83203125" customWidth="1"/>
    <col min="8466" max="8466" width="16.1640625" customWidth="1"/>
    <col min="8467" max="8467" width="12.33203125" customWidth="1"/>
    <col min="8695" max="8696" width="6.33203125" customWidth="1"/>
    <col min="8697" max="8697" width="18.5" customWidth="1"/>
    <col min="8698" max="8700" width="14.6640625" customWidth="1"/>
    <col min="8701" max="8701" width="19.83203125" customWidth="1"/>
    <col min="8702" max="8702" width="17.6640625" customWidth="1"/>
    <col min="8703" max="8703" width="19.83203125" customWidth="1"/>
    <col min="8704" max="8704" width="5.33203125" customWidth="1"/>
    <col min="8705" max="8706" width="0" hidden="1" customWidth="1"/>
    <col min="8707" max="8707" width="6.5" customWidth="1"/>
    <col min="8708" max="8708" width="5.6640625" customWidth="1"/>
    <col min="8709" max="8709" width="14.6640625" customWidth="1"/>
    <col min="8710" max="8710" width="16.83203125" customWidth="1"/>
    <col min="8711" max="8711" width="2.6640625" customWidth="1"/>
    <col min="8712" max="8712" width="18" customWidth="1"/>
    <col min="8713" max="8713" width="4.33203125" customWidth="1"/>
    <col min="8714" max="8714" width="18" customWidth="1"/>
    <col min="8715" max="8715" width="13.33203125" customWidth="1"/>
    <col min="8716" max="8716" width="4.33203125" customWidth="1"/>
    <col min="8717" max="8717" width="23.6640625" customWidth="1"/>
    <col min="8718" max="8721" width="15.83203125" customWidth="1"/>
    <col min="8722" max="8722" width="16.1640625" customWidth="1"/>
    <col min="8723" max="8723" width="12.33203125" customWidth="1"/>
    <col min="8951" max="8952" width="6.33203125" customWidth="1"/>
    <col min="8953" max="8953" width="18.5" customWidth="1"/>
    <col min="8954" max="8956" width="14.6640625" customWidth="1"/>
    <col min="8957" max="8957" width="19.83203125" customWidth="1"/>
    <col min="8958" max="8958" width="17.6640625" customWidth="1"/>
    <col min="8959" max="8959" width="19.83203125" customWidth="1"/>
    <col min="8960" max="8960" width="5.33203125" customWidth="1"/>
    <col min="8961" max="8962" width="0" hidden="1" customWidth="1"/>
    <col min="8963" max="8963" width="6.5" customWidth="1"/>
    <col min="8964" max="8964" width="5.6640625" customWidth="1"/>
    <col min="8965" max="8965" width="14.6640625" customWidth="1"/>
    <col min="8966" max="8966" width="16.83203125" customWidth="1"/>
    <col min="8967" max="8967" width="2.6640625" customWidth="1"/>
    <col min="8968" max="8968" width="18" customWidth="1"/>
    <col min="8969" max="8969" width="4.33203125" customWidth="1"/>
    <col min="8970" max="8970" width="18" customWidth="1"/>
    <col min="8971" max="8971" width="13.33203125" customWidth="1"/>
    <col min="8972" max="8972" width="4.33203125" customWidth="1"/>
    <col min="8973" max="8973" width="23.6640625" customWidth="1"/>
    <col min="8974" max="8977" width="15.83203125" customWidth="1"/>
    <col min="8978" max="8978" width="16.1640625" customWidth="1"/>
    <col min="8979" max="8979" width="12.33203125" customWidth="1"/>
    <col min="9207" max="9208" width="6.33203125" customWidth="1"/>
    <col min="9209" max="9209" width="18.5" customWidth="1"/>
    <col min="9210" max="9212" width="14.6640625" customWidth="1"/>
    <col min="9213" max="9213" width="19.83203125" customWidth="1"/>
    <col min="9214" max="9214" width="17.6640625" customWidth="1"/>
    <col min="9215" max="9215" width="19.83203125" customWidth="1"/>
    <col min="9216" max="9216" width="5.33203125" customWidth="1"/>
    <col min="9217" max="9218" width="0" hidden="1" customWidth="1"/>
    <col min="9219" max="9219" width="6.5" customWidth="1"/>
    <col min="9220" max="9220" width="5.6640625" customWidth="1"/>
    <col min="9221" max="9221" width="14.6640625" customWidth="1"/>
    <col min="9222" max="9222" width="16.83203125" customWidth="1"/>
    <col min="9223" max="9223" width="2.6640625" customWidth="1"/>
    <col min="9224" max="9224" width="18" customWidth="1"/>
    <col min="9225" max="9225" width="4.33203125" customWidth="1"/>
    <col min="9226" max="9226" width="18" customWidth="1"/>
    <col min="9227" max="9227" width="13.33203125" customWidth="1"/>
    <col min="9228" max="9228" width="4.33203125" customWidth="1"/>
    <col min="9229" max="9229" width="23.6640625" customWidth="1"/>
    <col min="9230" max="9233" width="15.83203125" customWidth="1"/>
    <col min="9234" max="9234" width="16.1640625" customWidth="1"/>
    <col min="9235" max="9235" width="12.33203125" customWidth="1"/>
    <col min="9463" max="9464" width="6.33203125" customWidth="1"/>
    <col min="9465" max="9465" width="18.5" customWidth="1"/>
    <col min="9466" max="9468" width="14.6640625" customWidth="1"/>
    <col min="9469" max="9469" width="19.83203125" customWidth="1"/>
    <col min="9470" max="9470" width="17.6640625" customWidth="1"/>
    <col min="9471" max="9471" width="19.83203125" customWidth="1"/>
    <col min="9472" max="9472" width="5.33203125" customWidth="1"/>
    <col min="9473" max="9474" width="0" hidden="1" customWidth="1"/>
    <col min="9475" max="9475" width="6.5" customWidth="1"/>
    <col min="9476" max="9476" width="5.6640625" customWidth="1"/>
    <col min="9477" max="9477" width="14.6640625" customWidth="1"/>
    <col min="9478" max="9478" width="16.83203125" customWidth="1"/>
    <col min="9479" max="9479" width="2.6640625" customWidth="1"/>
    <col min="9480" max="9480" width="18" customWidth="1"/>
    <col min="9481" max="9481" width="4.33203125" customWidth="1"/>
    <col min="9482" max="9482" width="18" customWidth="1"/>
    <col min="9483" max="9483" width="13.33203125" customWidth="1"/>
    <col min="9484" max="9484" width="4.33203125" customWidth="1"/>
    <col min="9485" max="9485" width="23.6640625" customWidth="1"/>
    <col min="9486" max="9489" width="15.83203125" customWidth="1"/>
    <col min="9490" max="9490" width="16.1640625" customWidth="1"/>
    <col min="9491" max="9491" width="12.33203125" customWidth="1"/>
    <col min="9719" max="9720" width="6.33203125" customWidth="1"/>
    <col min="9721" max="9721" width="18.5" customWidth="1"/>
    <col min="9722" max="9724" width="14.6640625" customWidth="1"/>
    <col min="9725" max="9725" width="19.83203125" customWidth="1"/>
    <col min="9726" max="9726" width="17.6640625" customWidth="1"/>
    <col min="9727" max="9727" width="19.83203125" customWidth="1"/>
    <col min="9728" max="9728" width="5.33203125" customWidth="1"/>
    <col min="9729" max="9730" width="0" hidden="1" customWidth="1"/>
    <col min="9731" max="9731" width="6.5" customWidth="1"/>
    <col min="9732" max="9732" width="5.6640625" customWidth="1"/>
    <col min="9733" max="9733" width="14.6640625" customWidth="1"/>
    <col min="9734" max="9734" width="16.83203125" customWidth="1"/>
    <col min="9735" max="9735" width="2.6640625" customWidth="1"/>
    <col min="9736" max="9736" width="18" customWidth="1"/>
    <col min="9737" max="9737" width="4.33203125" customWidth="1"/>
    <col min="9738" max="9738" width="18" customWidth="1"/>
    <col min="9739" max="9739" width="13.33203125" customWidth="1"/>
    <col min="9740" max="9740" width="4.33203125" customWidth="1"/>
    <col min="9741" max="9741" width="23.6640625" customWidth="1"/>
    <col min="9742" max="9745" width="15.83203125" customWidth="1"/>
    <col min="9746" max="9746" width="16.1640625" customWidth="1"/>
    <col min="9747" max="9747" width="12.33203125" customWidth="1"/>
    <col min="9975" max="9976" width="6.33203125" customWidth="1"/>
    <col min="9977" max="9977" width="18.5" customWidth="1"/>
    <col min="9978" max="9980" width="14.6640625" customWidth="1"/>
    <col min="9981" max="9981" width="19.83203125" customWidth="1"/>
    <col min="9982" max="9982" width="17.6640625" customWidth="1"/>
    <col min="9983" max="9983" width="19.83203125" customWidth="1"/>
    <col min="9984" max="9984" width="5.33203125" customWidth="1"/>
    <col min="9985" max="9986" width="0" hidden="1" customWidth="1"/>
    <col min="9987" max="9987" width="6.5" customWidth="1"/>
    <col min="9988" max="9988" width="5.6640625" customWidth="1"/>
    <col min="9989" max="9989" width="14.6640625" customWidth="1"/>
    <col min="9990" max="9990" width="16.83203125" customWidth="1"/>
    <col min="9991" max="9991" width="2.6640625" customWidth="1"/>
    <col min="9992" max="9992" width="18" customWidth="1"/>
    <col min="9993" max="9993" width="4.33203125" customWidth="1"/>
    <col min="9994" max="9994" width="18" customWidth="1"/>
    <col min="9995" max="9995" width="13.33203125" customWidth="1"/>
    <col min="9996" max="9996" width="4.33203125" customWidth="1"/>
    <col min="9997" max="9997" width="23.6640625" customWidth="1"/>
    <col min="9998" max="10001" width="15.83203125" customWidth="1"/>
    <col min="10002" max="10002" width="16.1640625" customWidth="1"/>
    <col min="10003" max="10003" width="12.33203125" customWidth="1"/>
    <col min="10231" max="10232" width="6.33203125" customWidth="1"/>
    <col min="10233" max="10233" width="18.5" customWidth="1"/>
    <col min="10234" max="10236" width="14.6640625" customWidth="1"/>
    <col min="10237" max="10237" width="19.83203125" customWidth="1"/>
    <col min="10238" max="10238" width="17.6640625" customWidth="1"/>
    <col min="10239" max="10239" width="19.83203125" customWidth="1"/>
    <col min="10240" max="10240" width="5.33203125" customWidth="1"/>
    <col min="10241" max="10242" width="0" hidden="1" customWidth="1"/>
    <col min="10243" max="10243" width="6.5" customWidth="1"/>
    <col min="10244" max="10244" width="5.6640625" customWidth="1"/>
    <col min="10245" max="10245" width="14.6640625" customWidth="1"/>
    <col min="10246" max="10246" width="16.83203125" customWidth="1"/>
    <col min="10247" max="10247" width="2.6640625" customWidth="1"/>
    <col min="10248" max="10248" width="18" customWidth="1"/>
    <col min="10249" max="10249" width="4.33203125" customWidth="1"/>
    <col min="10250" max="10250" width="18" customWidth="1"/>
    <col min="10251" max="10251" width="13.33203125" customWidth="1"/>
    <col min="10252" max="10252" width="4.33203125" customWidth="1"/>
    <col min="10253" max="10253" width="23.6640625" customWidth="1"/>
    <col min="10254" max="10257" width="15.83203125" customWidth="1"/>
    <col min="10258" max="10258" width="16.1640625" customWidth="1"/>
    <col min="10259" max="10259" width="12.33203125" customWidth="1"/>
    <col min="10487" max="10488" width="6.33203125" customWidth="1"/>
    <col min="10489" max="10489" width="18.5" customWidth="1"/>
    <col min="10490" max="10492" width="14.6640625" customWidth="1"/>
    <col min="10493" max="10493" width="19.83203125" customWidth="1"/>
    <col min="10494" max="10494" width="17.6640625" customWidth="1"/>
    <col min="10495" max="10495" width="19.83203125" customWidth="1"/>
    <col min="10496" max="10496" width="5.33203125" customWidth="1"/>
    <col min="10497" max="10498" width="0" hidden="1" customWidth="1"/>
    <col min="10499" max="10499" width="6.5" customWidth="1"/>
    <col min="10500" max="10500" width="5.6640625" customWidth="1"/>
    <col min="10501" max="10501" width="14.6640625" customWidth="1"/>
    <col min="10502" max="10502" width="16.83203125" customWidth="1"/>
    <col min="10503" max="10503" width="2.6640625" customWidth="1"/>
    <col min="10504" max="10504" width="18" customWidth="1"/>
    <col min="10505" max="10505" width="4.33203125" customWidth="1"/>
    <col min="10506" max="10506" width="18" customWidth="1"/>
    <col min="10507" max="10507" width="13.33203125" customWidth="1"/>
    <col min="10508" max="10508" width="4.33203125" customWidth="1"/>
    <col min="10509" max="10509" width="23.6640625" customWidth="1"/>
    <col min="10510" max="10513" width="15.83203125" customWidth="1"/>
    <col min="10514" max="10514" width="16.1640625" customWidth="1"/>
    <col min="10515" max="10515" width="12.33203125" customWidth="1"/>
    <col min="10743" max="10744" width="6.33203125" customWidth="1"/>
    <col min="10745" max="10745" width="18.5" customWidth="1"/>
    <col min="10746" max="10748" width="14.6640625" customWidth="1"/>
    <col min="10749" max="10749" width="19.83203125" customWidth="1"/>
    <col min="10750" max="10750" width="17.6640625" customWidth="1"/>
    <col min="10751" max="10751" width="19.83203125" customWidth="1"/>
    <col min="10752" max="10752" width="5.33203125" customWidth="1"/>
    <col min="10753" max="10754" width="0" hidden="1" customWidth="1"/>
    <col min="10755" max="10755" width="6.5" customWidth="1"/>
    <col min="10756" max="10756" width="5.6640625" customWidth="1"/>
    <col min="10757" max="10757" width="14.6640625" customWidth="1"/>
    <col min="10758" max="10758" width="16.83203125" customWidth="1"/>
    <col min="10759" max="10759" width="2.6640625" customWidth="1"/>
    <col min="10760" max="10760" width="18" customWidth="1"/>
    <col min="10761" max="10761" width="4.33203125" customWidth="1"/>
    <col min="10762" max="10762" width="18" customWidth="1"/>
    <col min="10763" max="10763" width="13.33203125" customWidth="1"/>
    <col min="10764" max="10764" width="4.33203125" customWidth="1"/>
    <col min="10765" max="10765" width="23.6640625" customWidth="1"/>
    <col min="10766" max="10769" width="15.83203125" customWidth="1"/>
    <col min="10770" max="10770" width="16.1640625" customWidth="1"/>
    <col min="10771" max="10771" width="12.33203125" customWidth="1"/>
    <col min="10999" max="11000" width="6.33203125" customWidth="1"/>
    <col min="11001" max="11001" width="18.5" customWidth="1"/>
    <col min="11002" max="11004" width="14.6640625" customWidth="1"/>
    <col min="11005" max="11005" width="19.83203125" customWidth="1"/>
    <col min="11006" max="11006" width="17.6640625" customWidth="1"/>
    <col min="11007" max="11007" width="19.83203125" customWidth="1"/>
    <col min="11008" max="11008" width="5.33203125" customWidth="1"/>
    <col min="11009" max="11010" width="0" hidden="1" customWidth="1"/>
    <col min="11011" max="11011" width="6.5" customWidth="1"/>
    <col min="11012" max="11012" width="5.6640625" customWidth="1"/>
    <col min="11013" max="11013" width="14.6640625" customWidth="1"/>
    <col min="11014" max="11014" width="16.83203125" customWidth="1"/>
    <col min="11015" max="11015" width="2.6640625" customWidth="1"/>
    <col min="11016" max="11016" width="18" customWidth="1"/>
    <col min="11017" max="11017" width="4.33203125" customWidth="1"/>
    <col min="11018" max="11018" width="18" customWidth="1"/>
    <col min="11019" max="11019" width="13.33203125" customWidth="1"/>
    <col min="11020" max="11020" width="4.33203125" customWidth="1"/>
    <col min="11021" max="11021" width="23.6640625" customWidth="1"/>
    <col min="11022" max="11025" width="15.83203125" customWidth="1"/>
    <col min="11026" max="11026" width="16.1640625" customWidth="1"/>
    <col min="11027" max="11027" width="12.33203125" customWidth="1"/>
    <col min="11255" max="11256" width="6.33203125" customWidth="1"/>
    <col min="11257" max="11257" width="18.5" customWidth="1"/>
    <col min="11258" max="11260" width="14.6640625" customWidth="1"/>
    <col min="11261" max="11261" width="19.83203125" customWidth="1"/>
    <col min="11262" max="11262" width="17.6640625" customWidth="1"/>
    <col min="11263" max="11263" width="19.83203125" customWidth="1"/>
    <col min="11264" max="11264" width="5.33203125" customWidth="1"/>
    <col min="11265" max="11266" width="0" hidden="1" customWidth="1"/>
    <col min="11267" max="11267" width="6.5" customWidth="1"/>
    <col min="11268" max="11268" width="5.6640625" customWidth="1"/>
    <col min="11269" max="11269" width="14.6640625" customWidth="1"/>
    <col min="11270" max="11270" width="16.83203125" customWidth="1"/>
    <col min="11271" max="11271" width="2.6640625" customWidth="1"/>
    <col min="11272" max="11272" width="18" customWidth="1"/>
    <col min="11273" max="11273" width="4.33203125" customWidth="1"/>
    <col min="11274" max="11274" width="18" customWidth="1"/>
    <col min="11275" max="11275" width="13.33203125" customWidth="1"/>
    <col min="11276" max="11276" width="4.33203125" customWidth="1"/>
    <col min="11277" max="11277" width="23.6640625" customWidth="1"/>
    <col min="11278" max="11281" width="15.83203125" customWidth="1"/>
    <col min="11282" max="11282" width="16.1640625" customWidth="1"/>
    <col min="11283" max="11283" width="12.33203125" customWidth="1"/>
    <col min="11511" max="11512" width="6.33203125" customWidth="1"/>
    <col min="11513" max="11513" width="18.5" customWidth="1"/>
    <col min="11514" max="11516" width="14.6640625" customWidth="1"/>
    <col min="11517" max="11517" width="19.83203125" customWidth="1"/>
    <col min="11518" max="11518" width="17.6640625" customWidth="1"/>
    <col min="11519" max="11519" width="19.83203125" customWidth="1"/>
    <col min="11520" max="11520" width="5.33203125" customWidth="1"/>
    <col min="11521" max="11522" width="0" hidden="1" customWidth="1"/>
    <col min="11523" max="11523" width="6.5" customWidth="1"/>
    <col min="11524" max="11524" width="5.6640625" customWidth="1"/>
    <col min="11525" max="11525" width="14.6640625" customWidth="1"/>
    <col min="11526" max="11526" width="16.83203125" customWidth="1"/>
    <col min="11527" max="11527" width="2.6640625" customWidth="1"/>
    <col min="11528" max="11528" width="18" customWidth="1"/>
    <col min="11529" max="11529" width="4.33203125" customWidth="1"/>
    <col min="11530" max="11530" width="18" customWidth="1"/>
    <col min="11531" max="11531" width="13.33203125" customWidth="1"/>
    <col min="11532" max="11532" width="4.33203125" customWidth="1"/>
    <col min="11533" max="11533" width="23.6640625" customWidth="1"/>
    <col min="11534" max="11537" width="15.83203125" customWidth="1"/>
    <col min="11538" max="11538" width="16.1640625" customWidth="1"/>
    <col min="11539" max="11539" width="12.33203125" customWidth="1"/>
    <col min="11767" max="11768" width="6.33203125" customWidth="1"/>
    <col min="11769" max="11769" width="18.5" customWidth="1"/>
    <col min="11770" max="11772" width="14.6640625" customWidth="1"/>
    <col min="11773" max="11773" width="19.83203125" customWidth="1"/>
    <col min="11774" max="11774" width="17.6640625" customWidth="1"/>
    <col min="11775" max="11775" width="19.83203125" customWidth="1"/>
    <col min="11776" max="11776" width="5.33203125" customWidth="1"/>
    <col min="11777" max="11778" width="0" hidden="1" customWidth="1"/>
    <col min="11779" max="11779" width="6.5" customWidth="1"/>
    <col min="11780" max="11780" width="5.6640625" customWidth="1"/>
    <col min="11781" max="11781" width="14.6640625" customWidth="1"/>
    <col min="11782" max="11782" width="16.83203125" customWidth="1"/>
    <col min="11783" max="11783" width="2.6640625" customWidth="1"/>
    <col min="11784" max="11784" width="18" customWidth="1"/>
    <col min="11785" max="11785" width="4.33203125" customWidth="1"/>
    <col min="11786" max="11786" width="18" customWidth="1"/>
    <col min="11787" max="11787" width="13.33203125" customWidth="1"/>
    <col min="11788" max="11788" width="4.33203125" customWidth="1"/>
    <col min="11789" max="11789" width="23.6640625" customWidth="1"/>
    <col min="11790" max="11793" width="15.83203125" customWidth="1"/>
    <col min="11794" max="11794" width="16.1640625" customWidth="1"/>
    <col min="11795" max="11795" width="12.33203125" customWidth="1"/>
    <col min="12023" max="12024" width="6.33203125" customWidth="1"/>
    <col min="12025" max="12025" width="18.5" customWidth="1"/>
    <col min="12026" max="12028" width="14.6640625" customWidth="1"/>
    <col min="12029" max="12029" width="19.83203125" customWidth="1"/>
    <col min="12030" max="12030" width="17.6640625" customWidth="1"/>
    <col min="12031" max="12031" width="19.83203125" customWidth="1"/>
    <col min="12032" max="12032" width="5.33203125" customWidth="1"/>
    <col min="12033" max="12034" width="0" hidden="1" customWidth="1"/>
    <col min="12035" max="12035" width="6.5" customWidth="1"/>
    <col min="12036" max="12036" width="5.6640625" customWidth="1"/>
    <col min="12037" max="12037" width="14.6640625" customWidth="1"/>
    <col min="12038" max="12038" width="16.83203125" customWidth="1"/>
    <col min="12039" max="12039" width="2.6640625" customWidth="1"/>
    <col min="12040" max="12040" width="18" customWidth="1"/>
    <col min="12041" max="12041" width="4.33203125" customWidth="1"/>
    <col min="12042" max="12042" width="18" customWidth="1"/>
    <col min="12043" max="12043" width="13.33203125" customWidth="1"/>
    <col min="12044" max="12044" width="4.33203125" customWidth="1"/>
    <col min="12045" max="12045" width="23.6640625" customWidth="1"/>
    <col min="12046" max="12049" width="15.83203125" customWidth="1"/>
    <col min="12050" max="12050" width="16.1640625" customWidth="1"/>
    <col min="12051" max="12051" width="12.33203125" customWidth="1"/>
    <col min="12279" max="12280" width="6.33203125" customWidth="1"/>
    <col min="12281" max="12281" width="18.5" customWidth="1"/>
    <col min="12282" max="12284" width="14.6640625" customWidth="1"/>
    <col min="12285" max="12285" width="19.83203125" customWidth="1"/>
    <col min="12286" max="12286" width="17.6640625" customWidth="1"/>
    <col min="12287" max="12287" width="19.83203125" customWidth="1"/>
    <col min="12288" max="12288" width="5.33203125" customWidth="1"/>
    <col min="12289" max="12290" width="0" hidden="1" customWidth="1"/>
    <col min="12291" max="12291" width="6.5" customWidth="1"/>
    <col min="12292" max="12292" width="5.6640625" customWidth="1"/>
    <col min="12293" max="12293" width="14.6640625" customWidth="1"/>
    <col min="12294" max="12294" width="16.83203125" customWidth="1"/>
    <col min="12295" max="12295" width="2.6640625" customWidth="1"/>
    <col min="12296" max="12296" width="18" customWidth="1"/>
    <col min="12297" max="12297" width="4.33203125" customWidth="1"/>
    <col min="12298" max="12298" width="18" customWidth="1"/>
    <col min="12299" max="12299" width="13.33203125" customWidth="1"/>
    <col min="12300" max="12300" width="4.33203125" customWidth="1"/>
    <col min="12301" max="12301" width="23.6640625" customWidth="1"/>
    <col min="12302" max="12305" width="15.83203125" customWidth="1"/>
    <col min="12306" max="12306" width="16.1640625" customWidth="1"/>
    <col min="12307" max="12307" width="12.33203125" customWidth="1"/>
    <col min="12535" max="12536" width="6.33203125" customWidth="1"/>
    <col min="12537" max="12537" width="18.5" customWidth="1"/>
    <col min="12538" max="12540" width="14.6640625" customWidth="1"/>
    <col min="12541" max="12541" width="19.83203125" customWidth="1"/>
    <col min="12542" max="12542" width="17.6640625" customWidth="1"/>
    <col min="12543" max="12543" width="19.83203125" customWidth="1"/>
    <col min="12544" max="12544" width="5.33203125" customWidth="1"/>
    <col min="12545" max="12546" width="0" hidden="1" customWidth="1"/>
    <col min="12547" max="12547" width="6.5" customWidth="1"/>
    <col min="12548" max="12548" width="5.6640625" customWidth="1"/>
    <col min="12549" max="12549" width="14.6640625" customWidth="1"/>
    <col min="12550" max="12550" width="16.83203125" customWidth="1"/>
    <col min="12551" max="12551" width="2.6640625" customWidth="1"/>
    <col min="12552" max="12552" width="18" customWidth="1"/>
    <col min="12553" max="12553" width="4.33203125" customWidth="1"/>
    <col min="12554" max="12554" width="18" customWidth="1"/>
    <col min="12555" max="12555" width="13.33203125" customWidth="1"/>
    <col min="12556" max="12556" width="4.33203125" customWidth="1"/>
    <col min="12557" max="12557" width="23.6640625" customWidth="1"/>
    <col min="12558" max="12561" width="15.83203125" customWidth="1"/>
    <col min="12562" max="12562" width="16.1640625" customWidth="1"/>
    <col min="12563" max="12563" width="12.33203125" customWidth="1"/>
    <col min="12791" max="12792" width="6.33203125" customWidth="1"/>
    <col min="12793" max="12793" width="18.5" customWidth="1"/>
    <col min="12794" max="12796" width="14.6640625" customWidth="1"/>
    <col min="12797" max="12797" width="19.83203125" customWidth="1"/>
    <col min="12798" max="12798" width="17.6640625" customWidth="1"/>
    <col min="12799" max="12799" width="19.83203125" customWidth="1"/>
    <col min="12800" max="12800" width="5.33203125" customWidth="1"/>
    <col min="12801" max="12802" width="0" hidden="1" customWidth="1"/>
    <col min="12803" max="12803" width="6.5" customWidth="1"/>
    <col min="12804" max="12804" width="5.6640625" customWidth="1"/>
    <col min="12805" max="12805" width="14.6640625" customWidth="1"/>
    <col min="12806" max="12806" width="16.83203125" customWidth="1"/>
    <col min="12807" max="12807" width="2.6640625" customWidth="1"/>
    <col min="12808" max="12808" width="18" customWidth="1"/>
    <col min="12809" max="12809" width="4.33203125" customWidth="1"/>
    <col min="12810" max="12810" width="18" customWidth="1"/>
    <col min="12811" max="12811" width="13.33203125" customWidth="1"/>
    <col min="12812" max="12812" width="4.33203125" customWidth="1"/>
    <col min="12813" max="12813" width="23.6640625" customWidth="1"/>
    <col min="12814" max="12817" width="15.83203125" customWidth="1"/>
    <col min="12818" max="12818" width="16.1640625" customWidth="1"/>
    <col min="12819" max="12819" width="12.33203125" customWidth="1"/>
    <col min="13047" max="13048" width="6.33203125" customWidth="1"/>
    <col min="13049" max="13049" width="18.5" customWidth="1"/>
    <col min="13050" max="13052" width="14.6640625" customWidth="1"/>
    <col min="13053" max="13053" width="19.83203125" customWidth="1"/>
    <col min="13054" max="13054" width="17.6640625" customWidth="1"/>
    <col min="13055" max="13055" width="19.83203125" customWidth="1"/>
    <col min="13056" max="13056" width="5.33203125" customWidth="1"/>
    <col min="13057" max="13058" width="0" hidden="1" customWidth="1"/>
    <col min="13059" max="13059" width="6.5" customWidth="1"/>
    <col min="13060" max="13060" width="5.6640625" customWidth="1"/>
    <col min="13061" max="13061" width="14.6640625" customWidth="1"/>
    <col min="13062" max="13062" width="16.83203125" customWidth="1"/>
    <col min="13063" max="13063" width="2.6640625" customWidth="1"/>
    <col min="13064" max="13064" width="18" customWidth="1"/>
    <col min="13065" max="13065" width="4.33203125" customWidth="1"/>
    <col min="13066" max="13066" width="18" customWidth="1"/>
    <col min="13067" max="13067" width="13.33203125" customWidth="1"/>
    <col min="13068" max="13068" width="4.33203125" customWidth="1"/>
    <col min="13069" max="13069" width="23.6640625" customWidth="1"/>
    <col min="13070" max="13073" width="15.83203125" customWidth="1"/>
    <col min="13074" max="13074" width="16.1640625" customWidth="1"/>
    <col min="13075" max="13075" width="12.33203125" customWidth="1"/>
    <col min="13303" max="13304" width="6.33203125" customWidth="1"/>
    <col min="13305" max="13305" width="18.5" customWidth="1"/>
    <col min="13306" max="13308" width="14.6640625" customWidth="1"/>
    <col min="13309" max="13309" width="19.83203125" customWidth="1"/>
    <col min="13310" max="13310" width="17.6640625" customWidth="1"/>
    <col min="13311" max="13311" width="19.83203125" customWidth="1"/>
    <col min="13312" max="13312" width="5.33203125" customWidth="1"/>
    <col min="13313" max="13314" width="0" hidden="1" customWidth="1"/>
    <col min="13315" max="13315" width="6.5" customWidth="1"/>
    <col min="13316" max="13316" width="5.6640625" customWidth="1"/>
    <col min="13317" max="13317" width="14.6640625" customWidth="1"/>
    <col min="13318" max="13318" width="16.83203125" customWidth="1"/>
    <col min="13319" max="13319" width="2.6640625" customWidth="1"/>
    <col min="13320" max="13320" width="18" customWidth="1"/>
    <col min="13321" max="13321" width="4.33203125" customWidth="1"/>
    <col min="13322" max="13322" width="18" customWidth="1"/>
    <col min="13323" max="13323" width="13.33203125" customWidth="1"/>
    <col min="13324" max="13324" width="4.33203125" customWidth="1"/>
    <col min="13325" max="13325" width="23.6640625" customWidth="1"/>
    <col min="13326" max="13329" width="15.83203125" customWidth="1"/>
    <col min="13330" max="13330" width="16.1640625" customWidth="1"/>
    <col min="13331" max="13331" width="12.33203125" customWidth="1"/>
    <col min="13559" max="13560" width="6.33203125" customWidth="1"/>
    <col min="13561" max="13561" width="18.5" customWidth="1"/>
    <col min="13562" max="13564" width="14.6640625" customWidth="1"/>
    <col min="13565" max="13565" width="19.83203125" customWidth="1"/>
    <col min="13566" max="13566" width="17.6640625" customWidth="1"/>
    <col min="13567" max="13567" width="19.83203125" customWidth="1"/>
    <col min="13568" max="13568" width="5.33203125" customWidth="1"/>
    <col min="13569" max="13570" width="0" hidden="1" customWidth="1"/>
    <col min="13571" max="13571" width="6.5" customWidth="1"/>
    <col min="13572" max="13572" width="5.6640625" customWidth="1"/>
    <col min="13573" max="13573" width="14.6640625" customWidth="1"/>
    <col min="13574" max="13574" width="16.83203125" customWidth="1"/>
    <col min="13575" max="13575" width="2.6640625" customWidth="1"/>
    <col min="13576" max="13576" width="18" customWidth="1"/>
    <col min="13577" max="13577" width="4.33203125" customWidth="1"/>
    <col min="13578" max="13578" width="18" customWidth="1"/>
    <col min="13579" max="13579" width="13.33203125" customWidth="1"/>
    <col min="13580" max="13580" width="4.33203125" customWidth="1"/>
    <col min="13581" max="13581" width="23.6640625" customWidth="1"/>
    <col min="13582" max="13585" width="15.83203125" customWidth="1"/>
    <col min="13586" max="13586" width="16.1640625" customWidth="1"/>
    <col min="13587" max="13587" width="12.33203125" customWidth="1"/>
    <col min="13815" max="13816" width="6.33203125" customWidth="1"/>
    <col min="13817" max="13817" width="18.5" customWidth="1"/>
    <col min="13818" max="13820" width="14.6640625" customWidth="1"/>
    <col min="13821" max="13821" width="19.83203125" customWidth="1"/>
    <col min="13822" max="13822" width="17.6640625" customWidth="1"/>
    <col min="13823" max="13823" width="19.83203125" customWidth="1"/>
    <col min="13824" max="13824" width="5.33203125" customWidth="1"/>
    <col min="13825" max="13826" width="0" hidden="1" customWidth="1"/>
    <col min="13827" max="13827" width="6.5" customWidth="1"/>
    <col min="13828" max="13828" width="5.6640625" customWidth="1"/>
    <col min="13829" max="13829" width="14.6640625" customWidth="1"/>
    <col min="13830" max="13830" width="16.83203125" customWidth="1"/>
    <col min="13831" max="13831" width="2.6640625" customWidth="1"/>
    <col min="13832" max="13832" width="18" customWidth="1"/>
    <col min="13833" max="13833" width="4.33203125" customWidth="1"/>
    <col min="13834" max="13834" width="18" customWidth="1"/>
    <col min="13835" max="13835" width="13.33203125" customWidth="1"/>
    <col min="13836" max="13836" width="4.33203125" customWidth="1"/>
    <col min="13837" max="13837" width="23.6640625" customWidth="1"/>
    <col min="13838" max="13841" width="15.83203125" customWidth="1"/>
    <col min="13842" max="13842" width="16.1640625" customWidth="1"/>
    <col min="13843" max="13843" width="12.33203125" customWidth="1"/>
    <col min="14071" max="14072" width="6.33203125" customWidth="1"/>
    <col min="14073" max="14073" width="18.5" customWidth="1"/>
    <col min="14074" max="14076" width="14.6640625" customWidth="1"/>
    <col min="14077" max="14077" width="19.83203125" customWidth="1"/>
    <col min="14078" max="14078" width="17.6640625" customWidth="1"/>
    <col min="14079" max="14079" width="19.83203125" customWidth="1"/>
    <col min="14080" max="14080" width="5.33203125" customWidth="1"/>
    <col min="14081" max="14082" width="0" hidden="1" customWidth="1"/>
    <col min="14083" max="14083" width="6.5" customWidth="1"/>
    <col min="14084" max="14084" width="5.6640625" customWidth="1"/>
    <col min="14085" max="14085" width="14.6640625" customWidth="1"/>
    <col min="14086" max="14086" width="16.83203125" customWidth="1"/>
    <col min="14087" max="14087" width="2.6640625" customWidth="1"/>
    <col min="14088" max="14088" width="18" customWidth="1"/>
    <col min="14089" max="14089" width="4.33203125" customWidth="1"/>
    <col min="14090" max="14090" width="18" customWidth="1"/>
    <col min="14091" max="14091" width="13.33203125" customWidth="1"/>
    <col min="14092" max="14092" width="4.33203125" customWidth="1"/>
    <col min="14093" max="14093" width="23.6640625" customWidth="1"/>
    <col min="14094" max="14097" width="15.83203125" customWidth="1"/>
    <col min="14098" max="14098" width="16.1640625" customWidth="1"/>
    <col min="14099" max="14099" width="12.33203125" customWidth="1"/>
    <col min="14327" max="14328" width="6.33203125" customWidth="1"/>
    <col min="14329" max="14329" width="18.5" customWidth="1"/>
    <col min="14330" max="14332" width="14.6640625" customWidth="1"/>
    <col min="14333" max="14333" width="19.83203125" customWidth="1"/>
    <col min="14334" max="14334" width="17.6640625" customWidth="1"/>
    <col min="14335" max="14335" width="19.83203125" customWidth="1"/>
    <col min="14336" max="14336" width="5.33203125" customWidth="1"/>
    <col min="14337" max="14338" width="0" hidden="1" customWidth="1"/>
    <col min="14339" max="14339" width="6.5" customWidth="1"/>
    <col min="14340" max="14340" width="5.6640625" customWidth="1"/>
    <col min="14341" max="14341" width="14.6640625" customWidth="1"/>
    <col min="14342" max="14342" width="16.83203125" customWidth="1"/>
    <col min="14343" max="14343" width="2.6640625" customWidth="1"/>
    <col min="14344" max="14344" width="18" customWidth="1"/>
    <col min="14345" max="14345" width="4.33203125" customWidth="1"/>
    <col min="14346" max="14346" width="18" customWidth="1"/>
    <col min="14347" max="14347" width="13.33203125" customWidth="1"/>
    <col min="14348" max="14348" width="4.33203125" customWidth="1"/>
    <col min="14349" max="14349" width="23.6640625" customWidth="1"/>
    <col min="14350" max="14353" width="15.83203125" customWidth="1"/>
    <col min="14354" max="14354" width="16.1640625" customWidth="1"/>
    <col min="14355" max="14355" width="12.33203125" customWidth="1"/>
    <col min="14583" max="14584" width="6.33203125" customWidth="1"/>
    <col min="14585" max="14585" width="18.5" customWidth="1"/>
    <col min="14586" max="14588" width="14.6640625" customWidth="1"/>
    <col min="14589" max="14589" width="19.83203125" customWidth="1"/>
    <col min="14590" max="14590" width="17.6640625" customWidth="1"/>
    <col min="14591" max="14591" width="19.83203125" customWidth="1"/>
    <col min="14592" max="14592" width="5.33203125" customWidth="1"/>
    <col min="14593" max="14594" width="0" hidden="1" customWidth="1"/>
    <col min="14595" max="14595" width="6.5" customWidth="1"/>
    <col min="14596" max="14596" width="5.6640625" customWidth="1"/>
    <col min="14597" max="14597" width="14.6640625" customWidth="1"/>
    <col min="14598" max="14598" width="16.83203125" customWidth="1"/>
    <col min="14599" max="14599" width="2.6640625" customWidth="1"/>
    <col min="14600" max="14600" width="18" customWidth="1"/>
    <col min="14601" max="14601" width="4.33203125" customWidth="1"/>
    <col min="14602" max="14602" width="18" customWidth="1"/>
    <col min="14603" max="14603" width="13.33203125" customWidth="1"/>
    <col min="14604" max="14604" width="4.33203125" customWidth="1"/>
    <col min="14605" max="14605" width="23.6640625" customWidth="1"/>
    <col min="14606" max="14609" width="15.83203125" customWidth="1"/>
    <col min="14610" max="14610" width="16.1640625" customWidth="1"/>
    <col min="14611" max="14611" width="12.33203125" customWidth="1"/>
    <col min="14839" max="14840" width="6.33203125" customWidth="1"/>
    <col min="14841" max="14841" width="18.5" customWidth="1"/>
    <col min="14842" max="14844" width="14.6640625" customWidth="1"/>
    <col min="14845" max="14845" width="19.83203125" customWidth="1"/>
    <col min="14846" max="14846" width="17.6640625" customWidth="1"/>
    <col min="14847" max="14847" width="19.83203125" customWidth="1"/>
    <col min="14848" max="14848" width="5.33203125" customWidth="1"/>
    <col min="14849" max="14850" width="0" hidden="1" customWidth="1"/>
    <col min="14851" max="14851" width="6.5" customWidth="1"/>
    <col min="14852" max="14852" width="5.6640625" customWidth="1"/>
    <col min="14853" max="14853" width="14.6640625" customWidth="1"/>
    <col min="14854" max="14854" width="16.83203125" customWidth="1"/>
    <col min="14855" max="14855" width="2.6640625" customWidth="1"/>
    <col min="14856" max="14856" width="18" customWidth="1"/>
    <col min="14857" max="14857" width="4.33203125" customWidth="1"/>
    <col min="14858" max="14858" width="18" customWidth="1"/>
    <col min="14859" max="14859" width="13.33203125" customWidth="1"/>
    <col min="14860" max="14860" width="4.33203125" customWidth="1"/>
    <col min="14861" max="14861" width="23.6640625" customWidth="1"/>
    <col min="14862" max="14865" width="15.83203125" customWidth="1"/>
    <col min="14866" max="14866" width="16.1640625" customWidth="1"/>
    <col min="14867" max="14867" width="12.33203125" customWidth="1"/>
    <col min="15095" max="15096" width="6.33203125" customWidth="1"/>
    <col min="15097" max="15097" width="18.5" customWidth="1"/>
    <col min="15098" max="15100" width="14.6640625" customWidth="1"/>
    <col min="15101" max="15101" width="19.83203125" customWidth="1"/>
    <col min="15102" max="15102" width="17.6640625" customWidth="1"/>
    <col min="15103" max="15103" width="19.83203125" customWidth="1"/>
    <col min="15104" max="15104" width="5.33203125" customWidth="1"/>
    <col min="15105" max="15106" width="0" hidden="1" customWidth="1"/>
    <col min="15107" max="15107" width="6.5" customWidth="1"/>
    <col min="15108" max="15108" width="5.6640625" customWidth="1"/>
    <col min="15109" max="15109" width="14.6640625" customWidth="1"/>
    <col min="15110" max="15110" width="16.83203125" customWidth="1"/>
    <col min="15111" max="15111" width="2.6640625" customWidth="1"/>
    <col min="15112" max="15112" width="18" customWidth="1"/>
    <col min="15113" max="15113" width="4.33203125" customWidth="1"/>
    <col min="15114" max="15114" width="18" customWidth="1"/>
    <col min="15115" max="15115" width="13.33203125" customWidth="1"/>
    <col min="15116" max="15116" width="4.33203125" customWidth="1"/>
    <col min="15117" max="15117" width="23.6640625" customWidth="1"/>
    <col min="15118" max="15121" width="15.83203125" customWidth="1"/>
    <col min="15122" max="15122" width="16.1640625" customWidth="1"/>
    <col min="15123" max="15123" width="12.33203125" customWidth="1"/>
    <col min="15351" max="15352" width="6.33203125" customWidth="1"/>
    <col min="15353" max="15353" width="18.5" customWidth="1"/>
    <col min="15354" max="15356" width="14.6640625" customWidth="1"/>
    <col min="15357" max="15357" width="19.83203125" customWidth="1"/>
    <col min="15358" max="15358" width="17.6640625" customWidth="1"/>
    <col min="15359" max="15359" width="19.83203125" customWidth="1"/>
    <col min="15360" max="15360" width="5.33203125" customWidth="1"/>
    <col min="15361" max="15362" width="0" hidden="1" customWidth="1"/>
    <col min="15363" max="15363" width="6.5" customWidth="1"/>
    <col min="15364" max="15364" width="5.6640625" customWidth="1"/>
    <col min="15365" max="15365" width="14.6640625" customWidth="1"/>
    <col min="15366" max="15366" width="16.83203125" customWidth="1"/>
    <col min="15367" max="15367" width="2.6640625" customWidth="1"/>
    <col min="15368" max="15368" width="18" customWidth="1"/>
    <col min="15369" max="15369" width="4.33203125" customWidth="1"/>
    <col min="15370" max="15370" width="18" customWidth="1"/>
    <col min="15371" max="15371" width="13.33203125" customWidth="1"/>
    <col min="15372" max="15372" width="4.33203125" customWidth="1"/>
    <col min="15373" max="15373" width="23.6640625" customWidth="1"/>
    <col min="15374" max="15377" width="15.83203125" customWidth="1"/>
    <col min="15378" max="15378" width="16.1640625" customWidth="1"/>
    <col min="15379" max="15379" width="12.33203125" customWidth="1"/>
    <col min="15607" max="15608" width="6.33203125" customWidth="1"/>
    <col min="15609" max="15609" width="18.5" customWidth="1"/>
    <col min="15610" max="15612" width="14.6640625" customWidth="1"/>
    <col min="15613" max="15613" width="19.83203125" customWidth="1"/>
    <col min="15614" max="15614" width="17.6640625" customWidth="1"/>
    <col min="15615" max="15615" width="19.83203125" customWidth="1"/>
    <col min="15616" max="15616" width="5.33203125" customWidth="1"/>
    <col min="15617" max="15618" width="0" hidden="1" customWidth="1"/>
    <col min="15619" max="15619" width="6.5" customWidth="1"/>
    <col min="15620" max="15620" width="5.6640625" customWidth="1"/>
    <col min="15621" max="15621" width="14.6640625" customWidth="1"/>
    <col min="15622" max="15622" width="16.83203125" customWidth="1"/>
    <col min="15623" max="15623" width="2.6640625" customWidth="1"/>
    <col min="15624" max="15624" width="18" customWidth="1"/>
    <col min="15625" max="15625" width="4.33203125" customWidth="1"/>
    <col min="15626" max="15626" width="18" customWidth="1"/>
    <col min="15627" max="15627" width="13.33203125" customWidth="1"/>
    <col min="15628" max="15628" width="4.33203125" customWidth="1"/>
    <col min="15629" max="15629" width="23.6640625" customWidth="1"/>
    <col min="15630" max="15633" width="15.83203125" customWidth="1"/>
    <col min="15634" max="15634" width="16.1640625" customWidth="1"/>
    <col min="15635" max="15635" width="12.33203125" customWidth="1"/>
    <col min="15863" max="15864" width="6.33203125" customWidth="1"/>
    <col min="15865" max="15865" width="18.5" customWidth="1"/>
    <col min="15866" max="15868" width="14.6640625" customWidth="1"/>
    <col min="15869" max="15869" width="19.83203125" customWidth="1"/>
    <col min="15870" max="15870" width="17.6640625" customWidth="1"/>
    <col min="15871" max="15871" width="19.83203125" customWidth="1"/>
    <col min="15872" max="15872" width="5.33203125" customWidth="1"/>
    <col min="15873" max="15874" width="0" hidden="1" customWidth="1"/>
    <col min="15875" max="15875" width="6.5" customWidth="1"/>
    <col min="15876" max="15876" width="5.6640625" customWidth="1"/>
    <col min="15877" max="15877" width="14.6640625" customWidth="1"/>
    <col min="15878" max="15878" width="16.83203125" customWidth="1"/>
    <col min="15879" max="15879" width="2.6640625" customWidth="1"/>
    <col min="15880" max="15880" width="18" customWidth="1"/>
    <col min="15881" max="15881" width="4.33203125" customWidth="1"/>
    <col min="15882" max="15882" width="18" customWidth="1"/>
    <col min="15883" max="15883" width="13.33203125" customWidth="1"/>
    <col min="15884" max="15884" width="4.33203125" customWidth="1"/>
    <col min="15885" max="15885" width="23.6640625" customWidth="1"/>
    <col min="15886" max="15889" width="15.83203125" customWidth="1"/>
    <col min="15890" max="15890" width="16.1640625" customWidth="1"/>
    <col min="15891" max="15891" width="12.33203125" customWidth="1"/>
    <col min="16119" max="16120" width="6.33203125" customWidth="1"/>
    <col min="16121" max="16121" width="18.5" customWidth="1"/>
    <col min="16122" max="16124" width="14.6640625" customWidth="1"/>
    <col min="16125" max="16125" width="19.83203125" customWidth="1"/>
    <col min="16126" max="16126" width="17.6640625" customWidth="1"/>
    <col min="16127" max="16127" width="19.83203125" customWidth="1"/>
    <col min="16128" max="16128" width="5.33203125" customWidth="1"/>
    <col min="16129" max="16130" width="0" hidden="1" customWidth="1"/>
    <col min="16131" max="16131" width="6.5" customWidth="1"/>
    <col min="16132" max="16132" width="5.6640625" customWidth="1"/>
    <col min="16133" max="16133" width="14.6640625" customWidth="1"/>
    <col min="16134" max="16134" width="16.83203125" customWidth="1"/>
    <col min="16135" max="16135" width="2.6640625" customWidth="1"/>
    <col min="16136" max="16136" width="18" customWidth="1"/>
    <col min="16137" max="16137" width="4.33203125" customWidth="1"/>
    <col min="16138" max="16138" width="18" customWidth="1"/>
    <col min="16139" max="16139" width="13.33203125" customWidth="1"/>
    <col min="16140" max="16140" width="4.33203125" customWidth="1"/>
    <col min="16141" max="16141" width="23.6640625" customWidth="1"/>
    <col min="16142" max="16145" width="15.83203125" customWidth="1"/>
    <col min="16146" max="16146" width="16.1640625" customWidth="1"/>
    <col min="16147" max="16147" width="12.33203125" customWidth="1"/>
  </cols>
  <sheetData>
    <row r="1" spans="3:41" ht="5.25" customHeight="1" thickBot="1"/>
    <row r="2" spans="3:41" ht="12.75" customHeight="1">
      <c r="C2" s="282" t="s">
        <v>739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4"/>
    </row>
    <row r="3" spans="3:41" ht="12.75" customHeight="1">
      <c r="C3" s="285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7"/>
      <c r="R3" t="s">
        <v>698</v>
      </c>
      <c r="S3" t="s">
        <v>699</v>
      </c>
      <c r="T3" t="s">
        <v>700</v>
      </c>
      <c r="U3" t="s">
        <v>709</v>
      </c>
      <c r="X3" s="65"/>
    </row>
    <row r="4" spans="3:41" ht="13.5" customHeight="1" thickBot="1">
      <c r="C4" s="285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7"/>
      <c r="Q4" s="61"/>
      <c r="S4"/>
      <c r="T4"/>
    </row>
    <row r="5" spans="3:41" ht="23.25" customHeight="1" thickBot="1">
      <c r="C5" s="126" t="s">
        <v>545</v>
      </c>
      <c r="D5" s="127"/>
      <c r="E5" s="288" t="s">
        <v>546</v>
      </c>
      <c r="F5" s="288"/>
      <c r="G5" s="288"/>
      <c r="H5" s="288"/>
      <c r="I5" s="288"/>
      <c r="J5" s="288"/>
      <c r="K5" s="127"/>
      <c r="L5" s="288"/>
      <c r="M5" s="288"/>
      <c r="N5" s="128"/>
      <c r="Q5" s="139"/>
      <c r="S5"/>
      <c r="T5"/>
      <c r="X5" s="65"/>
      <c r="Y5" s="37"/>
      <c r="Z5" s="37"/>
      <c r="AA5" s="37"/>
      <c r="AB5" s="37"/>
    </row>
    <row r="6" spans="3:41" s="133" customFormat="1" ht="16.5" customHeight="1" thickBot="1">
      <c r="C6" s="129"/>
      <c r="D6" s="130"/>
      <c r="E6" s="130" t="s">
        <v>549</v>
      </c>
      <c r="F6" s="130" t="s">
        <v>550</v>
      </c>
      <c r="G6" s="273" t="s">
        <v>732</v>
      </c>
      <c r="H6" s="131" t="s">
        <v>441</v>
      </c>
      <c r="I6" s="131" t="s">
        <v>300</v>
      </c>
      <c r="J6" s="131" t="s">
        <v>551</v>
      </c>
      <c r="K6" s="130"/>
      <c r="L6" s="130"/>
      <c r="M6" s="130"/>
      <c r="N6" s="132"/>
      <c r="Q6" s="139" t="s">
        <v>665</v>
      </c>
      <c r="R6" s="245">
        <v>8.87032543806336E-3</v>
      </c>
      <c r="S6" s="245">
        <v>5.2143640584858533E-3</v>
      </c>
      <c r="T6" s="245">
        <v>3.3204040856345614E-3</v>
      </c>
      <c r="U6" s="251">
        <v>18259590.031857967</v>
      </c>
      <c r="X6" s="135"/>
      <c r="Y6" s="136"/>
      <c r="Z6" s="136"/>
      <c r="AA6" s="136"/>
      <c r="AB6" s="136"/>
      <c r="AE6"/>
      <c r="AF6"/>
      <c r="AG6"/>
      <c r="AH6"/>
      <c r="AI6"/>
      <c r="AJ6"/>
      <c r="AK6"/>
      <c r="AL6"/>
      <c r="AM6"/>
      <c r="AN6"/>
      <c r="AO6"/>
    </row>
    <row r="7" spans="3:41" s="133" customFormat="1" ht="14.25" customHeight="1">
      <c r="C7" s="137"/>
      <c r="D7" s="138"/>
      <c r="E7" s="139"/>
      <c r="F7" s="139"/>
      <c r="G7" s="139"/>
      <c r="H7" s="139"/>
      <c r="I7" s="139"/>
      <c r="J7" s="139"/>
      <c r="K7" s="139"/>
      <c r="L7" s="139"/>
      <c r="M7" s="139"/>
      <c r="N7" s="141"/>
      <c r="Q7" s="139" t="s">
        <v>666</v>
      </c>
      <c r="R7" s="245">
        <v>2.5105093017921062E-2</v>
      </c>
      <c r="S7" s="245">
        <v>1.8598186833593603E-2</v>
      </c>
      <c r="T7" s="245">
        <v>1.5202949290808579E-2</v>
      </c>
      <c r="U7" s="251">
        <v>18502705.456458379</v>
      </c>
      <c r="X7" s="135"/>
      <c r="Y7" s="136"/>
      <c r="Z7" s="136"/>
      <c r="AA7" s="136"/>
      <c r="AB7" s="136"/>
      <c r="AE7"/>
      <c r="AF7"/>
      <c r="AG7"/>
      <c r="AH7"/>
      <c r="AI7"/>
      <c r="AJ7"/>
      <c r="AK7"/>
      <c r="AL7"/>
      <c r="AM7"/>
      <c r="AN7"/>
      <c r="AO7"/>
    </row>
    <row r="8" spans="3:41" s="133" customFormat="1" ht="14.25" customHeight="1">
      <c r="C8" s="137" t="s">
        <v>735</v>
      </c>
      <c r="D8" s="138"/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/>
      <c r="L8" s="139"/>
      <c r="M8" s="139"/>
      <c r="N8" s="141"/>
      <c r="Q8" s="139" t="s">
        <v>667</v>
      </c>
      <c r="R8" s="245">
        <v>4.7510257874319978E-2</v>
      </c>
      <c r="S8" s="245">
        <v>3.763676891379953E-2</v>
      </c>
      <c r="T8" s="245">
        <v>3.2526700922992695E-2</v>
      </c>
      <c r="U8" s="251">
        <v>18848538.858767591</v>
      </c>
      <c r="X8" s="135"/>
      <c r="Y8" s="136"/>
      <c r="Z8" s="136"/>
      <c r="AA8" s="136"/>
      <c r="AB8" s="136"/>
      <c r="AE8"/>
      <c r="AF8"/>
      <c r="AG8"/>
      <c r="AH8"/>
      <c r="AI8"/>
      <c r="AJ8"/>
      <c r="AK8"/>
      <c r="AL8"/>
      <c r="AM8"/>
      <c r="AN8"/>
      <c r="AO8"/>
    </row>
    <row r="9" spans="3:41" s="133" customFormat="1" ht="14.25" customHeight="1">
      <c r="C9" s="137" t="s">
        <v>552</v>
      </c>
      <c r="D9" s="138"/>
      <c r="E9" s="139">
        <f>$E$102*(1+S10)</f>
        <v>3404837.0702502644</v>
      </c>
      <c r="F9" s="139">
        <f>$F$102*(1+S10)</f>
        <v>2470942.8111666786</v>
      </c>
      <c r="G9" s="139">
        <f>F9+E9</f>
        <v>5875779.8814169429</v>
      </c>
      <c r="H9" s="139">
        <f>$H$102*(1+R10)</f>
        <v>881645.55510156881</v>
      </c>
      <c r="I9" s="139">
        <f>$I$102*(1+T10)</f>
        <v>800197.82131880114</v>
      </c>
      <c r="J9" s="272">
        <f>I9+H9+G9</f>
        <v>7557623.2578373123</v>
      </c>
      <c r="K9" s="139"/>
      <c r="L9" s="139"/>
      <c r="M9" s="139"/>
      <c r="N9" s="141"/>
      <c r="Q9" s="139" t="s">
        <v>668</v>
      </c>
      <c r="R9" s="245">
        <v>7.0445843297422817E-2</v>
      </c>
      <c r="S9" s="245">
        <v>5.7312937759240935E-2</v>
      </c>
      <c r="T9" s="245">
        <v>5.0564920619486781E-2</v>
      </c>
      <c r="U9" s="252">
        <v>19205953.942914233</v>
      </c>
      <c r="X9" s="135"/>
      <c r="Y9" s="136"/>
      <c r="Z9" s="136"/>
      <c r="AA9" s="136"/>
      <c r="AB9" s="136"/>
      <c r="AE9"/>
      <c r="AF9"/>
      <c r="AG9"/>
      <c r="AH9"/>
      <c r="AI9"/>
      <c r="AJ9"/>
      <c r="AK9"/>
      <c r="AL9"/>
      <c r="AM9"/>
      <c r="AN9"/>
      <c r="AO9"/>
    </row>
    <row r="10" spans="3:41" s="133" customFormat="1" ht="14.25" customHeight="1">
      <c r="C10" s="137" t="s">
        <v>554</v>
      </c>
      <c r="D10" s="138"/>
      <c r="E10" s="139">
        <f>$E$103*(1+S10)</f>
        <v>3488989.7985520912</v>
      </c>
      <c r="F10" s="139">
        <f>$F$103*(1+S10)</f>
        <v>5095898.366942239</v>
      </c>
      <c r="G10" s="139">
        <f t="shared" ref="G10:G13" si="0">F10+E10</f>
        <v>8584888.1654943302</v>
      </c>
      <c r="H10" s="139">
        <f>$H$103*(1+R10)</f>
        <v>165148.96792498635</v>
      </c>
      <c r="I10" s="139">
        <f>$I$103*(1+T10)</f>
        <v>4319970.9061511224</v>
      </c>
      <c r="J10" s="272">
        <f>I10+H10+G10</f>
        <v>13070008.03957044</v>
      </c>
      <c r="K10" s="139"/>
      <c r="L10" s="139"/>
      <c r="M10" s="139"/>
      <c r="N10" s="141"/>
      <c r="Q10" s="139" t="s">
        <v>669</v>
      </c>
      <c r="R10" s="245">
        <v>9.3834876294450989E-2</v>
      </c>
      <c r="S10" s="245">
        <v>7.7536052028694027E-2</v>
      </c>
      <c r="T10" s="245">
        <v>6.9216994230750187E-2</v>
      </c>
      <c r="U10" s="252">
        <v>19573304.220557246</v>
      </c>
      <c r="X10" s="135"/>
      <c r="Y10" s="136"/>
      <c r="Z10" s="136"/>
      <c r="AA10" s="136"/>
      <c r="AB10" s="136"/>
      <c r="AE10"/>
      <c r="AF10"/>
      <c r="AG10"/>
      <c r="AH10"/>
      <c r="AI10"/>
      <c r="AJ10"/>
      <c r="AK10"/>
      <c r="AL10"/>
      <c r="AM10"/>
      <c r="AN10"/>
      <c r="AO10"/>
    </row>
    <row r="11" spans="3:41" s="133" customFormat="1" ht="15.75" customHeight="1">
      <c r="C11" s="137" t="s">
        <v>555</v>
      </c>
      <c r="D11" s="138"/>
      <c r="E11" s="139">
        <f>$E$104*(1+S10)</f>
        <v>4116122.385493713</v>
      </c>
      <c r="F11" s="139">
        <f>$F$104*(1+S10)</f>
        <v>996513.78815226245</v>
      </c>
      <c r="G11" s="139">
        <f t="shared" si="0"/>
        <v>5112636.1736459751</v>
      </c>
      <c r="H11" s="139">
        <f>$H$104*(1+R10)</f>
        <v>756951.73126097955</v>
      </c>
      <c r="I11" s="139">
        <f>$I$104*(1+T10)</f>
        <v>79397.349407833724</v>
      </c>
      <c r="J11" s="272">
        <f>I11+H11+G11</f>
        <v>5948985.2543147886</v>
      </c>
      <c r="K11" s="139"/>
      <c r="L11" s="139"/>
      <c r="M11" s="139"/>
      <c r="N11" s="141"/>
      <c r="S11" s="134"/>
      <c r="T11" s="134"/>
      <c r="X11" s="135"/>
      <c r="Y11" s="136"/>
      <c r="Z11" s="136"/>
      <c r="AA11" s="136"/>
      <c r="AB11" s="136"/>
      <c r="AE11"/>
      <c r="AF11"/>
      <c r="AG11"/>
      <c r="AH11"/>
      <c r="AI11"/>
      <c r="AJ11"/>
      <c r="AK11"/>
      <c r="AL11"/>
      <c r="AM11"/>
      <c r="AN11"/>
      <c r="AO11"/>
    </row>
    <row r="12" spans="3:41" s="151" customFormat="1" ht="9" customHeight="1">
      <c r="C12" s="146"/>
      <c r="D12" s="138"/>
      <c r="E12" s="139"/>
      <c r="F12" s="139"/>
      <c r="G12" s="139"/>
      <c r="H12" s="139"/>
      <c r="I12" s="139"/>
      <c r="J12" s="139"/>
      <c r="K12" s="139"/>
      <c r="L12" s="139"/>
      <c r="M12" s="139"/>
      <c r="N12" s="141"/>
      <c r="Q12" s="250"/>
      <c r="R12" s="250"/>
      <c r="S12" s="250"/>
      <c r="T12" s="250"/>
      <c r="X12" s="135"/>
      <c r="Y12" s="136"/>
      <c r="Z12" s="136"/>
      <c r="AA12" s="136"/>
      <c r="AB12" s="136"/>
      <c r="AC12" s="133"/>
      <c r="AE12"/>
      <c r="AF12"/>
      <c r="AG12"/>
      <c r="AH12"/>
      <c r="AI12"/>
      <c r="AJ12"/>
      <c r="AK12"/>
      <c r="AL12"/>
      <c r="AM12"/>
      <c r="AN12"/>
      <c r="AO12"/>
    </row>
    <row r="13" spans="3:41" s="151" customFormat="1" ht="21.75" customHeight="1" thickBot="1">
      <c r="C13" s="147" t="s">
        <v>733</v>
      </c>
      <c r="D13" s="148"/>
      <c r="E13" s="149">
        <f>SUM(E7:E12)</f>
        <v>11009949.254296068</v>
      </c>
      <c r="F13" s="149">
        <f>SUM(F7:F12)</f>
        <v>8563354.9662611801</v>
      </c>
      <c r="G13" s="149">
        <f t="shared" si="0"/>
        <v>19573304.22055725</v>
      </c>
      <c r="H13" s="149">
        <f>SUM(H7:H11)</f>
        <v>1803746.2542875349</v>
      </c>
      <c r="I13" s="149">
        <f>SUM(I7:I11)</f>
        <v>5199566.0768777579</v>
      </c>
      <c r="J13" s="149">
        <f>SUM(J7:J11)</f>
        <v>26576616.551722541</v>
      </c>
      <c r="K13" s="149"/>
      <c r="L13" s="149"/>
      <c r="M13" s="149"/>
      <c r="N13" s="150"/>
      <c r="Q13" s="250"/>
      <c r="R13" s="250"/>
      <c r="S13" s="250"/>
      <c r="T13" s="250"/>
      <c r="X13" s="135"/>
      <c r="Y13" s="136"/>
      <c r="Z13" s="136"/>
      <c r="AA13" s="136"/>
      <c r="AB13" s="136"/>
      <c r="AC13" s="133"/>
      <c r="AE13"/>
      <c r="AF13"/>
      <c r="AG13"/>
      <c r="AH13"/>
      <c r="AI13"/>
      <c r="AJ13"/>
      <c r="AK13"/>
      <c r="AL13"/>
      <c r="AM13"/>
      <c r="AN13"/>
      <c r="AO13"/>
    </row>
    <row r="14" spans="3:41" s="151" customFormat="1" ht="18.75" customHeight="1">
      <c r="C14" s="137" t="s">
        <v>738</v>
      </c>
      <c r="E14" s="139">
        <f>G14*70%</f>
        <v>3294581.4200676125</v>
      </c>
      <c r="F14" s="139">
        <f>G14-E14</f>
        <v>1411963.4657432628</v>
      </c>
      <c r="G14" s="139">
        <f>'Metering Opex Costs - Final'!N42</f>
        <v>4706544.8858108753</v>
      </c>
      <c r="H14" s="139"/>
      <c r="I14" s="139"/>
      <c r="J14" s="272">
        <f>I14+H14+G14</f>
        <v>4706544.8858108753</v>
      </c>
      <c r="N14" s="141"/>
      <c r="Q14" s="250"/>
      <c r="R14" s="250"/>
      <c r="S14" s="250"/>
      <c r="T14" s="250"/>
      <c r="X14" s="135"/>
      <c r="Y14" s="136"/>
      <c r="Z14" s="136"/>
      <c r="AA14" s="136"/>
      <c r="AB14" s="136"/>
      <c r="AC14" s="133"/>
      <c r="AE14"/>
      <c r="AF14"/>
      <c r="AG14"/>
      <c r="AH14"/>
      <c r="AI14"/>
      <c r="AJ14"/>
      <c r="AK14"/>
      <c r="AL14"/>
      <c r="AM14"/>
      <c r="AN14"/>
      <c r="AO14"/>
    </row>
    <row r="15" spans="3:41" s="151" customFormat="1" ht="18.75" customHeight="1">
      <c r="C15" s="137" t="s">
        <v>736</v>
      </c>
      <c r="E15" s="139">
        <f t="shared" ref="E15:E16" si="1">G15*$E$13/$G$13</f>
        <v>2520729.0821753414</v>
      </c>
      <c r="F15" s="139">
        <f t="shared" ref="F15:F16" si="2">G15-E15</f>
        <v>1960581.0531799151</v>
      </c>
      <c r="G15" s="139">
        <f>'Metering Opex Costs - Final'!N43</f>
        <v>4481310.1353552565</v>
      </c>
      <c r="H15" s="139"/>
      <c r="I15" s="139">
        <f>'Metering Opex Costs - Final'!N15</f>
        <v>584838.29886100837</v>
      </c>
      <c r="J15" s="272">
        <f>I15+H15+G15</f>
        <v>5066148.4342162646</v>
      </c>
      <c r="N15" s="141"/>
      <c r="Q15" s="250"/>
      <c r="R15" s="250"/>
      <c r="S15" s="250"/>
      <c r="T15" s="250"/>
      <c r="X15" s="135"/>
      <c r="Y15" s="136"/>
      <c r="Z15" s="136"/>
      <c r="AA15" s="136"/>
      <c r="AB15" s="136"/>
      <c r="AC15" s="133"/>
      <c r="AE15"/>
      <c r="AF15"/>
      <c r="AG15"/>
      <c r="AH15"/>
      <c r="AI15"/>
      <c r="AJ15"/>
      <c r="AK15"/>
      <c r="AL15"/>
      <c r="AM15"/>
      <c r="AN15"/>
      <c r="AO15"/>
    </row>
    <row r="16" spans="3:41" s="151" customFormat="1" ht="18.75" customHeight="1">
      <c r="C16" s="137" t="s">
        <v>737</v>
      </c>
      <c r="E16" s="139">
        <f t="shared" si="1"/>
        <v>102586.23866567088</v>
      </c>
      <c r="F16" s="139">
        <f t="shared" si="2"/>
        <v>79789.866061820852</v>
      </c>
      <c r="G16" s="139">
        <f>'Metering Opex Costs - Final'!N44</f>
        <v>182376.10472749174</v>
      </c>
      <c r="H16" s="139"/>
      <c r="I16" s="139">
        <f>'Metering Opex Costs - Final'!N16</f>
        <v>18483.770613505156</v>
      </c>
      <c r="J16" s="272">
        <f>I16+H16+G16</f>
        <v>200859.87534099689</v>
      </c>
      <c r="N16" s="141"/>
      <c r="Q16" s="250"/>
      <c r="R16" s="250"/>
      <c r="S16" s="250"/>
      <c r="T16" s="250"/>
      <c r="X16" s="135"/>
      <c r="Y16" s="136"/>
      <c r="Z16" s="136"/>
      <c r="AA16" s="136"/>
      <c r="AB16" s="136"/>
      <c r="AC16" s="133"/>
      <c r="AE16"/>
      <c r="AF16"/>
      <c r="AG16"/>
      <c r="AH16"/>
      <c r="AI16"/>
      <c r="AJ16"/>
      <c r="AK16"/>
      <c r="AL16"/>
      <c r="AM16"/>
      <c r="AN16"/>
      <c r="AO16"/>
    </row>
    <row r="17" spans="3:41" s="151" customFormat="1" ht="18.75" customHeight="1" thickBot="1">
      <c r="C17" s="147" t="s">
        <v>734</v>
      </c>
      <c r="D17" s="148"/>
      <c r="E17" s="149">
        <f t="shared" ref="E17:J17" si="3">SUM(E13:E16)</f>
        <v>16927845.995204691</v>
      </c>
      <c r="F17" s="149">
        <f t="shared" si="3"/>
        <v>12015689.351246178</v>
      </c>
      <c r="G17" s="149">
        <f t="shared" si="3"/>
        <v>28943535.346450873</v>
      </c>
      <c r="H17" s="149">
        <f t="shared" si="3"/>
        <v>1803746.2542875349</v>
      </c>
      <c r="I17" s="149">
        <f t="shared" si="3"/>
        <v>5802888.1463522715</v>
      </c>
      <c r="J17" s="149">
        <f t="shared" si="3"/>
        <v>36550169.747090682</v>
      </c>
      <c r="K17" s="149"/>
      <c r="L17" s="149"/>
      <c r="M17" s="149"/>
      <c r="N17" s="150"/>
      <c r="Q17" s="250"/>
      <c r="R17" s="250"/>
      <c r="S17" s="250"/>
      <c r="T17" s="250"/>
      <c r="X17" s="135"/>
      <c r="Y17" s="136"/>
      <c r="Z17" s="136"/>
      <c r="AA17" s="136"/>
      <c r="AB17" s="136"/>
      <c r="AC17" s="133"/>
      <c r="AE17"/>
      <c r="AF17"/>
      <c r="AG17"/>
      <c r="AH17"/>
      <c r="AI17"/>
      <c r="AJ17"/>
      <c r="AK17"/>
      <c r="AL17"/>
      <c r="AM17"/>
      <c r="AN17"/>
      <c r="AO17"/>
    </row>
    <row r="18" spans="3:41" ht="5.25" customHeight="1"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</row>
    <row r="19" spans="3:41" ht="12.75" customHeight="1" thickBot="1"/>
    <row r="20" spans="3:41" ht="12.75" customHeight="1">
      <c r="C20" s="282" t="s">
        <v>740</v>
      </c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4"/>
      <c r="X20" s="65"/>
    </row>
    <row r="21" spans="3:41" ht="13.5" customHeight="1">
      <c r="C21" s="285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7"/>
      <c r="Q21" s="61"/>
    </row>
    <row r="22" spans="3:41" ht="23.25" customHeight="1" thickBot="1">
      <c r="C22" s="285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7"/>
      <c r="Q22" s="139"/>
      <c r="R22" s="139"/>
      <c r="S22" s="139"/>
      <c r="T22" s="139"/>
      <c r="X22" s="65"/>
      <c r="Y22" s="37"/>
      <c r="Z22" s="37"/>
      <c r="AA22" s="37"/>
      <c r="AB22" s="37"/>
    </row>
    <row r="23" spans="3:41" s="133" customFormat="1" ht="16.5" customHeight="1" thickBot="1">
      <c r="C23" s="126" t="s">
        <v>545</v>
      </c>
      <c r="D23" s="127"/>
      <c r="E23" s="288" t="s">
        <v>546</v>
      </c>
      <c r="F23" s="288"/>
      <c r="G23" s="288"/>
      <c r="H23" s="288"/>
      <c r="I23" s="288"/>
      <c r="J23" s="288"/>
      <c r="K23" s="127"/>
      <c r="L23" s="288"/>
      <c r="M23" s="288"/>
      <c r="N23" s="128"/>
      <c r="Q23" s="139"/>
      <c r="R23" s="139"/>
      <c r="S23" s="139"/>
      <c r="T23" s="139"/>
      <c r="U23"/>
      <c r="X23" s="135"/>
      <c r="Y23" s="136"/>
      <c r="Z23" s="136"/>
      <c r="AA23" s="136"/>
      <c r="AB23" s="136"/>
      <c r="AE23"/>
      <c r="AF23"/>
      <c r="AG23"/>
      <c r="AH23"/>
      <c r="AI23"/>
      <c r="AJ23"/>
      <c r="AK23"/>
      <c r="AL23"/>
      <c r="AM23"/>
      <c r="AN23"/>
      <c r="AO23"/>
    </row>
    <row r="24" spans="3:41" s="133" customFormat="1" ht="14.25" customHeight="1" thickBot="1">
      <c r="C24" s="129"/>
      <c r="D24" s="130"/>
      <c r="E24" s="130" t="s">
        <v>549</v>
      </c>
      <c r="F24" s="130" t="s">
        <v>550</v>
      </c>
      <c r="G24" s="273" t="s">
        <v>732</v>
      </c>
      <c r="H24" s="131" t="s">
        <v>441</v>
      </c>
      <c r="I24" s="131" t="s">
        <v>300</v>
      </c>
      <c r="J24" s="131" t="s">
        <v>551</v>
      </c>
      <c r="K24" s="130"/>
      <c r="L24" s="130"/>
      <c r="M24" s="130"/>
      <c r="N24" s="132"/>
      <c r="Q24" s="139"/>
      <c r="R24" s="139"/>
      <c r="S24" s="139"/>
      <c r="T24" s="139"/>
      <c r="U24"/>
      <c r="X24" s="135"/>
      <c r="Y24" s="136"/>
      <c r="Z24" s="136"/>
      <c r="AA24" s="136"/>
      <c r="AB24" s="136"/>
      <c r="AE24"/>
      <c r="AF24"/>
      <c r="AG24"/>
      <c r="AH24"/>
      <c r="AI24"/>
      <c r="AJ24"/>
      <c r="AK24"/>
      <c r="AL24"/>
      <c r="AM24"/>
      <c r="AN24"/>
      <c r="AO24"/>
    </row>
    <row r="25" spans="3:41" s="133" customFormat="1" ht="14.25" customHeight="1">
      <c r="C25" s="137"/>
      <c r="D25" s="138"/>
      <c r="E25" s="139"/>
      <c r="F25" s="139"/>
      <c r="G25" s="139"/>
      <c r="H25" s="139"/>
      <c r="I25" s="139"/>
      <c r="J25" s="139"/>
      <c r="K25" s="139"/>
      <c r="L25" s="139"/>
      <c r="M25" s="139"/>
      <c r="N25" s="141"/>
      <c r="Q25" s="139"/>
      <c r="R25" s="139"/>
      <c r="S25" s="139"/>
      <c r="T25" s="139"/>
      <c r="U25"/>
      <c r="X25" s="135"/>
      <c r="Y25" s="136"/>
      <c r="Z25" s="136"/>
      <c r="AA25" s="136"/>
      <c r="AB25" s="136"/>
      <c r="AE25"/>
      <c r="AF25"/>
      <c r="AG25"/>
      <c r="AH25"/>
      <c r="AI25"/>
      <c r="AJ25"/>
      <c r="AK25"/>
      <c r="AL25"/>
      <c r="AM25"/>
      <c r="AN25"/>
      <c r="AO25"/>
    </row>
    <row r="26" spans="3:41" s="133" customFormat="1" ht="14.25" customHeight="1">
      <c r="C26" s="137" t="s">
        <v>735</v>
      </c>
      <c r="D26" s="138"/>
      <c r="E26" s="139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39"/>
      <c r="L26" s="139"/>
      <c r="M26" s="139"/>
      <c r="N26" s="141"/>
      <c r="Q26" s="139"/>
      <c r="R26" s="139"/>
      <c r="S26" s="139"/>
      <c r="T26" s="139"/>
      <c r="U26"/>
      <c r="X26" s="135"/>
      <c r="Y26" s="136"/>
      <c r="Z26" s="136"/>
      <c r="AA26" s="136"/>
      <c r="AB26" s="136"/>
      <c r="AE26"/>
      <c r="AF26"/>
      <c r="AG26"/>
      <c r="AH26"/>
      <c r="AI26"/>
      <c r="AJ26"/>
      <c r="AK26"/>
      <c r="AL26"/>
      <c r="AM26"/>
      <c r="AN26"/>
      <c r="AO26"/>
    </row>
    <row r="27" spans="3:41" s="133" customFormat="1" ht="14.25" customHeight="1">
      <c r="C27" s="137" t="s">
        <v>552</v>
      </c>
      <c r="D27" s="138"/>
      <c r="E27" s="139">
        <f>$E$102*(1+S9)</f>
        <v>3340935.3483441584</v>
      </c>
      <c r="F27" s="139">
        <f>$F$102*(1+S9)</f>
        <v>2424568.3453384326</v>
      </c>
      <c r="G27" s="139">
        <f>F27+E27</f>
        <v>5765503.6936825905</v>
      </c>
      <c r="H27" s="139">
        <f>$H$102*(1+R9)</f>
        <v>862793.68136189587</v>
      </c>
      <c r="I27" s="139">
        <f>$I$102*(1+T9)</f>
        <v>786238.6822971201</v>
      </c>
      <c r="J27" s="272">
        <f>SUM(G27:I27)</f>
        <v>7414536.0573416064</v>
      </c>
      <c r="K27" s="139"/>
      <c r="L27" s="139"/>
      <c r="M27" s="139"/>
      <c r="N27" s="141"/>
      <c r="Q27" s="139"/>
      <c r="R27" s="139"/>
      <c r="S27" s="139"/>
      <c r="T27" s="139"/>
      <c r="X27" s="135"/>
      <c r="Y27" s="136"/>
      <c r="Z27" s="136"/>
      <c r="AA27" s="136"/>
      <c r="AB27" s="136"/>
      <c r="AE27"/>
      <c r="AF27"/>
      <c r="AG27"/>
      <c r="AH27"/>
      <c r="AI27"/>
      <c r="AJ27"/>
      <c r="AK27"/>
      <c r="AL27"/>
      <c r="AM27"/>
      <c r="AN27"/>
      <c r="AO27"/>
    </row>
    <row r="28" spans="3:41" s="133" customFormat="1" ht="14.25" customHeight="1">
      <c r="C28" s="137" t="s">
        <v>554</v>
      </c>
      <c r="D28" s="138"/>
      <c r="E28" s="139">
        <f>$E$103*(1+S9)</f>
        <v>3423508.7046729266</v>
      </c>
      <c r="F28" s="139">
        <f>$F$103*(1+S9)</f>
        <v>5000258.9358659713</v>
      </c>
      <c r="G28" s="139">
        <f t="shared" ref="G28:G29" si="4">F28+E28</f>
        <v>8423767.6405388974</v>
      </c>
      <c r="H28" s="139">
        <f>$H$103*(1+R9)</f>
        <v>161617.65369837466</v>
      </c>
      <c r="I28" s="139">
        <f>$I$103*(1+T9)</f>
        <v>4244610.6979101207</v>
      </c>
      <c r="J28" s="272">
        <f t="shared" ref="J28:J29" si="5">SUM(G28:I28)</f>
        <v>12829995.992147394</v>
      </c>
      <c r="K28" s="139"/>
      <c r="L28" s="139"/>
      <c r="M28" s="139"/>
      <c r="N28" s="141"/>
      <c r="Q28" s="139"/>
      <c r="R28" s="139"/>
      <c r="S28" s="139"/>
      <c r="T28" s="139"/>
      <c r="X28" s="135"/>
      <c r="Y28" s="136"/>
      <c r="Z28" s="136"/>
      <c r="AA28" s="136"/>
      <c r="AB28" s="136"/>
      <c r="AE28"/>
      <c r="AF28"/>
      <c r="AG28"/>
      <c r="AH28"/>
      <c r="AI28"/>
      <c r="AJ28"/>
      <c r="AK28"/>
      <c r="AL28"/>
      <c r="AM28"/>
      <c r="AN28"/>
      <c r="AO28"/>
    </row>
    <row r="29" spans="3:41" s="133" customFormat="1" ht="14.25" customHeight="1">
      <c r="C29" s="137" t="s">
        <v>555</v>
      </c>
      <c r="D29" s="138"/>
      <c r="E29" s="139">
        <f>$E$104*(1+S9)</f>
        <v>4038871.3151539555</v>
      </c>
      <c r="F29" s="139">
        <f>$F$104*(1+S9)</f>
        <v>977811.2935387902</v>
      </c>
      <c r="G29" s="139">
        <f t="shared" si="4"/>
        <v>5016682.6086927457</v>
      </c>
      <c r="H29" s="139">
        <f>$H$104*(1+R9)</f>
        <v>740766.13560727623</v>
      </c>
      <c r="I29" s="139">
        <f>$I$104*(1+T9)</f>
        <v>78012.293601870246</v>
      </c>
      <c r="J29" s="272">
        <f t="shared" si="5"/>
        <v>5835461.0379018923</v>
      </c>
      <c r="K29" s="139"/>
      <c r="L29" s="139"/>
      <c r="M29" s="139"/>
      <c r="N29" s="141"/>
      <c r="S29" s="134"/>
      <c r="T29" s="134"/>
      <c r="X29" s="135"/>
      <c r="Y29" s="136"/>
      <c r="Z29" s="136"/>
      <c r="AA29" s="136"/>
      <c r="AB29" s="136"/>
      <c r="AE29"/>
      <c r="AF29"/>
      <c r="AG29"/>
      <c r="AH29"/>
      <c r="AI29"/>
      <c r="AJ29"/>
      <c r="AK29"/>
      <c r="AL29"/>
      <c r="AM29"/>
      <c r="AN29"/>
      <c r="AO29"/>
    </row>
    <row r="30" spans="3:41" s="151" customFormat="1" ht="10.5" customHeight="1">
      <c r="C30" s="146"/>
      <c r="D30" s="138"/>
      <c r="E30" s="139"/>
      <c r="F30" s="139"/>
      <c r="G30" s="139"/>
      <c r="H30" s="139"/>
      <c r="I30" s="139"/>
      <c r="J30" s="139"/>
      <c r="K30" s="139"/>
      <c r="L30" s="139"/>
      <c r="M30" s="139"/>
      <c r="N30" s="141"/>
      <c r="Q30" s="250"/>
      <c r="R30" s="250"/>
      <c r="S30" s="250"/>
      <c r="T30" s="250"/>
      <c r="X30" s="135"/>
      <c r="Y30" s="136"/>
      <c r="Z30" s="136"/>
      <c r="AA30" s="136"/>
      <c r="AB30" s="136"/>
      <c r="AC30" s="133"/>
      <c r="AE30"/>
      <c r="AF30"/>
      <c r="AG30"/>
      <c r="AH30"/>
      <c r="AI30"/>
      <c r="AJ30"/>
      <c r="AK30"/>
      <c r="AL30"/>
      <c r="AM30"/>
      <c r="AN30"/>
      <c r="AO30"/>
    </row>
    <row r="31" spans="3:41" s="151" customFormat="1" ht="21.75" customHeight="1" thickBot="1">
      <c r="C31" s="147" t="s">
        <v>733</v>
      </c>
      <c r="D31" s="148"/>
      <c r="E31" s="149">
        <f>SUM(E25:E30)</f>
        <v>10803315.36817104</v>
      </c>
      <c r="F31" s="149">
        <f>SUM(F25:F30)</f>
        <v>8402638.5747431945</v>
      </c>
      <c r="G31" s="149">
        <f>SUM(G25:G30)</f>
        <v>19205953.942914233</v>
      </c>
      <c r="H31" s="149">
        <f>SUM(H25:H29)</f>
        <v>1765177.4706675466</v>
      </c>
      <c r="I31" s="149">
        <f>SUM(I25:I29)</f>
        <v>5108861.6738091111</v>
      </c>
      <c r="J31" s="149">
        <f>SUM(J25:J29)</f>
        <v>26079993.087390892</v>
      </c>
      <c r="K31" s="149"/>
      <c r="L31" s="149"/>
      <c r="M31" s="149"/>
      <c r="N31" s="150"/>
      <c r="Q31" s="250"/>
      <c r="R31" s="250"/>
      <c r="S31" s="250"/>
      <c r="T31" s="250"/>
      <c r="X31" s="135"/>
      <c r="Y31" s="136"/>
      <c r="Z31" s="136"/>
      <c r="AA31" s="136"/>
      <c r="AB31" s="136"/>
      <c r="AC31" s="133"/>
      <c r="AE31"/>
      <c r="AF31"/>
      <c r="AG31"/>
      <c r="AH31"/>
      <c r="AI31"/>
      <c r="AJ31"/>
      <c r="AK31"/>
      <c r="AL31"/>
      <c r="AM31"/>
      <c r="AN31"/>
      <c r="AO31"/>
    </row>
    <row r="32" spans="3:41" s="151" customFormat="1" ht="18.75" customHeight="1">
      <c r="C32" s="137" t="s">
        <v>738</v>
      </c>
      <c r="E32" s="139">
        <f>G32*70%</f>
        <v>3259577.4029287058</v>
      </c>
      <c r="F32" s="139">
        <f>G32-E32</f>
        <v>1396961.744112303</v>
      </c>
      <c r="G32" s="139">
        <f>'Metering Opex Costs - Final'!M42</f>
        <v>4656539.1470410088</v>
      </c>
      <c r="H32" s="139"/>
      <c r="I32" s="139"/>
      <c r="J32" s="272">
        <f>I32+H32+G32</f>
        <v>4656539.1470410088</v>
      </c>
      <c r="N32" s="141"/>
      <c r="Q32" s="250"/>
      <c r="R32" s="250"/>
      <c r="S32" s="250"/>
      <c r="T32" s="250"/>
      <c r="X32" s="135"/>
      <c r="Y32" s="136"/>
      <c r="Z32" s="136"/>
      <c r="AA32" s="136"/>
      <c r="AB32" s="136"/>
      <c r="AC32" s="133"/>
      <c r="AE32"/>
      <c r="AF32"/>
      <c r="AG32"/>
      <c r="AH32"/>
      <c r="AI32"/>
      <c r="AJ32"/>
      <c r="AK32"/>
      <c r="AL32"/>
      <c r="AM32"/>
      <c r="AN32"/>
      <c r="AO32"/>
    </row>
    <row r="33" spans="3:41" s="151" customFormat="1" ht="18.75" customHeight="1">
      <c r="C33" s="137" t="s">
        <v>736</v>
      </c>
      <c r="E33" s="139">
        <f>G33*$E$31/$G$31</f>
        <v>2473309.2543048025</v>
      </c>
      <c r="F33" s="139">
        <f t="shared" ref="F33:F34" si="6">G33-E33</f>
        <v>1923698.7016708027</v>
      </c>
      <c r="G33" s="139">
        <f>'Metering Opex Costs - Final'!M43</f>
        <v>4397007.9559756052</v>
      </c>
      <c r="H33" s="139"/>
      <c r="I33" s="139">
        <f>'Metering Opex Costs - Final'!M15</f>
        <v>559840.34184675768</v>
      </c>
      <c r="J33" s="272">
        <f>I33+H33+G33</f>
        <v>4956848.2978223627</v>
      </c>
      <c r="N33" s="141"/>
      <c r="Q33" s="250"/>
      <c r="R33" s="250"/>
      <c r="S33" s="250"/>
      <c r="T33" s="250"/>
      <c r="X33" s="135"/>
      <c r="Y33" s="136"/>
      <c r="Z33" s="136"/>
      <c r="AA33" s="136"/>
      <c r="AB33" s="136"/>
      <c r="AC33" s="133"/>
      <c r="AE33"/>
      <c r="AF33"/>
      <c r="AG33"/>
      <c r="AH33"/>
      <c r="AI33"/>
      <c r="AJ33"/>
      <c r="AK33"/>
      <c r="AL33"/>
      <c r="AM33"/>
      <c r="AN33"/>
      <c r="AO33"/>
    </row>
    <row r="34" spans="3:41" s="151" customFormat="1" ht="18.75" customHeight="1">
      <c r="C34" s="137" t="s">
        <v>737</v>
      </c>
      <c r="E34" s="139">
        <f>G34*$E$31/$G$31</f>
        <v>100656.39153778591</v>
      </c>
      <c r="F34" s="139">
        <f t="shared" si="6"/>
        <v>78288.863141189737</v>
      </c>
      <c r="G34" s="139">
        <f>'Metering Opex Costs - Final'!M44</f>
        <v>178945.25467897565</v>
      </c>
      <c r="H34" s="139"/>
      <c r="I34" s="139">
        <f>'Metering Opex Costs - Final'!M16</f>
        <v>17693.712055169388</v>
      </c>
      <c r="J34" s="272">
        <f>I34+H34+G34</f>
        <v>196638.96673414504</v>
      </c>
      <c r="N34" s="141"/>
      <c r="Q34" s="250"/>
      <c r="R34" s="250"/>
      <c r="S34" s="250"/>
      <c r="T34" s="250"/>
      <c r="X34" s="135"/>
      <c r="Y34" s="136"/>
      <c r="Z34" s="136"/>
      <c r="AA34" s="136"/>
      <c r="AB34" s="136"/>
      <c r="AC34" s="133"/>
      <c r="AE34"/>
      <c r="AF34"/>
      <c r="AG34"/>
      <c r="AH34"/>
      <c r="AI34"/>
      <c r="AJ34"/>
      <c r="AK34"/>
      <c r="AL34"/>
      <c r="AM34"/>
      <c r="AN34"/>
      <c r="AO34"/>
    </row>
    <row r="35" spans="3:41" s="151" customFormat="1" ht="18.75" customHeight="1" thickBot="1">
      <c r="C35" s="147" t="s">
        <v>734</v>
      </c>
      <c r="D35" s="148"/>
      <c r="E35" s="149">
        <f t="shared" ref="E35:F35" si="7">SUM(E31:E34)</f>
        <v>16636858.416942334</v>
      </c>
      <c r="F35" s="149">
        <f t="shared" si="7"/>
        <v>11801587.883667491</v>
      </c>
      <c r="G35" s="149">
        <f>SUM(G31:G34)</f>
        <v>28438446.300609823</v>
      </c>
      <c r="H35" s="149">
        <f t="shared" ref="H35" si="8">SUM(H31:H34)</f>
        <v>1765177.4706675466</v>
      </c>
      <c r="I35" s="149">
        <f t="shared" ref="I35" si="9">SUM(I31:I34)</f>
        <v>5686395.7277110377</v>
      </c>
      <c r="J35" s="149">
        <f t="shared" ref="J35" si="10">SUM(J31:J34)</f>
        <v>35890019.498988412</v>
      </c>
      <c r="K35" s="149"/>
      <c r="L35" s="149"/>
      <c r="M35" s="149"/>
      <c r="N35" s="150"/>
      <c r="Q35" s="250"/>
      <c r="R35" s="250"/>
      <c r="S35" s="250"/>
      <c r="T35" s="250"/>
      <c r="X35" s="135"/>
      <c r="Y35" s="136"/>
      <c r="Z35" s="136"/>
      <c r="AA35" s="136"/>
      <c r="AB35" s="136"/>
      <c r="AC35" s="133"/>
      <c r="AE35"/>
      <c r="AF35"/>
      <c r="AG35"/>
      <c r="AH35"/>
      <c r="AI35"/>
      <c r="AJ35"/>
      <c r="AK35"/>
      <c r="AL35"/>
      <c r="AM35"/>
      <c r="AN35"/>
      <c r="AO35"/>
    </row>
    <row r="36" spans="3:41" ht="5.25" customHeight="1"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</row>
    <row r="37" spans="3:41" ht="12.75" customHeight="1" thickBot="1"/>
    <row r="38" spans="3:41" ht="12.75" customHeight="1">
      <c r="C38" s="282" t="s">
        <v>741</v>
      </c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4"/>
      <c r="X38" s="65"/>
    </row>
    <row r="39" spans="3:41" ht="13.5" customHeight="1">
      <c r="C39" s="285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7"/>
      <c r="Q39" s="61"/>
    </row>
    <row r="40" spans="3:41" ht="23.25" customHeight="1" thickBot="1">
      <c r="C40" s="285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7"/>
      <c r="Q40" s="139"/>
      <c r="R40" s="139"/>
      <c r="S40" s="139"/>
      <c r="T40" s="139"/>
      <c r="X40" s="65"/>
      <c r="Y40" s="37"/>
      <c r="Z40" s="37"/>
      <c r="AA40" s="37"/>
      <c r="AB40" s="37"/>
    </row>
    <row r="41" spans="3:41" s="133" customFormat="1" ht="16.5" customHeight="1" thickBot="1">
      <c r="C41" s="126" t="s">
        <v>545</v>
      </c>
      <c r="D41" s="127"/>
      <c r="E41" s="288" t="s">
        <v>546</v>
      </c>
      <c r="F41" s="288"/>
      <c r="G41" s="288"/>
      <c r="H41" s="288"/>
      <c r="I41" s="288"/>
      <c r="J41" s="288"/>
      <c r="K41" s="127"/>
      <c r="L41" s="288"/>
      <c r="M41" s="288"/>
      <c r="N41" s="128"/>
      <c r="Q41" s="139"/>
      <c r="R41" s="139"/>
      <c r="S41" s="139"/>
      <c r="T41" s="139"/>
      <c r="U41"/>
      <c r="X41" s="135"/>
      <c r="Y41" s="136"/>
      <c r="Z41" s="136"/>
      <c r="AA41" s="136"/>
      <c r="AB41" s="136"/>
      <c r="AE41"/>
      <c r="AF41"/>
      <c r="AG41"/>
      <c r="AH41"/>
      <c r="AI41"/>
      <c r="AJ41"/>
      <c r="AK41"/>
      <c r="AL41"/>
      <c r="AM41"/>
      <c r="AN41"/>
      <c r="AO41"/>
    </row>
    <row r="42" spans="3:41" s="133" customFormat="1" ht="14.25" customHeight="1" thickBot="1">
      <c r="C42" s="129"/>
      <c r="D42" s="130"/>
      <c r="E42" s="130" t="s">
        <v>549</v>
      </c>
      <c r="F42" s="130" t="s">
        <v>550</v>
      </c>
      <c r="G42" s="273" t="s">
        <v>732</v>
      </c>
      <c r="H42" s="131" t="s">
        <v>441</v>
      </c>
      <c r="I42" s="131" t="s">
        <v>300</v>
      </c>
      <c r="J42" s="131" t="s">
        <v>551</v>
      </c>
      <c r="K42" s="130"/>
      <c r="L42" s="130"/>
      <c r="M42" s="130"/>
      <c r="N42" s="132"/>
      <c r="Q42" s="139"/>
      <c r="R42" s="139"/>
      <c r="S42" s="139"/>
      <c r="T42" s="139"/>
      <c r="U42"/>
      <c r="X42" s="135"/>
      <c r="Y42" s="136"/>
      <c r="Z42" s="136"/>
      <c r="AA42" s="136"/>
      <c r="AB42" s="136"/>
      <c r="AE42"/>
      <c r="AF42"/>
      <c r="AG42"/>
      <c r="AH42"/>
      <c r="AI42"/>
      <c r="AJ42"/>
      <c r="AK42"/>
      <c r="AL42"/>
      <c r="AM42"/>
      <c r="AN42"/>
      <c r="AO42"/>
    </row>
    <row r="43" spans="3:41" s="133" customFormat="1" ht="14.25" customHeight="1">
      <c r="C43" s="137"/>
      <c r="D43" s="138"/>
      <c r="E43" s="139"/>
      <c r="F43" s="139"/>
      <c r="G43" s="139"/>
      <c r="H43" s="139"/>
      <c r="I43" s="139"/>
      <c r="J43" s="139"/>
      <c r="K43" s="139"/>
      <c r="L43" s="139"/>
      <c r="M43" s="139"/>
      <c r="N43" s="141"/>
      <c r="Q43" s="139"/>
      <c r="R43" s="139"/>
      <c r="S43" s="139"/>
      <c r="T43" s="139"/>
      <c r="U43"/>
      <c r="X43" s="135"/>
      <c r="Y43" s="136"/>
      <c r="Z43" s="136"/>
      <c r="AA43" s="136"/>
      <c r="AB43" s="136"/>
      <c r="AE43"/>
      <c r="AF43"/>
      <c r="AG43"/>
      <c r="AH43"/>
      <c r="AI43"/>
      <c r="AJ43"/>
      <c r="AK43"/>
      <c r="AL43"/>
      <c r="AM43"/>
      <c r="AN43"/>
      <c r="AO43"/>
    </row>
    <row r="44" spans="3:41" s="133" customFormat="1" ht="14.25" customHeight="1">
      <c r="C44" s="137" t="s">
        <v>735</v>
      </c>
      <c r="D44" s="138"/>
      <c r="E44" s="139">
        <v>0</v>
      </c>
      <c r="F44" s="139">
        <v>0</v>
      </c>
      <c r="G44" s="139">
        <v>0</v>
      </c>
      <c r="H44" s="139">
        <v>0</v>
      </c>
      <c r="I44" s="139">
        <v>0</v>
      </c>
      <c r="J44" s="139">
        <v>0</v>
      </c>
      <c r="K44" s="139"/>
      <c r="L44" s="139"/>
      <c r="M44" s="139"/>
      <c r="N44" s="141"/>
      <c r="Q44" s="139"/>
      <c r="R44" s="139"/>
      <c r="S44" s="139"/>
      <c r="T44" s="139"/>
      <c r="U44"/>
      <c r="X44" s="135"/>
      <c r="Y44" s="136"/>
      <c r="Z44" s="136"/>
      <c r="AA44" s="136"/>
      <c r="AB44" s="136"/>
      <c r="AE44"/>
      <c r="AF44"/>
      <c r="AG44"/>
      <c r="AH44"/>
      <c r="AI44"/>
      <c r="AJ44"/>
      <c r="AK44"/>
      <c r="AL44"/>
      <c r="AM44"/>
      <c r="AN44"/>
      <c r="AO44"/>
    </row>
    <row r="45" spans="3:41" s="133" customFormat="1" ht="14.25" customHeight="1">
      <c r="C45" s="137" t="s">
        <v>552</v>
      </c>
      <c r="D45" s="138"/>
      <c r="E45" s="139">
        <f>$E$102*(1+S8)</f>
        <v>3278761.8842087067</v>
      </c>
      <c r="F45" s="139">
        <f>$F$102*(1+S8)</f>
        <v>2379448.1028477894</v>
      </c>
      <c r="G45" s="139">
        <f>F45+E45</f>
        <v>5658209.9870564956</v>
      </c>
      <c r="H45" s="139">
        <f>$H$102*(1+R8)</f>
        <v>844307.2924377895</v>
      </c>
      <c r="I45" s="139">
        <f>$I$102*(1+T8)</f>
        <v>772738.94914707879</v>
      </c>
      <c r="J45" s="272">
        <f>SUM(E45:I45)</f>
        <v>12933466.21569786</v>
      </c>
      <c r="K45" s="139"/>
      <c r="L45" s="139"/>
      <c r="M45" s="139"/>
      <c r="N45" s="141"/>
      <c r="Q45" s="139"/>
      <c r="R45" s="139"/>
      <c r="S45" s="139"/>
      <c r="T45" s="139"/>
      <c r="X45" s="135"/>
      <c r="Y45" s="136"/>
      <c r="Z45" s="136"/>
      <c r="AA45" s="136"/>
      <c r="AB45" s="136"/>
      <c r="AE45"/>
      <c r="AF45"/>
      <c r="AG45"/>
      <c r="AH45"/>
      <c r="AI45"/>
      <c r="AJ45"/>
      <c r="AK45"/>
      <c r="AL45"/>
      <c r="AM45"/>
      <c r="AN45"/>
      <c r="AO45"/>
    </row>
    <row r="46" spans="3:41" s="133" customFormat="1" ht="14.25" customHeight="1">
      <c r="C46" s="137" t="s">
        <v>554</v>
      </c>
      <c r="D46" s="138"/>
      <c r="E46" s="139">
        <f>$E$103*(1+S8)</f>
        <v>3359798.5835618181</v>
      </c>
      <c r="F46" s="139">
        <f>$F$103*(1+S8)</f>
        <v>4907206.126636629</v>
      </c>
      <c r="G46" s="139">
        <f t="shared" ref="G46:G47" si="11">F46+E46</f>
        <v>8267004.7101984471</v>
      </c>
      <c r="H46" s="139">
        <f>$H$103*(1+R8)</f>
        <v>158154.80172366658</v>
      </c>
      <c r="I46" s="139">
        <f>$I$103*(1+T8)</f>
        <v>4171730.6513825404</v>
      </c>
      <c r="J46" s="272">
        <f>SUM(E46:I46)</f>
        <v>20863894.8735031</v>
      </c>
      <c r="K46" s="139"/>
      <c r="L46" s="139"/>
      <c r="M46" s="139"/>
      <c r="N46" s="141"/>
      <c r="Q46" s="139"/>
      <c r="R46" s="139"/>
      <c r="S46" s="139"/>
      <c r="T46" s="139"/>
      <c r="X46" s="135"/>
      <c r="Y46" s="136"/>
      <c r="Z46" s="136"/>
      <c r="AA46" s="136"/>
      <c r="AB46" s="136"/>
      <c r="AE46"/>
      <c r="AF46"/>
      <c r="AG46"/>
      <c r="AH46"/>
      <c r="AI46"/>
      <c r="AJ46"/>
      <c r="AK46"/>
      <c r="AL46"/>
      <c r="AM46"/>
      <c r="AN46"/>
      <c r="AO46"/>
    </row>
    <row r="47" spans="3:41" s="133" customFormat="1" ht="19.5" customHeight="1">
      <c r="C47" s="137" t="s">
        <v>555</v>
      </c>
      <c r="D47" s="138"/>
      <c r="E47" s="139">
        <f>$E$104*(1+S8)</f>
        <v>3963709.5431714822</v>
      </c>
      <c r="F47" s="139">
        <f>$F$104*(1+S8)</f>
        <v>959614.61834116792</v>
      </c>
      <c r="G47" s="139">
        <f t="shared" si="11"/>
        <v>4923324.1615126505</v>
      </c>
      <c r="H47" s="139">
        <f>$H$104*(1+R8)</f>
        <v>724894.33313530218</v>
      </c>
      <c r="I47" s="139">
        <f>$I$104*(1+T8)</f>
        <v>76672.821034874432</v>
      </c>
      <c r="J47" s="272">
        <f>SUM(E47:I47)</f>
        <v>10648215.477195479</v>
      </c>
      <c r="K47" s="139"/>
      <c r="L47" s="139"/>
      <c r="M47" s="139"/>
      <c r="N47" s="141"/>
      <c r="S47" s="134"/>
      <c r="T47" s="134"/>
      <c r="X47" s="135"/>
      <c r="Y47" s="136"/>
      <c r="Z47" s="136"/>
      <c r="AA47" s="136"/>
      <c r="AB47" s="136"/>
      <c r="AE47"/>
      <c r="AF47"/>
      <c r="AG47"/>
      <c r="AH47"/>
      <c r="AI47"/>
      <c r="AJ47"/>
      <c r="AK47"/>
      <c r="AL47"/>
      <c r="AM47"/>
      <c r="AN47"/>
      <c r="AO47"/>
    </row>
    <row r="48" spans="3:41" s="151" customFormat="1" ht="8.25" customHeight="1">
      <c r="C48" s="146"/>
      <c r="D48" s="138"/>
      <c r="E48" s="139"/>
      <c r="F48" s="139"/>
      <c r="G48" s="139"/>
      <c r="H48" s="139"/>
      <c r="I48" s="139"/>
      <c r="J48" s="139"/>
      <c r="K48" s="139"/>
      <c r="L48" s="139"/>
      <c r="M48" s="139"/>
      <c r="N48" s="141"/>
      <c r="Q48" s="250"/>
      <c r="R48" s="250"/>
      <c r="S48" s="250"/>
      <c r="T48" s="250"/>
      <c r="X48" s="135"/>
      <c r="Y48" s="136"/>
      <c r="Z48" s="136"/>
      <c r="AA48" s="136"/>
      <c r="AB48" s="136"/>
      <c r="AC48" s="133"/>
      <c r="AE48"/>
      <c r="AF48"/>
      <c r="AG48"/>
      <c r="AH48"/>
      <c r="AI48"/>
      <c r="AJ48"/>
      <c r="AK48"/>
      <c r="AL48"/>
      <c r="AM48"/>
      <c r="AN48"/>
      <c r="AO48"/>
    </row>
    <row r="49" spans="3:41" ht="21.75" customHeight="1" thickBot="1">
      <c r="C49" s="147" t="s">
        <v>733</v>
      </c>
      <c r="D49" s="148"/>
      <c r="E49" s="149">
        <f>SUM(E44:E48)</f>
        <v>10602270.010942006</v>
      </c>
      <c r="F49" s="149">
        <f>SUM(F44:F48)</f>
        <v>8246268.8478255868</v>
      </c>
      <c r="G49" s="149">
        <f>SUM(G44:G48)</f>
        <v>18848538.858767591</v>
      </c>
      <c r="H49" s="149">
        <f>SUM(H44:H47)</f>
        <v>1727356.4272967582</v>
      </c>
      <c r="I49" s="149">
        <f>SUM(I44:I47)</f>
        <v>5021142.4215644943</v>
      </c>
      <c r="J49" s="149">
        <f>SUM(J44:J47)</f>
        <v>44445576.566396438</v>
      </c>
      <c r="K49" s="149"/>
      <c r="L49" s="149"/>
      <c r="M49" s="149"/>
      <c r="N49" s="150"/>
      <c r="X49" s="135"/>
      <c r="Y49" s="136"/>
      <c r="Z49" s="136"/>
      <c r="AA49" s="136"/>
      <c r="AB49" s="136"/>
      <c r="AC49" s="133"/>
    </row>
    <row r="50" spans="3:41" s="151" customFormat="1" ht="21.75" customHeight="1">
      <c r="C50" s="137" t="s">
        <v>738</v>
      </c>
      <c r="E50" s="139">
        <f>G50*70%</f>
        <v>3225646.0772434943</v>
      </c>
      <c r="F50" s="139">
        <f>G50-E50</f>
        <v>1382419.7473900695</v>
      </c>
      <c r="G50" s="139">
        <f>'Metering Opex Costs - Final'!L42</f>
        <v>4608065.8246335639</v>
      </c>
      <c r="H50" s="139"/>
      <c r="I50" s="139"/>
      <c r="J50" s="272">
        <f>I50+H50+G50</f>
        <v>4608065.8246335639</v>
      </c>
      <c r="N50" s="141"/>
      <c r="Q50" s="250"/>
      <c r="R50" s="250"/>
      <c r="S50" s="250"/>
      <c r="T50" s="250"/>
      <c r="X50" s="135"/>
      <c r="Y50" s="136"/>
      <c r="Z50" s="136"/>
      <c r="AA50" s="136"/>
      <c r="AB50" s="136"/>
      <c r="AC50" s="133"/>
      <c r="AE50"/>
      <c r="AF50"/>
      <c r="AG50"/>
      <c r="AH50"/>
      <c r="AI50"/>
      <c r="AJ50"/>
      <c r="AK50"/>
      <c r="AL50"/>
      <c r="AM50"/>
      <c r="AN50"/>
      <c r="AO50"/>
    </row>
    <row r="51" spans="3:41" s="151" customFormat="1" ht="18.75" customHeight="1">
      <c r="C51" s="137" t="s">
        <v>736</v>
      </c>
      <c r="E51" s="139">
        <f>G51*$E$49/$G$49</f>
        <v>2427176.3135789703</v>
      </c>
      <c r="F51" s="139">
        <f t="shared" ref="F51:F52" si="12">G51-E51</f>
        <v>1887817.2695271759</v>
      </c>
      <c r="G51" s="139">
        <f>'Metering Opex Costs - Final'!L43</f>
        <v>4314993.5831061462</v>
      </c>
      <c r="H51" s="139"/>
      <c r="I51" s="139">
        <f>'Metering Opex Costs - Final'!L15</f>
        <v>535998.07221895969</v>
      </c>
      <c r="J51" s="272">
        <f>I51+H51+G51</f>
        <v>4850991.6553251054</v>
      </c>
      <c r="N51" s="141"/>
      <c r="Q51" s="250"/>
      <c r="R51" s="250"/>
      <c r="S51" s="250"/>
      <c r="T51" s="250"/>
      <c r="X51" s="135"/>
      <c r="Y51" s="136"/>
      <c r="Z51" s="136"/>
      <c r="AA51" s="136"/>
      <c r="AB51" s="136"/>
      <c r="AC51" s="133"/>
      <c r="AE51"/>
      <c r="AF51"/>
      <c r="AG51"/>
      <c r="AH51"/>
      <c r="AI51"/>
      <c r="AJ51"/>
      <c r="AK51"/>
      <c r="AL51"/>
      <c r="AM51"/>
      <c r="AN51"/>
      <c r="AO51"/>
    </row>
    <row r="52" spans="3:41" s="151" customFormat="1" ht="18.75" customHeight="1">
      <c r="C52" s="137" t="s">
        <v>737</v>
      </c>
      <c r="E52" s="139">
        <f>G52*$E$49/$G$49</f>
        <v>98778.916920971751</v>
      </c>
      <c r="F52" s="139">
        <f t="shared" si="12"/>
        <v>76828.594686487122</v>
      </c>
      <c r="G52" s="139">
        <f>'Metering Opex Costs - Final'!L44</f>
        <v>175607.51160745887</v>
      </c>
      <c r="H52" s="139"/>
      <c r="I52" s="139">
        <f>'Metering Opex Costs - Final'!L16</f>
        <v>16940.17891008667</v>
      </c>
      <c r="J52" s="272">
        <f>I52+H52+G52</f>
        <v>192547.69051754553</v>
      </c>
      <c r="N52" s="141"/>
      <c r="Q52" s="250"/>
      <c r="R52" s="250"/>
      <c r="S52" s="250"/>
      <c r="T52" s="250"/>
      <c r="X52" s="135"/>
      <c r="Y52" s="136"/>
      <c r="Z52" s="136"/>
      <c r="AA52" s="136"/>
      <c r="AB52" s="136"/>
      <c r="AC52" s="133"/>
      <c r="AE52"/>
      <c r="AF52"/>
      <c r="AG52"/>
      <c r="AH52"/>
      <c r="AI52"/>
      <c r="AJ52"/>
      <c r="AK52"/>
      <c r="AL52"/>
      <c r="AM52"/>
      <c r="AN52"/>
      <c r="AO52"/>
    </row>
    <row r="53" spans="3:41" s="151" customFormat="1" ht="18.75" customHeight="1" thickBot="1">
      <c r="C53" s="147" t="s">
        <v>734</v>
      </c>
      <c r="D53" s="148"/>
      <c r="E53" s="149">
        <f t="shared" ref="E53:F53" si="13">SUM(E49:E52)</f>
        <v>16353871.318685442</v>
      </c>
      <c r="F53" s="149">
        <f t="shared" si="13"/>
        <v>11593334.45942932</v>
      </c>
      <c r="G53" s="149">
        <f>SUM(G49:G52)</f>
        <v>27947205.778114762</v>
      </c>
      <c r="H53" s="149">
        <f t="shared" ref="H53" si="14">SUM(H49:H52)</f>
        <v>1727356.4272967582</v>
      </c>
      <c r="I53" s="149">
        <f t="shared" ref="I53" si="15">SUM(I49:I52)</f>
        <v>5574080.6726935403</v>
      </c>
      <c r="J53" s="149">
        <f t="shared" ref="J53" si="16">SUM(J49:J52)</f>
        <v>54097181.736872651</v>
      </c>
      <c r="K53" s="149"/>
      <c r="L53" s="149"/>
      <c r="M53" s="149"/>
      <c r="N53" s="150"/>
      <c r="Q53" s="250"/>
      <c r="R53" s="250"/>
      <c r="S53" s="250"/>
      <c r="T53" s="250"/>
      <c r="X53" s="135"/>
      <c r="Y53" s="136"/>
      <c r="Z53" s="136"/>
      <c r="AA53" s="136"/>
      <c r="AB53" s="136"/>
      <c r="AC53" s="133"/>
      <c r="AE53"/>
      <c r="AF53"/>
      <c r="AG53"/>
      <c r="AH53"/>
      <c r="AI53"/>
      <c r="AJ53"/>
      <c r="AK53"/>
      <c r="AL53"/>
      <c r="AM53"/>
      <c r="AN53"/>
      <c r="AO53"/>
    </row>
    <row r="54" spans="3:41" s="151" customFormat="1" ht="18.75" customHeight="1">
      <c r="Q54" s="250"/>
      <c r="R54" s="250"/>
      <c r="S54" s="250"/>
      <c r="T54" s="250"/>
      <c r="X54" s="135"/>
      <c r="Y54" s="136"/>
      <c r="Z54" s="136"/>
      <c r="AA54" s="136"/>
      <c r="AB54" s="136"/>
      <c r="AC54" s="133"/>
      <c r="AE54"/>
      <c r="AF54"/>
      <c r="AG54"/>
      <c r="AH54"/>
      <c r="AI54"/>
      <c r="AJ54"/>
      <c r="AK54"/>
      <c r="AL54"/>
      <c r="AM54"/>
      <c r="AN54"/>
      <c r="AO54"/>
    </row>
    <row r="55" spans="3:41" ht="5.25" customHeight="1"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X55" s="135"/>
      <c r="Y55" s="136"/>
      <c r="Z55" s="136"/>
      <c r="AA55" s="136"/>
      <c r="AB55" s="136"/>
      <c r="AC55" s="133"/>
    </row>
    <row r="56" spans="3:41" ht="7.5" customHeight="1">
      <c r="X56" s="135"/>
      <c r="Y56" s="136"/>
      <c r="Z56" s="136"/>
      <c r="AA56" s="136"/>
      <c r="AB56" s="136"/>
      <c r="AC56" s="133"/>
    </row>
    <row r="57" spans="3:41" ht="12.75" customHeight="1" thickBot="1">
      <c r="X57" s="135"/>
      <c r="Y57" s="136"/>
      <c r="Z57" s="136"/>
      <c r="AA57" s="136"/>
      <c r="AB57" s="136"/>
      <c r="AC57" s="133"/>
    </row>
    <row r="58" spans="3:41" ht="12.75" customHeight="1">
      <c r="C58" s="282" t="s">
        <v>742</v>
      </c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4"/>
      <c r="X58" s="135"/>
      <c r="Y58" s="136"/>
      <c r="Z58" s="136"/>
      <c r="AA58" s="136"/>
      <c r="AB58" s="136"/>
      <c r="AC58" s="133"/>
    </row>
    <row r="59" spans="3:41" ht="13.5" customHeight="1">
      <c r="C59" s="285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7"/>
      <c r="Q59" s="61"/>
      <c r="X59" s="135"/>
      <c r="Y59" s="136"/>
      <c r="Z59" s="136"/>
      <c r="AA59" s="136"/>
      <c r="AB59" s="136"/>
      <c r="AC59" s="133"/>
    </row>
    <row r="60" spans="3:41" ht="23.25" customHeight="1" thickBot="1">
      <c r="C60" s="285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7"/>
      <c r="Q60" s="139"/>
      <c r="R60" s="139"/>
      <c r="S60" s="139"/>
      <c r="T60" s="139"/>
      <c r="X60" s="135"/>
      <c r="Y60" s="136"/>
      <c r="Z60" s="136"/>
      <c r="AA60" s="136"/>
      <c r="AB60" s="136"/>
      <c r="AC60" s="133"/>
    </row>
    <row r="61" spans="3:41" s="133" customFormat="1" ht="16.5" customHeight="1" thickBot="1">
      <c r="C61" s="126" t="s">
        <v>545</v>
      </c>
      <c r="D61" s="127"/>
      <c r="E61" s="288" t="s">
        <v>546</v>
      </c>
      <c r="F61" s="288"/>
      <c r="G61" s="288"/>
      <c r="H61" s="288"/>
      <c r="I61" s="288"/>
      <c r="J61" s="288"/>
      <c r="K61" s="127"/>
      <c r="L61" s="288"/>
      <c r="M61" s="288"/>
      <c r="N61" s="128"/>
      <c r="Q61" s="139"/>
      <c r="R61" s="139"/>
      <c r="S61" s="139"/>
      <c r="T61" s="139"/>
      <c r="U61"/>
      <c r="X61" s="135"/>
      <c r="Y61" s="136"/>
      <c r="Z61" s="136"/>
      <c r="AA61" s="136"/>
      <c r="AB61" s="136"/>
      <c r="AE61"/>
      <c r="AF61"/>
      <c r="AG61"/>
      <c r="AH61"/>
      <c r="AI61"/>
      <c r="AJ61"/>
      <c r="AK61"/>
      <c r="AL61"/>
      <c r="AM61"/>
      <c r="AN61"/>
      <c r="AO61"/>
    </row>
    <row r="62" spans="3:41" s="133" customFormat="1" ht="14.25" customHeight="1" thickBot="1">
      <c r="C62" s="129"/>
      <c r="D62" s="130"/>
      <c r="E62" s="130" t="s">
        <v>549</v>
      </c>
      <c r="F62" s="130" t="s">
        <v>550</v>
      </c>
      <c r="G62" s="273" t="s">
        <v>732</v>
      </c>
      <c r="H62" s="131" t="s">
        <v>441</v>
      </c>
      <c r="I62" s="131" t="s">
        <v>300</v>
      </c>
      <c r="J62" s="131" t="s">
        <v>551</v>
      </c>
      <c r="K62" s="130"/>
      <c r="L62" s="130"/>
      <c r="M62" s="130"/>
      <c r="N62" s="132"/>
      <c r="Q62" s="139"/>
      <c r="R62" s="139"/>
      <c r="S62" s="139"/>
      <c r="T62" s="139"/>
      <c r="U62"/>
      <c r="X62" s="135"/>
      <c r="Y62" s="136"/>
      <c r="Z62" s="136"/>
      <c r="AA62" s="136"/>
      <c r="AB62" s="136"/>
      <c r="AE62"/>
      <c r="AF62"/>
      <c r="AG62"/>
      <c r="AH62"/>
      <c r="AI62"/>
      <c r="AJ62"/>
      <c r="AK62"/>
      <c r="AL62"/>
      <c r="AM62"/>
      <c r="AN62"/>
      <c r="AO62"/>
    </row>
    <row r="63" spans="3:41" s="133" customFormat="1" ht="14.25" customHeight="1">
      <c r="C63" s="137"/>
      <c r="D63" s="138"/>
      <c r="E63" s="139"/>
      <c r="F63" s="139"/>
      <c r="G63" s="139"/>
      <c r="H63" s="139"/>
      <c r="I63" s="139"/>
      <c r="J63" s="139"/>
      <c r="K63" s="139"/>
      <c r="L63" s="139"/>
      <c r="M63" s="139"/>
      <c r="N63" s="141"/>
      <c r="Q63" s="139"/>
      <c r="R63" s="139"/>
      <c r="S63" s="139"/>
      <c r="T63" s="139"/>
      <c r="U63"/>
      <c r="X63" s="135"/>
      <c r="Y63" s="136"/>
      <c r="Z63" s="136"/>
      <c r="AA63" s="136"/>
      <c r="AB63" s="136"/>
      <c r="AE63"/>
      <c r="AF63"/>
      <c r="AG63"/>
      <c r="AH63"/>
      <c r="AI63"/>
      <c r="AJ63"/>
      <c r="AK63"/>
      <c r="AL63"/>
      <c r="AM63"/>
      <c r="AN63"/>
      <c r="AO63"/>
    </row>
    <row r="64" spans="3:41" s="133" customFormat="1" ht="14.25" customHeight="1">
      <c r="C64" s="137" t="s">
        <v>735</v>
      </c>
      <c r="D64" s="138"/>
      <c r="E64" s="139">
        <v>0</v>
      </c>
      <c r="F64" s="139">
        <v>0</v>
      </c>
      <c r="G64" s="139">
        <v>0</v>
      </c>
      <c r="H64" s="139">
        <v>0</v>
      </c>
      <c r="I64" s="139">
        <v>0</v>
      </c>
      <c r="J64" s="139">
        <v>0</v>
      </c>
      <c r="K64" s="139"/>
      <c r="L64" s="139"/>
      <c r="M64" s="139"/>
      <c r="N64" s="141"/>
      <c r="Q64" s="139"/>
      <c r="R64" s="139"/>
      <c r="S64" s="139"/>
      <c r="T64" s="139"/>
      <c r="U64"/>
      <c r="X64" s="135"/>
      <c r="Y64" s="136"/>
      <c r="Z64" s="136"/>
      <c r="AA64" s="136"/>
      <c r="AB64" s="136"/>
      <c r="AE64"/>
      <c r="AF64"/>
      <c r="AG64"/>
      <c r="AH64"/>
      <c r="AI64"/>
      <c r="AJ64"/>
      <c r="AK64"/>
      <c r="AL64"/>
      <c r="AM64"/>
      <c r="AN64"/>
      <c r="AO64"/>
    </row>
    <row r="65" spans="3:41" s="133" customFormat="1" ht="14.25" customHeight="1">
      <c r="C65" s="137" t="s">
        <v>552</v>
      </c>
      <c r="D65" s="138"/>
      <c r="E65" s="139">
        <f>$E$102*(1+S7)</f>
        <v>3218603.0896053673</v>
      </c>
      <c r="F65" s="139">
        <f>$F$102*(1+S7)</f>
        <v>2335789.9371304358</v>
      </c>
      <c r="G65" s="139">
        <f>F65+E65</f>
        <v>5554393.0267358031</v>
      </c>
      <c r="H65" s="139">
        <f>$H$102*(1+R7)</f>
        <v>826248.42959198228</v>
      </c>
      <c r="I65" s="139">
        <f>$I$102*(1+T7)</f>
        <v>759773.92110511893</v>
      </c>
      <c r="J65" s="272">
        <f>SUM(E65:I65)</f>
        <v>12694808.404168706</v>
      </c>
      <c r="K65" s="139"/>
      <c r="L65" s="139"/>
      <c r="M65" s="139"/>
      <c r="N65" s="141"/>
      <c r="Q65" s="139"/>
      <c r="R65" s="139"/>
      <c r="S65" s="139"/>
      <c r="T65" s="139"/>
      <c r="X65" s="135"/>
      <c r="Y65" s="136"/>
      <c r="Z65" s="136"/>
      <c r="AA65" s="136"/>
      <c r="AB65" s="136"/>
      <c r="AE65"/>
      <c r="AF65"/>
      <c r="AG65"/>
      <c r="AH65"/>
      <c r="AI65"/>
      <c r="AJ65"/>
      <c r="AK65"/>
      <c r="AL65"/>
      <c r="AM65"/>
      <c r="AN65"/>
      <c r="AO65"/>
    </row>
    <row r="66" spans="3:41" s="133" customFormat="1" ht="14.25" customHeight="1">
      <c r="C66" s="137" t="s">
        <v>554</v>
      </c>
      <c r="D66" s="138"/>
      <c r="E66" s="139">
        <f>$E$103*(1+S7)</f>
        <v>3298152.9258302976</v>
      </c>
      <c r="F66" s="139">
        <f>$F$103*(1+S7)</f>
        <v>4817168.6015359527</v>
      </c>
      <c r="G66" s="139">
        <f t="shared" ref="G66:G67" si="17">F66+E66</f>
        <v>8115321.5273662508</v>
      </c>
      <c r="H66" s="139">
        <f>$H$103*(1+R7)</f>
        <v>154772.0335084507</v>
      </c>
      <c r="I66" s="139">
        <f>$I$103*(1+T7)</f>
        <v>4101737.2791856597</v>
      </c>
      <c r="J66" s="272">
        <f>SUM(E66:I66)</f>
        <v>20487152.367426611</v>
      </c>
      <c r="K66" s="139"/>
      <c r="L66" s="139"/>
      <c r="M66" s="139"/>
      <c r="N66" s="141"/>
      <c r="Q66" s="139"/>
      <c r="R66" s="139"/>
      <c r="S66" s="139"/>
      <c r="T66" s="139"/>
      <c r="X66" s="135"/>
      <c r="Y66" s="136"/>
      <c r="Z66" s="136"/>
      <c r="AA66" s="136"/>
      <c r="AB66" s="136"/>
      <c r="AE66"/>
      <c r="AF66"/>
      <c r="AG66"/>
      <c r="AH66"/>
      <c r="AI66"/>
      <c r="AJ66"/>
      <c r="AK66"/>
      <c r="AL66"/>
      <c r="AM66"/>
      <c r="AN66"/>
      <c r="AO66"/>
    </row>
    <row r="67" spans="3:41" s="133" customFormat="1" ht="17.25" customHeight="1">
      <c r="C67" s="137" t="s">
        <v>555</v>
      </c>
      <c r="D67" s="138"/>
      <c r="E67" s="139">
        <f>$E$104*(1+S7)</f>
        <v>3890983.313973994</v>
      </c>
      <c r="F67" s="139">
        <f>$F$104*(1+S7)</f>
        <v>942007.58838233317</v>
      </c>
      <c r="G67" s="139">
        <f t="shared" si="17"/>
        <v>4832990.9023563275</v>
      </c>
      <c r="H67" s="139">
        <f>$H$104*(1+R7)</f>
        <v>709389.59042249667</v>
      </c>
      <c r="I67" s="139">
        <f>$I$104*(1+T7)</f>
        <v>75386.403059087752</v>
      </c>
      <c r="J67" s="272">
        <f>SUM(E67:I67)</f>
        <v>10450757.798194239</v>
      </c>
      <c r="K67" s="139"/>
      <c r="L67" s="139"/>
      <c r="M67" s="139"/>
      <c r="N67" s="141"/>
      <c r="S67" s="134"/>
      <c r="T67" s="134"/>
      <c r="X67" s="135"/>
      <c r="Y67" s="136"/>
      <c r="Z67" s="136"/>
      <c r="AA67" s="136"/>
      <c r="AB67" s="136"/>
      <c r="AE67"/>
      <c r="AF67"/>
      <c r="AG67"/>
      <c r="AH67"/>
      <c r="AI67"/>
      <c r="AJ67"/>
      <c r="AK67"/>
      <c r="AL67"/>
      <c r="AM67"/>
      <c r="AN67"/>
      <c r="AO67"/>
    </row>
    <row r="68" spans="3:41" s="151" customFormat="1" ht="12.75" customHeight="1">
      <c r="C68" s="146"/>
      <c r="D68" s="138"/>
      <c r="E68" s="139"/>
      <c r="F68" s="139"/>
      <c r="G68" s="139"/>
      <c r="H68" s="139"/>
      <c r="I68" s="139"/>
      <c r="J68" s="139"/>
      <c r="K68" s="139"/>
      <c r="L68" s="139"/>
      <c r="M68" s="139"/>
      <c r="N68" s="141"/>
      <c r="Q68" s="250"/>
      <c r="R68" s="250"/>
      <c r="S68" s="250"/>
      <c r="T68" s="250"/>
      <c r="X68" s="135"/>
      <c r="Y68" s="136"/>
      <c r="Z68" s="136"/>
      <c r="AA68" s="136"/>
      <c r="AB68" s="136"/>
      <c r="AC68" s="133"/>
      <c r="AE68"/>
      <c r="AF68"/>
      <c r="AG68"/>
      <c r="AH68"/>
      <c r="AI68"/>
      <c r="AJ68"/>
      <c r="AK68"/>
      <c r="AL68"/>
      <c r="AM68"/>
      <c r="AN68"/>
      <c r="AO68"/>
    </row>
    <row r="69" spans="3:41" ht="19.5" customHeight="1" thickBot="1">
      <c r="C69" s="147" t="s">
        <v>733</v>
      </c>
      <c r="D69" s="148"/>
      <c r="E69" s="149">
        <f>SUM(E63:E68)</f>
        <v>10407739.329409659</v>
      </c>
      <c r="F69" s="149">
        <f>SUM(F63:F68)</f>
        <v>8094966.1270487215</v>
      </c>
      <c r="G69" s="149">
        <f>SUM(G64:G68)</f>
        <v>18502705.456458382</v>
      </c>
      <c r="H69" s="149">
        <f>SUM(H63:H67)</f>
        <v>1690410.0535229295</v>
      </c>
      <c r="I69" s="149">
        <f>SUM(I63:I67)</f>
        <v>4936897.6033498663</v>
      </c>
      <c r="J69" s="149">
        <f>SUM(J63:J67)</f>
        <v>43632718.569789559</v>
      </c>
      <c r="K69" s="149"/>
      <c r="L69" s="149"/>
      <c r="M69" s="149"/>
      <c r="N69" s="150"/>
      <c r="X69" s="135"/>
      <c r="Y69" s="136"/>
      <c r="Z69" s="136"/>
      <c r="AA69" s="136"/>
      <c r="AB69" s="136"/>
      <c r="AC69" s="133"/>
    </row>
    <row r="70" spans="3:41" s="151" customFormat="1" ht="21.75" customHeight="1">
      <c r="C70" s="137" t="s">
        <v>738</v>
      </c>
      <c r="E70" s="139">
        <f>G70*70%</f>
        <v>3193230.0623525917</v>
      </c>
      <c r="F70" s="139">
        <f>G70-E70</f>
        <v>1368527.1695796824</v>
      </c>
      <c r="G70" s="139">
        <f>'Metering Opex Costs - Final'!K42</f>
        <v>4561757.2319322741</v>
      </c>
      <c r="H70" s="139"/>
      <c r="I70" s="139"/>
      <c r="J70" s="272">
        <f>I70+H70+G70</f>
        <v>4561757.2319322741</v>
      </c>
      <c r="N70" s="141"/>
      <c r="Q70" s="250"/>
      <c r="R70" s="250"/>
      <c r="S70" s="250"/>
      <c r="T70" s="250"/>
      <c r="X70" s="135"/>
      <c r="Y70" s="136"/>
      <c r="Z70" s="136"/>
      <c r="AA70" s="136"/>
      <c r="AB70" s="136"/>
      <c r="AC70" s="133"/>
      <c r="AE70"/>
      <c r="AF70"/>
      <c r="AG70"/>
      <c r="AH70"/>
      <c r="AI70"/>
      <c r="AJ70"/>
      <c r="AK70"/>
      <c r="AL70"/>
      <c r="AM70"/>
      <c r="AN70"/>
      <c r="AO70"/>
    </row>
    <row r="71" spans="3:41" s="151" customFormat="1" ht="18.75" customHeight="1">
      <c r="C71" s="137" t="s">
        <v>736</v>
      </c>
      <c r="E71" s="139">
        <f>G71*$E$69/$G$69</f>
        <v>2382543.4817958758</v>
      </c>
      <c r="F71" s="139">
        <f t="shared" ref="F71:F72" si="18">G71-E71</f>
        <v>1853102.5971085983</v>
      </c>
      <c r="G71" s="139">
        <f>'Metering Opex Costs - Final'!K43</f>
        <v>4235646.0789044742</v>
      </c>
      <c r="H71" s="139"/>
      <c r="I71" s="139">
        <f>'Metering Opex Costs - Final'!K15</f>
        <v>513463.49083449971</v>
      </c>
      <c r="J71" s="272">
        <f>I71+H71+G71</f>
        <v>4749109.5697389739</v>
      </c>
      <c r="N71" s="141"/>
      <c r="Q71" s="250"/>
      <c r="R71" s="250"/>
      <c r="S71" s="250"/>
      <c r="T71" s="250"/>
      <c r="X71" s="135"/>
      <c r="Y71" s="136"/>
      <c r="Z71" s="136"/>
      <c r="AA71" s="136"/>
      <c r="AB71" s="136"/>
      <c r="AC71" s="133"/>
      <c r="AE71"/>
      <c r="AF71"/>
      <c r="AG71"/>
      <c r="AH71"/>
      <c r="AI71"/>
      <c r="AJ71"/>
      <c r="AK71"/>
      <c r="AL71"/>
      <c r="AM71"/>
      <c r="AN71"/>
      <c r="AO71"/>
    </row>
    <row r="72" spans="3:41" s="151" customFormat="1" ht="18.75" customHeight="1">
      <c r="C72" s="137" t="s">
        <v>737</v>
      </c>
      <c r="E72" s="139">
        <f>G72*$E$69/$G$69</f>
        <v>96962.492313503026</v>
      </c>
      <c r="F72" s="139">
        <f t="shared" si="18"/>
        <v>75415.809911195218</v>
      </c>
      <c r="G72" s="139">
        <f>'Metering Opex Costs - Final'!K44</f>
        <v>172378.30222469824</v>
      </c>
      <c r="H72" s="139"/>
      <c r="I72" s="139">
        <f>'Metering Opex Costs - Final'!K16</f>
        <v>16227.975153949434</v>
      </c>
      <c r="J72" s="272">
        <f>I72+H72+G72</f>
        <v>188606.27737864768</v>
      </c>
      <c r="N72" s="141"/>
      <c r="Q72" s="250"/>
      <c r="R72" s="250"/>
      <c r="S72" s="250"/>
      <c r="T72" s="250"/>
      <c r="X72" s="135"/>
      <c r="Y72" s="136"/>
      <c r="Z72" s="136"/>
      <c r="AA72" s="136"/>
      <c r="AB72" s="136"/>
      <c r="AC72" s="133"/>
      <c r="AE72"/>
      <c r="AF72"/>
      <c r="AG72"/>
      <c r="AH72"/>
      <c r="AI72"/>
      <c r="AJ72"/>
      <c r="AK72"/>
      <c r="AL72"/>
      <c r="AM72"/>
      <c r="AN72"/>
      <c r="AO72"/>
    </row>
    <row r="73" spans="3:41" s="151" customFormat="1" ht="18.75" customHeight="1" thickBot="1">
      <c r="C73" s="147" t="s">
        <v>734</v>
      </c>
      <c r="D73" s="148"/>
      <c r="E73" s="149">
        <f t="shared" ref="E73:F73" si="19">SUM(E69:E72)</f>
        <v>16080475.365871629</v>
      </c>
      <c r="F73" s="149">
        <f t="shared" si="19"/>
        <v>11392011.703648198</v>
      </c>
      <c r="G73" s="149">
        <f>SUM(G69:G72)</f>
        <v>27472487.069519829</v>
      </c>
      <c r="H73" s="149">
        <f t="shared" ref="H73" si="20">SUM(H69:H72)</f>
        <v>1690410.0535229295</v>
      </c>
      <c r="I73" s="149">
        <f t="shared" ref="I73" si="21">SUM(I69:I72)</f>
        <v>5466589.0693383152</v>
      </c>
      <c r="J73" s="149">
        <f t="shared" ref="J73" si="22">SUM(J69:J72)</f>
        <v>53132191.648839459</v>
      </c>
      <c r="K73" s="149"/>
      <c r="L73" s="149"/>
      <c r="M73" s="149"/>
      <c r="N73" s="150"/>
      <c r="Q73" s="250"/>
      <c r="R73" s="250"/>
      <c r="S73" s="250"/>
      <c r="T73" s="250"/>
      <c r="X73" s="135"/>
      <c r="Y73" s="136"/>
      <c r="Z73" s="136"/>
      <c r="AA73" s="136"/>
      <c r="AB73" s="136"/>
      <c r="AC73" s="133"/>
      <c r="AE73"/>
      <c r="AF73"/>
      <c r="AG73"/>
      <c r="AH73"/>
      <c r="AI73"/>
      <c r="AJ73"/>
      <c r="AK73"/>
      <c r="AL73"/>
      <c r="AM73"/>
      <c r="AN73"/>
      <c r="AO73"/>
    </row>
    <row r="74" spans="3:41" s="151" customFormat="1" ht="18.75" customHeight="1">
      <c r="Q74" s="250"/>
      <c r="R74" s="250"/>
      <c r="S74" s="250"/>
      <c r="T74" s="250"/>
      <c r="X74" s="135"/>
      <c r="Y74" s="136"/>
      <c r="Z74" s="136"/>
      <c r="AA74" s="136"/>
      <c r="AB74" s="136"/>
      <c r="AC74" s="133"/>
      <c r="AE74"/>
      <c r="AF74"/>
      <c r="AG74"/>
      <c r="AH74"/>
      <c r="AI74"/>
      <c r="AJ74"/>
      <c r="AK74"/>
      <c r="AL74"/>
      <c r="AM74"/>
      <c r="AN74"/>
      <c r="AO74"/>
    </row>
    <row r="75" spans="3:41" ht="7.5" customHeight="1"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X75" s="135"/>
      <c r="Y75" s="136"/>
      <c r="Z75" s="136"/>
      <c r="AA75" s="136"/>
      <c r="AB75" s="136"/>
      <c r="AC75" s="133"/>
    </row>
    <row r="76" spans="3:41" ht="12.75" customHeight="1" thickBot="1">
      <c r="X76" s="135"/>
      <c r="Y76" s="136"/>
      <c r="Z76" s="136"/>
      <c r="AA76" s="136"/>
      <c r="AB76" s="136"/>
      <c r="AC76" s="133"/>
    </row>
    <row r="77" spans="3:41" ht="12.75" customHeight="1">
      <c r="C77" s="282" t="s">
        <v>743</v>
      </c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4"/>
      <c r="X77" s="135"/>
      <c r="Y77" s="136"/>
      <c r="Z77" s="136"/>
      <c r="AA77" s="136"/>
      <c r="AB77" s="136"/>
      <c r="AC77" s="133"/>
    </row>
    <row r="78" spans="3:41" ht="13.5" customHeight="1">
      <c r="C78" s="285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7"/>
      <c r="Q78" s="61"/>
      <c r="X78" s="135"/>
      <c r="Y78" s="136"/>
      <c r="Z78" s="136"/>
      <c r="AA78" s="136"/>
      <c r="AB78" s="136"/>
      <c r="AC78" s="133"/>
    </row>
    <row r="79" spans="3:41" ht="23.25" customHeight="1" thickBot="1">
      <c r="C79" s="285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7"/>
      <c r="Q79" s="139"/>
      <c r="R79" s="139"/>
      <c r="S79" s="139"/>
      <c r="T79" s="139"/>
      <c r="X79" s="135"/>
      <c r="Y79" s="136"/>
      <c r="Z79" s="136"/>
      <c r="AA79" s="136"/>
      <c r="AB79" s="136"/>
      <c r="AC79" s="133"/>
    </row>
    <row r="80" spans="3:41" s="133" customFormat="1" ht="16.5" customHeight="1" thickBot="1">
      <c r="C80" s="126" t="s">
        <v>545</v>
      </c>
      <c r="D80" s="127"/>
      <c r="E80" s="288" t="s">
        <v>546</v>
      </c>
      <c r="F80" s="288"/>
      <c r="G80" s="288"/>
      <c r="H80" s="288"/>
      <c r="I80" s="288"/>
      <c r="J80" s="288"/>
      <c r="K80" s="127"/>
      <c r="L80" s="288"/>
      <c r="M80" s="288"/>
      <c r="N80" s="128"/>
      <c r="Q80" s="139"/>
      <c r="R80" s="139"/>
      <c r="S80" s="139"/>
      <c r="T80" s="139"/>
      <c r="U80"/>
      <c r="X80" s="135"/>
      <c r="Y80" s="136"/>
      <c r="Z80" s="136"/>
      <c r="AA80" s="136"/>
      <c r="AB80" s="136"/>
      <c r="AE80"/>
      <c r="AF80"/>
      <c r="AG80"/>
      <c r="AH80"/>
      <c r="AI80"/>
      <c r="AJ80"/>
      <c r="AK80"/>
      <c r="AL80"/>
      <c r="AM80"/>
      <c r="AN80"/>
      <c r="AO80"/>
    </row>
    <row r="81" spans="3:41" s="133" customFormat="1" ht="14.25" customHeight="1" thickBot="1">
      <c r="C81" s="129"/>
      <c r="D81" s="130"/>
      <c r="E81" s="130" t="s">
        <v>549</v>
      </c>
      <c r="F81" s="130" t="s">
        <v>550</v>
      </c>
      <c r="G81" s="273" t="s">
        <v>732</v>
      </c>
      <c r="H81" s="131" t="s">
        <v>441</v>
      </c>
      <c r="I81" s="131" t="s">
        <v>300</v>
      </c>
      <c r="J81" s="131" t="s">
        <v>551</v>
      </c>
      <c r="K81" s="130"/>
      <c r="L81" s="130"/>
      <c r="M81" s="130"/>
      <c r="N81" s="132"/>
      <c r="Q81" s="139"/>
      <c r="R81" s="139"/>
      <c r="S81" s="139"/>
      <c r="T81" s="139"/>
      <c r="U81"/>
      <c r="X81" s="135"/>
      <c r="Y81" s="136"/>
      <c r="Z81" s="136"/>
      <c r="AA81" s="136"/>
      <c r="AB81" s="136"/>
      <c r="AE81"/>
      <c r="AF81"/>
      <c r="AG81"/>
      <c r="AH81"/>
      <c r="AI81"/>
      <c r="AJ81"/>
      <c r="AK81"/>
      <c r="AL81"/>
      <c r="AM81"/>
      <c r="AN81"/>
      <c r="AO81"/>
    </row>
    <row r="82" spans="3:41" s="133" customFormat="1" ht="14.25" customHeight="1">
      <c r="C82" s="137"/>
      <c r="D82" s="138"/>
      <c r="E82" s="139"/>
      <c r="F82" s="139"/>
      <c r="G82" s="139"/>
      <c r="H82" s="139"/>
      <c r="I82" s="139"/>
      <c r="J82" s="139"/>
      <c r="K82" s="139"/>
      <c r="L82" s="139"/>
      <c r="M82" s="139"/>
      <c r="N82" s="141"/>
      <c r="Q82" s="139"/>
      <c r="R82" s="139"/>
      <c r="S82" s="139"/>
      <c r="T82" s="139"/>
      <c r="U82"/>
      <c r="X82" s="135"/>
      <c r="Y82" s="136"/>
      <c r="Z82" s="136"/>
      <c r="AA82" s="136"/>
      <c r="AB82" s="136"/>
      <c r="AE82"/>
      <c r="AF82"/>
      <c r="AG82"/>
      <c r="AH82"/>
      <c r="AI82"/>
      <c r="AJ82"/>
      <c r="AK82"/>
      <c r="AL82"/>
      <c r="AM82"/>
      <c r="AN82"/>
      <c r="AO82"/>
    </row>
    <row r="83" spans="3:41" s="133" customFormat="1" ht="14.25" customHeight="1">
      <c r="C83" s="137" t="s">
        <v>735</v>
      </c>
      <c r="D83" s="138"/>
      <c r="E83" s="139">
        <v>0</v>
      </c>
      <c r="F83" s="139">
        <v>0</v>
      </c>
      <c r="G83" s="139">
        <v>0</v>
      </c>
      <c r="H83" s="139">
        <v>0</v>
      </c>
      <c r="I83" s="139">
        <v>0</v>
      </c>
      <c r="J83" s="139">
        <v>0</v>
      </c>
      <c r="K83" s="139"/>
      <c r="L83" s="139"/>
      <c r="M83" s="139"/>
      <c r="N83" s="141"/>
      <c r="Q83" s="139"/>
      <c r="R83" s="139"/>
      <c r="S83" s="139"/>
      <c r="T83" s="139"/>
      <c r="U83"/>
      <c r="X83" s="135"/>
      <c r="Y83" s="136"/>
      <c r="Z83" s="136"/>
      <c r="AA83" s="136"/>
      <c r="AB83" s="136"/>
      <c r="AE83"/>
      <c r="AF83"/>
      <c r="AG83"/>
      <c r="AH83"/>
      <c r="AI83"/>
      <c r="AJ83"/>
      <c r="AK83"/>
      <c r="AL83"/>
      <c r="AM83"/>
      <c r="AN83"/>
      <c r="AO83"/>
    </row>
    <row r="84" spans="3:41" s="133" customFormat="1" ht="16.5" customHeight="1">
      <c r="C84" s="137" t="s">
        <v>552</v>
      </c>
      <c r="D84" s="138"/>
      <c r="E84" s="139">
        <f>$E$102*(1+S6)</f>
        <v>3176312.4063001066</v>
      </c>
      <c r="F84" s="139">
        <f>$F$102*(1+S6)</f>
        <v>2305098.9355534413</v>
      </c>
      <c r="G84" s="139">
        <f>F84+E84</f>
        <v>5481411.3418535478</v>
      </c>
      <c r="H84" s="139">
        <f>$H$102*(1+R6)</f>
        <v>813162.98956343113</v>
      </c>
      <c r="I84" s="139">
        <f>$I$102*(1+T6)</f>
        <v>750881.07069570012</v>
      </c>
      <c r="J84" s="272">
        <f>SUM(E84:I84)</f>
        <v>12526866.743966227</v>
      </c>
      <c r="K84" s="139"/>
      <c r="L84" s="139"/>
      <c r="M84" s="139"/>
      <c r="N84" s="141"/>
      <c r="Q84" s="139"/>
      <c r="R84" s="139"/>
      <c r="S84" s="139"/>
      <c r="T84" s="139"/>
      <c r="X84" s="135"/>
      <c r="Y84" s="136"/>
      <c r="Z84" s="136"/>
      <c r="AA84" s="136"/>
      <c r="AB84" s="136"/>
      <c r="AE84"/>
      <c r="AF84"/>
      <c r="AG84"/>
      <c r="AH84"/>
      <c r="AI84"/>
      <c r="AJ84"/>
      <c r="AK84"/>
      <c r="AL84"/>
      <c r="AM84"/>
      <c r="AN84"/>
      <c r="AO84"/>
    </row>
    <row r="85" spans="3:41" s="133" customFormat="1" ht="16.5" customHeight="1">
      <c r="C85" s="137" t="s">
        <v>554</v>
      </c>
      <c r="D85" s="138"/>
      <c r="E85" s="139">
        <f>$E$103*(1+S6)</f>
        <v>3254817.0012085042</v>
      </c>
      <c r="F85" s="139">
        <f>$F$103*(1+S6)</f>
        <v>4753873.6421750011</v>
      </c>
      <c r="G85" s="139">
        <f t="shared" ref="G85:G86" si="23">F85+E85</f>
        <v>8008690.6433835048</v>
      </c>
      <c r="H85" s="139">
        <f>$H$103*(1+R6)</f>
        <v>152320.88190557039</v>
      </c>
      <c r="I85" s="139">
        <f>$I$103*(1+T6)</f>
        <v>4053728.0819372484</v>
      </c>
      <c r="J85" s="272">
        <f>SUM(E85:I85)</f>
        <v>20223430.25060983</v>
      </c>
      <c r="K85" s="139"/>
      <c r="L85" s="139"/>
      <c r="M85" s="139"/>
      <c r="N85" s="141"/>
      <c r="Q85" s="139"/>
      <c r="R85" s="139"/>
      <c r="S85" s="139"/>
      <c r="T85" s="139"/>
      <c r="Y85" s="145"/>
      <c r="Z85" s="145"/>
      <c r="AA85" s="145"/>
      <c r="AB85" s="145"/>
      <c r="AE85"/>
      <c r="AF85"/>
      <c r="AG85"/>
      <c r="AH85"/>
      <c r="AI85"/>
      <c r="AJ85"/>
      <c r="AK85"/>
      <c r="AL85"/>
      <c r="AM85"/>
      <c r="AN85"/>
      <c r="AO85"/>
    </row>
    <row r="86" spans="3:41" s="133" customFormat="1" ht="16.5" customHeight="1">
      <c r="C86" s="137" t="s">
        <v>555</v>
      </c>
      <c r="D86" s="138"/>
      <c r="E86" s="139">
        <f>$E$104*(1+S6)</f>
        <v>3839857.922462143</v>
      </c>
      <c r="F86" s="139">
        <f>$F$104*(1+S6)</f>
        <v>929630.12415877322</v>
      </c>
      <c r="G86" s="139">
        <f t="shared" si="23"/>
        <v>4769488.0466209166</v>
      </c>
      <c r="H86" s="139">
        <f>$H$104*(1+R6)</f>
        <v>698154.86414660409</v>
      </c>
      <c r="I86" s="139">
        <f>$I$104*(1+T6)</f>
        <v>74504.035309042447</v>
      </c>
      <c r="J86" s="272">
        <f>SUM(E86:I86)</f>
        <v>10311634.992697479</v>
      </c>
      <c r="K86" s="139"/>
      <c r="L86" s="139"/>
      <c r="M86" s="139"/>
      <c r="N86" s="141"/>
      <c r="S86" s="134"/>
      <c r="T86" s="134"/>
      <c r="Y86" s="145"/>
      <c r="Z86" s="145"/>
      <c r="AA86" s="145"/>
      <c r="AB86" s="145"/>
      <c r="AE86"/>
      <c r="AF86"/>
      <c r="AG86"/>
      <c r="AH86"/>
      <c r="AI86"/>
      <c r="AJ86"/>
      <c r="AK86"/>
      <c r="AL86"/>
      <c r="AM86"/>
      <c r="AN86"/>
      <c r="AO86"/>
    </row>
    <row r="87" spans="3:41" s="151" customFormat="1" ht="11.25" customHeight="1">
      <c r="C87" s="146"/>
      <c r="D87" s="138"/>
      <c r="E87" s="139"/>
      <c r="F87" s="139"/>
      <c r="G87" s="139"/>
      <c r="H87" s="139"/>
      <c r="I87" s="139"/>
      <c r="J87" s="139"/>
      <c r="K87" s="139"/>
      <c r="L87" s="139"/>
      <c r="M87" s="139"/>
      <c r="N87" s="141"/>
      <c r="Q87" s="250"/>
      <c r="R87" s="250"/>
      <c r="S87" s="250"/>
      <c r="T87" s="250"/>
      <c r="X87" s="135"/>
      <c r="Y87" s="37"/>
      <c r="Z87" s="37" t="s">
        <v>491</v>
      </c>
      <c r="AA87" s="37" t="s">
        <v>492</v>
      </c>
      <c r="AB87" s="37" t="s">
        <v>493</v>
      </c>
      <c r="AE87"/>
      <c r="AF87"/>
      <c r="AG87"/>
      <c r="AH87"/>
      <c r="AI87"/>
      <c r="AJ87"/>
      <c r="AK87"/>
      <c r="AL87"/>
      <c r="AM87"/>
      <c r="AN87"/>
      <c r="AO87"/>
    </row>
    <row r="88" spans="3:41" ht="17.25" customHeight="1" thickBot="1">
      <c r="C88" s="147" t="s">
        <v>733</v>
      </c>
      <c r="D88" s="148"/>
      <c r="E88" s="149">
        <f>SUM(E82:E87)</f>
        <v>10270987.329970755</v>
      </c>
      <c r="F88" s="149">
        <f>SUM(F82:F87)</f>
        <v>7988602.7018872164</v>
      </c>
      <c r="G88" s="149">
        <f>SUM(G83:G87)</f>
        <v>18259590.031857967</v>
      </c>
      <c r="H88" s="149">
        <f>SUM(H82:H86)</f>
        <v>1663638.7356156055</v>
      </c>
      <c r="I88" s="149">
        <f>SUM(I82:I86)</f>
        <v>4879113.1879419908</v>
      </c>
      <c r="J88" s="149">
        <f>SUM(J82:J86)</f>
        <v>43061931.987273537</v>
      </c>
      <c r="K88" s="149"/>
      <c r="L88" s="149"/>
      <c r="M88" s="149"/>
      <c r="N88" s="150"/>
    </row>
    <row r="89" spans="3:41" s="151" customFormat="1" ht="21.75" customHeight="1">
      <c r="C89" s="137" t="s">
        <v>738</v>
      </c>
      <c r="E89" s="139">
        <f>G89*70%</f>
        <v>3170800.7060988233</v>
      </c>
      <c r="F89" s="139">
        <f>G89-E89</f>
        <v>1358914.5883280677</v>
      </c>
      <c r="G89" s="139">
        <f>'Metering Opex Costs - Final'!J42</f>
        <v>4529715.294426891</v>
      </c>
      <c r="H89" s="139"/>
      <c r="I89" s="139"/>
      <c r="J89" s="272">
        <f>I89+H89+G89</f>
        <v>4529715.294426891</v>
      </c>
      <c r="N89" s="141"/>
      <c r="Q89" s="250"/>
      <c r="R89" s="250"/>
      <c r="S89" s="250"/>
      <c r="T89" s="250"/>
      <c r="X89" s="135"/>
      <c r="Y89" s="136"/>
      <c r="Z89" s="136"/>
      <c r="AA89" s="136"/>
      <c r="AB89" s="136"/>
      <c r="AC89" s="133"/>
      <c r="AE89"/>
      <c r="AF89"/>
      <c r="AG89"/>
      <c r="AH89"/>
      <c r="AI89"/>
      <c r="AJ89"/>
      <c r="AK89"/>
      <c r="AL89"/>
      <c r="AM89"/>
      <c r="AN89"/>
      <c r="AO89"/>
    </row>
    <row r="90" spans="3:41" s="151" customFormat="1" ht="18.75" customHeight="1">
      <c r="C90" s="137" t="s">
        <v>736</v>
      </c>
      <c r="E90" s="139">
        <f>G90*$E$88/$G$88</f>
        <v>2351179.1783612357</v>
      </c>
      <c r="F90" s="139">
        <f t="shared" ref="F90:F91" si="24">G90-E90</f>
        <v>1828707.9648194839</v>
      </c>
      <c r="G90" s="139">
        <f>'Metering Opex Costs - Final'!J43</f>
        <v>4179887.1431807196</v>
      </c>
      <c r="H90" s="139"/>
      <c r="I90" s="139">
        <f>'Metering Opex Costs - Final'!J15</f>
        <v>496010.18719107733</v>
      </c>
      <c r="J90" s="272">
        <f>I90+H90+G90</f>
        <v>4675897.3303717971</v>
      </c>
      <c r="N90" s="141"/>
      <c r="Q90" s="250"/>
      <c r="R90" s="250"/>
      <c r="S90" s="250"/>
      <c r="T90" s="250"/>
      <c r="X90" s="135"/>
      <c r="Y90" s="136"/>
      <c r="Z90" s="136"/>
      <c r="AA90" s="136"/>
      <c r="AB90" s="136"/>
      <c r="AC90" s="133"/>
      <c r="AE90"/>
      <c r="AF90"/>
      <c r="AG90"/>
      <c r="AH90"/>
      <c r="AI90"/>
      <c r="AJ90"/>
      <c r="AK90"/>
      <c r="AL90"/>
      <c r="AM90"/>
      <c r="AN90"/>
      <c r="AO90"/>
    </row>
    <row r="91" spans="3:41" s="151" customFormat="1" ht="18.75" customHeight="1">
      <c r="C91" s="137" t="s">
        <v>737</v>
      </c>
      <c r="E91" s="139">
        <f>G91*$E$88/$G$88</f>
        <v>55816.866976398836</v>
      </c>
      <c r="F91" s="139">
        <f t="shared" si="24"/>
        <v>43413.42852574704</v>
      </c>
      <c r="G91" s="139">
        <f>'Metering Opex Costs - Final'!J44</f>
        <v>99230.295502145877</v>
      </c>
      <c r="H91" s="139"/>
      <c r="I91" s="139">
        <f>'Metering Opex Costs - Final'!J16</f>
        <v>9144.5461333782496</v>
      </c>
      <c r="J91" s="272">
        <f>I91+H91+G91</f>
        <v>108374.84163552412</v>
      </c>
      <c r="N91" s="141"/>
      <c r="Q91" s="250"/>
      <c r="R91" s="250"/>
      <c r="S91" s="250"/>
      <c r="T91" s="250"/>
      <c r="X91" s="135"/>
      <c r="Y91" s="136"/>
      <c r="Z91" s="136"/>
      <c r="AA91" s="136"/>
      <c r="AB91" s="136"/>
      <c r="AC91" s="133"/>
      <c r="AE91"/>
      <c r="AF91"/>
      <c r="AG91"/>
      <c r="AH91"/>
      <c r="AI91"/>
      <c r="AJ91"/>
      <c r="AK91"/>
      <c r="AL91"/>
      <c r="AM91"/>
      <c r="AN91"/>
      <c r="AO91"/>
    </row>
    <row r="92" spans="3:41" s="151" customFormat="1" ht="18.75" customHeight="1" thickBot="1">
      <c r="C92" s="147" t="s">
        <v>734</v>
      </c>
      <c r="D92" s="148"/>
      <c r="E92" s="149">
        <f t="shared" ref="E92:F92" si="25">SUM(E88:E91)</f>
        <v>15848784.081407212</v>
      </c>
      <c r="F92" s="149">
        <f t="shared" si="25"/>
        <v>11219638.683560515</v>
      </c>
      <c r="G92" s="149">
        <f>SUM(G88:G91)</f>
        <v>27068422.764967725</v>
      </c>
      <c r="H92" s="149">
        <f t="shared" ref="H92" si="26">SUM(H88:H91)</f>
        <v>1663638.7356156055</v>
      </c>
      <c r="I92" s="149">
        <f t="shared" ref="I92" si="27">SUM(I88:I91)</f>
        <v>5384267.9212664468</v>
      </c>
      <c r="J92" s="149">
        <f t="shared" ref="J92" si="28">SUM(J88:J91)</f>
        <v>52375919.453707747</v>
      </c>
      <c r="K92" s="149"/>
      <c r="L92" s="149"/>
      <c r="M92" s="149"/>
      <c r="N92" s="150"/>
      <c r="Q92" s="250"/>
      <c r="R92" s="250"/>
      <c r="S92" s="250"/>
      <c r="T92" s="250"/>
      <c r="X92" s="135"/>
      <c r="Y92" s="136"/>
      <c r="Z92" s="136"/>
      <c r="AA92" s="136"/>
      <c r="AB92" s="136"/>
      <c r="AC92" s="133"/>
      <c r="AE92"/>
      <c r="AF92"/>
      <c r="AG92"/>
      <c r="AH92"/>
      <c r="AI92"/>
      <c r="AJ92"/>
      <c r="AK92"/>
      <c r="AL92"/>
      <c r="AM92"/>
      <c r="AN92"/>
      <c r="AO92"/>
    </row>
    <row r="93" spans="3:41" s="151" customFormat="1" ht="18.75" customHeight="1">
      <c r="Q93" s="250"/>
      <c r="R93" s="250"/>
      <c r="S93" s="250"/>
      <c r="T93" s="250"/>
      <c r="X93" s="135"/>
      <c r="Y93" s="136"/>
      <c r="Z93" s="136"/>
      <c r="AA93" s="136"/>
      <c r="AB93" s="136"/>
      <c r="AC93" s="133"/>
      <c r="AE93"/>
      <c r="AF93"/>
      <c r="AG93"/>
      <c r="AH93"/>
      <c r="AI93"/>
      <c r="AJ93"/>
      <c r="AK93"/>
      <c r="AL93"/>
      <c r="AM93"/>
      <c r="AN93"/>
      <c r="AO93"/>
    </row>
    <row r="94" spans="3:41" ht="7.5" customHeight="1"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</row>
    <row r="95" spans="3:41" ht="12.75" customHeight="1" thickBot="1"/>
    <row r="96" spans="3:41" ht="12.75" customHeight="1">
      <c r="C96" s="282" t="s">
        <v>543</v>
      </c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4"/>
      <c r="X96" s="65"/>
    </row>
    <row r="97" spans="3:41" ht="13.5" customHeight="1">
      <c r="C97" s="285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7"/>
      <c r="Q97" s="61"/>
    </row>
    <row r="98" spans="3:41" ht="23.25" customHeight="1" thickBot="1">
      <c r="C98" s="285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7"/>
      <c r="Q98" s="139"/>
      <c r="R98" s="139"/>
      <c r="S98" s="139"/>
      <c r="T98" s="139"/>
      <c r="X98" s="65"/>
      <c r="Y98" s="37"/>
      <c r="Z98" s="37" t="s">
        <v>491</v>
      </c>
      <c r="AA98" s="37" t="s">
        <v>492</v>
      </c>
      <c r="AB98" s="37" t="s">
        <v>493</v>
      </c>
    </row>
    <row r="99" spans="3:41" s="133" customFormat="1" ht="16.5" customHeight="1" thickBot="1">
      <c r="C99" s="126" t="s">
        <v>545</v>
      </c>
      <c r="D99" s="127"/>
      <c r="E99" s="288" t="s">
        <v>546</v>
      </c>
      <c r="F99" s="288"/>
      <c r="G99" s="288"/>
      <c r="H99" s="288"/>
      <c r="I99" s="288"/>
      <c r="J99" s="288"/>
      <c r="K99" s="127"/>
      <c r="L99" s="288"/>
      <c r="M99" s="288"/>
      <c r="N99" s="128"/>
      <c r="Q99" s="139"/>
      <c r="R99" s="139"/>
      <c r="S99" s="139"/>
      <c r="T99" s="139"/>
      <c r="U99"/>
      <c r="X99" s="135"/>
      <c r="Y99" s="136"/>
      <c r="Z99" s="136">
        <v>5753159.2899999991</v>
      </c>
      <c r="AA99" s="136">
        <v>6621222.6000000015</v>
      </c>
      <c r="AB99" s="136">
        <v>6114158.1799999997</v>
      </c>
      <c r="AE99"/>
      <c r="AF99"/>
      <c r="AG99"/>
      <c r="AH99"/>
      <c r="AI99"/>
      <c r="AJ99"/>
      <c r="AK99"/>
      <c r="AL99"/>
      <c r="AM99"/>
      <c r="AN99"/>
      <c r="AO99"/>
    </row>
    <row r="100" spans="3:41" s="133" customFormat="1" ht="14.25" customHeight="1" thickBot="1">
      <c r="C100" s="129"/>
      <c r="D100" s="130"/>
      <c r="E100" s="130" t="s">
        <v>549</v>
      </c>
      <c r="F100" s="130" t="s">
        <v>550</v>
      </c>
      <c r="G100" s="130"/>
      <c r="H100" s="131" t="s">
        <v>441</v>
      </c>
      <c r="I100" s="131" t="s">
        <v>300</v>
      </c>
      <c r="J100" s="131" t="s">
        <v>551</v>
      </c>
      <c r="K100" s="130"/>
      <c r="L100" s="130"/>
      <c r="M100" s="130"/>
      <c r="N100" s="132"/>
      <c r="Q100" s="139"/>
      <c r="R100" s="139"/>
      <c r="S100" s="139"/>
      <c r="T100" s="139"/>
      <c r="U100"/>
      <c r="X100" s="135"/>
      <c r="Y100" s="136"/>
      <c r="Z100" s="136">
        <v>7748320.9286000002</v>
      </c>
      <c r="AA100" s="136">
        <v>7128021.390300001</v>
      </c>
      <c r="AB100" s="136">
        <v>6941877.4264000002</v>
      </c>
      <c r="AE100"/>
      <c r="AF100"/>
      <c r="AG100"/>
      <c r="AH100"/>
      <c r="AI100"/>
      <c r="AJ100"/>
      <c r="AK100"/>
      <c r="AL100"/>
      <c r="AM100"/>
      <c r="AN100"/>
      <c r="AO100"/>
    </row>
    <row r="101" spans="3:41" s="133" customFormat="1" ht="14.25" customHeight="1">
      <c r="C101" s="137"/>
      <c r="D101" s="138"/>
      <c r="E101" s="139"/>
      <c r="F101" s="139"/>
      <c r="G101" s="139"/>
      <c r="H101" s="139"/>
      <c r="I101" s="139"/>
      <c r="J101" s="139"/>
      <c r="K101" s="139"/>
      <c r="L101" s="139"/>
      <c r="M101" s="139"/>
      <c r="N101" s="141"/>
      <c r="Q101" s="139"/>
      <c r="R101" s="139"/>
      <c r="S101" s="139"/>
      <c r="T101" s="139"/>
      <c r="U101"/>
      <c r="X101" s="135"/>
      <c r="Y101" s="136"/>
      <c r="Z101" s="136">
        <v>4792700.3273164835</v>
      </c>
      <c r="AA101" s="136">
        <v>4434496.2074717032</v>
      </c>
      <c r="AB101" s="136">
        <v>4213482.8896483518</v>
      </c>
      <c r="AE101"/>
      <c r="AF101"/>
      <c r="AG101"/>
      <c r="AH101"/>
      <c r="AI101"/>
      <c r="AJ101"/>
      <c r="AK101"/>
      <c r="AL101"/>
      <c r="AM101"/>
      <c r="AN101"/>
      <c r="AO101"/>
    </row>
    <row r="102" spans="3:41" s="133" customFormat="1" ht="14.25" customHeight="1" thickBot="1">
      <c r="C102" s="137" t="s">
        <v>552</v>
      </c>
      <c r="D102" s="138"/>
      <c r="E102" s="139">
        <f>Summary!E7+Summary!E8</f>
        <v>3159835.8716999996</v>
      </c>
      <c r="F102" s="139">
        <f>Summary!F7+Summary!F8</f>
        <v>2293141.660099999</v>
      </c>
      <c r="G102" s="139"/>
      <c r="H102" s="139">
        <f>Summary!G7+Summary!G8</f>
        <v>806013.3885</v>
      </c>
      <c r="I102" s="139">
        <f>Summary!H7+Summary!H8</f>
        <v>748396.09324999992</v>
      </c>
      <c r="J102" s="142">
        <f>SUM(E102:I102)</f>
        <v>7007387.0135499984</v>
      </c>
      <c r="K102" s="139"/>
      <c r="L102" s="139"/>
      <c r="M102" s="139"/>
      <c r="N102" s="141"/>
      <c r="Q102" s="139"/>
      <c r="R102" s="139"/>
      <c r="S102" s="139"/>
      <c r="T102" s="139"/>
      <c r="X102" s="135"/>
      <c r="Y102" s="144"/>
      <c r="Z102" s="144">
        <v>18294180.545916483</v>
      </c>
      <c r="AA102" s="144">
        <v>18183740.197771706</v>
      </c>
      <c r="AB102" s="144">
        <v>17269518.496048354</v>
      </c>
      <c r="AE102"/>
      <c r="AF102"/>
      <c r="AG102"/>
      <c r="AH102"/>
      <c r="AI102"/>
      <c r="AJ102"/>
      <c r="AK102"/>
      <c r="AL102"/>
      <c r="AM102"/>
      <c r="AN102"/>
      <c r="AO102"/>
    </row>
    <row r="103" spans="3:41" s="133" customFormat="1" ht="14.25" customHeight="1" thickTop="1">
      <c r="C103" s="137" t="s">
        <v>554</v>
      </c>
      <c r="D103" s="138"/>
      <c r="E103" s="139">
        <f>DTS!AT198</f>
        <v>3237933.2385058627</v>
      </c>
      <c r="F103" s="139">
        <f>DTS!AU198</f>
        <v>4729213.7997128833</v>
      </c>
      <c r="G103" s="139"/>
      <c r="H103" s="139">
        <f>DTS!AW198</f>
        <v>150981.62575000001</v>
      </c>
      <c r="I103" s="139">
        <f>DTS!AV198</f>
        <v>4040312.6114349989</v>
      </c>
      <c r="J103" s="143">
        <f>SUM(E103:I103)</f>
        <v>12158441.275403745</v>
      </c>
      <c r="K103" s="139"/>
      <c r="L103" s="139"/>
      <c r="M103" s="139"/>
      <c r="N103" s="141"/>
      <c r="Q103" s="139"/>
      <c r="R103" s="139"/>
      <c r="S103" s="139"/>
      <c r="T103" s="139"/>
      <c r="Y103" s="145"/>
      <c r="Z103" s="145"/>
      <c r="AA103" s="145"/>
      <c r="AB103" s="145"/>
      <c r="AE103"/>
      <c r="AF103"/>
      <c r="AG103"/>
      <c r="AH103"/>
      <c r="AI103"/>
      <c r="AJ103"/>
      <c r="AK103"/>
      <c r="AL103"/>
      <c r="AM103"/>
      <c r="AN103"/>
      <c r="AO103"/>
    </row>
    <row r="104" spans="3:41" s="133" customFormat="1" ht="17.25" customHeight="1">
      <c r="C104" s="137" t="s">
        <v>555</v>
      </c>
      <c r="D104" s="138"/>
      <c r="E104" s="139">
        <f>DTS!AT166+DTS!AT74+DTS!AT36</f>
        <v>3819939.3679164839</v>
      </c>
      <c r="F104" s="139">
        <f>DTS!AU166+DTS!AU74+DTS!AU36</f>
        <v>924807.83939999994</v>
      </c>
      <c r="G104" s="139"/>
      <c r="H104" s="139">
        <f>DTS!AW166+DTS!AW74</f>
        <v>692016.45299999986</v>
      </c>
      <c r="I104" s="139">
        <f>DTS!AV166+DTS!AV74+DTS!AV36</f>
        <v>74257.470500603362</v>
      </c>
      <c r="J104" s="143">
        <f>SUM(E104:I104)</f>
        <v>5511021.1308170874</v>
      </c>
      <c r="K104" s="139"/>
      <c r="L104" s="139"/>
      <c r="M104" s="139"/>
      <c r="N104" s="141"/>
      <c r="S104" s="134"/>
      <c r="T104" s="134"/>
      <c r="Y104" s="145"/>
      <c r="Z104" s="145"/>
      <c r="AA104" s="145"/>
      <c r="AB104" s="145"/>
      <c r="AE104"/>
      <c r="AF104"/>
      <c r="AG104"/>
      <c r="AH104"/>
      <c r="AI104"/>
      <c r="AJ104"/>
      <c r="AK104"/>
      <c r="AL104"/>
      <c r="AM104"/>
      <c r="AN104"/>
      <c r="AO104"/>
    </row>
    <row r="105" spans="3:41" s="151" customFormat="1" ht="18.75" customHeight="1">
      <c r="C105" s="146"/>
      <c r="D105" s="138"/>
      <c r="E105" s="139"/>
      <c r="F105" s="139"/>
      <c r="G105" s="139"/>
      <c r="H105" s="139"/>
      <c r="I105" s="139"/>
      <c r="J105" s="139"/>
      <c r="K105" s="139"/>
      <c r="L105" s="139"/>
      <c r="M105" s="139"/>
      <c r="N105" s="141"/>
      <c r="Q105" s="250"/>
      <c r="R105" s="250"/>
      <c r="S105" s="250"/>
      <c r="T105" s="250"/>
      <c r="X105" s="135"/>
      <c r="Y105" s="37"/>
      <c r="Z105" s="37" t="s">
        <v>491</v>
      </c>
      <c r="AA105" s="37" t="s">
        <v>492</v>
      </c>
      <c r="AB105" s="37" t="s">
        <v>493</v>
      </c>
      <c r="AE105"/>
      <c r="AF105"/>
      <c r="AG105"/>
      <c r="AH105"/>
      <c r="AI105"/>
      <c r="AJ105"/>
      <c r="AK105"/>
      <c r="AL105"/>
      <c r="AM105"/>
      <c r="AN105"/>
      <c r="AO105"/>
    </row>
    <row r="106" spans="3:41" ht="20.25" customHeight="1" thickBot="1">
      <c r="C106" s="147" t="s">
        <v>302</v>
      </c>
      <c r="D106" s="148"/>
      <c r="E106" s="149">
        <f>SUM(E101:E105)</f>
        <v>10217708.478122346</v>
      </c>
      <c r="F106" s="149">
        <f>SUM(F101:F105)</f>
        <v>7947163.2992128823</v>
      </c>
      <c r="G106" s="149"/>
      <c r="H106" s="149">
        <f>SUM(H101:H104)</f>
        <v>1649011.4672499998</v>
      </c>
      <c r="I106" s="149">
        <f>SUM(I101:I104)</f>
        <v>4862966.1751856022</v>
      </c>
      <c r="J106" s="149">
        <f>SUM(J101:J104)</f>
        <v>24676849.419770829</v>
      </c>
      <c r="K106" s="149"/>
      <c r="L106" s="149"/>
      <c r="M106" s="149"/>
      <c r="N106" s="150"/>
    </row>
    <row r="107" spans="3:41" s="151" customFormat="1" ht="21.75" customHeight="1">
      <c r="C107"/>
      <c r="D107"/>
      <c r="E107"/>
      <c r="F107"/>
      <c r="G107"/>
      <c r="H107"/>
      <c r="I107"/>
      <c r="J107"/>
      <c r="K107"/>
      <c r="L107"/>
      <c r="M107"/>
      <c r="N107"/>
      <c r="Q107" s="250"/>
      <c r="R107" s="250"/>
      <c r="S107" s="250"/>
      <c r="T107" s="250"/>
      <c r="X107" s="135"/>
      <c r="Y107" s="136"/>
      <c r="Z107" s="136"/>
      <c r="AA107" s="136"/>
      <c r="AB107" s="136"/>
      <c r="AC107" s="133"/>
      <c r="AE107"/>
      <c r="AF107"/>
      <c r="AG107"/>
      <c r="AH107"/>
      <c r="AI107"/>
      <c r="AJ107"/>
      <c r="AK107"/>
      <c r="AL107"/>
      <c r="AM107"/>
      <c r="AN107"/>
      <c r="AO107"/>
    </row>
    <row r="108" spans="3:41" s="151" customFormat="1" ht="18.75" customHeight="1">
      <c r="Q108" s="250"/>
      <c r="R108" s="250"/>
      <c r="S108" s="250"/>
      <c r="T108" s="250"/>
      <c r="X108" s="135"/>
      <c r="Y108" s="136"/>
      <c r="Z108" s="136"/>
      <c r="AA108" s="136"/>
      <c r="AB108" s="136"/>
      <c r="AC108" s="133"/>
      <c r="AE108"/>
      <c r="AF108"/>
      <c r="AG108"/>
      <c r="AH108"/>
      <c r="AI108"/>
      <c r="AJ108"/>
      <c r="AK108"/>
      <c r="AL108"/>
      <c r="AM108"/>
      <c r="AN108"/>
      <c r="AO108"/>
    </row>
    <row r="109" spans="3:41" s="151" customFormat="1" ht="18.75" customHeight="1">
      <c r="Q109" s="250"/>
      <c r="R109" s="250"/>
      <c r="S109" s="250"/>
      <c r="T109" s="250"/>
      <c r="X109" s="135"/>
      <c r="Y109" s="136"/>
      <c r="Z109" s="136"/>
      <c r="AA109" s="136"/>
      <c r="AB109" s="136"/>
      <c r="AC109" s="133"/>
      <c r="AE109"/>
      <c r="AF109"/>
      <c r="AG109"/>
      <c r="AH109"/>
      <c r="AI109"/>
      <c r="AJ109"/>
      <c r="AK109"/>
      <c r="AL109"/>
      <c r="AM109"/>
      <c r="AN109"/>
      <c r="AO109"/>
    </row>
    <row r="110" spans="3:41" s="151" customFormat="1" ht="18.75" customHeight="1">
      <c r="Q110" s="250"/>
      <c r="R110" s="250"/>
      <c r="S110" s="250"/>
      <c r="T110" s="250"/>
      <c r="X110" s="135"/>
      <c r="Y110" s="136"/>
      <c r="Z110" s="136"/>
      <c r="AA110" s="136"/>
      <c r="AB110" s="136"/>
      <c r="AC110" s="133"/>
      <c r="AE110"/>
      <c r="AF110"/>
      <c r="AG110"/>
      <c r="AH110"/>
      <c r="AI110"/>
      <c r="AJ110"/>
      <c r="AK110"/>
      <c r="AL110"/>
      <c r="AM110"/>
      <c r="AN110"/>
      <c r="AO110"/>
    </row>
    <row r="111" spans="3:41" s="151" customFormat="1" ht="18.75" customHeight="1">
      <c r="Q111" s="250"/>
      <c r="R111" s="250"/>
      <c r="S111" s="250"/>
      <c r="T111" s="250"/>
      <c r="X111" s="135"/>
      <c r="Y111" s="136"/>
      <c r="Z111" s="136"/>
      <c r="AA111" s="136"/>
      <c r="AB111" s="136"/>
      <c r="AC111" s="133"/>
      <c r="AE111"/>
      <c r="AF111"/>
      <c r="AG111"/>
      <c r="AH111"/>
      <c r="AI111"/>
      <c r="AJ111"/>
      <c r="AK111"/>
      <c r="AL111"/>
      <c r="AM111"/>
      <c r="AN111"/>
      <c r="AO111"/>
    </row>
    <row r="112" spans="3:41" ht="7.5" customHeight="1"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</row>
    <row r="113" spans="3:41" ht="12.75" customHeight="1" thickBot="1">
      <c r="X113" s="135"/>
      <c r="Y113" s="136"/>
      <c r="Z113" s="136">
        <v>436278.31</v>
      </c>
      <c r="AA113" s="136">
        <v>594579.95999999985</v>
      </c>
      <c r="AB113" s="136">
        <v>656457.15999999992</v>
      </c>
      <c r="AC113" s="133"/>
    </row>
    <row r="114" spans="3:41" ht="12.75" customHeight="1">
      <c r="C114" s="282" t="s">
        <v>557</v>
      </c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4"/>
      <c r="X114" s="135"/>
      <c r="Y114" s="136"/>
      <c r="Z114" s="136">
        <v>35591.829999999994</v>
      </c>
      <c r="AA114" s="136">
        <v>13295.750000000004</v>
      </c>
      <c r="AB114" s="136">
        <v>0</v>
      </c>
      <c r="AC114" s="133"/>
    </row>
    <row r="115" spans="3:41" ht="13.5" customHeight="1">
      <c r="C115" s="285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7"/>
      <c r="Q115" s="61" t="s">
        <v>558</v>
      </c>
      <c r="U115" s="65" t="s">
        <v>559</v>
      </c>
      <c r="X115" s="135"/>
      <c r="Y115" s="136"/>
      <c r="Z115" s="136">
        <v>673814.31</v>
      </c>
      <c r="AA115" s="136">
        <v>578172.12999999989</v>
      </c>
      <c r="AB115" s="136">
        <v>498053.78</v>
      </c>
      <c r="AC115" s="133"/>
    </row>
    <row r="116" spans="3:41" ht="14.25" customHeight="1" thickBot="1">
      <c r="C116" s="285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7"/>
      <c r="Q116" s="65" t="s">
        <v>560</v>
      </c>
      <c r="S116" s="124">
        <v>3056437</v>
      </c>
      <c r="U116" s="65" t="s">
        <v>560</v>
      </c>
      <c r="X116" s="135"/>
      <c r="Y116" s="144"/>
      <c r="Z116" s="144">
        <v>1145684.4500000002</v>
      </c>
      <c r="AA116" s="144">
        <v>1186047.8399999999</v>
      </c>
      <c r="AB116" s="144">
        <v>1154510.94</v>
      </c>
      <c r="AC116" s="133"/>
    </row>
    <row r="117" spans="3:41" ht="14.25" customHeight="1" thickTop="1" thickBot="1">
      <c r="C117" s="126" t="s">
        <v>545</v>
      </c>
      <c r="D117" s="127"/>
      <c r="E117" s="288" t="s">
        <v>546</v>
      </c>
      <c r="F117" s="288"/>
      <c r="G117" s="288"/>
      <c r="H117" s="288"/>
      <c r="I117" s="288"/>
      <c r="J117" s="288"/>
      <c r="K117" s="127"/>
      <c r="L117" s="288"/>
      <c r="M117" s="288"/>
      <c r="N117" s="128"/>
      <c r="Q117" s="65" t="s">
        <v>561</v>
      </c>
      <c r="S117" s="124">
        <v>3863143</v>
      </c>
      <c r="U117" s="65" t="s">
        <v>561</v>
      </c>
    </row>
    <row r="118" spans="3:41" ht="14.25" customHeight="1" thickBot="1">
      <c r="C118" s="129"/>
      <c r="D118" s="130"/>
      <c r="E118" s="130" t="s">
        <v>549</v>
      </c>
      <c r="F118" s="130" t="s">
        <v>550</v>
      </c>
      <c r="G118" s="130"/>
      <c r="H118" s="131" t="s">
        <v>441</v>
      </c>
      <c r="I118" s="131" t="s">
        <v>300</v>
      </c>
      <c r="J118" s="131" t="s">
        <v>551</v>
      </c>
      <c r="K118" s="130"/>
      <c r="L118" s="130"/>
      <c r="M118" s="130"/>
      <c r="N118" s="132"/>
      <c r="Q118" s="65" t="s">
        <v>554</v>
      </c>
      <c r="S118" s="124">
        <v>11725681</v>
      </c>
      <c r="U118" s="65" t="s">
        <v>554</v>
      </c>
      <c r="X118" s="135"/>
      <c r="Y118" s="37"/>
      <c r="Z118" s="37" t="s">
        <v>491</v>
      </c>
      <c r="AA118" s="37" t="s">
        <v>492</v>
      </c>
      <c r="AB118" s="37" t="s">
        <v>493</v>
      </c>
    </row>
    <row r="119" spans="3:41" ht="14.25" customHeight="1">
      <c r="C119" s="137"/>
      <c r="D119" s="138"/>
      <c r="E119" s="139"/>
      <c r="F119" s="139"/>
      <c r="G119" s="139"/>
      <c r="H119" s="139"/>
      <c r="I119" s="139"/>
      <c r="J119" s="139"/>
      <c r="K119" s="139"/>
      <c r="L119" s="139"/>
      <c r="M119" s="139"/>
      <c r="N119" s="141"/>
      <c r="Q119" s="65" t="s">
        <v>562</v>
      </c>
      <c r="S119" s="124">
        <v>3266879</v>
      </c>
      <c r="U119" s="65" t="s">
        <v>562</v>
      </c>
    </row>
    <row r="120" spans="3:41" ht="14.25" customHeight="1">
      <c r="C120" s="137" t="s">
        <v>552</v>
      </c>
      <c r="D120" s="138"/>
      <c r="E120" s="139">
        <f>Summary!E20+Summary!E21</f>
        <v>3244735.0380999995</v>
      </c>
      <c r="F120" s="139">
        <f>Summary!F20+Summary!F21</f>
        <v>2508486.0536999991</v>
      </c>
      <c r="G120" s="139"/>
      <c r="H120" s="139">
        <f>Summary!G20+Summary!G21</f>
        <v>436278.31</v>
      </c>
      <c r="I120" s="139">
        <f>Summary!H20+Summary!H21</f>
        <v>730142.52999999991</v>
      </c>
      <c r="J120" s="142">
        <f>SUM(E120:I120)</f>
        <v>6919641.9317999985</v>
      </c>
      <c r="K120" s="139"/>
      <c r="L120" s="139"/>
      <c r="M120" s="139"/>
      <c r="N120" s="141"/>
      <c r="Q120" s="65" t="s">
        <v>563</v>
      </c>
      <c r="S120" s="124">
        <v>2113551</v>
      </c>
      <c r="U120" s="65" t="s">
        <v>563</v>
      </c>
    </row>
    <row r="121" spans="3:41" ht="14.25" customHeight="1">
      <c r="C121" s="137" t="s">
        <v>554</v>
      </c>
      <c r="D121" s="138"/>
      <c r="E121" s="139">
        <f>DTS!AN198</f>
        <v>3152342.7855383917</v>
      </c>
      <c r="F121" s="139">
        <f>DTS!AO198</f>
        <v>4595978.1430616081</v>
      </c>
      <c r="G121" s="139"/>
      <c r="H121" s="139">
        <f>DTS!AQ198</f>
        <v>35591.829999999994</v>
      </c>
      <c r="I121" s="139">
        <f>DTS!AP198</f>
        <v>3941768.4013999994</v>
      </c>
      <c r="J121" s="143">
        <f>SUM(E121:I121)</f>
        <v>11725681.16</v>
      </c>
      <c r="K121" s="139"/>
      <c r="L121" s="139"/>
      <c r="M121" s="139"/>
      <c r="N121" s="141"/>
      <c r="Q121" s="65" t="s">
        <v>564</v>
      </c>
      <c r="S121" s="124">
        <v>158531</v>
      </c>
      <c r="U121" s="65" t="s">
        <v>564</v>
      </c>
      <c r="X121" s="135"/>
      <c r="Y121" s="136"/>
      <c r="Z121" s="136">
        <v>730142.52999999991</v>
      </c>
      <c r="AA121" s="136">
        <v>628608.35000000009</v>
      </c>
      <c r="AB121" s="136">
        <v>736280.22</v>
      </c>
    </row>
    <row r="122" spans="3:41" ht="13.5" customHeight="1">
      <c r="C122" s="137" t="s">
        <v>555</v>
      </c>
      <c r="D122" s="138"/>
      <c r="E122" s="139">
        <f>DTS!AN166+DTS!AN74+DTS!AN36</f>
        <v>3863371.2729164842</v>
      </c>
      <c r="F122" s="139">
        <f>DTS!AO166+DTS!AO74+DTS!AO36</f>
        <v>929329.05439999991</v>
      </c>
      <c r="G122" s="139"/>
      <c r="H122" s="139">
        <f>DTS!AQ166+DTS!AQ74+DTS!AQ36</f>
        <v>673814.31</v>
      </c>
      <c r="I122" s="139">
        <f>DTS!AP166+DTS!AP74</f>
        <v>72446.312683515484</v>
      </c>
      <c r="J122" s="143">
        <f>SUM(E122:I122)</f>
        <v>5538960.9499999993</v>
      </c>
      <c r="K122" s="139"/>
      <c r="L122" s="139"/>
      <c r="M122" s="139"/>
      <c r="N122" s="141"/>
      <c r="X122" s="135"/>
      <c r="Y122" s="136"/>
      <c r="Z122" s="136">
        <v>3941768.4013999994</v>
      </c>
      <c r="AA122" s="136">
        <v>3696079.8697000016</v>
      </c>
      <c r="AB122" s="136">
        <v>3479820.1136000012</v>
      </c>
    </row>
    <row r="123" spans="3:41" ht="12.75">
      <c r="C123" s="146"/>
      <c r="D123" s="138"/>
      <c r="E123" s="139"/>
      <c r="F123" s="139"/>
      <c r="G123" s="139"/>
      <c r="H123" s="139"/>
      <c r="I123" s="139"/>
      <c r="J123" s="139"/>
      <c r="K123" s="139"/>
      <c r="L123" s="139"/>
      <c r="M123" s="139"/>
      <c r="N123" s="141"/>
      <c r="S123" s="124">
        <v>24184222</v>
      </c>
      <c r="V123" s="152"/>
      <c r="X123" s="135"/>
      <c r="Y123" s="136"/>
      <c r="Z123" s="136">
        <v>72446.312683515251</v>
      </c>
      <c r="AA123" s="136">
        <v>69391.492528296076</v>
      </c>
      <c r="AB123" s="136">
        <v>67448.730351646431</v>
      </c>
    </row>
    <row r="124" spans="3:41" ht="12.75" customHeight="1" thickBot="1">
      <c r="C124" s="147" t="s">
        <v>302</v>
      </c>
      <c r="D124" s="148"/>
      <c r="E124" s="149">
        <f>SUM(E119:E123)</f>
        <v>10260449.096554875</v>
      </c>
      <c r="F124" s="149">
        <f t="shared" ref="F124:J124" si="29">SUM(F119:F123)</f>
        <v>8033793.251161607</v>
      </c>
      <c r="G124" s="149"/>
      <c r="H124" s="149">
        <f t="shared" si="29"/>
        <v>1145684.4500000002</v>
      </c>
      <c r="I124" s="149">
        <f t="shared" si="29"/>
        <v>4744357.2440835144</v>
      </c>
      <c r="J124" s="149">
        <f t="shared" si="29"/>
        <v>24184284.041799996</v>
      </c>
      <c r="K124" s="149"/>
      <c r="L124" s="149"/>
      <c r="M124" s="149"/>
      <c r="N124" s="150"/>
      <c r="X124" s="135"/>
      <c r="Y124" s="144"/>
      <c r="Z124" s="144">
        <v>4744357.2440835144</v>
      </c>
      <c r="AA124" s="144">
        <v>4394079.7122282973</v>
      </c>
      <c r="AB124" s="144">
        <v>4283549.0639516478</v>
      </c>
    </row>
    <row r="125" spans="3:41" s="151" customFormat="1" ht="21.75" customHeight="1">
      <c r="C125"/>
      <c r="D125"/>
      <c r="E125"/>
      <c r="F125"/>
      <c r="G125"/>
      <c r="H125"/>
      <c r="I125"/>
      <c r="J125"/>
      <c r="K125"/>
      <c r="L125"/>
      <c r="M125"/>
      <c r="N125"/>
      <c r="Q125" s="250"/>
      <c r="R125" s="250"/>
      <c r="S125" s="250"/>
      <c r="T125" s="250"/>
      <c r="X125" s="135"/>
      <c r="Y125" s="136"/>
      <c r="Z125" s="136"/>
      <c r="AA125" s="136"/>
      <c r="AB125" s="136"/>
      <c r="AC125" s="133"/>
      <c r="AE125"/>
      <c r="AF125"/>
      <c r="AG125"/>
      <c r="AH125"/>
      <c r="AI125"/>
      <c r="AJ125"/>
      <c r="AK125"/>
      <c r="AL125"/>
      <c r="AM125"/>
      <c r="AN125"/>
      <c r="AO125"/>
    </row>
    <row r="126" spans="3:41" s="151" customFormat="1" ht="18.75" customHeight="1">
      <c r="Q126" s="250"/>
      <c r="R126" s="250"/>
      <c r="S126" s="250"/>
      <c r="T126" s="250"/>
      <c r="X126" s="135"/>
      <c r="Y126" s="136"/>
      <c r="Z126" s="136"/>
      <c r="AA126" s="136"/>
      <c r="AB126" s="136"/>
      <c r="AC126" s="133"/>
      <c r="AE126"/>
      <c r="AF126"/>
      <c r="AG126"/>
      <c r="AH126"/>
      <c r="AI126"/>
      <c r="AJ126"/>
      <c r="AK126"/>
      <c r="AL126"/>
      <c r="AM126"/>
      <c r="AN126"/>
      <c r="AO126"/>
    </row>
    <row r="127" spans="3:41" s="151" customFormat="1" ht="18.75" customHeight="1">
      <c r="Q127" s="250"/>
      <c r="R127" s="250"/>
      <c r="S127" s="250"/>
      <c r="T127" s="250"/>
      <c r="X127" s="135"/>
      <c r="Y127" s="136"/>
      <c r="Z127" s="136"/>
      <c r="AA127" s="136"/>
      <c r="AB127" s="136"/>
      <c r="AC127" s="133"/>
      <c r="AE127"/>
      <c r="AF127"/>
      <c r="AG127"/>
      <c r="AH127"/>
      <c r="AI127"/>
      <c r="AJ127"/>
      <c r="AK127"/>
      <c r="AL127"/>
      <c r="AM127"/>
      <c r="AN127"/>
      <c r="AO127"/>
    </row>
    <row r="128" spans="3:41" s="151" customFormat="1" ht="18.75" customHeight="1">
      <c r="Q128" s="250"/>
      <c r="R128" s="250"/>
      <c r="S128" s="250"/>
      <c r="T128" s="250"/>
      <c r="X128" s="135"/>
      <c r="Y128" s="136"/>
      <c r="Z128" s="136"/>
      <c r="AA128" s="136"/>
      <c r="AB128" s="136"/>
      <c r="AC128" s="133"/>
      <c r="AE128"/>
      <c r="AF128"/>
      <c r="AG128"/>
      <c r="AH128"/>
      <c r="AI128"/>
      <c r="AJ128"/>
      <c r="AK128"/>
      <c r="AL128"/>
      <c r="AM128"/>
      <c r="AN128"/>
      <c r="AO128"/>
    </row>
    <row r="129" spans="3:41" s="151" customFormat="1" ht="18.75" customHeight="1">
      <c r="Q129" s="250"/>
      <c r="R129" s="250"/>
      <c r="S129" s="250"/>
      <c r="T129" s="250"/>
      <c r="X129" s="135"/>
      <c r="Y129" s="136"/>
      <c r="Z129" s="136"/>
      <c r="AA129" s="136"/>
      <c r="AB129" s="136"/>
      <c r="AC129" s="133"/>
      <c r="AE129"/>
      <c r="AF129"/>
      <c r="AG129"/>
      <c r="AH129"/>
      <c r="AI129"/>
      <c r="AJ129"/>
      <c r="AK129"/>
      <c r="AL129"/>
      <c r="AM129"/>
      <c r="AN129"/>
      <c r="AO129"/>
    </row>
    <row r="130" spans="3:41" ht="5.25" customHeight="1"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</row>
    <row r="131" spans="3:41" ht="12.75" customHeight="1" thickBot="1"/>
    <row r="132" spans="3:41" ht="12.75" customHeight="1">
      <c r="C132" s="282" t="s">
        <v>692</v>
      </c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4"/>
      <c r="X132" s="65"/>
      <c r="Y132" s="37"/>
      <c r="Z132" s="37" t="s">
        <v>491</v>
      </c>
      <c r="AA132" s="37" t="s">
        <v>492</v>
      </c>
      <c r="AB132" s="37" t="s">
        <v>493</v>
      </c>
    </row>
    <row r="133" spans="3:41" ht="13.5" customHeight="1">
      <c r="C133" s="285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7"/>
      <c r="Q133" s="61" t="s">
        <v>565</v>
      </c>
      <c r="X133" s="61"/>
    </row>
    <row r="134" spans="3:41" ht="15" customHeight="1" thickBot="1">
      <c r="C134" s="285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7"/>
      <c r="Q134" s="65" t="s">
        <v>560</v>
      </c>
      <c r="S134" s="124">
        <v>2997993</v>
      </c>
      <c r="X134" s="61"/>
    </row>
    <row r="135" spans="3:41" ht="15" customHeight="1" thickBot="1">
      <c r="C135" s="126" t="s">
        <v>545</v>
      </c>
      <c r="D135" s="127"/>
      <c r="E135" s="288" t="s">
        <v>546</v>
      </c>
      <c r="F135" s="288"/>
      <c r="G135" s="288"/>
      <c r="H135" s="288"/>
      <c r="I135" s="288"/>
      <c r="J135" s="288"/>
      <c r="K135" s="127"/>
      <c r="L135" s="288"/>
      <c r="M135" s="288"/>
      <c r="N135" s="128"/>
      <c r="Q135" s="65" t="s">
        <v>561</v>
      </c>
      <c r="S135" s="124">
        <v>4846418</v>
      </c>
      <c r="X135" s="135"/>
      <c r="Y135" s="136"/>
      <c r="Z135" s="136">
        <v>6919580.129999999</v>
      </c>
      <c r="AA135" s="136">
        <v>7844410.910000002</v>
      </c>
      <c r="AB135" s="136">
        <v>7506895.5599999996</v>
      </c>
    </row>
    <row r="136" spans="3:41" ht="15" customHeight="1" thickBot="1">
      <c r="C136" s="129"/>
      <c r="D136" s="130"/>
      <c r="E136" s="130" t="s">
        <v>549</v>
      </c>
      <c r="F136" s="130" t="s">
        <v>550</v>
      </c>
      <c r="G136" s="130"/>
      <c r="H136" s="131" t="s">
        <v>441</v>
      </c>
      <c r="I136" s="131" t="s">
        <v>300</v>
      </c>
      <c r="J136" s="131" t="s">
        <v>551</v>
      </c>
      <c r="K136" s="130"/>
      <c r="L136" s="130"/>
      <c r="M136" s="130"/>
      <c r="N136" s="132"/>
      <c r="Q136" s="65" t="s">
        <v>554</v>
      </c>
      <c r="S136" s="124">
        <v>10837397</v>
      </c>
      <c r="X136" s="135"/>
      <c r="Y136" s="136"/>
      <c r="Z136" s="136">
        <v>11725681.16</v>
      </c>
      <c r="AA136" s="136">
        <v>10837397.010000002</v>
      </c>
      <c r="AB136" s="136">
        <v>10421697.540000001</v>
      </c>
    </row>
    <row r="137" spans="3:41" ht="15" customHeight="1">
      <c r="C137" s="137"/>
      <c r="D137" s="138"/>
      <c r="E137" s="139"/>
      <c r="F137" s="139"/>
      <c r="G137" s="139"/>
      <c r="H137" s="139"/>
      <c r="I137" s="139"/>
      <c r="J137" s="139"/>
      <c r="K137" s="139"/>
      <c r="L137" s="139"/>
      <c r="M137" s="139"/>
      <c r="N137" s="141"/>
      <c r="Q137" s="65" t="s">
        <v>562</v>
      </c>
      <c r="S137" s="124">
        <v>2892526</v>
      </c>
      <c r="X137" s="135"/>
      <c r="Y137" s="136"/>
      <c r="Z137" s="136">
        <v>5538960.9499999993</v>
      </c>
      <c r="AA137" s="136">
        <v>5082059.8299999991</v>
      </c>
      <c r="AB137" s="136">
        <v>4778985.3999999985</v>
      </c>
    </row>
    <row r="138" spans="3:41" ht="15" customHeight="1" thickBot="1">
      <c r="C138" s="137" t="s">
        <v>552</v>
      </c>
      <c r="D138" s="138"/>
      <c r="E138" s="139">
        <f>Summary!E34+Summary!E33</f>
        <v>3749877.6245000008</v>
      </c>
      <c r="F138" s="139">
        <f>Summary!F34+Summary!F33</f>
        <v>2871344.9755000002</v>
      </c>
      <c r="G138" s="139"/>
      <c r="H138" s="139">
        <f>Summary!G34+Summary!G33</f>
        <v>594579.95999999985</v>
      </c>
      <c r="I138" s="139">
        <f>Summary!H34+Summary!H33</f>
        <v>628608.35000000009</v>
      </c>
      <c r="J138" s="142">
        <f>SUM(E138:I138)</f>
        <v>7844410.910000002</v>
      </c>
      <c r="K138" s="139"/>
      <c r="L138" s="139"/>
      <c r="M138" s="139"/>
      <c r="N138" s="141"/>
      <c r="Q138" s="65" t="s">
        <v>563</v>
      </c>
      <c r="S138" s="124">
        <v>2076863</v>
      </c>
      <c r="X138" s="61"/>
      <c r="Y138" s="144"/>
      <c r="Z138" s="144">
        <v>24184222.239999998</v>
      </c>
      <c r="AA138" s="144">
        <v>23763867.75</v>
      </c>
      <c r="AB138" s="144">
        <v>22707578.5</v>
      </c>
    </row>
    <row r="139" spans="3:41" ht="15" customHeight="1" thickTop="1">
      <c r="C139" s="137" t="s">
        <v>554</v>
      </c>
      <c r="D139" s="138"/>
      <c r="E139" s="139">
        <f>DTS!AI198</f>
        <v>2812776.7173244664</v>
      </c>
      <c r="F139" s="139">
        <f>DTS!AJ198</f>
        <v>4315244.6729755346</v>
      </c>
      <c r="G139" s="139"/>
      <c r="H139" s="139">
        <f>DTS!AL198</f>
        <v>13295.750000000004</v>
      </c>
      <c r="I139" s="139">
        <f>DTS!AK198</f>
        <v>3696079.8697000016</v>
      </c>
      <c r="J139" s="143">
        <f>SUM(E139:I139)</f>
        <v>10837397.010000002</v>
      </c>
      <c r="K139" s="139"/>
      <c r="L139" s="139"/>
      <c r="M139" s="139"/>
      <c r="N139" s="141"/>
      <c r="Q139" s="65" t="s">
        <v>564</v>
      </c>
      <c r="S139" s="124">
        <v>112671</v>
      </c>
    </row>
    <row r="140" spans="3:41" ht="6" customHeight="1">
      <c r="C140" s="137" t="s">
        <v>555</v>
      </c>
      <c r="D140" s="138"/>
      <c r="E140" s="139">
        <f>DTS!AI166+DTS!AI74+DTS!AI36</f>
        <v>3539813.8527805787</v>
      </c>
      <c r="F140" s="139">
        <f>DTS!AJ166+DTS!AJ74+DTS!AJ36</f>
        <v>894682.3546911244</v>
      </c>
      <c r="G140" s="139"/>
      <c r="H140" s="139">
        <f>DTS!AL166+DTS!AL74+DTS!AL36</f>
        <v>578172.12999999989</v>
      </c>
      <c r="I140" s="139">
        <f>DTS!AK166+DTS!AK74+DTS!AK36</f>
        <v>69391.492528296469</v>
      </c>
      <c r="J140" s="143">
        <f>SUM(E140:I140)</f>
        <v>5082059.8299999991</v>
      </c>
      <c r="K140" s="139"/>
      <c r="L140" s="139"/>
      <c r="M140" s="139"/>
      <c r="N140" s="141"/>
    </row>
    <row r="141" spans="3:41" ht="12.75">
      <c r="C141" s="146"/>
      <c r="D141" s="138"/>
      <c r="E141" s="139"/>
      <c r="F141" s="139"/>
      <c r="G141" s="139"/>
      <c r="H141" s="139"/>
      <c r="I141" s="139"/>
      <c r="J141" s="139"/>
      <c r="K141" s="139"/>
      <c r="L141" s="139"/>
      <c r="M141" s="139"/>
      <c r="N141" s="141"/>
      <c r="S141" s="124">
        <v>23763868</v>
      </c>
      <c r="V141" s="152"/>
    </row>
    <row r="142" spans="3:41" s="151" customFormat="1" ht="21.75" customHeight="1" thickBot="1">
      <c r="C142" s="147" t="s">
        <v>302</v>
      </c>
      <c r="D142" s="148"/>
      <c r="E142" s="149">
        <f>SUM(E137:E141)</f>
        <v>10102468.194605045</v>
      </c>
      <c r="F142" s="149">
        <f t="shared" ref="F142:I142" si="30">SUM(F137:F141)</f>
        <v>8081272.0031666597</v>
      </c>
      <c r="G142" s="149"/>
      <c r="H142" s="149">
        <f t="shared" si="30"/>
        <v>1186047.8399999999</v>
      </c>
      <c r="I142" s="149">
        <f t="shared" si="30"/>
        <v>4394079.7122282973</v>
      </c>
      <c r="J142" s="149">
        <f>SUM(J137:J140)</f>
        <v>23763867.75</v>
      </c>
      <c r="K142" s="149"/>
      <c r="L142" s="149"/>
      <c r="M142" s="149"/>
      <c r="N142" s="150"/>
      <c r="Q142" s="250"/>
      <c r="R142" s="250"/>
      <c r="S142" s="250"/>
      <c r="T142" s="250"/>
      <c r="X142" s="135"/>
      <c r="Y142" s="136"/>
      <c r="Z142" s="136"/>
      <c r="AA142" s="136"/>
      <c r="AB142" s="136"/>
      <c r="AC142" s="133"/>
      <c r="AE142"/>
      <c r="AF142"/>
      <c r="AG142"/>
      <c r="AH142"/>
      <c r="AI142"/>
      <c r="AJ142"/>
      <c r="AK142"/>
      <c r="AL142"/>
      <c r="AM142"/>
      <c r="AN142"/>
      <c r="AO142"/>
    </row>
    <row r="143" spans="3:41" s="151" customFormat="1" ht="18.75" customHeight="1">
      <c r="Q143" s="250"/>
      <c r="R143" s="250"/>
      <c r="S143" s="250"/>
      <c r="T143" s="250"/>
      <c r="X143" s="135"/>
      <c r="Y143" s="136"/>
      <c r="Z143" s="136"/>
      <c r="AA143" s="136"/>
      <c r="AB143" s="136"/>
      <c r="AC143" s="133"/>
      <c r="AE143"/>
      <c r="AF143"/>
      <c r="AG143"/>
      <c r="AH143"/>
      <c r="AI143"/>
      <c r="AJ143"/>
      <c r="AK143"/>
      <c r="AL143"/>
      <c r="AM143"/>
      <c r="AN143"/>
      <c r="AO143"/>
    </row>
    <row r="144" spans="3:41" s="151" customFormat="1" ht="18.75" customHeight="1">
      <c r="Q144" s="250"/>
      <c r="R144" s="250"/>
      <c r="S144" s="250"/>
      <c r="T144" s="250"/>
      <c r="X144" s="135"/>
      <c r="Y144" s="136"/>
      <c r="Z144" s="136"/>
      <c r="AA144" s="136"/>
      <c r="AB144" s="136"/>
      <c r="AC144" s="133"/>
      <c r="AE144"/>
      <c r="AF144"/>
      <c r="AG144"/>
      <c r="AH144"/>
      <c r="AI144"/>
      <c r="AJ144"/>
      <c r="AK144"/>
      <c r="AL144"/>
      <c r="AM144"/>
      <c r="AN144"/>
      <c r="AO144"/>
    </row>
    <row r="145" spans="3:41" s="151" customFormat="1" ht="18.75" customHeight="1">
      <c r="Q145" s="250"/>
      <c r="R145" s="250"/>
      <c r="S145" s="250"/>
      <c r="T145" s="250"/>
      <c r="X145" s="135"/>
      <c r="Y145" s="136"/>
      <c r="Z145" s="136"/>
      <c r="AA145" s="136"/>
      <c r="AB145" s="136"/>
      <c r="AC145" s="133"/>
      <c r="AE145"/>
      <c r="AF145"/>
      <c r="AG145"/>
      <c r="AH145"/>
      <c r="AI145"/>
      <c r="AJ145"/>
      <c r="AK145"/>
      <c r="AL145"/>
      <c r="AM145"/>
      <c r="AN145"/>
      <c r="AO145"/>
    </row>
    <row r="146" spans="3:41" s="151" customFormat="1" ht="18.75" customHeight="1">
      <c r="Q146" s="250"/>
      <c r="R146" s="250"/>
      <c r="S146" s="250"/>
      <c r="T146" s="250"/>
      <c r="X146" s="135"/>
      <c r="Y146" s="136"/>
      <c r="Z146" s="136"/>
      <c r="AA146" s="136"/>
      <c r="AB146" s="136"/>
      <c r="AC146" s="133"/>
      <c r="AE146"/>
      <c r="AF146"/>
      <c r="AG146"/>
      <c r="AH146"/>
      <c r="AI146"/>
      <c r="AJ146"/>
      <c r="AK146"/>
      <c r="AL146"/>
      <c r="AM146"/>
      <c r="AN146"/>
      <c r="AO146"/>
    </row>
    <row r="147" spans="3:41" ht="8.25" customHeight="1"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V147" s="152"/>
    </row>
    <row r="148" spans="3:41" ht="12.75" customHeight="1" thickBot="1">
      <c r="V148" s="152"/>
    </row>
    <row r="149" spans="3:41" ht="12.75" customHeight="1">
      <c r="C149" s="282" t="s">
        <v>693</v>
      </c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4"/>
      <c r="V149" s="152"/>
    </row>
    <row r="150" spans="3:41" ht="13.5" customHeight="1">
      <c r="C150" s="285"/>
      <c r="D150" s="286"/>
      <c r="E150" s="286"/>
      <c r="F150" s="286"/>
      <c r="G150" s="286"/>
      <c r="H150" s="286"/>
      <c r="I150" s="286"/>
      <c r="J150" s="286"/>
      <c r="K150" s="286"/>
      <c r="L150" s="286"/>
      <c r="M150" s="286"/>
      <c r="N150" s="287"/>
      <c r="Q150" s="61" t="s">
        <v>566</v>
      </c>
      <c r="V150" s="152"/>
    </row>
    <row r="151" spans="3:41" ht="14.25" customHeight="1" thickBot="1">
      <c r="C151" s="285"/>
      <c r="D151" s="286"/>
      <c r="E151" s="286"/>
      <c r="F151" s="286"/>
      <c r="G151" s="286"/>
      <c r="H151" s="286"/>
      <c r="I151" s="286"/>
      <c r="J151" s="286"/>
      <c r="K151" s="286"/>
      <c r="L151" s="286"/>
      <c r="M151" s="286"/>
      <c r="N151" s="287"/>
      <c r="Q151" s="65" t="s">
        <v>560</v>
      </c>
      <c r="S151" s="124">
        <v>3122080</v>
      </c>
      <c r="V151" s="152"/>
    </row>
    <row r="152" spans="3:41" ht="14.25" customHeight="1" thickBot="1">
      <c r="C152" s="126" t="s">
        <v>545</v>
      </c>
      <c r="D152" s="127"/>
      <c r="E152" s="288" t="s">
        <v>546</v>
      </c>
      <c r="F152" s="288"/>
      <c r="G152" s="288"/>
      <c r="H152" s="288"/>
      <c r="I152" s="288"/>
      <c r="J152" s="288"/>
      <c r="K152" s="127"/>
      <c r="L152" s="288"/>
      <c r="M152" s="288"/>
      <c r="N152" s="128"/>
      <c r="Q152" s="65" t="s">
        <v>561</v>
      </c>
      <c r="S152" s="124">
        <v>4384815</v>
      </c>
      <c r="V152" s="152"/>
    </row>
    <row r="153" spans="3:41" ht="14.25" customHeight="1" thickBot="1">
      <c r="C153" s="129"/>
      <c r="D153" s="130"/>
      <c r="E153" s="130" t="s">
        <v>549</v>
      </c>
      <c r="F153" s="130" t="s">
        <v>550</v>
      </c>
      <c r="G153" s="130"/>
      <c r="H153" s="131" t="s">
        <v>441</v>
      </c>
      <c r="I153" s="131" t="s">
        <v>300</v>
      </c>
      <c r="J153" s="131" t="s">
        <v>551</v>
      </c>
      <c r="K153" s="130"/>
      <c r="L153" s="130"/>
      <c r="M153" s="130"/>
      <c r="N153" s="132"/>
      <c r="Q153" s="65" t="s">
        <v>554</v>
      </c>
      <c r="S153" s="124">
        <v>10421698</v>
      </c>
      <c r="V153" s="152"/>
    </row>
    <row r="154" spans="3:41" ht="14.25" customHeight="1">
      <c r="C154" s="137"/>
      <c r="D154" s="138"/>
      <c r="E154" s="139"/>
      <c r="F154" s="139"/>
      <c r="G154" s="139"/>
      <c r="H154" s="139"/>
      <c r="I154" s="139"/>
      <c r="J154" s="139"/>
      <c r="K154" s="139"/>
      <c r="L154" s="139"/>
      <c r="M154" s="139"/>
      <c r="N154" s="141"/>
      <c r="Q154" s="65" t="s">
        <v>562</v>
      </c>
      <c r="S154" s="124">
        <v>2938880</v>
      </c>
      <c r="V154" s="152"/>
    </row>
    <row r="155" spans="3:41" ht="14.25" customHeight="1">
      <c r="C155" s="137" t="s">
        <v>552</v>
      </c>
      <c r="D155" s="138"/>
      <c r="E155" s="139">
        <f>Summary!E45+Summary!E46</f>
        <v>3795121.6266999999</v>
      </c>
      <c r="F155" s="139">
        <f>Summary!F45+Summary!F46</f>
        <v>2319036.5532999998</v>
      </c>
      <c r="G155" s="139"/>
      <c r="H155" s="139">
        <f>Summary!G45+Summary!G46</f>
        <v>656457.15999999992</v>
      </c>
      <c r="I155" s="139">
        <f>Summary!H45+Summary!H46</f>
        <v>736280.22</v>
      </c>
      <c r="J155" s="142">
        <f>SUM(E155:I155)</f>
        <v>7506895.5599999996</v>
      </c>
      <c r="K155" s="139"/>
      <c r="L155" s="139"/>
      <c r="M155" s="139"/>
      <c r="N155" s="141"/>
      <c r="Q155" s="65" t="s">
        <v>563</v>
      </c>
      <c r="S155" s="124">
        <v>1814850</v>
      </c>
      <c r="V155" s="152"/>
    </row>
    <row r="156" spans="3:41" ht="14.25" customHeight="1">
      <c r="C156" s="137" t="s">
        <v>554</v>
      </c>
      <c r="D156" s="138"/>
      <c r="E156" s="139">
        <f>DTS!AD198</f>
        <v>2589161.5619021873</v>
      </c>
      <c r="F156" s="139">
        <f>DTS!AE198</f>
        <v>4352715.8644978134</v>
      </c>
      <c r="G156" s="139"/>
      <c r="H156" s="139">
        <f>DTS!AG198</f>
        <v>0</v>
      </c>
      <c r="I156" s="139">
        <f>DTS!AF198</f>
        <v>3479820.1136000012</v>
      </c>
      <c r="J156" s="143">
        <f>SUM(E156:I156)</f>
        <v>10421697.540000001</v>
      </c>
      <c r="K156" s="139"/>
      <c r="L156" s="139"/>
      <c r="M156" s="139"/>
      <c r="N156" s="141"/>
      <c r="Q156" s="65" t="s">
        <v>564</v>
      </c>
      <c r="S156" s="124">
        <v>25256</v>
      </c>
      <c r="V156" s="152"/>
    </row>
    <row r="157" spans="3:41" ht="6.75" customHeight="1">
      <c r="C157" s="137" t="s">
        <v>555</v>
      </c>
      <c r="D157" s="138"/>
      <c r="E157" s="139">
        <f>DTS!AD166+DTS!AD74+DTS!AD36</f>
        <v>3455825.5260598315</v>
      </c>
      <c r="F157" s="139">
        <f>DTS!AE166+DTS!AE74+DTS!AE36</f>
        <v>757657.36358852137</v>
      </c>
      <c r="G157" s="139"/>
      <c r="H157" s="139">
        <f>DTS!AG166+DTS!AG74+DTS!AG36</f>
        <v>498053.78</v>
      </c>
      <c r="I157" s="139">
        <f>DTS!AF166+DTS!AF74+DTS!AF36</f>
        <v>67448.73035164662</v>
      </c>
      <c r="J157" s="143">
        <f>SUM(E157:I157)</f>
        <v>4778985.3999999994</v>
      </c>
      <c r="K157" s="139"/>
      <c r="L157" s="139"/>
      <c r="M157" s="139"/>
      <c r="N157" s="141"/>
      <c r="V157" s="152"/>
    </row>
    <row r="158" spans="3:41" ht="12.75">
      <c r="C158" s="146"/>
      <c r="D158" s="138"/>
      <c r="E158" s="139"/>
      <c r="F158" s="139"/>
      <c r="G158" s="139"/>
      <c r="H158" s="139"/>
      <c r="I158" s="139"/>
      <c r="J158" s="139"/>
      <c r="K158" s="139"/>
      <c r="L158" s="139"/>
      <c r="M158" s="139"/>
      <c r="N158" s="141"/>
      <c r="S158" s="124">
        <v>22707579</v>
      </c>
      <c r="V158" s="152"/>
    </row>
    <row r="159" spans="3:41" s="151" customFormat="1" ht="21.75" customHeight="1" thickBot="1">
      <c r="C159" s="147" t="s">
        <v>302</v>
      </c>
      <c r="D159" s="148"/>
      <c r="E159" s="149">
        <f>SUM(E154:E158)</f>
        <v>9840108.7146620192</v>
      </c>
      <c r="F159" s="149">
        <f t="shared" ref="F159:I159" si="31">SUM(F154:F158)</f>
        <v>7429409.7813863344</v>
      </c>
      <c r="G159" s="149"/>
      <c r="H159" s="149">
        <f t="shared" si="31"/>
        <v>1154510.94</v>
      </c>
      <c r="I159" s="149">
        <f t="shared" si="31"/>
        <v>4283549.0639516478</v>
      </c>
      <c r="J159" s="149">
        <f>SUM(J154:J157)</f>
        <v>22707578.5</v>
      </c>
      <c r="K159" s="149"/>
      <c r="L159" s="149"/>
      <c r="M159" s="149"/>
      <c r="N159" s="150"/>
      <c r="Q159" s="250"/>
      <c r="R159" s="250"/>
      <c r="S159" s="250"/>
      <c r="T159" s="250"/>
      <c r="X159" s="135"/>
      <c r="Y159" s="136"/>
      <c r="Z159" s="136"/>
      <c r="AA159" s="136"/>
      <c r="AB159" s="136"/>
      <c r="AC159" s="133"/>
      <c r="AE159"/>
      <c r="AF159"/>
      <c r="AG159"/>
      <c r="AH159"/>
      <c r="AI159"/>
      <c r="AJ159"/>
      <c r="AK159"/>
      <c r="AL159"/>
      <c r="AM159"/>
      <c r="AN159"/>
      <c r="AO159"/>
    </row>
    <row r="160" spans="3:41" s="151" customFormat="1" ht="18.75" customHeight="1">
      <c r="Q160" s="250"/>
      <c r="R160" s="250"/>
      <c r="S160" s="250"/>
      <c r="T160" s="250"/>
      <c r="X160" s="135"/>
      <c r="Y160" s="136"/>
      <c r="Z160" s="136"/>
      <c r="AA160" s="136"/>
      <c r="AB160" s="136"/>
      <c r="AC160" s="133"/>
      <c r="AE160"/>
      <c r="AF160"/>
      <c r="AG160"/>
      <c r="AH160"/>
      <c r="AI160"/>
      <c r="AJ160"/>
      <c r="AK160"/>
      <c r="AL160"/>
      <c r="AM160"/>
      <c r="AN160"/>
      <c r="AO160"/>
    </row>
    <row r="161" spans="3:41" s="151" customFormat="1" ht="18.75" customHeight="1">
      <c r="Q161" s="250"/>
      <c r="R161" s="250"/>
      <c r="S161" s="250"/>
      <c r="T161" s="250"/>
      <c r="X161" s="135"/>
      <c r="Y161" s="136"/>
      <c r="Z161" s="136"/>
      <c r="AA161" s="136"/>
      <c r="AB161" s="136"/>
      <c r="AC161" s="133"/>
      <c r="AE161"/>
      <c r="AF161"/>
      <c r="AG161"/>
      <c r="AH161"/>
      <c r="AI161"/>
      <c r="AJ161"/>
      <c r="AK161"/>
      <c r="AL161"/>
      <c r="AM161"/>
      <c r="AN161"/>
      <c r="AO161"/>
    </row>
    <row r="162" spans="3:41" s="151" customFormat="1" ht="18.75" customHeight="1">
      <c r="Q162" s="250"/>
      <c r="R162" s="250"/>
      <c r="S162" s="250"/>
      <c r="T162" s="250"/>
      <c r="X162" s="135"/>
      <c r="Y162" s="136"/>
      <c r="Z162" s="136"/>
      <c r="AA162" s="136"/>
      <c r="AB162" s="136"/>
      <c r="AC162" s="133"/>
      <c r="AE162"/>
      <c r="AF162"/>
      <c r="AG162"/>
      <c r="AH162"/>
      <c r="AI162"/>
      <c r="AJ162"/>
      <c r="AK162"/>
      <c r="AL162"/>
      <c r="AM162"/>
      <c r="AN162"/>
      <c r="AO162"/>
    </row>
    <row r="163" spans="3:41" s="151" customFormat="1" ht="18.75" customHeight="1">
      <c r="Q163" s="250"/>
      <c r="R163" s="250"/>
      <c r="S163" s="250"/>
      <c r="T163" s="250"/>
      <c r="X163" s="135"/>
      <c r="Y163" s="136"/>
      <c r="Z163" s="136"/>
      <c r="AA163" s="136"/>
      <c r="AB163" s="136"/>
      <c r="AC163" s="133"/>
      <c r="AE163"/>
      <c r="AF163"/>
      <c r="AG163"/>
      <c r="AH163"/>
      <c r="AI163"/>
      <c r="AJ163"/>
      <c r="AK163"/>
      <c r="AL163"/>
      <c r="AM163"/>
      <c r="AN163"/>
      <c r="AO163"/>
    </row>
    <row r="164" spans="3:41" ht="12.75"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V164" s="153"/>
    </row>
    <row r="165" spans="3:41" ht="10.5" customHeight="1" thickBot="1">
      <c r="V165" s="153"/>
    </row>
    <row r="166" spans="3:41" ht="10.5" customHeight="1">
      <c r="C166" s="282" t="s">
        <v>694</v>
      </c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4"/>
      <c r="V166" s="153"/>
    </row>
    <row r="167" spans="3:41" ht="13.5" customHeight="1">
      <c r="C167" s="285"/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7"/>
      <c r="Q167" s="61" t="s">
        <v>567</v>
      </c>
      <c r="V167" s="153"/>
    </row>
    <row r="168" spans="3:41" ht="13.5" thickBot="1">
      <c r="C168" s="285"/>
      <c r="D168" s="286"/>
      <c r="E168" s="286"/>
      <c r="F168" s="286"/>
      <c r="G168" s="286"/>
      <c r="H168" s="286"/>
      <c r="I168" s="286"/>
      <c r="J168" s="286"/>
      <c r="K168" s="286"/>
      <c r="L168" s="286"/>
      <c r="M168" s="286"/>
      <c r="N168" s="287"/>
      <c r="Q168" s="65" t="s">
        <v>560</v>
      </c>
      <c r="S168" s="124">
        <v>1825050</v>
      </c>
      <c r="V168" s="153"/>
    </row>
    <row r="169" spans="3:41" ht="16.5" thickBot="1">
      <c r="C169" s="126" t="s">
        <v>545</v>
      </c>
      <c r="D169" s="127"/>
      <c r="E169" s="288" t="s">
        <v>546</v>
      </c>
      <c r="F169" s="288"/>
      <c r="G169" s="288"/>
      <c r="H169" s="288"/>
      <c r="I169" s="288"/>
      <c r="J169" s="288"/>
      <c r="K169" s="127"/>
      <c r="L169" s="288"/>
      <c r="M169" s="288"/>
      <c r="N169" s="128"/>
      <c r="Q169" s="65" t="s">
        <v>561</v>
      </c>
      <c r="S169" s="124">
        <v>3138454</v>
      </c>
      <c r="V169" s="153"/>
      <c r="Y169"/>
      <c r="AC169" s="125"/>
    </row>
    <row r="170" spans="3:41" ht="13.5" thickBot="1">
      <c r="C170" s="129"/>
      <c r="D170" s="130"/>
      <c r="E170" s="130" t="s">
        <v>549</v>
      </c>
      <c r="F170" s="130" t="s">
        <v>550</v>
      </c>
      <c r="G170" s="130"/>
      <c r="H170" s="131" t="s">
        <v>441</v>
      </c>
      <c r="I170" s="131" t="s">
        <v>300</v>
      </c>
      <c r="J170" s="131" t="s">
        <v>551</v>
      </c>
      <c r="K170" s="130"/>
      <c r="L170" s="130"/>
      <c r="M170" s="130"/>
      <c r="N170" s="132"/>
      <c r="Q170" s="65" t="s">
        <v>554</v>
      </c>
      <c r="S170" s="124">
        <v>10796159</v>
      </c>
      <c r="V170" s="153"/>
      <c r="Y170"/>
      <c r="AC170" s="125"/>
    </row>
    <row r="171" spans="3:41" ht="12.75">
      <c r="C171" s="137"/>
      <c r="D171" s="138"/>
      <c r="E171" s="139"/>
      <c r="F171" s="139"/>
      <c r="G171" s="139"/>
      <c r="H171" s="139"/>
      <c r="I171" s="139"/>
      <c r="J171" s="139"/>
      <c r="K171" s="139"/>
      <c r="L171" s="139"/>
      <c r="M171" s="139"/>
      <c r="N171" s="141"/>
      <c r="Q171" s="65" t="s">
        <v>562</v>
      </c>
      <c r="S171" s="124">
        <v>2158512</v>
      </c>
      <c r="V171" s="153"/>
      <c r="Y171"/>
      <c r="Z171" s="154"/>
      <c r="AA171" s="155" t="s">
        <v>568</v>
      </c>
      <c r="AB171" s="156" t="s">
        <v>569</v>
      </c>
      <c r="AC171" s="156" t="s">
        <v>570</v>
      </c>
    </row>
    <row r="172" spans="3:41" ht="12.75">
      <c r="C172" s="137" t="s">
        <v>552</v>
      </c>
      <c r="D172" s="138"/>
      <c r="E172" s="139">
        <f>Summary!E57+Summary!E58</f>
        <v>2380006.7229000004</v>
      </c>
      <c r="F172" s="139">
        <f>Summary!F57+Summary!F58</f>
        <v>1572871.8971000002</v>
      </c>
      <c r="G172" s="139"/>
      <c r="H172" s="139">
        <f>Summary!G57+Summary!G58</f>
        <v>320656.5799999999</v>
      </c>
      <c r="I172" s="139">
        <f>Summary!H57+Summary!H58</f>
        <v>689968.16</v>
      </c>
      <c r="J172" s="142">
        <f>SUM(E172:I172)</f>
        <v>4963503.3600000003</v>
      </c>
      <c r="K172" s="139"/>
      <c r="L172" s="139"/>
      <c r="M172" s="139"/>
      <c r="N172" s="141"/>
      <c r="Q172" s="65" t="s">
        <v>563</v>
      </c>
      <c r="S172" s="124">
        <v>1721403</v>
      </c>
      <c r="Y172"/>
      <c r="Z172" s="157"/>
      <c r="AA172" s="158" t="s">
        <v>491</v>
      </c>
      <c r="AB172" s="159" t="s">
        <v>491</v>
      </c>
      <c r="AC172" s="159" t="s">
        <v>490</v>
      </c>
    </row>
    <row r="173" spans="3:41" ht="12.75">
      <c r="C173" s="137" t="s">
        <v>554</v>
      </c>
      <c r="D173" s="138"/>
      <c r="E173" s="139">
        <f>DTS!Y198</f>
        <v>2903851.0577769685</v>
      </c>
      <c r="F173" s="139">
        <f>DTS!Z198</f>
        <v>4887767.0038230335</v>
      </c>
      <c r="G173" s="139"/>
      <c r="H173" s="139">
        <f>DTS!AB198</f>
        <v>0</v>
      </c>
      <c r="I173" s="139">
        <f>DTS!AA198</f>
        <v>3004540.8184000002</v>
      </c>
      <c r="J173" s="143">
        <f>SUM(E173:I173)</f>
        <v>10796158.880000003</v>
      </c>
      <c r="K173" s="139"/>
      <c r="L173" s="139"/>
      <c r="M173" s="139"/>
      <c r="N173" s="141"/>
      <c r="Q173" s="65" t="s">
        <v>564</v>
      </c>
      <c r="S173" s="124">
        <v>41266</v>
      </c>
      <c r="Y173"/>
      <c r="Z173" s="157"/>
      <c r="AA173" s="160" t="s">
        <v>571</v>
      </c>
      <c r="AB173" s="161" t="s">
        <v>572</v>
      </c>
      <c r="AC173" s="162" t="s">
        <v>573</v>
      </c>
    </row>
    <row r="174" spans="3:41" ht="12.75">
      <c r="C174" s="137" t="s">
        <v>555</v>
      </c>
      <c r="D174" s="138"/>
      <c r="E174" s="139">
        <f>DTS!Y166+DTS!Y74+DTS!Y36</f>
        <v>2664485.1541421842</v>
      </c>
      <c r="F174" s="139">
        <f>DTS!Z166+DTS!Z74+DTS!Z36</f>
        <v>707916.97545762965</v>
      </c>
      <c r="G174" s="139"/>
      <c r="H174" s="139">
        <f>DTS!AB166+DTS!AB74</f>
        <v>482578.9</v>
      </c>
      <c r="I174" s="139">
        <f>DTS!AA166+DTS!AA74</f>
        <v>66199.500400186895</v>
      </c>
      <c r="J174" s="143">
        <f>SUM(E174:I174)</f>
        <v>3921180.5300000007</v>
      </c>
      <c r="K174" s="139"/>
      <c r="L174" s="139"/>
      <c r="M174" s="139"/>
      <c r="N174" s="141"/>
      <c r="Y174"/>
      <c r="Z174" s="163"/>
      <c r="AA174" s="164"/>
      <c r="AB174" s="164"/>
      <c r="AC174" s="164"/>
    </row>
    <row r="175" spans="3:41" ht="12.75">
      <c r="C175" s="146"/>
      <c r="D175" s="138"/>
      <c r="E175" s="139"/>
      <c r="F175" s="139"/>
      <c r="G175" s="139"/>
      <c r="H175" s="139"/>
      <c r="I175" s="139"/>
      <c r="J175" s="139"/>
      <c r="K175" s="139"/>
      <c r="L175" s="139"/>
      <c r="M175" s="139"/>
      <c r="N175" s="141"/>
      <c r="S175" s="124">
        <v>19680844</v>
      </c>
      <c r="V175" s="152"/>
      <c r="Y175"/>
      <c r="Z175" s="165" t="s">
        <v>574</v>
      </c>
      <c r="AA175" s="164"/>
      <c r="AB175" s="166">
        <v>1.0256928044634797</v>
      </c>
      <c r="AC175" s="166">
        <v>1.0269999999999999</v>
      </c>
    </row>
    <row r="176" spans="3:41" ht="13.5" thickBot="1">
      <c r="C176" s="147" t="s">
        <v>302</v>
      </c>
      <c r="D176" s="148"/>
      <c r="E176" s="149">
        <f>SUM(E171:E175)</f>
        <v>7948342.9348191526</v>
      </c>
      <c r="F176" s="149">
        <f t="shared" ref="F176:I176" si="32">SUM(F171:F175)</f>
        <v>7168555.8763806634</v>
      </c>
      <c r="G176" s="149"/>
      <c r="H176" s="149">
        <f t="shared" si="32"/>
        <v>803235.48</v>
      </c>
      <c r="I176" s="149">
        <f t="shared" si="32"/>
        <v>3760708.4788001874</v>
      </c>
      <c r="J176" s="149">
        <f>SUM(J171:J174)</f>
        <v>19680842.770000003</v>
      </c>
      <c r="K176" s="149"/>
      <c r="L176" s="149"/>
      <c r="M176" s="149"/>
      <c r="N176" s="150"/>
      <c r="Y176"/>
      <c r="Z176" s="165" t="s">
        <v>575</v>
      </c>
      <c r="AA176" s="164"/>
      <c r="AB176" s="166">
        <v>1.0160936515478685</v>
      </c>
      <c r="AC176" s="166">
        <v>1.0343536142846024</v>
      </c>
    </row>
    <row r="177" spans="24:29" ht="11.25">
      <c r="Y177"/>
      <c r="Z177" s="165" t="s">
        <v>576</v>
      </c>
      <c r="AA177" s="164"/>
      <c r="AB177" s="166">
        <v>1.0160936515478685</v>
      </c>
      <c r="AC177" s="166">
        <v>1.0326566587241051</v>
      </c>
    </row>
    <row r="178" spans="24:29" ht="11.25">
      <c r="Y178"/>
      <c r="Z178" s="165" t="s">
        <v>577</v>
      </c>
      <c r="AA178" s="164"/>
      <c r="AB178" s="166">
        <v>1.0160936515478685</v>
      </c>
      <c r="AC178" s="166">
        <v>1.0326566587241051</v>
      </c>
    </row>
    <row r="179" spans="24:29" ht="11.25">
      <c r="Y179"/>
      <c r="Z179" s="165" t="s">
        <v>578</v>
      </c>
      <c r="AA179" s="164"/>
      <c r="AB179" s="166">
        <v>1.0145428015564202</v>
      </c>
      <c r="AC179" s="166">
        <v>1.0205173727373007</v>
      </c>
    </row>
    <row r="180" spans="24:29" ht="11.25" customHeight="1">
      <c r="Y180"/>
      <c r="Z180" s="165" t="s">
        <v>579</v>
      </c>
      <c r="AA180" s="164"/>
      <c r="AB180" s="166">
        <v>1.0145428015564202</v>
      </c>
      <c r="AC180" s="166">
        <v>1.0205173727373007</v>
      </c>
    </row>
    <row r="181" spans="24:29" ht="10.5" customHeight="1">
      <c r="Y181"/>
      <c r="AC181" s="125"/>
    </row>
    <row r="182" spans="24:29" ht="12" customHeight="1">
      <c r="X182" s="167"/>
      <c r="Y182" s="163"/>
      <c r="Z182" s="168" t="s">
        <v>581</v>
      </c>
      <c r="AA182" s="169"/>
      <c r="AB182" s="125" t="s">
        <v>582</v>
      </c>
    </row>
    <row r="183" spans="24:29" ht="11.25">
      <c r="X183" s="170"/>
      <c r="Y183" s="163"/>
      <c r="Z183" s="163"/>
      <c r="AA183" s="171">
        <v>7073038.6099999947</v>
      </c>
      <c r="AB183" s="125">
        <v>0.94141558599189312</v>
      </c>
    </row>
    <row r="184" spans="24:29" ht="11.25">
      <c r="X184" s="170"/>
      <c r="Y184" s="163"/>
      <c r="Z184" s="163"/>
      <c r="AA184" s="171">
        <v>1560316.0372859994</v>
      </c>
      <c r="AB184" s="125">
        <v>0.20767677338808543</v>
      </c>
    </row>
    <row r="185" spans="24:29" ht="11.25">
      <c r="X185" s="170"/>
      <c r="Y185" s="163"/>
      <c r="Z185" s="163"/>
      <c r="AA185" s="171">
        <v>209373.67994399997</v>
      </c>
      <c r="AB185" s="125">
        <v>2.7867463542060315E-2</v>
      </c>
    </row>
    <row r="186" spans="24:29" ht="23.25" customHeight="1">
      <c r="X186" s="170"/>
      <c r="Y186" s="163"/>
      <c r="Z186" s="163"/>
      <c r="AA186" s="171">
        <v>134243.75146599999</v>
      </c>
      <c r="AB186" s="125">
        <v>1.7867732232288002E-2</v>
      </c>
    </row>
    <row r="187" spans="24:29" ht="11.25">
      <c r="X187" s="170"/>
      <c r="Y187" s="163"/>
      <c r="Z187" s="172"/>
      <c r="AA187" s="171">
        <v>-1463777.3586959972</v>
      </c>
      <c r="AB187" s="125">
        <v>-0.19482755515432693</v>
      </c>
    </row>
    <row r="188" spans="24:29" ht="11.25">
      <c r="X188" s="163"/>
      <c r="Y188" s="173"/>
      <c r="Z188" s="174" t="s">
        <v>302</v>
      </c>
      <c r="AA188" s="175">
        <v>7513194.7199999969</v>
      </c>
      <c r="AB188" s="176">
        <v>1</v>
      </c>
    </row>
    <row r="196" spans="3:10" ht="15">
      <c r="H196" s="255">
        <v>-606799.31187082932</v>
      </c>
    </row>
    <row r="197" spans="3:10" ht="11.25">
      <c r="H197" s="256">
        <v>27223454.661944538</v>
      </c>
    </row>
    <row r="198" spans="3:10">
      <c r="H198" s="257">
        <v>27830253.973815367</v>
      </c>
    </row>
    <row r="202" spans="3:10" ht="11.25" thickBot="1"/>
    <row r="203" spans="3:10" ht="13.5" thickBot="1">
      <c r="C203" s="177" t="s">
        <v>586</v>
      </c>
      <c r="D203" s="178" t="s">
        <v>115</v>
      </c>
      <c r="E203" s="178" t="s">
        <v>116</v>
      </c>
      <c r="F203" s="178" t="s">
        <v>117</v>
      </c>
      <c r="G203" s="178"/>
      <c r="H203" s="178" t="s">
        <v>12</v>
      </c>
      <c r="I203" s="178" t="s">
        <v>587</v>
      </c>
      <c r="J203" s="178" t="s">
        <v>302</v>
      </c>
    </row>
    <row r="204" spans="3:10" ht="26.25" thickBot="1">
      <c r="C204" s="229" t="s">
        <v>384</v>
      </c>
      <c r="D204" s="230">
        <v>3.1379999999999999</v>
      </c>
      <c r="E204" s="230">
        <v>4.3849999999999998</v>
      </c>
      <c r="F204" s="230">
        <v>4.8460000000000001</v>
      </c>
      <c r="G204" s="230"/>
      <c r="H204" s="230">
        <v>3.863</v>
      </c>
      <c r="I204" s="254">
        <f>Summary!I8/1000000</f>
        <v>3.9129044932499988</v>
      </c>
      <c r="J204" s="231">
        <v>20.289000000000001</v>
      </c>
    </row>
    <row r="205" spans="3:10" ht="26.25" thickBot="1">
      <c r="C205" s="229" t="s">
        <v>588</v>
      </c>
      <c r="D205" s="230">
        <v>1.825</v>
      </c>
      <c r="E205" s="230">
        <v>3.1219999999999999</v>
      </c>
      <c r="F205" s="230">
        <v>2.9980000000000002</v>
      </c>
      <c r="G205" s="230"/>
      <c r="H205" s="230">
        <v>3.056</v>
      </c>
      <c r="I205" s="254">
        <f>Summary!I7/1000000</f>
        <v>3.0944825202999997</v>
      </c>
      <c r="J205" s="231">
        <v>14.213000000000001</v>
      </c>
    </row>
    <row r="206" spans="3:10" ht="26.25" thickBot="1">
      <c r="C206" s="229" t="s">
        <v>555</v>
      </c>
      <c r="D206" s="230">
        <v>4.8860000000000001</v>
      </c>
      <c r="E206" s="230">
        <v>6.3469999999999995</v>
      </c>
      <c r="F206" s="230">
        <v>6.5519999999999996</v>
      </c>
      <c r="G206" s="230"/>
      <c r="H206" s="230">
        <v>7.5129999999999999</v>
      </c>
      <c r="I206" s="230">
        <v>7.931</v>
      </c>
      <c r="J206" s="231">
        <v>33.228999999999999</v>
      </c>
    </row>
    <row r="207" spans="3:10" ht="13.5" thickBot="1">
      <c r="C207" s="229" t="s">
        <v>554</v>
      </c>
      <c r="D207" s="230">
        <v>10.795999999999999</v>
      </c>
      <c r="E207" s="230">
        <v>10.422000000000001</v>
      </c>
      <c r="F207" s="230">
        <v>10.837</v>
      </c>
      <c r="G207" s="230"/>
      <c r="H207" s="230">
        <v>11.726000000000001</v>
      </c>
      <c r="I207" s="253">
        <f>J103</f>
        <v>12158441.275403745</v>
      </c>
      <c r="J207" s="231">
        <v>56.086999999999996</v>
      </c>
    </row>
    <row r="208" spans="3:10" ht="26.25" thickBot="1">
      <c r="C208" s="229" t="s">
        <v>589</v>
      </c>
      <c r="D208" s="230">
        <v>0.96</v>
      </c>
      <c r="E208" s="230">
        <v>0.84599999999999997</v>
      </c>
      <c r="F208" s="230">
        <v>1.0780000000000001</v>
      </c>
      <c r="G208" s="230"/>
      <c r="H208" s="230">
        <v>1.6819999999999999</v>
      </c>
      <c r="I208" s="230">
        <v>1.7669999999999999</v>
      </c>
      <c r="J208" s="231">
        <v>6.3330000000000002</v>
      </c>
    </row>
    <row r="209" spans="3:10" ht="13.5" thickBot="1">
      <c r="C209" s="232" t="s">
        <v>590</v>
      </c>
      <c r="D209" s="231">
        <v>21.605</v>
      </c>
      <c r="E209" s="231">
        <v>25.122</v>
      </c>
      <c r="F209" s="231">
        <v>26.311</v>
      </c>
      <c r="G209" s="231"/>
      <c r="H209" s="233">
        <v>27.84</v>
      </c>
      <c r="I209" s="233">
        <f>I208+I206+I205+I204+12.158</f>
        <v>28.863387013549996</v>
      </c>
      <c r="J209" s="231">
        <v>130.15099999999998</v>
      </c>
    </row>
    <row r="210" spans="3:10">
      <c r="C210" s="234"/>
      <c r="D210" s="234">
        <f>D209-D208</f>
        <v>20.645</v>
      </c>
      <c r="E210" s="234">
        <f t="shared" ref="E210:I210" si="33">E209-E208</f>
        <v>24.276</v>
      </c>
      <c r="F210" s="234">
        <f t="shared" si="33"/>
        <v>25.233000000000001</v>
      </c>
      <c r="G210" s="234"/>
      <c r="H210" s="234">
        <f t="shared" si="33"/>
        <v>26.158000000000001</v>
      </c>
      <c r="I210" s="234">
        <f t="shared" si="33"/>
        <v>27.096387013549997</v>
      </c>
      <c r="J210" s="234"/>
    </row>
    <row r="211" spans="3:10">
      <c r="C211" s="234"/>
      <c r="D211" s="234"/>
      <c r="E211" s="234"/>
      <c r="F211" s="234"/>
      <c r="G211" s="234"/>
      <c r="H211" s="234"/>
      <c r="I211" s="234"/>
      <c r="J211" s="234"/>
    </row>
    <row r="212" spans="3:10">
      <c r="C212" s="234" t="s">
        <v>591</v>
      </c>
      <c r="D212" s="234">
        <v>1.538</v>
      </c>
      <c r="E212" s="234">
        <v>2.1829999999999998</v>
      </c>
      <c r="F212" s="234">
        <v>1.9650000000000001</v>
      </c>
      <c r="G212" s="234"/>
      <c r="H212" s="235">
        <v>1.95</v>
      </c>
      <c r="I212" s="235">
        <v>2.0584365704396221</v>
      </c>
      <c r="J212" s="234"/>
    </row>
    <row r="213" spans="3:10">
      <c r="C213" s="234" t="s">
        <v>592</v>
      </c>
      <c r="D213" s="234">
        <v>-0.57199999999999995</v>
      </c>
      <c r="E213" s="234">
        <v>-0.61399999999999999</v>
      </c>
      <c r="F213" s="234">
        <v>-0.496</v>
      </c>
      <c r="G213" s="234"/>
      <c r="H213" s="234">
        <v>2.3E-2</v>
      </c>
      <c r="I213" s="235">
        <v>2.4278995446210927E-2</v>
      </c>
      <c r="J213" s="234"/>
    </row>
    <row r="214" spans="3:10">
      <c r="C214" s="234"/>
      <c r="D214" s="234">
        <f>D210-D212-D213</f>
        <v>19.678999999999998</v>
      </c>
      <c r="E214" s="234">
        <f t="shared" ref="E214:I214" si="34">E210-E212-E213</f>
        <v>22.707000000000001</v>
      </c>
      <c r="F214" s="234">
        <f t="shared" si="34"/>
        <v>23.763999999999999</v>
      </c>
      <c r="G214" s="234"/>
      <c r="H214" s="234">
        <f t="shared" si="34"/>
        <v>24.185000000000002</v>
      </c>
      <c r="I214" s="234">
        <f t="shared" si="34"/>
        <v>25.013671447664166</v>
      </c>
      <c r="J214" s="234"/>
    </row>
    <row r="215" spans="3:10">
      <c r="C215" s="234"/>
      <c r="D215" s="234"/>
      <c r="E215" s="234"/>
      <c r="F215" s="234"/>
      <c r="G215" s="234"/>
      <c r="H215" s="234"/>
      <c r="I215" s="235"/>
      <c r="J215" s="234"/>
    </row>
    <row r="216" spans="3:10" ht="13.5" thickBot="1">
      <c r="C216" s="289" t="s">
        <v>593</v>
      </c>
      <c r="D216" s="289"/>
      <c r="E216" s="289"/>
      <c r="F216" s="289"/>
      <c r="G216" s="289"/>
      <c r="H216" s="289"/>
      <c r="I216" s="289"/>
      <c r="J216" s="289"/>
    </row>
    <row r="217" spans="3:10" ht="13.5" thickBot="1">
      <c r="C217" s="177" t="s">
        <v>586</v>
      </c>
      <c r="D217" s="228" t="s">
        <v>115</v>
      </c>
      <c r="E217" s="228" t="s">
        <v>116</v>
      </c>
      <c r="F217" s="228" t="s">
        <v>117</v>
      </c>
      <c r="G217" s="228"/>
      <c r="H217" s="228" t="s">
        <v>12</v>
      </c>
      <c r="I217" s="228" t="s">
        <v>587</v>
      </c>
      <c r="J217" s="228" t="s">
        <v>302</v>
      </c>
    </row>
    <row r="218" spans="3:10" ht="26.25" thickBot="1">
      <c r="C218" s="229" t="s">
        <v>384</v>
      </c>
      <c r="D218" s="230">
        <v>3.1379999999999999</v>
      </c>
      <c r="E218" s="230">
        <v>4.3849999999999998</v>
      </c>
      <c r="F218" s="230">
        <v>4.8460000000000001</v>
      </c>
      <c r="G218" s="230"/>
      <c r="H218" s="230">
        <v>3.863</v>
      </c>
      <c r="I218" s="236">
        <v>3912.9044932499987</v>
      </c>
      <c r="J218" s="233">
        <v>3929.1364932499987</v>
      </c>
    </row>
    <row r="219" spans="3:10" ht="26.25" thickBot="1">
      <c r="C219" s="229" t="s">
        <v>588</v>
      </c>
      <c r="D219" s="230">
        <v>1.825</v>
      </c>
      <c r="E219" s="230">
        <v>3.1219999999999999</v>
      </c>
      <c r="F219" s="230">
        <v>2.9980000000000002</v>
      </c>
      <c r="G219" s="230"/>
      <c r="H219" s="230">
        <v>3.056</v>
      </c>
      <c r="I219" s="236">
        <v>3094.4207185</v>
      </c>
      <c r="J219" s="233">
        <v>3105.4217185000002</v>
      </c>
    </row>
    <row r="220" spans="3:10" ht="26.25" thickBot="1">
      <c r="C220" s="229" t="s">
        <v>555</v>
      </c>
      <c r="D220" s="230">
        <v>3.92</v>
      </c>
      <c r="E220" s="230">
        <v>4.7779999999999996</v>
      </c>
      <c r="F220" s="230">
        <v>5.0830000000000002</v>
      </c>
      <c r="G220" s="230"/>
      <c r="H220" s="230">
        <v>5.54</v>
      </c>
      <c r="I220" s="236">
        <v>5511.0211308170865</v>
      </c>
      <c r="J220" s="233">
        <v>5530.3421308170864</v>
      </c>
    </row>
    <row r="221" spans="3:10" ht="13.5" thickBot="1">
      <c r="C221" s="229" t="s">
        <v>554</v>
      </c>
      <c r="D221" s="230">
        <v>10.795999999999999</v>
      </c>
      <c r="E221" s="230">
        <v>10.422000000000001</v>
      </c>
      <c r="F221" s="230">
        <v>10.837</v>
      </c>
      <c r="G221" s="230"/>
      <c r="H221" s="230">
        <v>11.726000000000001</v>
      </c>
      <c r="I221" s="236">
        <v>12158.441275403746</v>
      </c>
      <c r="J221" s="233">
        <v>12202.222275403747</v>
      </c>
    </row>
    <row r="222" spans="3:10" ht="26.25" thickBot="1">
      <c r="C222" s="229" t="s">
        <v>589</v>
      </c>
      <c r="D222" s="230"/>
      <c r="E222" s="230"/>
      <c r="F222" s="230"/>
      <c r="G222" s="230"/>
      <c r="H222" s="230"/>
      <c r="I222" s="236"/>
      <c r="J222" s="233">
        <v>0</v>
      </c>
    </row>
    <row r="223" spans="3:10" ht="13.5" thickBot="1">
      <c r="C223" s="232" t="s">
        <v>590</v>
      </c>
      <c r="D223" s="231">
        <v>19.678999999999998</v>
      </c>
      <c r="E223" s="231">
        <v>22.707000000000001</v>
      </c>
      <c r="F223" s="231">
        <v>23.763999999999999</v>
      </c>
      <c r="G223" s="231"/>
      <c r="H223" s="231">
        <v>24.185000000000002</v>
      </c>
      <c r="I223" s="236">
        <v>24676.787617970833</v>
      </c>
      <c r="J223" s="233">
        <v>24767.122617970832</v>
      </c>
    </row>
    <row r="224" spans="3:10">
      <c r="C224" s="234"/>
      <c r="D224" s="234"/>
      <c r="E224" s="234"/>
      <c r="F224" s="234"/>
      <c r="G224" s="234"/>
      <c r="H224" s="234"/>
      <c r="I224" s="234"/>
      <c r="J224" s="234"/>
    </row>
    <row r="225" spans="3:10">
      <c r="C225" s="234"/>
      <c r="D225" s="234"/>
      <c r="E225" s="234"/>
      <c r="F225" s="234"/>
      <c r="G225" s="234"/>
      <c r="H225" s="234"/>
      <c r="I225" s="234"/>
      <c r="J225" s="234"/>
    </row>
    <row r="226" spans="3:10">
      <c r="C226" s="234"/>
      <c r="D226" s="234"/>
      <c r="E226" s="234"/>
      <c r="F226" s="234"/>
      <c r="G226" s="234"/>
      <c r="H226" s="234"/>
      <c r="I226" s="234"/>
      <c r="J226" s="234"/>
    </row>
    <row r="227" spans="3:10" ht="12.75">
      <c r="C227" s="234"/>
      <c r="D227" s="237">
        <v>20.645</v>
      </c>
      <c r="E227" s="237">
        <v>24.276</v>
      </c>
      <c r="F227" s="237">
        <v>25.233000000000001</v>
      </c>
      <c r="G227" s="237"/>
      <c r="H227" s="237">
        <v>26.158000000000001</v>
      </c>
      <c r="I227" s="238">
        <v>26759.503183856665</v>
      </c>
      <c r="J227" s="234"/>
    </row>
    <row r="228" spans="3:10" ht="12.75">
      <c r="C228" s="234"/>
      <c r="D228" s="237">
        <v>21.605</v>
      </c>
      <c r="E228" s="237">
        <v>25.122</v>
      </c>
      <c r="F228" s="237">
        <v>26.311</v>
      </c>
      <c r="G228" s="237"/>
      <c r="H228" s="237">
        <v>27.84</v>
      </c>
      <c r="I228" s="238">
        <v>28526.503183856665</v>
      </c>
      <c r="J228" s="234"/>
    </row>
    <row r="229" spans="3:10">
      <c r="C229" s="234" t="s">
        <v>695</v>
      </c>
      <c r="D229" s="234"/>
      <c r="E229" s="234"/>
      <c r="F229" s="234"/>
      <c r="G229" s="234"/>
      <c r="H229" s="234"/>
      <c r="I229" s="234"/>
      <c r="J229" s="234"/>
    </row>
    <row r="231" spans="3:10" ht="11.25" thickBot="1"/>
    <row r="232" spans="3:10" ht="13.5" thickBot="1">
      <c r="C232" s="177" t="s">
        <v>586</v>
      </c>
      <c r="D232" s="239" t="s">
        <v>115</v>
      </c>
      <c r="E232" s="239" t="s">
        <v>116</v>
      </c>
      <c r="F232" s="239" t="s">
        <v>117</v>
      </c>
      <c r="G232" s="239"/>
      <c r="H232" s="239" t="s">
        <v>12</v>
      </c>
      <c r="I232" s="239" t="s">
        <v>587</v>
      </c>
      <c r="J232" s="178" t="s">
        <v>302</v>
      </c>
    </row>
    <row r="233" spans="3:10" ht="26.25" thickBot="1">
      <c r="C233" s="179" t="s">
        <v>384</v>
      </c>
      <c r="D233" s="180">
        <v>3.1379999999999999</v>
      </c>
      <c r="E233" s="180">
        <v>4.3849999999999998</v>
      </c>
      <c r="F233" s="180">
        <v>4.8460000000000001</v>
      </c>
      <c r="G233" s="180"/>
      <c r="H233" s="180">
        <v>3.863</v>
      </c>
      <c r="I233" s="180">
        <v>5.5330000000000004</v>
      </c>
      <c r="J233" s="181">
        <v>21.765000000000001</v>
      </c>
    </row>
    <row r="234" spans="3:10" ht="26.25" thickBot="1">
      <c r="C234" s="179" t="s">
        <v>588</v>
      </c>
      <c r="D234" s="180">
        <v>1.825</v>
      </c>
      <c r="E234" s="180">
        <v>3.1219999999999999</v>
      </c>
      <c r="F234" s="180">
        <v>2.9980000000000002</v>
      </c>
      <c r="G234" s="180"/>
      <c r="H234" s="180">
        <v>3.056</v>
      </c>
      <c r="I234" s="180">
        <v>3.133</v>
      </c>
      <c r="J234" s="181">
        <v>14.134</v>
      </c>
    </row>
    <row r="235" spans="3:10" ht="26.25" thickBot="1">
      <c r="C235" s="179" t="s">
        <v>555</v>
      </c>
      <c r="D235" s="180">
        <v>4.8860000000000001</v>
      </c>
      <c r="E235" s="180">
        <v>6.3470000000000004</v>
      </c>
      <c r="F235" s="180">
        <v>6.5519999999999996</v>
      </c>
      <c r="G235" s="180"/>
      <c r="H235" s="180">
        <v>7.5129999999999999</v>
      </c>
      <c r="I235" s="180">
        <v>8.1959999999999997</v>
      </c>
      <c r="J235" s="181">
        <v>33.494</v>
      </c>
    </row>
    <row r="236" spans="3:10" ht="13.5" thickBot="1">
      <c r="C236" s="179" t="s">
        <v>554</v>
      </c>
      <c r="D236" s="180">
        <v>10.795999999999999</v>
      </c>
      <c r="E236" s="180">
        <v>10.422000000000001</v>
      </c>
      <c r="F236" s="180">
        <v>10.837</v>
      </c>
      <c r="G236" s="180"/>
      <c r="H236" s="180">
        <v>11.726000000000001</v>
      </c>
      <c r="I236" s="180">
        <v>12.019</v>
      </c>
      <c r="J236" s="181">
        <v>55.8</v>
      </c>
    </row>
    <row r="237" spans="3:10" ht="26.25" thickBot="1">
      <c r="C237" s="179" t="s">
        <v>589</v>
      </c>
      <c r="D237" s="180">
        <v>0.96</v>
      </c>
      <c r="E237" s="180">
        <v>0.84599999999999997</v>
      </c>
      <c r="F237" s="180">
        <v>1.0780000000000001</v>
      </c>
      <c r="G237" s="180"/>
      <c r="H237" s="180">
        <v>1.6819999999999999</v>
      </c>
      <c r="I237" s="180">
        <v>1.7669999999999999</v>
      </c>
      <c r="J237" s="181">
        <v>6.3330000000000002</v>
      </c>
    </row>
    <row r="238" spans="3:10" ht="13.5" thickBot="1">
      <c r="C238" s="182" t="s">
        <v>590</v>
      </c>
      <c r="D238" s="181">
        <v>21.605</v>
      </c>
      <c r="E238" s="181">
        <v>25.122</v>
      </c>
      <c r="F238" s="181">
        <v>26.311</v>
      </c>
      <c r="G238" s="181"/>
      <c r="H238" s="181">
        <v>27.84</v>
      </c>
      <c r="I238" s="181">
        <v>30.648</v>
      </c>
      <c r="J238" s="181">
        <v>131.52600000000001</v>
      </c>
    </row>
    <row r="240" spans="3:10" ht="38.25">
      <c r="C240" s="240" t="s">
        <v>696</v>
      </c>
      <c r="D240" s="107">
        <v>1.1020556970961461</v>
      </c>
      <c r="E240" s="107">
        <v>1.0816443271887848</v>
      </c>
      <c r="F240" s="107">
        <v>1.0513613975257092</v>
      </c>
      <c r="G240" s="107"/>
      <c r="H240" s="107">
        <v>1.0182229273023691</v>
      </c>
      <c r="I240" s="107">
        <v>1</v>
      </c>
    </row>
    <row r="242" spans="3:10" ht="11.25" thickBot="1"/>
    <row r="243" spans="3:10" ht="13.5" thickBot="1">
      <c r="C243" s="177" t="s">
        <v>586</v>
      </c>
      <c r="D243" s="239" t="s">
        <v>115</v>
      </c>
      <c r="E243" s="239" t="s">
        <v>116</v>
      </c>
      <c r="F243" s="239" t="s">
        <v>117</v>
      </c>
      <c r="G243" s="239"/>
      <c r="H243" s="239" t="s">
        <v>12</v>
      </c>
      <c r="I243" s="239" t="s">
        <v>587</v>
      </c>
      <c r="J243" s="178" t="s">
        <v>302</v>
      </c>
    </row>
    <row r="244" spans="3:10" ht="26.25" thickBot="1">
      <c r="C244" s="179" t="s">
        <v>384</v>
      </c>
      <c r="D244" s="184">
        <v>3.4582507774877067</v>
      </c>
      <c r="E244" s="241">
        <v>4.7430103747228207</v>
      </c>
      <c r="F244" s="241">
        <v>5.0948973324095874</v>
      </c>
      <c r="G244" s="241"/>
      <c r="H244" s="241">
        <v>3.9333951681690515</v>
      </c>
      <c r="I244" s="241">
        <v>5.5330000000000004</v>
      </c>
      <c r="J244" s="183">
        <v>22.762553652789169</v>
      </c>
    </row>
    <row r="245" spans="3:10" ht="26.25" thickBot="1">
      <c r="C245" s="179" t="s">
        <v>588</v>
      </c>
      <c r="D245" s="184">
        <v>2.0112516472004667</v>
      </c>
      <c r="E245" s="241">
        <v>3.376893589483386</v>
      </c>
      <c r="F245" s="241">
        <v>3.1519814697820765</v>
      </c>
      <c r="G245" s="241"/>
      <c r="H245" s="241">
        <v>3.11168926583604</v>
      </c>
      <c r="I245" s="241">
        <v>3.133</v>
      </c>
      <c r="J245" s="183">
        <v>14.784815972301971</v>
      </c>
    </row>
    <row r="246" spans="3:10" ht="26.25" thickBot="1">
      <c r="C246" s="179" t="s">
        <v>555</v>
      </c>
      <c r="D246" s="184">
        <v>5.3846441360117705</v>
      </c>
      <c r="E246" s="241">
        <v>6.8651965446672172</v>
      </c>
      <c r="F246" s="241">
        <v>6.8885198765884468</v>
      </c>
      <c r="G246" s="241"/>
      <c r="H246" s="241">
        <v>7.6499088528226986</v>
      </c>
      <c r="I246" s="241">
        <v>8.1959999999999997</v>
      </c>
      <c r="J246" s="183">
        <v>34.984269410090128</v>
      </c>
    </row>
    <row r="247" spans="3:10" ht="13.5" thickBot="1">
      <c r="C247" s="179" t="s">
        <v>554</v>
      </c>
      <c r="D247" s="184">
        <v>11.897793305849993</v>
      </c>
      <c r="E247" s="241">
        <v>11.272897177961516</v>
      </c>
      <c r="F247" s="241">
        <v>11.393603464986111</v>
      </c>
      <c r="G247" s="241"/>
      <c r="H247" s="241">
        <v>11.939682045547581</v>
      </c>
      <c r="I247" s="241">
        <v>12.019</v>
      </c>
      <c r="J247" s="183">
        <v>58.522975994345195</v>
      </c>
    </row>
    <row r="248" spans="3:10" ht="26.25" thickBot="1">
      <c r="C248" s="179" t="s">
        <v>589</v>
      </c>
      <c r="D248" s="184">
        <v>1.0579734692123002</v>
      </c>
      <c r="E248" s="241">
        <v>0.91507110080171195</v>
      </c>
      <c r="F248" s="241">
        <v>1.1333675865327146</v>
      </c>
      <c r="G248" s="241"/>
      <c r="H248" s="241">
        <v>1.7126509637225846</v>
      </c>
      <c r="I248" s="241">
        <v>1.7669999999999999</v>
      </c>
      <c r="J248" s="183">
        <v>6.5860631202693121</v>
      </c>
    </row>
    <row r="249" spans="3:10" ht="13.5" thickBot="1">
      <c r="C249" s="182" t="s">
        <v>590</v>
      </c>
      <c r="D249" s="183">
        <v>23.809913335762236</v>
      </c>
      <c r="E249" s="183">
        <v>27.173068787636652</v>
      </c>
      <c r="F249" s="183">
        <v>27.662369730298934</v>
      </c>
      <c r="G249" s="183"/>
      <c r="H249" s="183">
        <v>28.347326296097958</v>
      </c>
      <c r="I249" s="183">
        <v>30.648</v>
      </c>
      <c r="J249" s="183">
        <v>137.64067814979575</v>
      </c>
    </row>
    <row r="251" spans="3:10">
      <c r="D251" s="242">
        <v>23.809913335762239</v>
      </c>
      <c r="E251" s="242">
        <v>27.173068787636652</v>
      </c>
      <c r="F251" s="242">
        <v>27.662369730298934</v>
      </c>
      <c r="G251" s="242"/>
      <c r="H251" s="242">
        <v>28.347326296097954</v>
      </c>
      <c r="I251" s="242">
        <v>30.648</v>
      </c>
    </row>
  </sheetData>
  <mergeCells count="31">
    <mergeCell ref="C216:J216"/>
    <mergeCell ref="C77:N79"/>
    <mergeCell ref="E80:J80"/>
    <mergeCell ref="L80:M80"/>
    <mergeCell ref="C149:N151"/>
    <mergeCell ref="E152:J152"/>
    <mergeCell ref="L152:M152"/>
    <mergeCell ref="C166:N168"/>
    <mergeCell ref="E169:J169"/>
    <mergeCell ref="L169:M169"/>
    <mergeCell ref="C114:N116"/>
    <mergeCell ref="E117:J117"/>
    <mergeCell ref="L117:M117"/>
    <mergeCell ref="C132:N134"/>
    <mergeCell ref="E135:J135"/>
    <mergeCell ref="L135:M135"/>
    <mergeCell ref="C2:N4"/>
    <mergeCell ref="E5:J5"/>
    <mergeCell ref="L5:M5"/>
    <mergeCell ref="C96:N98"/>
    <mergeCell ref="E99:J99"/>
    <mergeCell ref="L99:M99"/>
    <mergeCell ref="C20:N22"/>
    <mergeCell ref="E23:J23"/>
    <mergeCell ref="L23:M23"/>
    <mergeCell ref="C38:N40"/>
    <mergeCell ref="E41:J41"/>
    <mergeCell ref="L41:M41"/>
    <mergeCell ref="C58:N60"/>
    <mergeCell ref="E61:J61"/>
    <mergeCell ref="L61:M61"/>
  </mergeCells>
  <conditionalFormatting sqref="AA182:AA187">
    <cfRule type="expression" dxfId="3871" priority="1621" stopIfTrue="1">
      <formula>#REF!="Not applicable"</formula>
    </cfRule>
  </conditionalFormatting>
  <conditionalFormatting sqref="AA172:AC173">
    <cfRule type="expression" dxfId="3870" priority="1619" stopIfTrue="1">
      <formula>Z$98="Actual"</formula>
    </cfRule>
    <cfRule type="expression" dxfId="3869" priority="1620" stopIfTrue="1">
      <formula>Z$98="Base"</formula>
    </cfRule>
  </conditionalFormatting>
  <conditionalFormatting sqref="AA171:AC171">
    <cfRule type="cellIs" dxfId="3868" priority="1617" stopIfTrue="1" operator="equal">
      <formula>"Actual"</formula>
    </cfRule>
    <cfRule type="cellIs" dxfId="3867" priority="1618" stopIfTrue="1" operator="equal">
      <formula>"Base"</formula>
    </cfRule>
  </conditionalFormatting>
  <conditionalFormatting sqref="AA172:AA173">
    <cfRule type="expression" dxfId="3866" priority="1615" stopIfTrue="1">
      <formula>Z$98="Actual"</formula>
    </cfRule>
    <cfRule type="expression" dxfId="3865" priority="1616" stopIfTrue="1">
      <formula>Z$98="Base"</formula>
    </cfRule>
  </conditionalFormatting>
  <conditionalFormatting sqref="AA172:AA173">
    <cfRule type="expression" dxfId="3864" priority="1613" stopIfTrue="1">
      <formula>Z$98="Actual"</formula>
    </cfRule>
    <cfRule type="expression" dxfId="3863" priority="1614" stopIfTrue="1">
      <formula>Z$98="Base"</formula>
    </cfRule>
  </conditionalFormatting>
  <conditionalFormatting sqref="AA172:AA173">
    <cfRule type="expression" dxfId="3862" priority="1611" stopIfTrue="1">
      <formula>Z$98="Actual"</formula>
    </cfRule>
    <cfRule type="expression" dxfId="3861" priority="1612" stopIfTrue="1">
      <formula>Z$98="Base"</formula>
    </cfRule>
  </conditionalFormatting>
  <conditionalFormatting sqref="AA172">
    <cfRule type="expression" dxfId="3860" priority="1609" stopIfTrue="1">
      <formula>Z$98="Actual"</formula>
    </cfRule>
    <cfRule type="expression" dxfId="3859" priority="1610" stopIfTrue="1">
      <formula>Z$98="Base"</formula>
    </cfRule>
  </conditionalFormatting>
  <conditionalFormatting sqref="AA173">
    <cfRule type="expression" dxfId="3858" priority="1607" stopIfTrue="1">
      <formula>Z$98="Actual"</formula>
    </cfRule>
    <cfRule type="expression" dxfId="3857" priority="1608" stopIfTrue="1">
      <formula>Z$98="Base"</formula>
    </cfRule>
  </conditionalFormatting>
  <conditionalFormatting sqref="AA172">
    <cfRule type="expression" dxfId="3856" priority="1605" stopIfTrue="1">
      <formula>Z$98="Actual"</formula>
    </cfRule>
    <cfRule type="expression" dxfId="3855" priority="1606" stopIfTrue="1">
      <formula>Z$98="Base"</formula>
    </cfRule>
  </conditionalFormatting>
  <conditionalFormatting sqref="AA172">
    <cfRule type="expression" dxfId="3854" priority="1603" stopIfTrue="1">
      <formula>Z$98="Actual"</formula>
    </cfRule>
    <cfRule type="expression" dxfId="3853" priority="1604" stopIfTrue="1">
      <formula>Z$98="Base"</formula>
    </cfRule>
  </conditionalFormatting>
  <conditionalFormatting sqref="AA172:AA173">
    <cfRule type="expression" dxfId="3852" priority="1601" stopIfTrue="1">
      <formula>Z$98="Actual"</formula>
    </cfRule>
    <cfRule type="expression" dxfId="3851" priority="1602" stopIfTrue="1">
      <formula>Z$98="Base"</formula>
    </cfRule>
  </conditionalFormatting>
  <conditionalFormatting sqref="AA172">
    <cfRule type="expression" dxfId="3850" priority="1599" stopIfTrue="1">
      <formula>Z$98="Actual"</formula>
    </cfRule>
    <cfRule type="expression" dxfId="3849" priority="1600" stopIfTrue="1">
      <formula>Z$98="Base"</formula>
    </cfRule>
  </conditionalFormatting>
  <conditionalFormatting sqref="AA172">
    <cfRule type="expression" dxfId="3848" priority="1597" stopIfTrue="1">
      <formula>Z$98="Actual"</formula>
    </cfRule>
    <cfRule type="expression" dxfId="3847" priority="1598" stopIfTrue="1">
      <formula>Z$98="Base"</formula>
    </cfRule>
  </conditionalFormatting>
  <conditionalFormatting sqref="AA172:AC173">
    <cfRule type="expression" dxfId="3846" priority="1595" stopIfTrue="1">
      <formula>Z$98="Actual"</formula>
    </cfRule>
    <cfRule type="expression" dxfId="3845" priority="1596" stopIfTrue="1">
      <formula>Z$98="Base"</formula>
    </cfRule>
  </conditionalFormatting>
  <conditionalFormatting sqref="AA172:AA173">
    <cfRule type="expression" dxfId="3844" priority="1593" stopIfTrue="1">
      <formula>Z$98="Actual"</formula>
    </cfRule>
    <cfRule type="expression" dxfId="3843" priority="1594" stopIfTrue="1">
      <formula>Z$98="Base"</formula>
    </cfRule>
  </conditionalFormatting>
  <conditionalFormatting sqref="AA172:AA173">
    <cfRule type="expression" dxfId="3842" priority="1591" stopIfTrue="1">
      <formula>Z$98="Actual"</formula>
    </cfRule>
    <cfRule type="expression" dxfId="3841" priority="1592" stopIfTrue="1">
      <formula>Z$98="Base"</formula>
    </cfRule>
  </conditionalFormatting>
  <conditionalFormatting sqref="AA172:AA173">
    <cfRule type="expression" dxfId="3840" priority="1589" stopIfTrue="1">
      <formula>Z$98="Actual"</formula>
    </cfRule>
    <cfRule type="expression" dxfId="3839" priority="1590" stopIfTrue="1">
      <formula>Z$98="Base"</formula>
    </cfRule>
  </conditionalFormatting>
  <conditionalFormatting sqref="AA172">
    <cfRule type="expression" dxfId="3838" priority="1587" stopIfTrue="1">
      <formula>Z$98="Actual"</formula>
    </cfRule>
    <cfRule type="expression" dxfId="3837" priority="1588" stopIfTrue="1">
      <formula>Z$98="Base"</formula>
    </cfRule>
  </conditionalFormatting>
  <conditionalFormatting sqref="AA173">
    <cfRule type="expression" dxfId="3836" priority="1585" stopIfTrue="1">
      <formula>Z$98="Actual"</formula>
    </cfRule>
    <cfRule type="expression" dxfId="3835" priority="1586" stopIfTrue="1">
      <formula>Z$98="Base"</formula>
    </cfRule>
  </conditionalFormatting>
  <conditionalFormatting sqref="AA172">
    <cfRule type="expression" dxfId="3834" priority="1583" stopIfTrue="1">
      <formula>Z$98="Actual"</formula>
    </cfRule>
    <cfRule type="expression" dxfId="3833" priority="1584" stopIfTrue="1">
      <formula>Z$98="Base"</formula>
    </cfRule>
  </conditionalFormatting>
  <conditionalFormatting sqref="AA172">
    <cfRule type="expression" dxfId="3832" priority="1581" stopIfTrue="1">
      <formula>Z$98="Actual"</formula>
    </cfRule>
    <cfRule type="expression" dxfId="3831" priority="1582" stopIfTrue="1">
      <formula>Z$98="Base"</formula>
    </cfRule>
  </conditionalFormatting>
  <conditionalFormatting sqref="AA172:AA173">
    <cfRule type="expression" dxfId="3830" priority="1579" stopIfTrue="1">
      <formula>Z$98="Actual"</formula>
    </cfRule>
    <cfRule type="expression" dxfId="3829" priority="1580" stopIfTrue="1">
      <formula>Z$98="Base"</formula>
    </cfRule>
  </conditionalFormatting>
  <conditionalFormatting sqref="AA172">
    <cfRule type="expression" dxfId="3828" priority="1577" stopIfTrue="1">
      <formula>Z$98="Actual"</formula>
    </cfRule>
    <cfRule type="expression" dxfId="3827" priority="1578" stopIfTrue="1">
      <formula>Z$98="Base"</formula>
    </cfRule>
  </conditionalFormatting>
  <conditionalFormatting sqref="AA172">
    <cfRule type="expression" dxfId="3826" priority="1575" stopIfTrue="1">
      <formula>Z$98="Actual"</formula>
    </cfRule>
    <cfRule type="expression" dxfId="3825" priority="1576" stopIfTrue="1">
      <formula>Z$98="Base"</formula>
    </cfRule>
  </conditionalFormatting>
  <conditionalFormatting sqref="AA172:AC173">
    <cfRule type="expression" dxfId="3824" priority="1573" stopIfTrue="1">
      <formula>Z$98="Actual"</formula>
    </cfRule>
    <cfRule type="expression" dxfId="3823" priority="1574" stopIfTrue="1">
      <formula>Z$98="Base"</formula>
    </cfRule>
  </conditionalFormatting>
  <conditionalFormatting sqref="AA172:AA173">
    <cfRule type="expression" dxfId="3822" priority="1571" stopIfTrue="1">
      <formula>Z$98="Actual"</formula>
    </cfRule>
    <cfRule type="expression" dxfId="3821" priority="1572" stopIfTrue="1">
      <formula>Z$98="Base"</formula>
    </cfRule>
  </conditionalFormatting>
  <conditionalFormatting sqref="AA172:AA173">
    <cfRule type="expression" dxfId="3820" priority="1569" stopIfTrue="1">
      <formula>Z$98="Actual"</formula>
    </cfRule>
    <cfRule type="expression" dxfId="3819" priority="1570" stopIfTrue="1">
      <formula>Z$98="Base"</formula>
    </cfRule>
  </conditionalFormatting>
  <conditionalFormatting sqref="AA172:AA173">
    <cfRule type="expression" dxfId="3818" priority="1567" stopIfTrue="1">
      <formula>Z$98="Actual"</formula>
    </cfRule>
    <cfRule type="expression" dxfId="3817" priority="1568" stopIfTrue="1">
      <formula>Z$98="Base"</formula>
    </cfRule>
  </conditionalFormatting>
  <conditionalFormatting sqref="AA172">
    <cfRule type="expression" dxfId="3816" priority="1565" stopIfTrue="1">
      <formula>Z$98="Actual"</formula>
    </cfRule>
    <cfRule type="expression" dxfId="3815" priority="1566" stopIfTrue="1">
      <formula>Z$98="Base"</formula>
    </cfRule>
  </conditionalFormatting>
  <conditionalFormatting sqref="AA173">
    <cfRule type="expression" dxfId="3814" priority="1563" stopIfTrue="1">
      <formula>Z$98="Actual"</formula>
    </cfRule>
    <cfRule type="expression" dxfId="3813" priority="1564" stopIfTrue="1">
      <formula>Z$98="Base"</formula>
    </cfRule>
  </conditionalFormatting>
  <conditionalFormatting sqref="AA172">
    <cfRule type="expression" dxfId="3812" priority="1561" stopIfTrue="1">
      <formula>Z$98="Actual"</formula>
    </cfRule>
    <cfRule type="expression" dxfId="3811" priority="1562" stopIfTrue="1">
      <formula>Z$98="Base"</formula>
    </cfRule>
  </conditionalFormatting>
  <conditionalFormatting sqref="AA172">
    <cfRule type="expression" dxfId="3810" priority="1559" stopIfTrue="1">
      <formula>Z$98="Actual"</formula>
    </cfRule>
    <cfRule type="expression" dxfId="3809" priority="1560" stopIfTrue="1">
      <formula>Z$98="Base"</formula>
    </cfRule>
  </conditionalFormatting>
  <conditionalFormatting sqref="AA172:AA173">
    <cfRule type="expression" dxfId="3808" priority="1557" stopIfTrue="1">
      <formula>Z$98="Actual"</formula>
    </cfRule>
    <cfRule type="expression" dxfId="3807" priority="1558" stopIfTrue="1">
      <formula>Z$98="Base"</formula>
    </cfRule>
  </conditionalFormatting>
  <conditionalFormatting sqref="AA172">
    <cfRule type="expression" dxfId="3806" priority="1555" stopIfTrue="1">
      <formula>Z$98="Actual"</formula>
    </cfRule>
    <cfRule type="expression" dxfId="3805" priority="1556" stopIfTrue="1">
      <formula>Z$98="Base"</formula>
    </cfRule>
  </conditionalFormatting>
  <conditionalFormatting sqref="AA172">
    <cfRule type="expression" dxfId="3804" priority="1553" stopIfTrue="1">
      <formula>Z$98="Actual"</formula>
    </cfRule>
    <cfRule type="expression" dxfId="3803" priority="1554" stopIfTrue="1">
      <formula>Z$98="Base"</formula>
    </cfRule>
  </conditionalFormatting>
  <conditionalFormatting sqref="AA172:AC173">
    <cfRule type="expression" dxfId="3802" priority="1551" stopIfTrue="1">
      <formula>Z$98="Actual"</formula>
    </cfRule>
    <cfRule type="expression" dxfId="3801" priority="1552" stopIfTrue="1">
      <formula>Z$98="Base"</formula>
    </cfRule>
  </conditionalFormatting>
  <conditionalFormatting sqref="AA172:AA173">
    <cfRule type="expression" dxfId="3800" priority="1549" stopIfTrue="1">
      <formula>Z$98="Actual"</formula>
    </cfRule>
    <cfRule type="expression" dxfId="3799" priority="1550" stopIfTrue="1">
      <formula>Z$98="Base"</formula>
    </cfRule>
  </conditionalFormatting>
  <conditionalFormatting sqref="AA172:AA173">
    <cfRule type="expression" dxfId="3798" priority="1547" stopIfTrue="1">
      <formula>Z$98="Actual"</formula>
    </cfRule>
    <cfRule type="expression" dxfId="3797" priority="1548" stopIfTrue="1">
      <formula>Z$98="Base"</formula>
    </cfRule>
  </conditionalFormatting>
  <conditionalFormatting sqref="AA172:AA173">
    <cfRule type="expression" dxfId="3796" priority="1545" stopIfTrue="1">
      <formula>Z$98="Actual"</formula>
    </cfRule>
    <cfRule type="expression" dxfId="3795" priority="1546" stopIfTrue="1">
      <formula>Z$98="Base"</formula>
    </cfRule>
  </conditionalFormatting>
  <conditionalFormatting sqref="AA172">
    <cfRule type="expression" dxfId="3794" priority="1543" stopIfTrue="1">
      <formula>Z$98="Actual"</formula>
    </cfRule>
    <cfRule type="expression" dxfId="3793" priority="1544" stopIfTrue="1">
      <formula>Z$98="Base"</formula>
    </cfRule>
  </conditionalFormatting>
  <conditionalFormatting sqref="AA173">
    <cfRule type="expression" dxfId="3792" priority="1541" stopIfTrue="1">
      <formula>Z$98="Actual"</formula>
    </cfRule>
    <cfRule type="expression" dxfId="3791" priority="1542" stopIfTrue="1">
      <formula>Z$98="Base"</formula>
    </cfRule>
  </conditionalFormatting>
  <conditionalFormatting sqref="AA172">
    <cfRule type="expression" dxfId="3790" priority="1539" stopIfTrue="1">
      <formula>Z$98="Actual"</formula>
    </cfRule>
    <cfRule type="expression" dxfId="3789" priority="1540" stopIfTrue="1">
      <formula>Z$98="Base"</formula>
    </cfRule>
  </conditionalFormatting>
  <conditionalFormatting sqref="AA172">
    <cfRule type="expression" dxfId="3788" priority="1537" stopIfTrue="1">
      <formula>Z$98="Actual"</formula>
    </cfRule>
    <cfRule type="expression" dxfId="3787" priority="1538" stopIfTrue="1">
      <formula>Z$98="Base"</formula>
    </cfRule>
  </conditionalFormatting>
  <conditionalFormatting sqref="AA172:AA173">
    <cfRule type="expression" dxfId="3786" priority="1535" stopIfTrue="1">
      <formula>Z$98="Actual"</formula>
    </cfRule>
    <cfRule type="expression" dxfId="3785" priority="1536" stopIfTrue="1">
      <formula>Z$98="Base"</formula>
    </cfRule>
  </conditionalFormatting>
  <conditionalFormatting sqref="AA172">
    <cfRule type="expression" dxfId="3784" priority="1533" stopIfTrue="1">
      <formula>Z$98="Actual"</formula>
    </cfRule>
    <cfRule type="expression" dxfId="3783" priority="1534" stopIfTrue="1">
      <formula>Z$98="Base"</formula>
    </cfRule>
  </conditionalFormatting>
  <conditionalFormatting sqref="AA172">
    <cfRule type="expression" dxfId="3782" priority="1531" stopIfTrue="1">
      <formula>Z$98="Actual"</formula>
    </cfRule>
    <cfRule type="expression" dxfId="3781" priority="1532" stopIfTrue="1">
      <formula>Z$98="Base"</formula>
    </cfRule>
  </conditionalFormatting>
  <conditionalFormatting sqref="AA172:AC173">
    <cfRule type="expression" dxfId="3780" priority="1529" stopIfTrue="1">
      <formula>Z$98="Actual"</formula>
    </cfRule>
    <cfRule type="expression" dxfId="3779" priority="1530" stopIfTrue="1">
      <formula>Z$98="Base"</formula>
    </cfRule>
  </conditionalFormatting>
  <conditionalFormatting sqref="AA172:AA173">
    <cfRule type="expression" dxfId="3778" priority="1527" stopIfTrue="1">
      <formula>Z$98="Actual"</formula>
    </cfRule>
    <cfRule type="expression" dxfId="3777" priority="1528" stopIfTrue="1">
      <formula>Z$98="Base"</formula>
    </cfRule>
  </conditionalFormatting>
  <conditionalFormatting sqref="AA172:AA173">
    <cfRule type="expression" dxfId="3776" priority="1525" stopIfTrue="1">
      <formula>Z$98="Actual"</formula>
    </cfRule>
    <cfRule type="expression" dxfId="3775" priority="1526" stopIfTrue="1">
      <formula>Z$98="Base"</formula>
    </cfRule>
  </conditionalFormatting>
  <conditionalFormatting sqref="AA172:AA173">
    <cfRule type="expression" dxfId="3774" priority="1523" stopIfTrue="1">
      <formula>Z$98="Actual"</formula>
    </cfRule>
    <cfRule type="expression" dxfId="3773" priority="1524" stopIfTrue="1">
      <formula>Z$98="Base"</formula>
    </cfRule>
  </conditionalFormatting>
  <conditionalFormatting sqref="AA172">
    <cfRule type="expression" dxfId="3772" priority="1521" stopIfTrue="1">
      <formula>Z$98="Actual"</formula>
    </cfRule>
    <cfRule type="expression" dxfId="3771" priority="1522" stopIfTrue="1">
      <formula>Z$98="Base"</formula>
    </cfRule>
  </conditionalFormatting>
  <conditionalFormatting sqref="AA173">
    <cfRule type="expression" dxfId="3770" priority="1519" stopIfTrue="1">
      <formula>Z$98="Actual"</formula>
    </cfRule>
    <cfRule type="expression" dxfId="3769" priority="1520" stopIfTrue="1">
      <formula>Z$98="Base"</formula>
    </cfRule>
  </conditionalFormatting>
  <conditionalFormatting sqref="AA172">
    <cfRule type="expression" dxfId="3768" priority="1517" stopIfTrue="1">
      <formula>Z$98="Actual"</formula>
    </cfRule>
    <cfRule type="expression" dxfId="3767" priority="1518" stopIfTrue="1">
      <formula>Z$98="Base"</formula>
    </cfRule>
  </conditionalFormatting>
  <conditionalFormatting sqref="AA172">
    <cfRule type="expression" dxfId="3766" priority="1515" stopIfTrue="1">
      <formula>Z$98="Actual"</formula>
    </cfRule>
    <cfRule type="expression" dxfId="3765" priority="1516" stopIfTrue="1">
      <formula>Z$98="Base"</formula>
    </cfRule>
  </conditionalFormatting>
  <conditionalFormatting sqref="AA172:AA173">
    <cfRule type="expression" dxfId="3764" priority="1513" stopIfTrue="1">
      <formula>Z$98="Actual"</formula>
    </cfRule>
    <cfRule type="expression" dxfId="3763" priority="1514" stopIfTrue="1">
      <formula>Z$98="Base"</formula>
    </cfRule>
  </conditionalFormatting>
  <conditionalFormatting sqref="AA172">
    <cfRule type="expression" dxfId="3762" priority="1511" stopIfTrue="1">
      <formula>Z$98="Actual"</formula>
    </cfRule>
    <cfRule type="expression" dxfId="3761" priority="1512" stopIfTrue="1">
      <formula>Z$98="Base"</formula>
    </cfRule>
  </conditionalFormatting>
  <conditionalFormatting sqref="AA172">
    <cfRule type="expression" dxfId="3760" priority="1509" stopIfTrue="1">
      <formula>Z$98="Actual"</formula>
    </cfRule>
    <cfRule type="expression" dxfId="3759" priority="1510" stopIfTrue="1">
      <formula>Z$98="Base"</formula>
    </cfRule>
  </conditionalFormatting>
  <conditionalFormatting sqref="AA172:AC173">
    <cfRule type="expression" dxfId="3758" priority="1507" stopIfTrue="1">
      <formula>Z$98="Actual"</formula>
    </cfRule>
    <cfRule type="expression" dxfId="3757" priority="1508" stopIfTrue="1">
      <formula>Z$98="Base"</formula>
    </cfRule>
  </conditionalFormatting>
  <conditionalFormatting sqref="AA172:AA173">
    <cfRule type="expression" dxfId="3756" priority="1505" stopIfTrue="1">
      <formula>Z$98="Actual"</formula>
    </cfRule>
    <cfRule type="expression" dxfId="3755" priority="1506" stopIfTrue="1">
      <formula>Z$98="Base"</formula>
    </cfRule>
  </conditionalFormatting>
  <conditionalFormatting sqref="AA172:AA173">
    <cfRule type="expression" dxfId="3754" priority="1503" stopIfTrue="1">
      <formula>Z$98="Actual"</formula>
    </cfRule>
    <cfRule type="expression" dxfId="3753" priority="1504" stopIfTrue="1">
      <formula>Z$98="Base"</formula>
    </cfRule>
  </conditionalFormatting>
  <conditionalFormatting sqref="AA172:AA173">
    <cfRule type="expression" dxfId="3752" priority="1501" stopIfTrue="1">
      <formula>Z$98="Actual"</formula>
    </cfRule>
    <cfRule type="expression" dxfId="3751" priority="1502" stopIfTrue="1">
      <formula>Z$98="Base"</formula>
    </cfRule>
  </conditionalFormatting>
  <conditionalFormatting sqref="AA172">
    <cfRule type="expression" dxfId="3750" priority="1499" stopIfTrue="1">
      <formula>Z$98="Actual"</formula>
    </cfRule>
    <cfRule type="expression" dxfId="3749" priority="1500" stopIfTrue="1">
      <formula>Z$98="Base"</formula>
    </cfRule>
  </conditionalFormatting>
  <conditionalFormatting sqref="AA173">
    <cfRule type="expression" dxfId="3748" priority="1497" stopIfTrue="1">
      <formula>Z$98="Actual"</formula>
    </cfRule>
    <cfRule type="expression" dxfId="3747" priority="1498" stopIfTrue="1">
      <formula>Z$98="Base"</formula>
    </cfRule>
  </conditionalFormatting>
  <conditionalFormatting sqref="AA172">
    <cfRule type="expression" dxfId="3746" priority="1495" stopIfTrue="1">
      <formula>Z$98="Actual"</formula>
    </cfRule>
    <cfRule type="expression" dxfId="3745" priority="1496" stopIfTrue="1">
      <formula>Z$98="Base"</formula>
    </cfRule>
  </conditionalFormatting>
  <conditionalFormatting sqref="AA172">
    <cfRule type="expression" dxfId="3744" priority="1493" stopIfTrue="1">
      <formula>Z$98="Actual"</formula>
    </cfRule>
    <cfRule type="expression" dxfId="3743" priority="1494" stopIfTrue="1">
      <formula>Z$98="Base"</formula>
    </cfRule>
  </conditionalFormatting>
  <conditionalFormatting sqref="AA172:AA173">
    <cfRule type="expression" dxfId="3742" priority="1491" stopIfTrue="1">
      <formula>Z$98="Actual"</formula>
    </cfRule>
    <cfRule type="expression" dxfId="3741" priority="1492" stopIfTrue="1">
      <formula>Z$98="Base"</formula>
    </cfRule>
  </conditionalFormatting>
  <conditionalFormatting sqref="AA172">
    <cfRule type="expression" dxfId="3740" priority="1489" stopIfTrue="1">
      <formula>Z$98="Actual"</formula>
    </cfRule>
    <cfRule type="expression" dxfId="3739" priority="1490" stopIfTrue="1">
      <formula>Z$98="Base"</formula>
    </cfRule>
  </conditionalFormatting>
  <conditionalFormatting sqref="AA172">
    <cfRule type="expression" dxfId="3738" priority="1487" stopIfTrue="1">
      <formula>Z$98="Actual"</formula>
    </cfRule>
    <cfRule type="expression" dxfId="3737" priority="1488" stopIfTrue="1">
      <formula>Z$98="Base"</formula>
    </cfRule>
  </conditionalFormatting>
  <conditionalFormatting sqref="AA172:AC173">
    <cfRule type="expression" dxfId="3736" priority="1485" stopIfTrue="1">
      <formula>Z$98="Actual"</formula>
    </cfRule>
    <cfRule type="expression" dxfId="3735" priority="1486" stopIfTrue="1">
      <formula>Z$98="Base"</formula>
    </cfRule>
  </conditionalFormatting>
  <conditionalFormatting sqref="AA172:AA173">
    <cfRule type="expression" dxfId="3734" priority="1483" stopIfTrue="1">
      <formula>Z$98="Actual"</formula>
    </cfRule>
    <cfRule type="expression" dxfId="3733" priority="1484" stopIfTrue="1">
      <formula>Z$98="Base"</formula>
    </cfRule>
  </conditionalFormatting>
  <conditionalFormatting sqref="AA171:AA173">
    <cfRule type="expression" dxfId="3732" priority="1481" stopIfTrue="1">
      <formula>Z$98="Actual"</formula>
    </cfRule>
    <cfRule type="expression" dxfId="3731" priority="1482" stopIfTrue="1">
      <formula>Z$98="Base"</formula>
    </cfRule>
  </conditionalFormatting>
  <conditionalFormatting sqref="AA172:AA173">
    <cfRule type="expression" dxfId="3730" priority="1479" stopIfTrue="1">
      <formula>Z$98="Actual"</formula>
    </cfRule>
    <cfRule type="expression" dxfId="3729" priority="1480" stopIfTrue="1">
      <formula>Z$98="Base"</formula>
    </cfRule>
  </conditionalFormatting>
  <conditionalFormatting sqref="AA172:AA173">
    <cfRule type="expression" dxfId="3728" priority="1477" stopIfTrue="1">
      <formula>Z$98="Actual"</formula>
    </cfRule>
    <cfRule type="expression" dxfId="3727" priority="1478" stopIfTrue="1">
      <formula>Z$98="Base"</formula>
    </cfRule>
  </conditionalFormatting>
  <conditionalFormatting sqref="AA172:AA173">
    <cfRule type="expression" dxfId="3726" priority="1475" stopIfTrue="1">
      <formula>Z$98="Actual"</formula>
    </cfRule>
    <cfRule type="expression" dxfId="3725" priority="1476" stopIfTrue="1">
      <formula>Z$98="Base"</formula>
    </cfRule>
  </conditionalFormatting>
  <conditionalFormatting sqref="AA172">
    <cfRule type="expression" dxfId="3724" priority="1473" stopIfTrue="1">
      <formula>Z$98="Actual"</formula>
    </cfRule>
    <cfRule type="expression" dxfId="3723" priority="1474" stopIfTrue="1">
      <formula>Z$98="Base"</formula>
    </cfRule>
  </conditionalFormatting>
  <conditionalFormatting sqref="AA173">
    <cfRule type="expression" dxfId="3722" priority="1471" stopIfTrue="1">
      <formula>Z$98="Actual"</formula>
    </cfRule>
    <cfRule type="expression" dxfId="3721" priority="1472" stopIfTrue="1">
      <formula>Z$98="Base"</formula>
    </cfRule>
  </conditionalFormatting>
  <conditionalFormatting sqref="AA172">
    <cfRule type="expression" dxfId="3720" priority="1469" stopIfTrue="1">
      <formula>Z$98="Actual"</formula>
    </cfRule>
    <cfRule type="expression" dxfId="3719" priority="1470" stopIfTrue="1">
      <formula>Z$98="Base"</formula>
    </cfRule>
  </conditionalFormatting>
  <conditionalFormatting sqref="AA172">
    <cfRule type="expression" dxfId="3718" priority="1467" stopIfTrue="1">
      <formula>Z$98="Actual"</formula>
    </cfRule>
    <cfRule type="expression" dxfId="3717" priority="1468" stopIfTrue="1">
      <formula>Z$98="Base"</formula>
    </cfRule>
  </conditionalFormatting>
  <conditionalFormatting sqref="AA172:AA173">
    <cfRule type="expression" dxfId="3716" priority="1465" stopIfTrue="1">
      <formula>Z$98="Actual"</formula>
    </cfRule>
    <cfRule type="expression" dxfId="3715" priority="1466" stopIfTrue="1">
      <formula>Z$98="Base"</formula>
    </cfRule>
  </conditionalFormatting>
  <conditionalFormatting sqref="AA172:AA173">
    <cfRule type="expression" dxfId="3714" priority="1463" stopIfTrue="1">
      <formula>Z$98="Actual"</formula>
    </cfRule>
    <cfRule type="expression" dxfId="3713" priority="1464" stopIfTrue="1">
      <formula>Z$98="Base"</formula>
    </cfRule>
  </conditionalFormatting>
  <conditionalFormatting sqref="AA172">
    <cfRule type="expression" dxfId="3712" priority="1461" stopIfTrue="1">
      <formula>Z$98="Actual"</formula>
    </cfRule>
    <cfRule type="expression" dxfId="3711" priority="1462" stopIfTrue="1">
      <formula>Z$98="Base"</formula>
    </cfRule>
  </conditionalFormatting>
  <conditionalFormatting sqref="AA173">
    <cfRule type="expression" dxfId="3710" priority="1459" stopIfTrue="1">
      <formula>Z$98="Actual"</formula>
    </cfRule>
    <cfRule type="expression" dxfId="3709" priority="1460" stopIfTrue="1">
      <formula>Z$98="Base"</formula>
    </cfRule>
  </conditionalFormatting>
  <conditionalFormatting sqref="AA172">
    <cfRule type="expression" dxfId="3708" priority="1457" stopIfTrue="1">
      <formula>Z$98="Actual"</formula>
    </cfRule>
    <cfRule type="expression" dxfId="3707" priority="1458" stopIfTrue="1">
      <formula>Z$98="Base"</formula>
    </cfRule>
  </conditionalFormatting>
  <conditionalFormatting sqref="AA172">
    <cfRule type="expression" dxfId="3706" priority="1455" stopIfTrue="1">
      <formula>Z$98="Actual"</formula>
    </cfRule>
    <cfRule type="expression" dxfId="3705" priority="1456" stopIfTrue="1">
      <formula>Z$98="Base"</formula>
    </cfRule>
  </conditionalFormatting>
  <conditionalFormatting sqref="AA172:AA173">
    <cfRule type="expression" dxfId="3704" priority="1453" stopIfTrue="1">
      <formula>Z$98="Actual"</formula>
    </cfRule>
    <cfRule type="expression" dxfId="3703" priority="1454" stopIfTrue="1">
      <formula>Z$98="Base"</formula>
    </cfRule>
  </conditionalFormatting>
  <conditionalFormatting sqref="AA172">
    <cfRule type="expression" dxfId="3702" priority="1451" stopIfTrue="1">
      <formula>Z$98="Actual"</formula>
    </cfRule>
    <cfRule type="expression" dxfId="3701" priority="1452" stopIfTrue="1">
      <formula>Z$98="Base"</formula>
    </cfRule>
  </conditionalFormatting>
  <conditionalFormatting sqref="AA172">
    <cfRule type="expression" dxfId="3700" priority="1449" stopIfTrue="1">
      <formula>Z$98="Actual"</formula>
    </cfRule>
    <cfRule type="expression" dxfId="3699" priority="1450" stopIfTrue="1">
      <formula>Z$98="Base"</formula>
    </cfRule>
  </conditionalFormatting>
  <conditionalFormatting sqref="AA172:AA173">
    <cfRule type="expression" dxfId="3698" priority="1447" stopIfTrue="1">
      <formula>Z$98="Actual"</formula>
    </cfRule>
    <cfRule type="expression" dxfId="3697" priority="1448" stopIfTrue="1">
      <formula>Z$98="Base"</formula>
    </cfRule>
  </conditionalFormatting>
  <conditionalFormatting sqref="AA172">
    <cfRule type="expression" dxfId="3696" priority="1445" stopIfTrue="1">
      <formula>Z$98="Actual"</formula>
    </cfRule>
    <cfRule type="expression" dxfId="3695" priority="1446" stopIfTrue="1">
      <formula>Z$98="Base"</formula>
    </cfRule>
  </conditionalFormatting>
  <conditionalFormatting sqref="AA172">
    <cfRule type="expression" dxfId="3694" priority="1443" stopIfTrue="1">
      <formula>Z$98="Actual"</formula>
    </cfRule>
    <cfRule type="expression" dxfId="3693" priority="1444" stopIfTrue="1">
      <formula>Z$98="Base"</formula>
    </cfRule>
  </conditionalFormatting>
  <conditionalFormatting sqref="AA172:AC173">
    <cfRule type="expression" dxfId="3692" priority="1441" stopIfTrue="1">
      <formula>Z$98="Actual"</formula>
    </cfRule>
    <cfRule type="expression" dxfId="3691" priority="1442" stopIfTrue="1">
      <formula>Z$98="Base"</formula>
    </cfRule>
  </conditionalFormatting>
  <conditionalFormatting sqref="AA172:AA173">
    <cfRule type="expression" dxfId="3690" priority="1439" stopIfTrue="1">
      <formula>Z$98="Actual"</formula>
    </cfRule>
    <cfRule type="expression" dxfId="3689" priority="1440" stopIfTrue="1">
      <formula>Z$98="Base"</formula>
    </cfRule>
  </conditionalFormatting>
  <conditionalFormatting sqref="AA171:AA173">
    <cfRule type="expression" dxfId="3688" priority="1437" stopIfTrue="1">
      <formula>Z$98="Actual"</formula>
    </cfRule>
    <cfRule type="expression" dxfId="3687" priority="1438" stopIfTrue="1">
      <formula>Z$98="Base"</formula>
    </cfRule>
  </conditionalFormatting>
  <conditionalFormatting sqref="AA172:AA173">
    <cfRule type="expression" dxfId="3686" priority="1435" stopIfTrue="1">
      <formula>Z$98="Actual"</formula>
    </cfRule>
    <cfRule type="expression" dxfId="3685" priority="1436" stopIfTrue="1">
      <formula>Z$98="Base"</formula>
    </cfRule>
  </conditionalFormatting>
  <conditionalFormatting sqref="AA172:AA173">
    <cfRule type="expression" dxfId="3684" priority="1433" stopIfTrue="1">
      <formula>Z$98="Actual"</formula>
    </cfRule>
    <cfRule type="expression" dxfId="3683" priority="1434" stopIfTrue="1">
      <formula>Z$98="Base"</formula>
    </cfRule>
  </conditionalFormatting>
  <conditionalFormatting sqref="AA172:AA173">
    <cfRule type="expression" dxfId="3682" priority="1431" stopIfTrue="1">
      <formula>Z$98="Actual"</formula>
    </cfRule>
    <cfRule type="expression" dxfId="3681" priority="1432" stopIfTrue="1">
      <formula>Z$98="Base"</formula>
    </cfRule>
  </conditionalFormatting>
  <conditionalFormatting sqref="AA172">
    <cfRule type="expression" dxfId="3680" priority="1429" stopIfTrue="1">
      <formula>Z$98="Actual"</formula>
    </cfRule>
    <cfRule type="expression" dxfId="3679" priority="1430" stopIfTrue="1">
      <formula>Z$98="Base"</formula>
    </cfRule>
  </conditionalFormatting>
  <conditionalFormatting sqref="AA173">
    <cfRule type="expression" dxfId="3678" priority="1427" stopIfTrue="1">
      <formula>Z$98="Actual"</formula>
    </cfRule>
    <cfRule type="expression" dxfId="3677" priority="1428" stopIfTrue="1">
      <formula>Z$98="Base"</formula>
    </cfRule>
  </conditionalFormatting>
  <conditionalFormatting sqref="AA172">
    <cfRule type="expression" dxfId="3676" priority="1425" stopIfTrue="1">
      <formula>Z$98="Actual"</formula>
    </cfRule>
    <cfRule type="expression" dxfId="3675" priority="1426" stopIfTrue="1">
      <formula>Z$98="Base"</formula>
    </cfRule>
  </conditionalFormatting>
  <conditionalFormatting sqref="AA172">
    <cfRule type="expression" dxfId="3674" priority="1423" stopIfTrue="1">
      <formula>Z$98="Actual"</formula>
    </cfRule>
    <cfRule type="expression" dxfId="3673" priority="1424" stopIfTrue="1">
      <formula>Z$98="Base"</formula>
    </cfRule>
  </conditionalFormatting>
  <conditionalFormatting sqref="AA172:AA173">
    <cfRule type="expression" dxfId="3672" priority="1421" stopIfTrue="1">
      <formula>Z$98="Actual"</formula>
    </cfRule>
    <cfRule type="expression" dxfId="3671" priority="1422" stopIfTrue="1">
      <formula>Z$98="Base"</formula>
    </cfRule>
  </conditionalFormatting>
  <conditionalFormatting sqref="AA172:AA173">
    <cfRule type="expression" dxfId="3670" priority="1419" stopIfTrue="1">
      <formula>Z$98="Actual"</formula>
    </cfRule>
    <cfRule type="expression" dxfId="3669" priority="1420" stopIfTrue="1">
      <formula>Z$98="Base"</formula>
    </cfRule>
  </conditionalFormatting>
  <conditionalFormatting sqref="AA172">
    <cfRule type="expression" dxfId="3668" priority="1417" stopIfTrue="1">
      <formula>Z$98="Actual"</formula>
    </cfRule>
    <cfRule type="expression" dxfId="3667" priority="1418" stopIfTrue="1">
      <formula>Z$98="Base"</formula>
    </cfRule>
  </conditionalFormatting>
  <conditionalFormatting sqref="AA173">
    <cfRule type="expression" dxfId="3666" priority="1415" stopIfTrue="1">
      <formula>Z$98="Actual"</formula>
    </cfRule>
    <cfRule type="expression" dxfId="3665" priority="1416" stopIfTrue="1">
      <formula>Z$98="Base"</formula>
    </cfRule>
  </conditionalFormatting>
  <conditionalFormatting sqref="AA172">
    <cfRule type="expression" dxfId="3664" priority="1413" stopIfTrue="1">
      <formula>Z$98="Actual"</formula>
    </cfRule>
    <cfRule type="expression" dxfId="3663" priority="1414" stopIfTrue="1">
      <formula>Z$98="Base"</formula>
    </cfRule>
  </conditionalFormatting>
  <conditionalFormatting sqref="AA172">
    <cfRule type="expression" dxfId="3662" priority="1411" stopIfTrue="1">
      <formula>Z$98="Actual"</formula>
    </cfRule>
    <cfRule type="expression" dxfId="3661" priority="1412" stopIfTrue="1">
      <formula>Z$98="Base"</formula>
    </cfRule>
  </conditionalFormatting>
  <conditionalFormatting sqref="AA172:AA173">
    <cfRule type="expression" dxfId="3660" priority="1409" stopIfTrue="1">
      <formula>Z$98="Actual"</formula>
    </cfRule>
    <cfRule type="expression" dxfId="3659" priority="1410" stopIfTrue="1">
      <formula>Z$98="Base"</formula>
    </cfRule>
  </conditionalFormatting>
  <conditionalFormatting sqref="AA172">
    <cfRule type="expression" dxfId="3658" priority="1407" stopIfTrue="1">
      <formula>Z$98="Actual"</formula>
    </cfRule>
    <cfRule type="expression" dxfId="3657" priority="1408" stopIfTrue="1">
      <formula>Z$98="Base"</formula>
    </cfRule>
  </conditionalFormatting>
  <conditionalFormatting sqref="AA172">
    <cfRule type="expression" dxfId="3656" priority="1405" stopIfTrue="1">
      <formula>Z$98="Actual"</formula>
    </cfRule>
    <cfRule type="expression" dxfId="3655" priority="1406" stopIfTrue="1">
      <formula>Z$98="Base"</formula>
    </cfRule>
  </conditionalFormatting>
  <conditionalFormatting sqref="AA172:AA173">
    <cfRule type="expression" dxfId="3654" priority="1403" stopIfTrue="1">
      <formula>Z$98="Actual"</formula>
    </cfRule>
    <cfRule type="expression" dxfId="3653" priority="1404" stopIfTrue="1">
      <formula>Z$98="Base"</formula>
    </cfRule>
  </conditionalFormatting>
  <conditionalFormatting sqref="AA172">
    <cfRule type="expression" dxfId="3652" priority="1401" stopIfTrue="1">
      <formula>Z$98="Actual"</formula>
    </cfRule>
    <cfRule type="expression" dxfId="3651" priority="1402" stopIfTrue="1">
      <formula>Z$98="Base"</formula>
    </cfRule>
  </conditionalFormatting>
  <conditionalFormatting sqref="AA172">
    <cfRule type="expression" dxfId="3650" priority="1399" stopIfTrue="1">
      <formula>Z$98="Actual"</formula>
    </cfRule>
    <cfRule type="expression" dxfId="3649" priority="1400" stopIfTrue="1">
      <formula>Z$98="Base"</formula>
    </cfRule>
  </conditionalFormatting>
  <conditionalFormatting sqref="AA172:AC173">
    <cfRule type="expression" dxfId="3648" priority="1397" stopIfTrue="1">
      <formula>Z$98="Actual"</formula>
    </cfRule>
    <cfRule type="expression" dxfId="3647" priority="1398" stopIfTrue="1">
      <formula>Z$98="Base"</formula>
    </cfRule>
  </conditionalFormatting>
  <conditionalFormatting sqref="AA172:AA173">
    <cfRule type="expression" dxfId="3646" priority="1395" stopIfTrue="1">
      <formula>Z$98="Actual"</formula>
    </cfRule>
    <cfRule type="expression" dxfId="3645" priority="1396" stopIfTrue="1">
      <formula>Z$98="Base"</formula>
    </cfRule>
  </conditionalFormatting>
  <conditionalFormatting sqref="AA172:AA173">
    <cfRule type="expression" dxfId="3644" priority="1393" stopIfTrue="1">
      <formula>Z$98="Actual"</formula>
    </cfRule>
    <cfRule type="expression" dxfId="3643" priority="1394" stopIfTrue="1">
      <formula>Z$98="Base"</formula>
    </cfRule>
  </conditionalFormatting>
  <conditionalFormatting sqref="AA172:AA173">
    <cfRule type="expression" dxfId="3642" priority="1391" stopIfTrue="1">
      <formula>Z$98="Actual"</formula>
    </cfRule>
    <cfRule type="expression" dxfId="3641" priority="1392" stopIfTrue="1">
      <formula>Z$98="Base"</formula>
    </cfRule>
  </conditionalFormatting>
  <conditionalFormatting sqref="AA172">
    <cfRule type="expression" dxfId="3640" priority="1389" stopIfTrue="1">
      <formula>Z$98="Actual"</formula>
    </cfRule>
    <cfRule type="expression" dxfId="3639" priority="1390" stopIfTrue="1">
      <formula>Z$98="Base"</formula>
    </cfRule>
  </conditionalFormatting>
  <conditionalFormatting sqref="AA173">
    <cfRule type="expression" dxfId="3638" priority="1387" stopIfTrue="1">
      <formula>Z$98="Actual"</formula>
    </cfRule>
    <cfRule type="expression" dxfId="3637" priority="1388" stopIfTrue="1">
      <formula>Z$98="Base"</formula>
    </cfRule>
  </conditionalFormatting>
  <conditionalFormatting sqref="AA172">
    <cfRule type="expression" dxfId="3636" priority="1385" stopIfTrue="1">
      <formula>Z$98="Actual"</formula>
    </cfRule>
    <cfRule type="expression" dxfId="3635" priority="1386" stopIfTrue="1">
      <formula>Z$98="Base"</formula>
    </cfRule>
  </conditionalFormatting>
  <conditionalFormatting sqref="AA172">
    <cfRule type="expression" dxfId="3634" priority="1383" stopIfTrue="1">
      <formula>Z$98="Actual"</formula>
    </cfRule>
    <cfRule type="expression" dxfId="3633" priority="1384" stopIfTrue="1">
      <formula>Z$98="Base"</formula>
    </cfRule>
  </conditionalFormatting>
  <conditionalFormatting sqref="AA172:AA173">
    <cfRule type="expression" dxfId="3632" priority="1381" stopIfTrue="1">
      <formula>Z$98="Actual"</formula>
    </cfRule>
    <cfRule type="expression" dxfId="3631" priority="1382" stopIfTrue="1">
      <formula>Z$98="Base"</formula>
    </cfRule>
  </conditionalFormatting>
  <conditionalFormatting sqref="AA172">
    <cfRule type="expression" dxfId="3630" priority="1379" stopIfTrue="1">
      <formula>Z$98="Actual"</formula>
    </cfRule>
    <cfRule type="expression" dxfId="3629" priority="1380" stopIfTrue="1">
      <formula>Z$98="Base"</formula>
    </cfRule>
  </conditionalFormatting>
  <conditionalFormatting sqref="AA172">
    <cfRule type="expression" dxfId="3628" priority="1377" stopIfTrue="1">
      <formula>Z$98="Actual"</formula>
    </cfRule>
    <cfRule type="expression" dxfId="3627" priority="1378" stopIfTrue="1">
      <formula>Z$98="Base"</formula>
    </cfRule>
  </conditionalFormatting>
  <conditionalFormatting sqref="AA172:AC173">
    <cfRule type="expression" dxfId="3626" priority="1375" stopIfTrue="1">
      <formula>Z$98="Actual"</formula>
    </cfRule>
    <cfRule type="expression" dxfId="3625" priority="1376" stopIfTrue="1">
      <formula>Z$98="Base"</formula>
    </cfRule>
  </conditionalFormatting>
  <conditionalFormatting sqref="AA172:AA173">
    <cfRule type="expression" dxfId="3624" priority="1373" stopIfTrue="1">
      <formula>Z$98="Actual"</formula>
    </cfRule>
    <cfRule type="expression" dxfId="3623" priority="1374" stopIfTrue="1">
      <formula>Z$98="Base"</formula>
    </cfRule>
  </conditionalFormatting>
  <conditionalFormatting sqref="AA172:AA173">
    <cfRule type="expression" dxfId="3622" priority="1371" stopIfTrue="1">
      <formula>Z$98="Actual"</formula>
    </cfRule>
    <cfRule type="expression" dxfId="3621" priority="1372" stopIfTrue="1">
      <formula>Z$98="Base"</formula>
    </cfRule>
  </conditionalFormatting>
  <conditionalFormatting sqref="AA172:AA173">
    <cfRule type="expression" dxfId="3620" priority="1369" stopIfTrue="1">
      <formula>Z$98="Actual"</formula>
    </cfRule>
    <cfRule type="expression" dxfId="3619" priority="1370" stopIfTrue="1">
      <formula>Z$98="Base"</formula>
    </cfRule>
  </conditionalFormatting>
  <conditionalFormatting sqref="AA172">
    <cfRule type="expression" dxfId="3618" priority="1367" stopIfTrue="1">
      <formula>Z$98="Actual"</formula>
    </cfRule>
    <cfRule type="expression" dxfId="3617" priority="1368" stopIfTrue="1">
      <formula>Z$98="Base"</formula>
    </cfRule>
  </conditionalFormatting>
  <conditionalFormatting sqref="AA173">
    <cfRule type="expression" dxfId="3616" priority="1365" stopIfTrue="1">
      <formula>Z$98="Actual"</formula>
    </cfRule>
    <cfRule type="expression" dxfId="3615" priority="1366" stopIfTrue="1">
      <formula>Z$98="Base"</formula>
    </cfRule>
  </conditionalFormatting>
  <conditionalFormatting sqref="AA172">
    <cfRule type="expression" dxfId="3614" priority="1363" stopIfTrue="1">
      <formula>Z$98="Actual"</formula>
    </cfRule>
    <cfRule type="expression" dxfId="3613" priority="1364" stopIfTrue="1">
      <formula>Z$98="Base"</formula>
    </cfRule>
  </conditionalFormatting>
  <conditionalFormatting sqref="AA172">
    <cfRule type="expression" dxfId="3612" priority="1361" stopIfTrue="1">
      <formula>Z$98="Actual"</formula>
    </cfRule>
    <cfRule type="expression" dxfId="3611" priority="1362" stopIfTrue="1">
      <formula>Z$98="Base"</formula>
    </cfRule>
  </conditionalFormatting>
  <conditionalFormatting sqref="AA172:AA173">
    <cfRule type="expression" dxfId="3610" priority="1359" stopIfTrue="1">
      <formula>Z$98="Actual"</formula>
    </cfRule>
    <cfRule type="expression" dxfId="3609" priority="1360" stopIfTrue="1">
      <formula>Z$98="Base"</formula>
    </cfRule>
  </conditionalFormatting>
  <conditionalFormatting sqref="AA172">
    <cfRule type="expression" dxfId="3608" priority="1357" stopIfTrue="1">
      <formula>Z$98="Actual"</formula>
    </cfRule>
    <cfRule type="expression" dxfId="3607" priority="1358" stopIfTrue="1">
      <formula>Z$98="Base"</formula>
    </cfRule>
  </conditionalFormatting>
  <conditionalFormatting sqref="AA172">
    <cfRule type="expression" dxfId="3606" priority="1355" stopIfTrue="1">
      <formula>Z$98="Actual"</formula>
    </cfRule>
    <cfRule type="expression" dxfId="3605" priority="1356" stopIfTrue="1">
      <formula>Z$98="Base"</formula>
    </cfRule>
  </conditionalFormatting>
  <conditionalFormatting sqref="AA172:AC173">
    <cfRule type="expression" dxfId="3604" priority="1353" stopIfTrue="1">
      <formula>Z$98="Actual"</formula>
    </cfRule>
    <cfRule type="expression" dxfId="3603" priority="1354" stopIfTrue="1">
      <formula>Z$98="Base"</formula>
    </cfRule>
  </conditionalFormatting>
  <conditionalFormatting sqref="AA172:AA173">
    <cfRule type="expression" dxfId="3602" priority="1351" stopIfTrue="1">
      <formula>Z$98="Actual"</formula>
    </cfRule>
    <cfRule type="expression" dxfId="3601" priority="1352" stopIfTrue="1">
      <formula>Z$98="Base"</formula>
    </cfRule>
  </conditionalFormatting>
  <conditionalFormatting sqref="AA172:AA173">
    <cfRule type="expression" dxfId="3600" priority="1349" stopIfTrue="1">
      <formula>Z$98="Actual"</formula>
    </cfRule>
    <cfRule type="expression" dxfId="3599" priority="1350" stopIfTrue="1">
      <formula>Z$98="Base"</formula>
    </cfRule>
  </conditionalFormatting>
  <conditionalFormatting sqref="AA172:AA173">
    <cfRule type="expression" dxfId="3598" priority="1347" stopIfTrue="1">
      <formula>Z$98="Actual"</formula>
    </cfRule>
    <cfRule type="expression" dxfId="3597" priority="1348" stopIfTrue="1">
      <formula>Z$98="Base"</formula>
    </cfRule>
  </conditionalFormatting>
  <conditionalFormatting sqref="AA172">
    <cfRule type="expression" dxfId="3596" priority="1345" stopIfTrue="1">
      <formula>Z$98="Actual"</formula>
    </cfRule>
    <cfRule type="expression" dxfId="3595" priority="1346" stopIfTrue="1">
      <formula>Z$98="Base"</formula>
    </cfRule>
  </conditionalFormatting>
  <conditionalFormatting sqref="AA173">
    <cfRule type="expression" dxfId="3594" priority="1343" stopIfTrue="1">
      <formula>Z$98="Actual"</formula>
    </cfRule>
    <cfRule type="expression" dxfId="3593" priority="1344" stopIfTrue="1">
      <formula>Z$98="Base"</formula>
    </cfRule>
  </conditionalFormatting>
  <conditionalFormatting sqref="AA172">
    <cfRule type="expression" dxfId="3592" priority="1341" stopIfTrue="1">
      <formula>Z$98="Actual"</formula>
    </cfRule>
    <cfRule type="expression" dxfId="3591" priority="1342" stopIfTrue="1">
      <formula>Z$98="Base"</formula>
    </cfRule>
  </conditionalFormatting>
  <conditionalFormatting sqref="AA172">
    <cfRule type="expression" dxfId="3590" priority="1339" stopIfTrue="1">
      <formula>Z$98="Actual"</formula>
    </cfRule>
    <cfRule type="expression" dxfId="3589" priority="1340" stopIfTrue="1">
      <formula>Z$98="Base"</formula>
    </cfRule>
  </conditionalFormatting>
  <conditionalFormatting sqref="AA172:AA173">
    <cfRule type="expression" dxfId="3588" priority="1337" stopIfTrue="1">
      <formula>Z$98="Actual"</formula>
    </cfRule>
    <cfRule type="expression" dxfId="3587" priority="1338" stopIfTrue="1">
      <formula>Z$98="Base"</formula>
    </cfRule>
  </conditionalFormatting>
  <conditionalFormatting sqref="AA172">
    <cfRule type="expression" dxfId="3586" priority="1335" stopIfTrue="1">
      <formula>Z$98="Actual"</formula>
    </cfRule>
    <cfRule type="expression" dxfId="3585" priority="1336" stopIfTrue="1">
      <formula>Z$98="Base"</formula>
    </cfRule>
  </conditionalFormatting>
  <conditionalFormatting sqref="AA172">
    <cfRule type="expression" dxfId="3584" priority="1333" stopIfTrue="1">
      <formula>Z$98="Actual"</formula>
    </cfRule>
    <cfRule type="expression" dxfId="3583" priority="1334" stopIfTrue="1">
      <formula>Z$98="Base"</formula>
    </cfRule>
  </conditionalFormatting>
  <conditionalFormatting sqref="AA172:AC173">
    <cfRule type="expression" dxfId="3582" priority="1331" stopIfTrue="1">
      <formula>Z$98="Actual"</formula>
    </cfRule>
    <cfRule type="expression" dxfId="3581" priority="1332" stopIfTrue="1">
      <formula>Z$98="Base"</formula>
    </cfRule>
  </conditionalFormatting>
  <conditionalFormatting sqref="AA172:AA173">
    <cfRule type="expression" dxfId="3580" priority="1329" stopIfTrue="1">
      <formula>Z$98="Actual"</formula>
    </cfRule>
    <cfRule type="expression" dxfId="3579" priority="1330" stopIfTrue="1">
      <formula>Z$98="Base"</formula>
    </cfRule>
  </conditionalFormatting>
  <conditionalFormatting sqref="AA172:AA173">
    <cfRule type="expression" dxfId="3578" priority="1327" stopIfTrue="1">
      <formula>Z$98="Actual"</formula>
    </cfRule>
    <cfRule type="expression" dxfId="3577" priority="1328" stopIfTrue="1">
      <formula>Z$98="Base"</formula>
    </cfRule>
  </conditionalFormatting>
  <conditionalFormatting sqref="AA172:AA173">
    <cfRule type="expression" dxfId="3576" priority="1325" stopIfTrue="1">
      <formula>Z$98="Actual"</formula>
    </cfRule>
    <cfRule type="expression" dxfId="3575" priority="1326" stopIfTrue="1">
      <formula>Z$98="Base"</formula>
    </cfRule>
  </conditionalFormatting>
  <conditionalFormatting sqref="AA172">
    <cfRule type="expression" dxfId="3574" priority="1323" stopIfTrue="1">
      <formula>Z$98="Actual"</formula>
    </cfRule>
    <cfRule type="expression" dxfId="3573" priority="1324" stopIfTrue="1">
      <formula>Z$98="Base"</formula>
    </cfRule>
  </conditionalFormatting>
  <conditionalFormatting sqref="AA173">
    <cfRule type="expression" dxfId="3572" priority="1321" stopIfTrue="1">
      <formula>Z$98="Actual"</formula>
    </cfRule>
    <cfRule type="expression" dxfId="3571" priority="1322" stopIfTrue="1">
      <formula>Z$98="Base"</formula>
    </cfRule>
  </conditionalFormatting>
  <conditionalFormatting sqref="AA172">
    <cfRule type="expression" dxfId="3570" priority="1319" stopIfTrue="1">
      <formula>Z$98="Actual"</formula>
    </cfRule>
    <cfRule type="expression" dxfId="3569" priority="1320" stopIfTrue="1">
      <formula>Z$98="Base"</formula>
    </cfRule>
  </conditionalFormatting>
  <conditionalFormatting sqref="AA172">
    <cfRule type="expression" dxfId="3568" priority="1317" stopIfTrue="1">
      <formula>Z$98="Actual"</formula>
    </cfRule>
    <cfRule type="expression" dxfId="3567" priority="1318" stopIfTrue="1">
      <formula>Z$98="Base"</formula>
    </cfRule>
  </conditionalFormatting>
  <conditionalFormatting sqref="AA172:AA173">
    <cfRule type="expression" dxfId="3566" priority="1315" stopIfTrue="1">
      <formula>Z$98="Actual"</formula>
    </cfRule>
    <cfRule type="expression" dxfId="3565" priority="1316" stopIfTrue="1">
      <formula>Z$98="Base"</formula>
    </cfRule>
  </conditionalFormatting>
  <conditionalFormatting sqref="AA172">
    <cfRule type="expression" dxfId="3564" priority="1313" stopIfTrue="1">
      <formula>Z$98="Actual"</formula>
    </cfRule>
    <cfRule type="expression" dxfId="3563" priority="1314" stopIfTrue="1">
      <formula>Z$98="Base"</formula>
    </cfRule>
  </conditionalFormatting>
  <conditionalFormatting sqref="AA172">
    <cfRule type="expression" dxfId="3562" priority="1311" stopIfTrue="1">
      <formula>Z$98="Actual"</formula>
    </cfRule>
    <cfRule type="expression" dxfId="3561" priority="1312" stopIfTrue="1">
      <formula>Z$98="Base"</formula>
    </cfRule>
  </conditionalFormatting>
  <conditionalFormatting sqref="AA172:AC173">
    <cfRule type="expression" dxfId="3560" priority="1309" stopIfTrue="1">
      <formula>Z$98="Actual"</formula>
    </cfRule>
    <cfRule type="expression" dxfId="3559" priority="1310" stopIfTrue="1">
      <formula>Z$98="Base"</formula>
    </cfRule>
  </conditionalFormatting>
  <conditionalFormatting sqref="AA172:AA173">
    <cfRule type="expression" dxfId="3558" priority="1307" stopIfTrue="1">
      <formula>Z$98="Actual"</formula>
    </cfRule>
    <cfRule type="expression" dxfId="3557" priority="1308" stopIfTrue="1">
      <formula>Z$98="Base"</formula>
    </cfRule>
  </conditionalFormatting>
  <conditionalFormatting sqref="AA172:AA173">
    <cfRule type="expression" dxfId="3556" priority="1305" stopIfTrue="1">
      <formula>Z$98="Actual"</formula>
    </cfRule>
    <cfRule type="expression" dxfId="3555" priority="1306" stopIfTrue="1">
      <formula>Z$98="Base"</formula>
    </cfRule>
  </conditionalFormatting>
  <conditionalFormatting sqref="AA172:AA173">
    <cfRule type="expression" dxfId="3554" priority="1303" stopIfTrue="1">
      <formula>Z$98="Actual"</formula>
    </cfRule>
    <cfRule type="expression" dxfId="3553" priority="1304" stopIfTrue="1">
      <formula>Z$98="Base"</formula>
    </cfRule>
  </conditionalFormatting>
  <conditionalFormatting sqref="AA172">
    <cfRule type="expression" dxfId="3552" priority="1301" stopIfTrue="1">
      <formula>Z$98="Actual"</formula>
    </cfRule>
    <cfRule type="expression" dxfId="3551" priority="1302" stopIfTrue="1">
      <formula>Z$98="Base"</formula>
    </cfRule>
  </conditionalFormatting>
  <conditionalFormatting sqref="AA173">
    <cfRule type="expression" dxfId="3550" priority="1299" stopIfTrue="1">
      <formula>Z$98="Actual"</formula>
    </cfRule>
    <cfRule type="expression" dxfId="3549" priority="1300" stopIfTrue="1">
      <formula>Z$98="Base"</formula>
    </cfRule>
  </conditionalFormatting>
  <conditionalFormatting sqref="AA172">
    <cfRule type="expression" dxfId="3548" priority="1297" stopIfTrue="1">
      <formula>Z$98="Actual"</formula>
    </cfRule>
    <cfRule type="expression" dxfId="3547" priority="1298" stopIfTrue="1">
      <formula>Z$98="Base"</formula>
    </cfRule>
  </conditionalFormatting>
  <conditionalFormatting sqref="AA172">
    <cfRule type="expression" dxfId="3546" priority="1295" stopIfTrue="1">
      <formula>Z$98="Actual"</formula>
    </cfRule>
    <cfRule type="expression" dxfId="3545" priority="1296" stopIfTrue="1">
      <formula>Z$98="Base"</formula>
    </cfRule>
  </conditionalFormatting>
  <conditionalFormatting sqref="AA172:AA173">
    <cfRule type="expression" dxfId="3544" priority="1293" stopIfTrue="1">
      <formula>Z$98="Actual"</formula>
    </cfRule>
    <cfRule type="expression" dxfId="3543" priority="1294" stopIfTrue="1">
      <formula>Z$98="Base"</formula>
    </cfRule>
  </conditionalFormatting>
  <conditionalFormatting sqref="AA172">
    <cfRule type="expression" dxfId="3542" priority="1291" stopIfTrue="1">
      <formula>Z$98="Actual"</formula>
    </cfRule>
    <cfRule type="expression" dxfId="3541" priority="1292" stopIfTrue="1">
      <formula>Z$98="Base"</formula>
    </cfRule>
  </conditionalFormatting>
  <conditionalFormatting sqref="AA172">
    <cfRule type="expression" dxfId="3540" priority="1289" stopIfTrue="1">
      <formula>Z$98="Actual"</formula>
    </cfRule>
    <cfRule type="expression" dxfId="3539" priority="1290" stopIfTrue="1">
      <formula>Z$98="Base"</formula>
    </cfRule>
  </conditionalFormatting>
  <conditionalFormatting sqref="AA172:AC173">
    <cfRule type="expression" dxfId="3538" priority="1287" stopIfTrue="1">
      <formula>Z$98="Actual"</formula>
    </cfRule>
    <cfRule type="expression" dxfId="3537" priority="1288" stopIfTrue="1">
      <formula>Z$98="Base"</formula>
    </cfRule>
  </conditionalFormatting>
  <conditionalFormatting sqref="AA172:AA173">
    <cfRule type="expression" dxfId="3536" priority="1285" stopIfTrue="1">
      <formula>Z$98="Actual"</formula>
    </cfRule>
    <cfRule type="expression" dxfId="3535" priority="1286" stopIfTrue="1">
      <formula>Z$98="Base"</formula>
    </cfRule>
  </conditionalFormatting>
  <conditionalFormatting sqref="AA172:AA173">
    <cfRule type="expression" dxfId="3534" priority="1283" stopIfTrue="1">
      <formula>Z$98="Actual"</formula>
    </cfRule>
    <cfRule type="expression" dxfId="3533" priority="1284" stopIfTrue="1">
      <formula>Z$98="Base"</formula>
    </cfRule>
  </conditionalFormatting>
  <conditionalFormatting sqref="AA172:AA173">
    <cfRule type="expression" dxfId="3532" priority="1281" stopIfTrue="1">
      <formula>Z$98="Actual"</formula>
    </cfRule>
    <cfRule type="expression" dxfId="3531" priority="1282" stopIfTrue="1">
      <formula>Z$98="Base"</formula>
    </cfRule>
  </conditionalFormatting>
  <conditionalFormatting sqref="AA172">
    <cfRule type="expression" dxfId="3530" priority="1279" stopIfTrue="1">
      <formula>Z$98="Actual"</formula>
    </cfRule>
    <cfRule type="expression" dxfId="3529" priority="1280" stopIfTrue="1">
      <formula>Z$98="Base"</formula>
    </cfRule>
  </conditionalFormatting>
  <conditionalFormatting sqref="AA173">
    <cfRule type="expression" dxfId="3528" priority="1277" stopIfTrue="1">
      <formula>Z$98="Actual"</formula>
    </cfRule>
    <cfRule type="expression" dxfId="3527" priority="1278" stopIfTrue="1">
      <formula>Z$98="Base"</formula>
    </cfRule>
  </conditionalFormatting>
  <conditionalFormatting sqref="AA172">
    <cfRule type="expression" dxfId="3526" priority="1275" stopIfTrue="1">
      <formula>Z$98="Actual"</formula>
    </cfRule>
    <cfRule type="expression" dxfId="3525" priority="1276" stopIfTrue="1">
      <formula>Z$98="Base"</formula>
    </cfRule>
  </conditionalFormatting>
  <conditionalFormatting sqref="AA172">
    <cfRule type="expression" dxfId="3524" priority="1273" stopIfTrue="1">
      <formula>Z$98="Actual"</formula>
    </cfRule>
    <cfRule type="expression" dxfId="3523" priority="1274" stopIfTrue="1">
      <formula>Z$98="Base"</formula>
    </cfRule>
  </conditionalFormatting>
  <conditionalFormatting sqref="AA172:AA173">
    <cfRule type="expression" dxfId="3522" priority="1271" stopIfTrue="1">
      <formula>Z$98="Actual"</formula>
    </cfRule>
    <cfRule type="expression" dxfId="3521" priority="1272" stopIfTrue="1">
      <formula>Z$98="Base"</formula>
    </cfRule>
  </conditionalFormatting>
  <conditionalFormatting sqref="AA172">
    <cfRule type="expression" dxfId="3520" priority="1269" stopIfTrue="1">
      <formula>Z$98="Actual"</formula>
    </cfRule>
    <cfRule type="expression" dxfId="3519" priority="1270" stopIfTrue="1">
      <formula>Z$98="Base"</formula>
    </cfRule>
  </conditionalFormatting>
  <conditionalFormatting sqref="AA172">
    <cfRule type="expression" dxfId="3518" priority="1267" stopIfTrue="1">
      <formula>Z$98="Actual"</formula>
    </cfRule>
    <cfRule type="expression" dxfId="3517" priority="1268" stopIfTrue="1">
      <formula>Z$98="Base"</formula>
    </cfRule>
  </conditionalFormatting>
  <conditionalFormatting sqref="AC172:AC173">
    <cfRule type="expression" dxfId="3516" priority="1265" stopIfTrue="1">
      <formula>AB$98="Actual"</formula>
    </cfRule>
    <cfRule type="expression" dxfId="3515" priority="1266" stopIfTrue="1">
      <formula>AB$98="Base"</formula>
    </cfRule>
  </conditionalFormatting>
  <conditionalFormatting sqref="AC172:AC173">
    <cfRule type="expression" dxfId="3514" priority="1263" stopIfTrue="1">
      <formula>AB$98="Actual"</formula>
    </cfRule>
    <cfRule type="expression" dxfId="3513" priority="1264" stopIfTrue="1">
      <formula>AB$98="Base"</formula>
    </cfRule>
  </conditionalFormatting>
  <conditionalFormatting sqref="AA172:AC173">
    <cfRule type="expression" dxfId="3512" priority="1261" stopIfTrue="1">
      <formula>Z$98="Actual"</formula>
    </cfRule>
    <cfRule type="expression" dxfId="3511" priority="1262" stopIfTrue="1">
      <formula>Z$98="Base"</formula>
    </cfRule>
  </conditionalFormatting>
  <conditionalFormatting sqref="AA172:AA173">
    <cfRule type="expression" dxfId="3510" priority="1259" stopIfTrue="1">
      <formula>Z$98="Actual"</formula>
    </cfRule>
    <cfRule type="expression" dxfId="3509" priority="1260" stopIfTrue="1">
      <formula>Z$98="Base"</formula>
    </cfRule>
  </conditionalFormatting>
  <conditionalFormatting sqref="AA172:AA173">
    <cfRule type="expression" dxfId="3508" priority="1257" stopIfTrue="1">
      <formula>Z$98="Actual"</formula>
    </cfRule>
    <cfRule type="expression" dxfId="3507" priority="1258" stopIfTrue="1">
      <formula>Z$98="Base"</formula>
    </cfRule>
  </conditionalFormatting>
  <conditionalFormatting sqref="AA172:AA173">
    <cfRule type="expression" dxfId="3506" priority="1255" stopIfTrue="1">
      <formula>Z$98="Actual"</formula>
    </cfRule>
    <cfRule type="expression" dxfId="3505" priority="1256" stopIfTrue="1">
      <formula>Z$98="Base"</formula>
    </cfRule>
  </conditionalFormatting>
  <conditionalFormatting sqref="AA172">
    <cfRule type="expression" dxfId="3504" priority="1253" stopIfTrue="1">
      <formula>Z$98="Actual"</formula>
    </cfRule>
    <cfRule type="expression" dxfId="3503" priority="1254" stopIfTrue="1">
      <formula>Z$98="Base"</formula>
    </cfRule>
  </conditionalFormatting>
  <conditionalFormatting sqref="AA173">
    <cfRule type="expression" dxfId="3502" priority="1251" stopIfTrue="1">
      <formula>Z$98="Actual"</formula>
    </cfRule>
    <cfRule type="expression" dxfId="3501" priority="1252" stopIfTrue="1">
      <formula>Z$98="Base"</formula>
    </cfRule>
  </conditionalFormatting>
  <conditionalFormatting sqref="AA172">
    <cfRule type="expression" dxfId="3500" priority="1249" stopIfTrue="1">
      <formula>Z$98="Actual"</formula>
    </cfRule>
    <cfRule type="expression" dxfId="3499" priority="1250" stopIfTrue="1">
      <formula>Z$98="Base"</formula>
    </cfRule>
  </conditionalFormatting>
  <conditionalFormatting sqref="AA172">
    <cfRule type="expression" dxfId="3498" priority="1247" stopIfTrue="1">
      <formula>Z$98="Actual"</formula>
    </cfRule>
    <cfRule type="expression" dxfId="3497" priority="1248" stopIfTrue="1">
      <formula>Z$98="Base"</formula>
    </cfRule>
  </conditionalFormatting>
  <conditionalFormatting sqref="AA172:AA173">
    <cfRule type="expression" dxfId="3496" priority="1245" stopIfTrue="1">
      <formula>Z$98="Actual"</formula>
    </cfRule>
    <cfRule type="expression" dxfId="3495" priority="1246" stopIfTrue="1">
      <formula>Z$98="Base"</formula>
    </cfRule>
  </conditionalFormatting>
  <conditionalFormatting sqref="AA172">
    <cfRule type="expression" dxfId="3494" priority="1243" stopIfTrue="1">
      <formula>Z$98="Actual"</formula>
    </cfRule>
    <cfRule type="expression" dxfId="3493" priority="1244" stopIfTrue="1">
      <formula>Z$98="Base"</formula>
    </cfRule>
  </conditionalFormatting>
  <conditionalFormatting sqref="AA172">
    <cfRule type="expression" dxfId="3492" priority="1241" stopIfTrue="1">
      <formula>Z$98="Actual"</formula>
    </cfRule>
    <cfRule type="expression" dxfId="3491" priority="1242" stopIfTrue="1">
      <formula>Z$98="Base"</formula>
    </cfRule>
  </conditionalFormatting>
  <conditionalFormatting sqref="AA172:AA173">
    <cfRule type="expression" dxfId="3490" priority="1239" stopIfTrue="1">
      <formula>Z$98="Actual"</formula>
    </cfRule>
    <cfRule type="expression" dxfId="3489" priority="1240" stopIfTrue="1">
      <formula>Z$98="Base"</formula>
    </cfRule>
  </conditionalFormatting>
  <conditionalFormatting sqref="AA172:AA173">
    <cfRule type="expression" dxfId="3488" priority="1237" stopIfTrue="1">
      <formula>Z$98="Actual"</formula>
    </cfRule>
    <cfRule type="expression" dxfId="3487" priority="1238" stopIfTrue="1">
      <formula>Z$98="Base"</formula>
    </cfRule>
  </conditionalFormatting>
  <conditionalFormatting sqref="AA172:AA173">
    <cfRule type="expression" dxfId="3486" priority="1235" stopIfTrue="1">
      <formula>Z$98="Actual"</formula>
    </cfRule>
    <cfRule type="expression" dxfId="3485" priority="1236" stopIfTrue="1">
      <formula>Z$98="Base"</formula>
    </cfRule>
  </conditionalFormatting>
  <conditionalFormatting sqref="AA172:AA173">
    <cfRule type="expression" dxfId="3484" priority="1233" stopIfTrue="1">
      <formula>Z$98="Actual"</formula>
    </cfRule>
    <cfRule type="expression" dxfId="3483" priority="1234" stopIfTrue="1">
      <formula>Z$98="Base"</formula>
    </cfRule>
  </conditionalFormatting>
  <conditionalFormatting sqref="AA172">
    <cfRule type="expression" dxfId="3482" priority="1231" stopIfTrue="1">
      <formula>Z$98="Actual"</formula>
    </cfRule>
    <cfRule type="expression" dxfId="3481" priority="1232" stopIfTrue="1">
      <formula>Z$98="Base"</formula>
    </cfRule>
  </conditionalFormatting>
  <conditionalFormatting sqref="AA173">
    <cfRule type="expression" dxfId="3480" priority="1229" stopIfTrue="1">
      <formula>Z$98="Actual"</formula>
    </cfRule>
    <cfRule type="expression" dxfId="3479" priority="1230" stopIfTrue="1">
      <formula>Z$98="Base"</formula>
    </cfRule>
  </conditionalFormatting>
  <conditionalFormatting sqref="AA172">
    <cfRule type="expression" dxfId="3478" priority="1227" stopIfTrue="1">
      <formula>Z$98="Actual"</formula>
    </cfRule>
    <cfRule type="expression" dxfId="3477" priority="1228" stopIfTrue="1">
      <formula>Z$98="Base"</formula>
    </cfRule>
  </conditionalFormatting>
  <conditionalFormatting sqref="AA172">
    <cfRule type="expression" dxfId="3476" priority="1225" stopIfTrue="1">
      <formula>Z$98="Actual"</formula>
    </cfRule>
    <cfRule type="expression" dxfId="3475" priority="1226" stopIfTrue="1">
      <formula>Z$98="Base"</formula>
    </cfRule>
  </conditionalFormatting>
  <conditionalFormatting sqref="AA172:AA173">
    <cfRule type="expression" dxfId="3474" priority="1223" stopIfTrue="1">
      <formula>Z$98="Actual"</formula>
    </cfRule>
    <cfRule type="expression" dxfId="3473" priority="1224" stopIfTrue="1">
      <formula>Z$98="Base"</formula>
    </cfRule>
  </conditionalFormatting>
  <conditionalFormatting sqref="AA172">
    <cfRule type="expression" dxfId="3472" priority="1221" stopIfTrue="1">
      <formula>Z$98="Actual"</formula>
    </cfRule>
    <cfRule type="expression" dxfId="3471" priority="1222" stopIfTrue="1">
      <formula>Z$98="Base"</formula>
    </cfRule>
  </conditionalFormatting>
  <conditionalFormatting sqref="AA172">
    <cfRule type="expression" dxfId="3470" priority="1219" stopIfTrue="1">
      <formula>Z$98="Actual"</formula>
    </cfRule>
    <cfRule type="expression" dxfId="3469" priority="1220" stopIfTrue="1">
      <formula>Z$98="Base"</formula>
    </cfRule>
  </conditionalFormatting>
  <conditionalFormatting sqref="AC172:AC173">
    <cfRule type="expression" dxfId="3468" priority="1217" stopIfTrue="1">
      <formula>AB$98="Actual"</formula>
    </cfRule>
    <cfRule type="expression" dxfId="3467" priority="1218" stopIfTrue="1">
      <formula>AB$98="Base"</formula>
    </cfRule>
  </conditionalFormatting>
  <conditionalFormatting sqref="AA182:AA187">
    <cfRule type="expression" dxfId="3466" priority="1216" stopIfTrue="1">
      <formula>#REF!="Not applicable"</formula>
    </cfRule>
  </conditionalFormatting>
  <conditionalFormatting sqref="AA172:AC173">
    <cfRule type="expression" dxfId="3465" priority="1214" stopIfTrue="1">
      <formula>Z$98="Actual"</formula>
    </cfRule>
    <cfRule type="expression" dxfId="3464" priority="1215" stopIfTrue="1">
      <formula>Z$98="Base"</formula>
    </cfRule>
  </conditionalFormatting>
  <conditionalFormatting sqref="AA172:AA173">
    <cfRule type="expression" dxfId="3463" priority="1210" stopIfTrue="1">
      <formula>Z$98="Actual"</formula>
    </cfRule>
    <cfRule type="expression" dxfId="3462" priority="1211" stopIfTrue="1">
      <formula>Z$98="Base"</formula>
    </cfRule>
  </conditionalFormatting>
  <conditionalFormatting sqref="AA172:AA173">
    <cfRule type="expression" dxfId="3461" priority="1208" stopIfTrue="1">
      <formula>Z$98="Actual"</formula>
    </cfRule>
    <cfRule type="expression" dxfId="3460" priority="1209" stopIfTrue="1">
      <formula>Z$98="Base"</formula>
    </cfRule>
  </conditionalFormatting>
  <conditionalFormatting sqref="AA172:AA173">
    <cfRule type="expression" dxfId="3459" priority="1206" stopIfTrue="1">
      <formula>Z$98="Actual"</formula>
    </cfRule>
    <cfRule type="expression" dxfId="3458" priority="1207" stopIfTrue="1">
      <formula>Z$98="Base"</formula>
    </cfRule>
  </conditionalFormatting>
  <conditionalFormatting sqref="AA172">
    <cfRule type="expression" dxfId="3457" priority="1204" stopIfTrue="1">
      <formula>Z$98="Actual"</formula>
    </cfRule>
    <cfRule type="expression" dxfId="3456" priority="1205" stopIfTrue="1">
      <formula>Z$98="Base"</formula>
    </cfRule>
  </conditionalFormatting>
  <conditionalFormatting sqref="AA173">
    <cfRule type="expression" dxfId="3455" priority="1202" stopIfTrue="1">
      <formula>Z$98="Actual"</formula>
    </cfRule>
    <cfRule type="expression" dxfId="3454" priority="1203" stopIfTrue="1">
      <formula>Z$98="Base"</formula>
    </cfRule>
  </conditionalFormatting>
  <conditionalFormatting sqref="AA172">
    <cfRule type="expression" dxfId="3453" priority="1200" stopIfTrue="1">
      <formula>Z$98="Actual"</formula>
    </cfRule>
    <cfRule type="expression" dxfId="3452" priority="1201" stopIfTrue="1">
      <formula>Z$98="Base"</formula>
    </cfRule>
  </conditionalFormatting>
  <conditionalFormatting sqref="AA172">
    <cfRule type="expression" dxfId="3451" priority="1198" stopIfTrue="1">
      <formula>Z$98="Actual"</formula>
    </cfRule>
    <cfRule type="expression" dxfId="3450" priority="1199" stopIfTrue="1">
      <formula>Z$98="Base"</formula>
    </cfRule>
  </conditionalFormatting>
  <conditionalFormatting sqref="AA172:AA173">
    <cfRule type="expression" dxfId="3449" priority="1196" stopIfTrue="1">
      <formula>Z$98="Actual"</formula>
    </cfRule>
    <cfRule type="expression" dxfId="3448" priority="1197" stopIfTrue="1">
      <formula>Z$98="Base"</formula>
    </cfRule>
  </conditionalFormatting>
  <conditionalFormatting sqref="AA172">
    <cfRule type="expression" dxfId="3447" priority="1194" stopIfTrue="1">
      <formula>Z$98="Actual"</formula>
    </cfRule>
    <cfRule type="expression" dxfId="3446" priority="1195" stopIfTrue="1">
      <formula>Z$98="Base"</formula>
    </cfRule>
  </conditionalFormatting>
  <conditionalFormatting sqref="AA172">
    <cfRule type="expression" dxfId="3445" priority="1192" stopIfTrue="1">
      <formula>Z$98="Actual"</formula>
    </cfRule>
    <cfRule type="expression" dxfId="3444" priority="1193" stopIfTrue="1">
      <formula>Z$98="Base"</formula>
    </cfRule>
  </conditionalFormatting>
  <conditionalFormatting sqref="AA172:AC173">
    <cfRule type="expression" dxfId="3443" priority="1190" stopIfTrue="1">
      <formula>Z$98="Actual"</formula>
    </cfRule>
    <cfRule type="expression" dxfId="3442" priority="1191" stopIfTrue="1">
      <formula>Z$98="Base"</formula>
    </cfRule>
  </conditionalFormatting>
  <conditionalFormatting sqref="AA172:AA173">
    <cfRule type="expression" dxfId="3441" priority="1188" stopIfTrue="1">
      <formula>Z$98="Actual"</formula>
    </cfRule>
    <cfRule type="expression" dxfId="3440" priority="1189" stopIfTrue="1">
      <formula>Z$98="Base"</formula>
    </cfRule>
  </conditionalFormatting>
  <conditionalFormatting sqref="AA172:AA173">
    <cfRule type="expression" dxfId="3439" priority="1186" stopIfTrue="1">
      <formula>Z$98="Actual"</formula>
    </cfRule>
    <cfRule type="expression" dxfId="3438" priority="1187" stopIfTrue="1">
      <formula>Z$98="Base"</formula>
    </cfRule>
  </conditionalFormatting>
  <conditionalFormatting sqref="AA172:AA173">
    <cfRule type="expression" dxfId="3437" priority="1184" stopIfTrue="1">
      <formula>Z$98="Actual"</formula>
    </cfRule>
    <cfRule type="expression" dxfId="3436" priority="1185" stopIfTrue="1">
      <formula>Z$98="Base"</formula>
    </cfRule>
  </conditionalFormatting>
  <conditionalFormatting sqref="AA172">
    <cfRule type="expression" dxfId="3435" priority="1182" stopIfTrue="1">
      <formula>Z$98="Actual"</formula>
    </cfRule>
    <cfRule type="expression" dxfId="3434" priority="1183" stopIfTrue="1">
      <formula>Z$98="Base"</formula>
    </cfRule>
  </conditionalFormatting>
  <conditionalFormatting sqref="AA173">
    <cfRule type="expression" dxfId="3433" priority="1180" stopIfTrue="1">
      <formula>Z$98="Actual"</formula>
    </cfRule>
    <cfRule type="expression" dxfId="3432" priority="1181" stopIfTrue="1">
      <formula>Z$98="Base"</formula>
    </cfRule>
  </conditionalFormatting>
  <conditionalFormatting sqref="AA172">
    <cfRule type="expression" dxfId="3431" priority="1178" stopIfTrue="1">
      <formula>Z$98="Actual"</formula>
    </cfRule>
    <cfRule type="expression" dxfId="3430" priority="1179" stopIfTrue="1">
      <formula>Z$98="Base"</formula>
    </cfRule>
  </conditionalFormatting>
  <conditionalFormatting sqref="AA172">
    <cfRule type="expression" dxfId="3429" priority="1176" stopIfTrue="1">
      <formula>Z$98="Actual"</formula>
    </cfRule>
    <cfRule type="expression" dxfId="3428" priority="1177" stopIfTrue="1">
      <formula>Z$98="Base"</formula>
    </cfRule>
  </conditionalFormatting>
  <conditionalFormatting sqref="AA172:AA173">
    <cfRule type="expression" dxfId="3427" priority="1174" stopIfTrue="1">
      <formula>Z$98="Actual"</formula>
    </cfRule>
    <cfRule type="expression" dxfId="3426" priority="1175" stopIfTrue="1">
      <formula>Z$98="Base"</formula>
    </cfRule>
  </conditionalFormatting>
  <conditionalFormatting sqref="AA172">
    <cfRule type="expression" dxfId="3425" priority="1172" stopIfTrue="1">
      <formula>Z$98="Actual"</formula>
    </cfRule>
    <cfRule type="expression" dxfId="3424" priority="1173" stopIfTrue="1">
      <formula>Z$98="Base"</formula>
    </cfRule>
  </conditionalFormatting>
  <conditionalFormatting sqref="AA172">
    <cfRule type="expression" dxfId="3423" priority="1170" stopIfTrue="1">
      <formula>Z$98="Actual"</formula>
    </cfRule>
    <cfRule type="expression" dxfId="3422" priority="1171" stopIfTrue="1">
      <formula>Z$98="Base"</formula>
    </cfRule>
  </conditionalFormatting>
  <conditionalFormatting sqref="AA172:AC173">
    <cfRule type="expression" dxfId="3421" priority="1168" stopIfTrue="1">
      <formula>Z$98="Actual"</formula>
    </cfRule>
    <cfRule type="expression" dxfId="3420" priority="1169" stopIfTrue="1">
      <formula>Z$98="Base"</formula>
    </cfRule>
  </conditionalFormatting>
  <conditionalFormatting sqref="AA172:AA173">
    <cfRule type="expression" dxfId="3419" priority="1166" stopIfTrue="1">
      <formula>Z$98="Actual"</formula>
    </cfRule>
    <cfRule type="expression" dxfId="3418" priority="1167" stopIfTrue="1">
      <formula>Z$98="Base"</formula>
    </cfRule>
  </conditionalFormatting>
  <conditionalFormatting sqref="AA172:AA173">
    <cfRule type="expression" dxfId="3417" priority="1164" stopIfTrue="1">
      <formula>Z$98="Actual"</formula>
    </cfRule>
    <cfRule type="expression" dxfId="3416" priority="1165" stopIfTrue="1">
      <formula>Z$98="Base"</formula>
    </cfRule>
  </conditionalFormatting>
  <conditionalFormatting sqref="AA172:AA173">
    <cfRule type="expression" dxfId="3415" priority="1162" stopIfTrue="1">
      <formula>Z$98="Actual"</formula>
    </cfRule>
    <cfRule type="expression" dxfId="3414" priority="1163" stopIfTrue="1">
      <formula>Z$98="Base"</formula>
    </cfRule>
  </conditionalFormatting>
  <conditionalFormatting sqref="AA172">
    <cfRule type="expression" dxfId="3413" priority="1160" stopIfTrue="1">
      <formula>Z$98="Actual"</formula>
    </cfRule>
    <cfRule type="expression" dxfId="3412" priority="1161" stopIfTrue="1">
      <formula>Z$98="Base"</formula>
    </cfRule>
  </conditionalFormatting>
  <conditionalFormatting sqref="AA173">
    <cfRule type="expression" dxfId="3411" priority="1158" stopIfTrue="1">
      <formula>Z$98="Actual"</formula>
    </cfRule>
    <cfRule type="expression" dxfId="3410" priority="1159" stopIfTrue="1">
      <formula>Z$98="Base"</formula>
    </cfRule>
  </conditionalFormatting>
  <conditionalFormatting sqref="AA172">
    <cfRule type="expression" dxfId="3409" priority="1156" stopIfTrue="1">
      <formula>Z$98="Actual"</formula>
    </cfRule>
    <cfRule type="expression" dxfId="3408" priority="1157" stopIfTrue="1">
      <formula>Z$98="Base"</formula>
    </cfRule>
  </conditionalFormatting>
  <conditionalFormatting sqref="AA172">
    <cfRule type="expression" dxfId="3407" priority="1154" stopIfTrue="1">
      <formula>Z$98="Actual"</formula>
    </cfRule>
    <cfRule type="expression" dxfId="3406" priority="1155" stopIfTrue="1">
      <formula>Z$98="Base"</formula>
    </cfRule>
  </conditionalFormatting>
  <conditionalFormatting sqref="AA172:AA173">
    <cfRule type="expression" dxfId="3405" priority="1152" stopIfTrue="1">
      <formula>Z$98="Actual"</formula>
    </cfRule>
    <cfRule type="expression" dxfId="3404" priority="1153" stopIfTrue="1">
      <formula>Z$98="Base"</formula>
    </cfRule>
  </conditionalFormatting>
  <conditionalFormatting sqref="AA172">
    <cfRule type="expression" dxfId="3403" priority="1150" stopIfTrue="1">
      <formula>Z$98="Actual"</formula>
    </cfRule>
    <cfRule type="expression" dxfId="3402" priority="1151" stopIfTrue="1">
      <formula>Z$98="Base"</formula>
    </cfRule>
  </conditionalFormatting>
  <conditionalFormatting sqref="AA172">
    <cfRule type="expression" dxfId="3401" priority="1148" stopIfTrue="1">
      <formula>Z$98="Actual"</formula>
    </cfRule>
    <cfRule type="expression" dxfId="3400" priority="1149" stopIfTrue="1">
      <formula>Z$98="Base"</formula>
    </cfRule>
  </conditionalFormatting>
  <conditionalFormatting sqref="AA172:AC173">
    <cfRule type="expression" dxfId="3399" priority="1146" stopIfTrue="1">
      <formula>Z$98="Actual"</formula>
    </cfRule>
    <cfRule type="expression" dxfId="3398" priority="1147" stopIfTrue="1">
      <formula>Z$98="Base"</formula>
    </cfRule>
  </conditionalFormatting>
  <conditionalFormatting sqref="AA172:AA173">
    <cfRule type="expression" dxfId="3397" priority="1144" stopIfTrue="1">
      <formula>Z$98="Actual"</formula>
    </cfRule>
    <cfRule type="expression" dxfId="3396" priority="1145" stopIfTrue="1">
      <formula>Z$98="Base"</formula>
    </cfRule>
  </conditionalFormatting>
  <conditionalFormatting sqref="AA172:AA173">
    <cfRule type="expression" dxfId="3395" priority="1142" stopIfTrue="1">
      <formula>Z$98="Actual"</formula>
    </cfRule>
    <cfRule type="expression" dxfId="3394" priority="1143" stopIfTrue="1">
      <formula>Z$98="Base"</formula>
    </cfRule>
  </conditionalFormatting>
  <conditionalFormatting sqref="AA172:AA173">
    <cfRule type="expression" dxfId="3393" priority="1140" stopIfTrue="1">
      <formula>Z$98="Actual"</formula>
    </cfRule>
    <cfRule type="expression" dxfId="3392" priority="1141" stopIfTrue="1">
      <formula>Z$98="Base"</formula>
    </cfRule>
  </conditionalFormatting>
  <conditionalFormatting sqref="AA172">
    <cfRule type="expression" dxfId="3391" priority="1138" stopIfTrue="1">
      <formula>Z$98="Actual"</formula>
    </cfRule>
    <cfRule type="expression" dxfId="3390" priority="1139" stopIfTrue="1">
      <formula>Z$98="Base"</formula>
    </cfRule>
  </conditionalFormatting>
  <conditionalFormatting sqref="AA173">
    <cfRule type="expression" dxfId="3389" priority="1136" stopIfTrue="1">
      <formula>Z$98="Actual"</formula>
    </cfRule>
    <cfRule type="expression" dxfId="3388" priority="1137" stopIfTrue="1">
      <formula>Z$98="Base"</formula>
    </cfRule>
  </conditionalFormatting>
  <conditionalFormatting sqref="AA172">
    <cfRule type="expression" dxfId="3387" priority="1134" stopIfTrue="1">
      <formula>Z$98="Actual"</formula>
    </cfRule>
    <cfRule type="expression" dxfId="3386" priority="1135" stopIfTrue="1">
      <formula>Z$98="Base"</formula>
    </cfRule>
  </conditionalFormatting>
  <conditionalFormatting sqref="AA172">
    <cfRule type="expression" dxfId="3385" priority="1132" stopIfTrue="1">
      <formula>Z$98="Actual"</formula>
    </cfRule>
    <cfRule type="expression" dxfId="3384" priority="1133" stopIfTrue="1">
      <formula>Z$98="Base"</formula>
    </cfRule>
  </conditionalFormatting>
  <conditionalFormatting sqref="AA172:AA173">
    <cfRule type="expression" dxfId="3383" priority="1130" stopIfTrue="1">
      <formula>Z$98="Actual"</formula>
    </cfRule>
    <cfRule type="expression" dxfId="3382" priority="1131" stopIfTrue="1">
      <formula>Z$98="Base"</formula>
    </cfRule>
  </conditionalFormatting>
  <conditionalFormatting sqref="AA172">
    <cfRule type="expression" dxfId="3381" priority="1128" stopIfTrue="1">
      <formula>Z$98="Actual"</formula>
    </cfRule>
    <cfRule type="expression" dxfId="3380" priority="1129" stopIfTrue="1">
      <formula>Z$98="Base"</formula>
    </cfRule>
  </conditionalFormatting>
  <conditionalFormatting sqref="AA172">
    <cfRule type="expression" dxfId="3379" priority="1126" stopIfTrue="1">
      <formula>Z$98="Actual"</formula>
    </cfRule>
    <cfRule type="expression" dxfId="3378" priority="1127" stopIfTrue="1">
      <formula>Z$98="Base"</formula>
    </cfRule>
  </conditionalFormatting>
  <conditionalFormatting sqref="AA172:AC173">
    <cfRule type="expression" dxfId="3377" priority="1124" stopIfTrue="1">
      <formula>Z$98="Actual"</formula>
    </cfRule>
    <cfRule type="expression" dxfId="3376" priority="1125" stopIfTrue="1">
      <formula>Z$98="Base"</formula>
    </cfRule>
  </conditionalFormatting>
  <conditionalFormatting sqref="AA172:AA173">
    <cfRule type="expression" dxfId="3375" priority="1122" stopIfTrue="1">
      <formula>Z$98="Actual"</formula>
    </cfRule>
    <cfRule type="expression" dxfId="3374" priority="1123" stopIfTrue="1">
      <formula>Z$98="Base"</formula>
    </cfRule>
  </conditionalFormatting>
  <conditionalFormatting sqref="AA172:AA173">
    <cfRule type="expression" dxfId="3373" priority="1120" stopIfTrue="1">
      <formula>Z$98="Actual"</formula>
    </cfRule>
    <cfRule type="expression" dxfId="3372" priority="1121" stopIfTrue="1">
      <formula>Z$98="Base"</formula>
    </cfRule>
  </conditionalFormatting>
  <conditionalFormatting sqref="AA172:AA173">
    <cfRule type="expression" dxfId="3371" priority="1118" stopIfTrue="1">
      <formula>Z$98="Actual"</formula>
    </cfRule>
    <cfRule type="expression" dxfId="3370" priority="1119" stopIfTrue="1">
      <formula>Z$98="Base"</formula>
    </cfRule>
  </conditionalFormatting>
  <conditionalFormatting sqref="AA172">
    <cfRule type="expression" dxfId="3369" priority="1116" stopIfTrue="1">
      <formula>Z$98="Actual"</formula>
    </cfRule>
    <cfRule type="expression" dxfId="3368" priority="1117" stopIfTrue="1">
      <formula>Z$98="Base"</formula>
    </cfRule>
  </conditionalFormatting>
  <conditionalFormatting sqref="AA173">
    <cfRule type="expression" dxfId="3367" priority="1114" stopIfTrue="1">
      <formula>Z$98="Actual"</formula>
    </cfRule>
    <cfRule type="expression" dxfId="3366" priority="1115" stopIfTrue="1">
      <formula>Z$98="Base"</formula>
    </cfRule>
  </conditionalFormatting>
  <conditionalFormatting sqref="AA172">
    <cfRule type="expression" dxfId="3365" priority="1112" stopIfTrue="1">
      <formula>Z$98="Actual"</formula>
    </cfRule>
    <cfRule type="expression" dxfId="3364" priority="1113" stopIfTrue="1">
      <formula>Z$98="Base"</formula>
    </cfRule>
  </conditionalFormatting>
  <conditionalFormatting sqref="AA172">
    <cfRule type="expression" dxfId="3363" priority="1110" stopIfTrue="1">
      <formula>Z$98="Actual"</formula>
    </cfRule>
    <cfRule type="expression" dxfId="3362" priority="1111" stopIfTrue="1">
      <formula>Z$98="Base"</formula>
    </cfRule>
  </conditionalFormatting>
  <conditionalFormatting sqref="AA172:AA173">
    <cfRule type="expression" dxfId="3361" priority="1108" stopIfTrue="1">
      <formula>Z$98="Actual"</formula>
    </cfRule>
    <cfRule type="expression" dxfId="3360" priority="1109" stopIfTrue="1">
      <formula>Z$98="Base"</formula>
    </cfRule>
  </conditionalFormatting>
  <conditionalFormatting sqref="AA172">
    <cfRule type="expression" dxfId="3359" priority="1106" stopIfTrue="1">
      <formula>Z$98="Actual"</formula>
    </cfRule>
    <cfRule type="expression" dxfId="3358" priority="1107" stopIfTrue="1">
      <formula>Z$98="Base"</formula>
    </cfRule>
  </conditionalFormatting>
  <conditionalFormatting sqref="AA172">
    <cfRule type="expression" dxfId="3357" priority="1104" stopIfTrue="1">
      <formula>Z$98="Actual"</formula>
    </cfRule>
    <cfRule type="expression" dxfId="3356" priority="1105" stopIfTrue="1">
      <formula>Z$98="Base"</formula>
    </cfRule>
  </conditionalFormatting>
  <conditionalFormatting sqref="AA172:AC173">
    <cfRule type="expression" dxfId="3355" priority="1102" stopIfTrue="1">
      <formula>Z$98="Actual"</formula>
    </cfRule>
    <cfRule type="expression" dxfId="3354" priority="1103" stopIfTrue="1">
      <formula>Z$98="Base"</formula>
    </cfRule>
  </conditionalFormatting>
  <conditionalFormatting sqref="AA172:AA173">
    <cfRule type="expression" dxfId="3353" priority="1100" stopIfTrue="1">
      <formula>Z$98="Actual"</formula>
    </cfRule>
    <cfRule type="expression" dxfId="3352" priority="1101" stopIfTrue="1">
      <formula>Z$98="Base"</formula>
    </cfRule>
  </conditionalFormatting>
  <conditionalFormatting sqref="AA172:AA173">
    <cfRule type="expression" dxfId="3351" priority="1098" stopIfTrue="1">
      <formula>Z$98="Actual"</formula>
    </cfRule>
    <cfRule type="expression" dxfId="3350" priority="1099" stopIfTrue="1">
      <formula>Z$98="Base"</formula>
    </cfRule>
  </conditionalFormatting>
  <conditionalFormatting sqref="AA172:AA173">
    <cfRule type="expression" dxfId="3349" priority="1096" stopIfTrue="1">
      <formula>Z$98="Actual"</formula>
    </cfRule>
    <cfRule type="expression" dxfId="3348" priority="1097" stopIfTrue="1">
      <formula>Z$98="Base"</formula>
    </cfRule>
  </conditionalFormatting>
  <conditionalFormatting sqref="AA172">
    <cfRule type="expression" dxfId="3347" priority="1094" stopIfTrue="1">
      <formula>Z$98="Actual"</formula>
    </cfRule>
    <cfRule type="expression" dxfId="3346" priority="1095" stopIfTrue="1">
      <formula>Z$98="Base"</formula>
    </cfRule>
  </conditionalFormatting>
  <conditionalFormatting sqref="AA173">
    <cfRule type="expression" dxfId="3345" priority="1092" stopIfTrue="1">
      <formula>Z$98="Actual"</formula>
    </cfRule>
    <cfRule type="expression" dxfId="3344" priority="1093" stopIfTrue="1">
      <formula>Z$98="Base"</formula>
    </cfRule>
  </conditionalFormatting>
  <conditionalFormatting sqref="AA172">
    <cfRule type="expression" dxfId="3343" priority="1090" stopIfTrue="1">
      <formula>Z$98="Actual"</formula>
    </cfRule>
    <cfRule type="expression" dxfId="3342" priority="1091" stopIfTrue="1">
      <formula>Z$98="Base"</formula>
    </cfRule>
  </conditionalFormatting>
  <conditionalFormatting sqref="AA172">
    <cfRule type="expression" dxfId="3341" priority="1088" stopIfTrue="1">
      <formula>Z$98="Actual"</formula>
    </cfRule>
    <cfRule type="expression" dxfId="3340" priority="1089" stopIfTrue="1">
      <formula>Z$98="Base"</formula>
    </cfRule>
  </conditionalFormatting>
  <conditionalFormatting sqref="AA172:AA173">
    <cfRule type="expression" dxfId="3339" priority="1086" stopIfTrue="1">
      <formula>Z$98="Actual"</formula>
    </cfRule>
    <cfRule type="expression" dxfId="3338" priority="1087" stopIfTrue="1">
      <formula>Z$98="Base"</formula>
    </cfRule>
  </conditionalFormatting>
  <conditionalFormatting sqref="AA172">
    <cfRule type="expression" dxfId="3337" priority="1084" stopIfTrue="1">
      <formula>Z$98="Actual"</formula>
    </cfRule>
    <cfRule type="expression" dxfId="3336" priority="1085" stopIfTrue="1">
      <formula>Z$98="Base"</formula>
    </cfRule>
  </conditionalFormatting>
  <conditionalFormatting sqref="AA172">
    <cfRule type="expression" dxfId="3335" priority="1082" stopIfTrue="1">
      <formula>Z$98="Actual"</formula>
    </cfRule>
    <cfRule type="expression" dxfId="3334" priority="1083" stopIfTrue="1">
      <formula>Z$98="Base"</formula>
    </cfRule>
  </conditionalFormatting>
  <conditionalFormatting sqref="AA172:AC173">
    <cfRule type="expression" dxfId="3333" priority="1080" stopIfTrue="1">
      <formula>Z$98="Actual"</formula>
    </cfRule>
    <cfRule type="expression" dxfId="3332" priority="1081" stopIfTrue="1">
      <formula>Z$98="Base"</formula>
    </cfRule>
  </conditionalFormatting>
  <conditionalFormatting sqref="AA172:AA173">
    <cfRule type="expression" dxfId="3331" priority="1078" stopIfTrue="1">
      <formula>Z$98="Actual"</formula>
    </cfRule>
    <cfRule type="expression" dxfId="3330" priority="1079" stopIfTrue="1">
      <formula>Z$98="Base"</formula>
    </cfRule>
  </conditionalFormatting>
  <conditionalFormatting sqref="AA171:AA173">
    <cfRule type="expression" dxfId="3329" priority="1076" stopIfTrue="1">
      <formula>Z$98="Actual"</formula>
    </cfRule>
    <cfRule type="expression" dxfId="3328" priority="1077" stopIfTrue="1">
      <formula>Z$98="Base"</formula>
    </cfRule>
  </conditionalFormatting>
  <conditionalFormatting sqref="AA172:AA173">
    <cfRule type="expression" dxfId="3327" priority="1074" stopIfTrue="1">
      <formula>Z$98="Actual"</formula>
    </cfRule>
    <cfRule type="expression" dxfId="3326" priority="1075" stopIfTrue="1">
      <formula>Z$98="Base"</formula>
    </cfRule>
  </conditionalFormatting>
  <conditionalFormatting sqref="AA172:AA173">
    <cfRule type="expression" dxfId="3325" priority="1072" stopIfTrue="1">
      <formula>Z$98="Actual"</formula>
    </cfRule>
    <cfRule type="expression" dxfId="3324" priority="1073" stopIfTrue="1">
      <formula>Z$98="Base"</formula>
    </cfRule>
  </conditionalFormatting>
  <conditionalFormatting sqref="AA172:AA173">
    <cfRule type="expression" dxfId="3323" priority="1070" stopIfTrue="1">
      <formula>Z$98="Actual"</formula>
    </cfRule>
    <cfRule type="expression" dxfId="3322" priority="1071" stopIfTrue="1">
      <formula>Z$98="Base"</formula>
    </cfRule>
  </conditionalFormatting>
  <conditionalFormatting sqref="AA172">
    <cfRule type="expression" dxfId="3321" priority="1068" stopIfTrue="1">
      <formula>Z$98="Actual"</formula>
    </cfRule>
    <cfRule type="expression" dxfId="3320" priority="1069" stopIfTrue="1">
      <formula>Z$98="Base"</formula>
    </cfRule>
  </conditionalFormatting>
  <conditionalFormatting sqref="AA173">
    <cfRule type="expression" dxfId="3319" priority="1066" stopIfTrue="1">
      <formula>Z$98="Actual"</formula>
    </cfRule>
    <cfRule type="expression" dxfId="3318" priority="1067" stopIfTrue="1">
      <formula>Z$98="Base"</formula>
    </cfRule>
  </conditionalFormatting>
  <conditionalFormatting sqref="AA172">
    <cfRule type="expression" dxfId="3317" priority="1064" stopIfTrue="1">
      <formula>Z$98="Actual"</formula>
    </cfRule>
    <cfRule type="expression" dxfId="3316" priority="1065" stopIfTrue="1">
      <formula>Z$98="Base"</formula>
    </cfRule>
  </conditionalFormatting>
  <conditionalFormatting sqref="AA172">
    <cfRule type="expression" dxfId="3315" priority="1062" stopIfTrue="1">
      <formula>Z$98="Actual"</formula>
    </cfRule>
    <cfRule type="expression" dxfId="3314" priority="1063" stopIfTrue="1">
      <formula>Z$98="Base"</formula>
    </cfRule>
  </conditionalFormatting>
  <conditionalFormatting sqref="AA172:AA173">
    <cfRule type="expression" dxfId="3313" priority="1060" stopIfTrue="1">
      <formula>Z$98="Actual"</formula>
    </cfRule>
    <cfRule type="expression" dxfId="3312" priority="1061" stopIfTrue="1">
      <formula>Z$98="Base"</formula>
    </cfRule>
  </conditionalFormatting>
  <conditionalFormatting sqref="AA172:AA173">
    <cfRule type="expression" dxfId="3311" priority="1058" stopIfTrue="1">
      <formula>Z$98="Actual"</formula>
    </cfRule>
    <cfRule type="expression" dxfId="3310" priority="1059" stopIfTrue="1">
      <formula>Z$98="Base"</formula>
    </cfRule>
  </conditionalFormatting>
  <conditionalFormatting sqref="AA172">
    <cfRule type="expression" dxfId="3309" priority="1056" stopIfTrue="1">
      <formula>Z$98="Actual"</formula>
    </cfRule>
    <cfRule type="expression" dxfId="3308" priority="1057" stopIfTrue="1">
      <formula>Z$98="Base"</formula>
    </cfRule>
  </conditionalFormatting>
  <conditionalFormatting sqref="AA173">
    <cfRule type="expression" dxfId="3307" priority="1054" stopIfTrue="1">
      <formula>Z$98="Actual"</formula>
    </cfRule>
    <cfRule type="expression" dxfId="3306" priority="1055" stopIfTrue="1">
      <formula>Z$98="Base"</formula>
    </cfRule>
  </conditionalFormatting>
  <conditionalFormatting sqref="AA172">
    <cfRule type="expression" dxfId="3305" priority="1052" stopIfTrue="1">
      <formula>Z$98="Actual"</formula>
    </cfRule>
    <cfRule type="expression" dxfId="3304" priority="1053" stopIfTrue="1">
      <formula>Z$98="Base"</formula>
    </cfRule>
  </conditionalFormatting>
  <conditionalFormatting sqref="AA172">
    <cfRule type="expression" dxfId="3303" priority="1050" stopIfTrue="1">
      <formula>Z$98="Actual"</formula>
    </cfRule>
    <cfRule type="expression" dxfId="3302" priority="1051" stopIfTrue="1">
      <formula>Z$98="Base"</formula>
    </cfRule>
  </conditionalFormatting>
  <conditionalFormatting sqref="AA172:AA173">
    <cfRule type="expression" dxfId="3301" priority="1048" stopIfTrue="1">
      <formula>Z$98="Actual"</formula>
    </cfRule>
    <cfRule type="expression" dxfId="3300" priority="1049" stopIfTrue="1">
      <formula>Z$98="Base"</formula>
    </cfRule>
  </conditionalFormatting>
  <conditionalFormatting sqref="AA172">
    <cfRule type="expression" dxfId="3299" priority="1046" stopIfTrue="1">
      <formula>Z$98="Actual"</formula>
    </cfRule>
    <cfRule type="expression" dxfId="3298" priority="1047" stopIfTrue="1">
      <formula>Z$98="Base"</formula>
    </cfRule>
  </conditionalFormatting>
  <conditionalFormatting sqref="AA172">
    <cfRule type="expression" dxfId="3297" priority="1044" stopIfTrue="1">
      <formula>Z$98="Actual"</formula>
    </cfRule>
    <cfRule type="expression" dxfId="3296" priority="1045" stopIfTrue="1">
      <formula>Z$98="Base"</formula>
    </cfRule>
  </conditionalFormatting>
  <conditionalFormatting sqref="AA172:AA173">
    <cfRule type="expression" dxfId="3295" priority="1042" stopIfTrue="1">
      <formula>Z$98="Actual"</formula>
    </cfRule>
    <cfRule type="expression" dxfId="3294" priority="1043" stopIfTrue="1">
      <formula>Z$98="Base"</formula>
    </cfRule>
  </conditionalFormatting>
  <conditionalFormatting sqref="AA172">
    <cfRule type="expression" dxfId="3293" priority="1040" stopIfTrue="1">
      <formula>Z$98="Actual"</formula>
    </cfRule>
    <cfRule type="expression" dxfId="3292" priority="1041" stopIfTrue="1">
      <formula>Z$98="Base"</formula>
    </cfRule>
  </conditionalFormatting>
  <conditionalFormatting sqref="AA172">
    <cfRule type="expression" dxfId="3291" priority="1038" stopIfTrue="1">
      <formula>Z$98="Actual"</formula>
    </cfRule>
    <cfRule type="expression" dxfId="3290" priority="1039" stopIfTrue="1">
      <formula>Z$98="Base"</formula>
    </cfRule>
  </conditionalFormatting>
  <conditionalFormatting sqref="AA172:AC173">
    <cfRule type="expression" dxfId="3289" priority="1036" stopIfTrue="1">
      <formula>Z$98="Actual"</formula>
    </cfRule>
    <cfRule type="expression" dxfId="3288" priority="1037" stopIfTrue="1">
      <formula>Z$98="Base"</formula>
    </cfRule>
  </conditionalFormatting>
  <conditionalFormatting sqref="AA172:AA173">
    <cfRule type="expression" dxfId="3287" priority="1034" stopIfTrue="1">
      <formula>Z$98="Actual"</formula>
    </cfRule>
    <cfRule type="expression" dxfId="3286" priority="1035" stopIfTrue="1">
      <formula>Z$98="Base"</formula>
    </cfRule>
  </conditionalFormatting>
  <conditionalFormatting sqref="AA171:AA173">
    <cfRule type="expression" dxfId="3285" priority="1032" stopIfTrue="1">
      <formula>Z$98="Actual"</formula>
    </cfRule>
    <cfRule type="expression" dxfId="3284" priority="1033" stopIfTrue="1">
      <formula>Z$98="Base"</formula>
    </cfRule>
  </conditionalFormatting>
  <conditionalFormatting sqref="AA172:AA173">
    <cfRule type="expression" dxfId="3283" priority="1030" stopIfTrue="1">
      <formula>Z$98="Actual"</formula>
    </cfRule>
    <cfRule type="expression" dxfId="3282" priority="1031" stopIfTrue="1">
      <formula>Z$98="Base"</formula>
    </cfRule>
  </conditionalFormatting>
  <conditionalFormatting sqref="AA172:AA173">
    <cfRule type="expression" dxfId="3281" priority="1028" stopIfTrue="1">
      <formula>Z$98="Actual"</formula>
    </cfRule>
    <cfRule type="expression" dxfId="3280" priority="1029" stopIfTrue="1">
      <formula>Z$98="Base"</formula>
    </cfRule>
  </conditionalFormatting>
  <conditionalFormatting sqref="AA172:AA173">
    <cfRule type="expression" dxfId="3279" priority="1026" stopIfTrue="1">
      <formula>Z$98="Actual"</formula>
    </cfRule>
    <cfRule type="expression" dxfId="3278" priority="1027" stopIfTrue="1">
      <formula>Z$98="Base"</formula>
    </cfRule>
  </conditionalFormatting>
  <conditionalFormatting sqref="AA172">
    <cfRule type="expression" dxfId="3277" priority="1024" stopIfTrue="1">
      <formula>Z$98="Actual"</formula>
    </cfRule>
    <cfRule type="expression" dxfId="3276" priority="1025" stopIfTrue="1">
      <formula>Z$98="Base"</formula>
    </cfRule>
  </conditionalFormatting>
  <conditionalFormatting sqref="AA173">
    <cfRule type="expression" dxfId="3275" priority="1022" stopIfTrue="1">
      <formula>Z$98="Actual"</formula>
    </cfRule>
    <cfRule type="expression" dxfId="3274" priority="1023" stopIfTrue="1">
      <formula>Z$98="Base"</formula>
    </cfRule>
  </conditionalFormatting>
  <conditionalFormatting sqref="AA172">
    <cfRule type="expression" dxfId="3273" priority="1020" stopIfTrue="1">
      <formula>Z$98="Actual"</formula>
    </cfRule>
    <cfRule type="expression" dxfId="3272" priority="1021" stopIfTrue="1">
      <formula>Z$98="Base"</formula>
    </cfRule>
  </conditionalFormatting>
  <conditionalFormatting sqref="AA172">
    <cfRule type="expression" dxfId="3271" priority="1018" stopIfTrue="1">
      <formula>Z$98="Actual"</formula>
    </cfRule>
    <cfRule type="expression" dxfId="3270" priority="1019" stopIfTrue="1">
      <formula>Z$98="Base"</formula>
    </cfRule>
  </conditionalFormatting>
  <conditionalFormatting sqref="AA172:AA173">
    <cfRule type="expression" dxfId="3269" priority="1016" stopIfTrue="1">
      <formula>Z$98="Actual"</formula>
    </cfRule>
    <cfRule type="expression" dxfId="3268" priority="1017" stopIfTrue="1">
      <formula>Z$98="Base"</formula>
    </cfRule>
  </conditionalFormatting>
  <conditionalFormatting sqref="AA172:AA173">
    <cfRule type="expression" dxfId="3267" priority="1014" stopIfTrue="1">
      <formula>Z$98="Actual"</formula>
    </cfRule>
    <cfRule type="expression" dxfId="3266" priority="1015" stopIfTrue="1">
      <formula>Z$98="Base"</formula>
    </cfRule>
  </conditionalFormatting>
  <conditionalFormatting sqref="AA172">
    <cfRule type="expression" dxfId="3265" priority="1012" stopIfTrue="1">
      <formula>Z$98="Actual"</formula>
    </cfRule>
    <cfRule type="expression" dxfId="3264" priority="1013" stopIfTrue="1">
      <formula>Z$98="Base"</formula>
    </cfRule>
  </conditionalFormatting>
  <conditionalFormatting sqref="AA173">
    <cfRule type="expression" dxfId="3263" priority="1010" stopIfTrue="1">
      <formula>Z$98="Actual"</formula>
    </cfRule>
    <cfRule type="expression" dxfId="3262" priority="1011" stopIfTrue="1">
      <formula>Z$98="Base"</formula>
    </cfRule>
  </conditionalFormatting>
  <conditionalFormatting sqref="AA172">
    <cfRule type="expression" dxfId="3261" priority="1008" stopIfTrue="1">
      <formula>Z$98="Actual"</formula>
    </cfRule>
    <cfRule type="expression" dxfId="3260" priority="1009" stopIfTrue="1">
      <formula>Z$98="Base"</formula>
    </cfRule>
  </conditionalFormatting>
  <conditionalFormatting sqref="AA172">
    <cfRule type="expression" dxfId="3259" priority="1006" stopIfTrue="1">
      <formula>Z$98="Actual"</formula>
    </cfRule>
    <cfRule type="expression" dxfId="3258" priority="1007" stopIfTrue="1">
      <formula>Z$98="Base"</formula>
    </cfRule>
  </conditionalFormatting>
  <conditionalFormatting sqref="AA172:AA173">
    <cfRule type="expression" dxfId="3257" priority="1004" stopIfTrue="1">
      <formula>Z$98="Actual"</formula>
    </cfRule>
    <cfRule type="expression" dxfId="3256" priority="1005" stopIfTrue="1">
      <formula>Z$98="Base"</formula>
    </cfRule>
  </conditionalFormatting>
  <conditionalFormatting sqref="AA172">
    <cfRule type="expression" dxfId="3255" priority="1002" stopIfTrue="1">
      <formula>Z$98="Actual"</formula>
    </cfRule>
    <cfRule type="expression" dxfId="3254" priority="1003" stopIfTrue="1">
      <formula>Z$98="Base"</formula>
    </cfRule>
  </conditionalFormatting>
  <conditionalFormatting sqref="AA172">
    <cfRule type="expression" dxfId="3253" priority="1000" stopIfTrue="1">
      <formula>Z$98="Actual"</formula>
    </cfRule>
    <cfRule type="expression" dxfId="3252" priority="1001" stopIfTrue="1">
      <formula>Z$98="Base"</formula>
    </cfRule>
  </conditionalFormatting>
  <conditionalFormatting sqref="AA172:AA173">
    <cfRule type="expression" dxfId="3251" priority="998" stopIfTrue="1">
      <formula>Z$98="Actual"</formula>
    </cfRule>
    <cfRule type="expression" dxfId="3250" priority="999" stopIfTrue="1">
      <formula>Z$98="Base"</formula>
    </cfRule>
  </conditionalFormatting>
  <conditionalFormatting sqref="AA172">
    <cfRule type="expression" dxfId="3249" priority="996" stopIfTrue="1">
      <formula>Z$98="Actual"</formula>
    </cfRule>
    <cfRule type="expression" dxfId="3248" priority="997" stopIfTrue="1">
      <formula>Z$98="Base"</formula>
    </cfRule>
  </conditionalFormatting>
  <conditionalFormatting sqref="AA172">
    <cfRule type="expression" dxfId="3247" priority="994" stopIfTrue="1">
      <formula>Z$98="Actual"</formula>
    </cfRule>
    <cfRule type="expression" dxfId="3246" priority="995" stopIfTrue="1">
      <formula>Z$98="Base"</formula>
    </cfRule>
  </conditionalFormatting>
  <conditionalFormatting sqref="AA172:AC173">
    <cfRule type="expression" dxfId="3245" priority="992" stopIfTrue="1">
      <formula>Z$98="Actual"</formula>
    </cfRule>
    <cfRule type="expression" dxfId="3244" priority="993" stopIfTrue="1">
      <formula>Z$98="Base"</formula>
    </cfRule>
  </conditionalFormatting>
  <conditionalFormatting sqref="AA172:AA173">
    <cfRule type="expression" dxfId="3243" priority="990" stopIfTrue="1">
      <formula>Z$98="Actual"</formula>
    </cfRule>
    <cfRule type="expression" dxfId="3242" priority="991" stopIfTrue="1">
      <formula>Z$98="Base"</formula>
    </cfRule>
  </conditionalFormatting>
  <conditionalFormatting sqref="AA172:AA173">
    <cfRule type="expression" dxfId="3241" priority="988" stopIfTrue="1">
      <formula>Z$98="Actual"</formula>
    </cfRule>
    <cfRule type="expression" dxfId="3240" priority="989" stopIfTrue="1">
      <formula>Z$98="Base"</formula>
    </cfRule>
  </conditionalFormatting>
  <conditionalFormatting sqref="AA172:AA173">
    <cfRule type="expression" dxfId="3239" priority="986" stopIfTrue="1">
      <formula>Z$98="Actual"</formula>
    </cfRule>
    <cfRule type="expression" dxfId="3238" priority="987" stopIfTrue="1">
      <formula>Z$98="Base"</formula>
    </cfRule>
  </conditionalFormatting>
  <conditionalFormatting sqref="AA172">
    <cfRule type="expression" dxfId="3237" priority="984" stopIfTrue="1">
      <formula>Z$98="Actual"</formula>
    </cfRule>
    <cfRule type="expression" dxfId="3236" priority="985" stopIfTrue="1">
      <formula>Z$98="Base"</formula>
    </cfRule>
  </conditionalFormatting>
  <conditionalFormatting sqref="AA173">
    <cfRule type="expression" dxfId="3235" priority="982" stopIfTrue="1">
      <formula>Z$98="Actual"</formula>
    </cfRule>
    <cfRule type="expression" dxfId="3234" priority="983" stopIfTrue="1">
      <formula>Z$98="Base"</formula>
    </cfRule>
  </conditionalFormatting>
  <conditionalFormatting sqref="AA172">
    <cfRule type="expression" dxfId="3233" priority="980" stopIfTrue="1">
      <formula>Z$98="Actual"</formula>
    </cfRule>
    <cfRule type="expression" dxfId="3232" priority="981" stopIfTrue="1">
      <formula>Z$98="Base"</formula>
    </cfRule>
  </conditionalFormatting>
  <conditionalFormatting sqref="AA172">
    <cfRule type="expression" dxfId="3231" priority="978" stopIfTrue="1">
      <formula>Z$98="Actual"</formula>
    </cfRule>
    <cfRule type="expression" dxfId="3230" priority="979" stopIfTrue="1">
      <formula>Z$98="Base"</formula>
    </cfRule>
  </conditionalFormatting>
  <conditionalFormatting sqref="AA172:AA173">
    <cfRule type="expression" dxfId="3229" priority="976" stopIfTrue="1">
      <formula>Z$98="Actual"</formula>
    </cfRule>
    <cfRule type="expression" dxfId="3228" priority="977" stopIfTrue="1">
      <formula>Z$98="Base"</formula>
    </cfRule>
  </conditionalFormatting>
  <conditionalFormatting sqref="AA172">
    <cfRule type="expression" dxfId="3227" priority="974" stopIfTrue="1">
      <formula>Z$98="Actual"</formula>
    </cfRule>
    <cfRule type="expression" dxfId="3226" priority="975" stopIfTrue="1">
      <formula>Z$98="Base"</formula>
    </cfRule>
  </conditionalFormatting>
  <conditionalFormatting sqref="AA172">
    <cfRule type="expression" dxfId="3225" priority="972" stopIfTrue="1">
      <formula>Z$98="Actual"</formula>
    </cfRule>
    <cfRule type="expression" dxfId="3224" priority="973" stopIfTrue="1">
      <formula>Z$98="Base"</formula>
    </cfRule>
  </conditionalFormatting>
  <conditionalFormatting sqref="AA172:AC173">
    <cfRule type="expression" dxfId="3223" priority="970" stopIfTrue="1">
      <formula>Z$98="Actual"</formula>
    </cfRule>
    <cfRule type="expression" dxfId="3222" priority="971" stopIfTrue="1">
      <formula>Z$98="Base"</formula>
    </cfRule>
  </conditionalFormatting>
  <conditionalFormatting sqref="AA172:AA173">
    <cfRule type="expression" dxfId="3221" priority="968" stopIfTrue="1">
      <formula>Z$98="Actual"</formula>
    </cfRule>
    <cfRule type="expression" dxfId="3220" priority="969" stopIfTrue="1">
      <formula>Z$98="Base"</formula>
    </cfRule>
  </conditionalFormatting>
  <conditionalFormatting sqref="AA172:AA173">
    <cfRule type="expression" dxfId="3219" priority="966" stopIfTrue="1">
      <formula>Z$98="Actual"</formula>
    </cfRule>
    <cfRule type="expression" dxfId="3218" priority="967" stopIfTrue="1">
      <formula>Z$98="Base"</formula>
    </cfRule>
  </conditionalFormatting>
  <conditionalFormatting sqref="AA172:AA173">
    <cfRule type="expression" dxfId="3217" priority="964" stopIfTrue="1">
      <formula>Z$98="Actual"</formula>
    </cfRule>
    <cfRule type="expression" dxfId="3216" priority="965" stopIfTrue="1">
      <formula>Z$98="Base"</formula>
    </cfRule>
  </conditionalFormatting>
  <conditionalFormatting sqref="AA172">
    <cfRule type="expression" dxfId="3215" priority="962" stopIfTrue="1">
      <formula>Z$98="Actual"</formula>
    </cfRule>
    <cfRule type="expression" dxfId="3214" priority="963" stopIfTrue="1">
      <formula>Z$98="Base"</formula>
    </cfRule>
  </conditionalFormatting>
  <conditionalFormatting sqref="AA173">
    <cfRule type="expression" dxfId="3213" priority="960" stopIfTrue="1">
      <formula>Z$98="Actual"</formula>
    </cfRule>
    <cfRule type="expression" dxfId="3212" priority="961" stopIfTrue="1">
      <formula>Z$98="Base"</formula>
    </cfRule>
  </conditionalFormatting>
  <conditionalFormatting sqref="AA172">
    <cfRule type="expression" dxfId="3211" priority="958" stopIfTrue="1">
      <formula>Z$98="Actual"</formula>
    </cfRule>
    <cfRule type="expression" dxfId="3210" priority="959" stopIfTrue="1">
      <formula>Z$98="Base"</formula>
    </cfRule>
  </conditionalFormatting>
  <conditionalFormatting sqref="AA172">
    <cfRule type="expression" dxfId="3209" priority="956" stopIfTrue="1">
      <formula>Z$98="Actual"</formula>
    </cfRule>
    <cfRule type="expression" dxfId="3208" priority="957" stopIfTrue="1">
      <formula>Z$98="Base"</formula>
    </cfRule>
  </conditionalFormatting>
  <conditionalFormatting sqref="AA172:AA173">
    <cfRule type="expression" dxfId="3207" priority="954" stopIfTrue="1">
      <formula>Z$98="Actual"</formula>
    </cfRule>
    <cfRule type="expression" dxfId="3206" priority="955" stopIfTrue="1">
      <formula>Z$98="Base"</formula>
    </cfRule>
  </conditionalFormatting>
  <conditionalFormatting sqref="AA172">
    <cfRule type="expression" dxfId="3205" priority="952" stopIfTrue="1">
      <formula>Z$98="Actual"</formula>
    </cfRule>
    <cfRule type="expression" dxfId="3204" priority="953" stopIfTrue="1">
      <formula>Z$98="Base"</formula>
    </cfRule>
  </conditionalFormatting>
  <conditionalFormatting sqref="AA172">
    <cfRule type="expression" dxfId="3203" priority="950" stopIfTrue="1">
      <formula>Z$98="Actual"</formula>
    </cfRule>
    <cfRule type="expression" dxfId="3202" priority="951" stopIfTrue="1">
      <formula>Z$98="Base"</formula>
    </cfRule>
  </conditionalFormatting>
  <conditionalFormatting sqref="AA172:AC173">
    <cfRule type="expression" dxfId="3201" priority="948" stopIfTrue="1">
      <formula>Z$98="Actual"</formula>
    </cfRule>
    <cfRule type="expression" dxfId="3200" priority="949" stopIfTrue="1">
      <formula>Z$98="Base"</formula>
    </cfRule>
  </conditionalFormatting>
  <conditionalFormatting sqref="AA172:AA173">
    <cfRule type="expression" dxfId="3199" priority="946" stopIfTrue="1">
      <formula>Z$98="Actual"</formula>
    </cfRule>
    <cfRule type="expression" dxfId="3198" priority="947" stopIfTrue="1">
      <formula>Z$98="Base"</formula>
    </cfRule>
  </conditionalFormatting>
  <conditionalFormatting sqref="AA172:AA173">
    <cfRule type="expression" dxfId="3197" priority="944" stopIfTrue="1">
      <formula>Z$98="Actual"</formula>
    </cfRule>
    <cfRule type="expression" dxfId="3196" priority="945" stopIfTrue="1">
      <formula>Z$98="Base"</formula>
    </cfRule>
  </conditionalFormatting>
  <conditionalFormatting sqref="AA172:AA173">
    <cfRule type="expression" dxfId="3195" priority="942" stopIfTrue="1">
      <formula>Z$98="Actual"</formula>
    </cfRule>
    <cfRule type="expression" dxfId="3194" priority="943" stopIfTrue="1">
      <formula>Z$98="Base"</formula>
    </cfRule>
  </conditionalFormatting>
  <conditionalFormatting sqref="AA172">
    <cfRule type="expression" dxfId="3193" priority="940" stopIfTrue="1">
      <formula>Z$98="Actual"</formula>
    </cfRule>
    <cfRule type="expression" dxfId="3192" priority="941" stopIfTrue="1">
      <formula>Z$98="Base"</formula>
    </cfRule>
  </conditionalFormatting>
  <conditionalFormatting sqref="AA173">
    <cfRule type="expression" dxfId="3191" priority="938" stopIfTrue="1">
      <formula>Z$98="Actual"</formula>
    </cfRule>
    <cfRule type="expression" dxfId="3190" priority="939" stopIfTrue="1">
      <formula>Z$98="Base"</formula>
    </cfRule>
  </conditionalFormatting>
  <conditionalFormatting sqref="AA172">
    <cfRule type="expression" dxfId="3189" priority="936" stopIfTrue="1">
      <formula>Z$98="Actual"</formula>
    </cfRule>
    <cfRule type="expression" dxfId="3188" priority="937" stopIfTrue="1">
      <formula>Z$98="Base"</formula>
    </cfRule>
  </conditionalFormatting>
  <conditionalFormatting sqref="AA172">
    <cfRule type="expression" dxfId="3187" priority="934" stopIfTrue="1">
      <formula>Z$98="Actual"</formula>
    </cfRule>
    <cfRule type="expression" dxfId="3186" priority="935" stopIfTrue="1">
      <formula>Z$98="Base"</formula>
    </cfRule>
  </conditionalFormatting>
  <conditionalFormatting sqref="AA172:AA173">
    <cfRule type="expression" dxfId="3185" priority="932" stopIfTrue="1">
      <formula>Z$98="Actual"</formula>
    </cfRule>
    <cfRule type="expression" dxfId="3184" priority="933" stopIfTrue="1">
      <formula>Z$98="Base"</formula>
    </cfRule>
  </conditionalFormatting>
  <conditionalFormatting sqref="AA172">
    <cfRule type="expression" dxfId="3183" priority="930" stopIfTrue="1">
      <formula>Z$98="Actual"</formula>
    </cfRule>
    <cfRule type="expression" dxfId="3182" priority="931" stopIfTrue="1">
      <formula>Z$98="Base"</formula>
    </cfRule>
  </conditionalFormatting>
  <conditionalFormatting sqref="AA172">
    <cfRule type="expression" dxfId="3181" priority="928" stopIfTrue="1">
      <formula>Z$98="Actual"</formula>
    </cfRule>
    <cfRule type="expression" dxfId="3180" priority="929" stopIfTrue="1">
      <formula>Z$98="Base"</formula>
    </cfRule>
  </conditionalFormatting>
  <conditionalFormatting sqref="AA172:AC173">
    <cfRule type="expression" dxfId="3179" priority="926" stopIfTrue="1">
      <formula>Z$98="Actual"</formula>
    </cfRule>
    <cfRule type="expression" dxfId="3178" priority="927" stopIfTrue="1">
      <formula>Z$98="Base"</formula>
    </cfRule>
  </conditionalFormatting>
  <conditionalFormatting sqref="AA172:AA173">
    <cfRule type="expression" dxfId="3177" priority="924" stopIfTrue="1">
      <formula>Z$98="Actual"</formula>
    </cfRule>
    <cfRule type="expression" dxfId="3176" priority="925" stopIfTrue="1">
      <formula>Z$98="Base"</formula>
    </cfRule>
  </conditionalFormatting>
  <conditionalFormatting sqref="AA172:AA173">
    <cfRule type="expression" dxfId="3175" priority="922" stopIfTrue="1">
      <formula>Z$98="Actual"</formula>
    </cfRule>
    <cfRule type="expression" dxfId="3174" priority="923" stopIfTrue="1">
      <formula>Z$98="Base"</formula>
    </cfRule>
  </conditionalFormatting>
  <conditionalFormatting sqref="AA172:AA173">
    <cfRule type="expression" dxfId="3173" priority="920" stopIfTrue="1">
      <formula>Z$98="Actual"</formula>
    </cfRule>
    <cfRule type="expression" dxfId="3172" priority="921" stopIfTrue="1">
      <formula>Z$98="Base"</formula>
    </cfRule>
  </conditionalFormatting>
  <conditionalFormatting sqref="AA172">
    <cfRule type="expression" dxfId="3171" priority="918" stopIfTrue="1">
      <formula>Z$98="Actual"</formula>
    </cfRule>
    <cfRule type="expression" dxfId="3170" priority="919" stopIfTrue="1">
      <formula>Z$98="Base"</formula>
    </cfRule>
  </conditionalFormatting>
  <conditionalFormatting sqref="AA173">
    <cfRule type="expression" dxfId="3169" priority="916" stopIfTrue="1">
      <formula>Z$98="Actual"</formula>
    </cfRule>
    <cfRule type="expression" dxfId="3168" priority="917" stopIfTrue="1">
      <formula>Z$98="Base"</formula>
    </cfRule>
  </conditionalFormatting>
  <conditionalFormatting sqref="AA172">
    <cfRule type="expression" dxfId="3167" priority="914" stopIfTrue="1">
      <formula>Z$98="Actual"</formula>
    </cfRule>
    <cfRule type="expression" dxfId="3166" priority="915" stopIfTrue="1">
      <formula>Z$98="Base"</formula>
    </cfRule>
  </conditionalFormatting>
  <conditionalFormatting sqref="AA172">
    <cfRule type="expression" dxfId="3165" priority="912" stopIfTrue="1">
      <formula>Z$98="Actual"</formula>
    </cfRule>
    <cfRule type="expression" dxfId="3164" priority="913" stopIfTrue="1">
      <formula>Z$98="Base"</formula>
    </cfRule>
  </conditionalFormatting>
  <conditionalFormatting sqref="AA172:AA173">
    <cfRule type="expression" dxfId="3163" priority="910" stopIfTrue="1">
      <formula>Z$98="Actual"</formula>
    </cfRule>
    <cfRule type="expression" dxfId="3162" priority="911" stopIfTrue="1">
      <formula>Z$98="Base"</formula>
    </cfRule>
  </conditionalFormatting>
  <conditionalFormatting sqref="AA172">
    <cfRule type="expression" dxfId="3161" priority="908" stopIfTrue="1">
      <formula>Z$98="Actual"</formula>
    </cfRule>
    <cfRule type="expression" dxfId="3160" priority="909" stopIfTrue="1">
      <formula>Z$98="Base"</formula>
    </cfRule>
  </conditionalFormatting>
  <conditionalFormatting sqref="AA172">
    <cfRule type="expression" dxfId="3159" priority="906" stopIfTrue="1">
      <formula>Z$98="Actual"</formula>
    </cfRule>
    <cfRule type="expression" dxfId="3158" priority="907" stopIfTrue="1">
      <formula>Z$98="Base"</formula>
    </cfRule>
  </conditionalFormatting>
  <conditionalFormatting sqref="AA172:AC173">
    <cfRule type="expression" dxfId="3157" priority="904" stopIfTrue="1">
      <formula>Z$98="Actual"</formula>
    </cfRule>
    <cfRule type="expression" dxfId="3156" priority="905" stopIfTrue="1">
      <formula>Z$98="Base"</formula>
    </cfRule>
  </conditionalFormatting>
  <conditionalFormatting sqref="AA172:AA173">
    <cfRule type="expression" dxfId="3155" priority="902" stopIfTrue="1">
      <formula>Z$98="Actual"</formula>
    </cfRule>
    <cfRule type="expression" dxfId="3154" priority="903" stopIfTrue="1">
      <formula>Z$98="Base"</formula>
    </cfRule>
  </conditionalFormatting>
  <conditionalFormatting sqref="AA172:AA173">
    <cfRule type="expression" dxfId="3153" priority="900" stopIfTrue="1">
      <formula>Z$98="Actual"</formula>
    </cfRule>
    <cfRule type="expression" dxfId="3152" priority="901" stopIfTrue="1">
      <formula>Z$98="Base"</formula>
    </cfRule>
  </conditionalFormatting>
  <conditionalFormatting sqref="AA172:AA173">
    <cfRule type="expression" dxfId="3151" priority="898" stopIfTrue="1">
      <formula>Z$98="Actual"</formula>
    </cfRule>
    <cfRule type="expression" dxfId="3150" priority="899" stopIfTrue="1">
      <formula>Z$98="Base"</formula>
    </cfRule>
  </conditionalFormatting>
  <conditionalFormatting sqref="AA172">
    <cfRule type="expression" dxfId="3149" priority="896" stopIfTrue="1">
      <formula>Z$98="Actual"</formula>
    </cfRule>
    <cfRule type="expression" dxfId="3148" priority="897" stopIfTrue="1">
      <formula>Z$98="Base"</formula>
    </cfRule>
  </conditionalFormatting>
  <conditionalFormatting sqref="AA173">
    <cfRule type="expression" dxfId="3147" priority="894" stopIfTrue="1">
      <formula>Z$98="Actual"</formula>
    </cfRule>
    <cfRule type="expression" dxfId="3146" priority="895" stopIfTrue="1">
      <formula>Z$98="Base"</formula>
    </cfRule>
  </conditionalFormatting>
  <conditionalFormatting sqref="AA172">
    <cfRule type="expression" dxfId="3145" priority="892" stopIfTrue="1">
      <formula>Z$98="Actual"</formula>
    </cfRule>
    <cfRule type="expression" dxfId="3144" priority="893" stopIfTrue="1">
      <formula>Z$98="Base"</formula>
    </cfRule>
  </conditionalFormatting>
  <conditionalFormatting sqref="AA172">
    <cfRule type="expression" dxfId="3143" priority="890" stopIfTrue="1">
      <formula>Z$98="Actual"</formula>
    </cfRule>
    <cfRule type="expression" dxfId="3142" priority="891" stopIfTrue="1">
      <formula>Z$98="Base"</formula>
    </cfRule>
  </conditionalFormatting>
  <conditionalFormatting sqref="AA172:AA173">
    <cfRule type="expression" dxfId="3141" priority="888" stopIfTrue="1">
      <formula>Z$98="Actual"</formula>
    </cfRule>
    <cfRule type="expression" dxfId="3140" priority="889" stopIfTrue="1">
      <formula>Z$98="Base"</formula>
    </cfRule>
  </conditionalFormatting>
  <conditionalFormatting sqref="AA172">
    <cfRule type="expression" dxfId="3139" priority="886" stopIfTrue="1">
      <formula>Z$98="Actual"</formula>
    </cfRule>
    <cfRule type="expression" dxfId="3138" priority="887" stopIfTrue="1">
      <formula>Z$98="Base"</formula>
    </cfRule>
  </conditionalFormatting>
  <conditionalFormatting sqref="AA172">
    <cfRule type="expression" dxfId="3137" priority="884" stopIfTrue="1">
      <formula>Z$98="Actual"</formula>
    </cfRule>
    <cfRule type="expression" dxfId="3136" priority="885" stopIfTrue="1">
      <formula>Z$98="Base"</formula>
    </cfRule>
  </conditionalFormatting>
  <conditionalFormatting sqref="AA172:AC173">
    <cfRule type="expression" dxfId="3135" priority="882" stopIfTrue="1">
      <formula>Z$98="Actual"</formula>
    </cfRule>
    <cfRule type="expression" dxfId="3134" priority="883" stopIfTrue="1">
      <formula>Z$98="Base"</formula>
    </cfRule>
  </conditionalFormatting>
  <conditionalFormatting sqref="AA172:AA173">
    <cfRule type="expression" dxfId="3133" priority="880" stopIfTrue="1">
      <formula>Z$98="Actual"</formula>
    </cfRule>
    <cfRule type="expression" dxfId="3132" priority="881" stopIfTrue="1">
      <formula>Z$98="Base"</formula>
    </cfRule>
  </conditionalFormatting>
  <conditionalFormatting sqref="AA172:AA173">
    <cfRule type="expression" dxfId="3131" priority="878" stopIfTrue="1">
      <formula>Z$98="Actual"</formula>
    </cfRule>
    <cfRule type="expression" dxfId="3130" priority="879" stopIfTrue="1">
      <formula>Z$98="Base"</formula>
    </cfRule>
  </conditionalFormatting>
  <conditionalFormatting sqref="AA172:AA173">
    <cfRule type="expression" dxfId="3129" priority="876" stopIfTrue="1">
      <formula>Z$98="Actual"</formula>
    </cfRule>
    <cfRule type="expression" dxfId="3128" priority="877" stopIfTrue="1">
      <formula>Z$98="Base"</formula>
    </cfRule>
  </conditionalFormatting>
  <conditionalFormatting sqref="AA172">
    <cfRule type="expression" dxfId="3127" priority="874" stopIfTrue="1">
      <formula>Z$98="Actual"</formula>
    </cfRule>
    <cfRule type="expression" dxfId="3126" priority="875" stopIfTrue="1">
      <formula>Z$98="Base"</formula>
    </cfRule>
  </conditionalFormatting>
  <conditionalFormatting sqref="AA173">
    <cfRule type="expression" dxfId="3125" priority="872" stopIfTrue="1">
      <formula>Z$98="Actual"</formula>
    </cfRule>
    <cfRule type="expression" dxfId="3124" priority="873" stopIfTrue="1">
      <formula>Z$98="Base"</formula>
    </cfRule>
  </conditionalFormatting>
  <conditionalFormatting sqref="AA172">
    <cfRule type="expression" dxfId="3123" priority="870" stopIfTrue="1">
      <formula>Z$98="Actual"</formula>
    </cfRule>
    <cfRule type="expression" dxfId="3122" priority="871" stopIfTrue="1">
      <formula>Z$98="Base"</formula>
    </cfRule>
  </conditionalFormatting>
  <conditionalFormatting sqref="AA172">
    <cfRule type="expression" dxfId="3121" priority="868" stopIfTrue="1">
      <formula>Z$98="Actual"</formula>
    </cfRule>
    <cfRule type="expression" dxfId="3120" priority="869" stopIfTrue="1">
      <formula>Z$98="Base"</formula>
    </cfRule>
  </conditionalFormatting>
  <conditionalFormatting sqref="AA172:AA173">
    <cfRule type="expression" dxfId="3119" priority="866" stopIfTrue="1">
      <formula>Z$98="Actual"</formula>
    </cfRule>
    <cfRule type="expression" dxfId="3118" priority="867" stopIfTrue="1">
      <formula>Z$98="Base"</formula>
    </cfRule>
  </conditionalFormatting>
  <conditionalFormatting sqref="AA172">
    <cfRule type="expression" dxfId="3117" priority="864" stopIfTrue="1">
      <formula>Z$98="Actual"</formula>
    </cfRule>
    <cfRule type="expression" dxfId="3116" priority="865" stopIfTrue="1">
      <formula>Z$98="Base"</formula>
    </cfRule>
  </conditionalFormatting>
  <conditionalFormatting sqref="AA172">
    <cfRule type="expression" dxfId="3115" priority="862" stopIfTrue="1">
      <formula>Z$98="Actual"</formula>
    </cfRule>
    <cfRule type="expression" dxfId="3114" priority="863" stopIfTrue="1">
      <formula>Z$98="Base"</formula>
    </cfRule>
  </conditionalFormatting>
  <conditionalFormatting sqref="AC172:AC173">
    <cfRule type="expression" dxfId="3113" priority="860" stopIfTrue="1">
      <formula>AB$98="Actual"</formula>
    </cfRule>
    <cfRule type="expression" dxfId="3112" priority="861" stopIfTrue="1">
      <formula>AB$98="Base"</formula>
    </cfRule>
  </conditionalFormatting>
  <conditionalFormatting sqref="AC172:AC173">
    <cfRule type="expression" dxfId="3111" priority="858" stopIfTrue="1">
      <formula>AB$98="Actual"</formula>
    </cfRule>
    <cfRule type="expression" dxfId="3110" priority="859" stopIfTrue="1">
      <formula>AB$98="Base"</formula>
    </cfRule>
  </conditionalFormatting>
  <conditionalFormatting sqref="AA172:AC173">
    <cfRule type="expression" dxfId="3109" priority="856" stopIfTrue="1">
      <formula>Z$98="Actual"</formula>
    </cfRule>
    <cfRule type="expression" dxfId="3108" priority="857" stopIfTrue="1">
      <formula>Z$98="Base"</formula>
    </cfRule>
  </conditionalFormatting>
  <conditionalFormatting sqref="AA172:AA173">
    <cfRule type="expression" dxfId="3107" priority="854" stopIfTrue="1">
      <formula>Z$98="Actual"</formula>
    </cfRule>
    <cfRule type="expression" dxfId="3106" priority="855" stopIfTrue="1">
      <formula>Z$98="Base"</formula>
    </cfRule>
  </conditionalFormatting>
  <conditionalFormatting sqref="AA172:AA173">
    <cfRule type="expression" dxfId="3105" priority="852" stopIfTrue="1">
      <formula>Z$98="Actual"</formula>
    </cfRule>
    <cfRule type="expression" dxfId="3104" priority="853" stopIfTrue="1">
      <formula>Z$98="Base"</formula>
    </cfRule>
  </conditionalFormatting>
  <conditionalFormatting sqref="AA172:AA173">
    <cfRule type="expression" dxfId="3103" priority="850" stopIfTrue="1">
      <formula>Z$98="Actual"</formula>
    </cfRule>
    <cfRule type="expression" dxfId="3102" priority="851" stopIfTrue="1">
      <formula>Z$98="Base"</formula>
    </cfRule>
  </conditionalFormatting>
  <conditionalFormatting sqref="AA172">
    <cfRule type="expression" dxfId="3101" priority="848" stopIfTrue="1">
      <formula>Z$98="Actual"</formula>
    </cfRule>
    <cfRule type="expression" dxfId="3100" priority="849" stopIfTrue="1">
      <formula>Z$98="Base"</formula>
    </cfRule>
  </conditionalFormatting>
  <conditionalFormatting sqref="AA173">
    <cfRule type="expression" dxfId="3099" priority="846" stopIfTrue="1">
      <formula>Z$98="Actual"</formula>
    </cfRule>
    <cfRule type="expression" dxfId="3098" priority="847" stopIfTrue="1">
      <formula>Z$98="Base"</formula>
    </cfRule>
  </conditionalFormatting>
  <conditionalFormatting sqref="AA172">
    <cfRule type="expression" dxfId="3097" priority="844" stopIfTrue="1">
      <formula>Z$98="Actual"</formula>
    </cfRule>
    <cfRule type="expression" dxfId="3096" priority="845" stopIfTrue="1">
      <formula>Z$98="Base"</formula>
    </cfRule>
  </conditionalFormatting>
  <conditionalFormatting sqref="AA172">
    <cfRule type="expression" dxfId="3095" priority="842" stopIfTrue="1">
      <formula>Z$98="Actual"</formula>
    </cfRule>
    <cfRule type="expression" dxfId="3094" priority="843" stopIfTrue="1">
      <formula>Z$98="Base"</formula>
    </cfRule>
  </conditionalFormatting>
  <conditionalFormatting sqref="AA172:AA173">
    <cfRule type="expression" dxfId="3093" priority="840" stopIfTrue="1">
      <formula>Z$98="Actual"</formula>
    </cfRule>
    <cfRule type="expression" dxfId="3092" priority="841" stopIfTrue="1">
      <formula>Z$98="Base"</formula>
    </cfRule>
  </conditionalFormatting>
  <conditionalFormatting sqref="AA172">
    <cfRule type="expression" dxfId="3091" priority="838" stopIfTrue="1">
      <formula>Z$98="Actual"</formula>
    </cfRule>
    <cfRule type="expression" dxfId="3090" priority="839" stopIfTrue="1">
      <formula>Z$98="Base"</formula>
    </cfRule>
  </conditionalFormatting>
  <conditionalFormatting sqref="AA172">
    <cfRule type="expression" dxfId="3089" priority="836" stopIfTrue="1">
      <formula>Z$98="Actual"</formula>
    </cfRule>
    <cfRule type="expression" dxfId="3088" priority="837" stopIfTrue="1">
      <formula>Z$98="Base"</formula>
    </cfRule>
  </conditionalFormatting>
  <conditionalFormatting sqref="AA172:AA173">
    <cfRule type="expression" dxfId="3087" priority="834" stopIfTrue="1">
      <formula>Z$98="Actual"</formula>
    </cfRule>
    <cfRule type="expression" dxfId="3086" priority="835" stopIfTrue="1">
      <formula>Z$98="Base"</formula>
    </cfRule>
  </conditionalFormatting>
  <conditionalFormatting sqref="AA172:AA173">
    <cfRule type="expression" dxfId="3085" priority="832" stopIfTrue="1">
      <formula>Z$98="Actual"</formula>
    </cfRule>
    <cfRule type="expression" dxfId="3084" priority="833" stopIfTrue="1">
      <formula>Z$98="Base"</formula>
    </cfRule>
  </conditionalFormatting>
  <conditionalFormatting sqref="AA172:AA173">
    <cfRule type="expression" dxfId="3083" priority="830" stopIfTrue="1">
      <formula>Z$98="Actual"</formula>
    </cfRule>
    <cfRule type="expression" dxfId="3082" priority="831" stopIfTrue="1">
      <formula>Z$98="Base"</formula>
    </cfRule>
  </conditionalFormatting>
  <conditionalFormatting sqref="AA172:AA173">
    <cfRule type="expression" dxfId="3081" priority="828" stopIfTrue="1">
      <formula>Z$98="Actual"</formula>
    </cfRule>
    <cfRule type="expression" dxfId="3080" priority="829" stopIfTrue="1">
      <formula>Z$98="Base"</formula>
    </cfRule>
  </conditionalFormatting>
  <conditionalFormatting sqref="AA172">
    <cfRule type="expression" dxfId="3079" priority="826" stopIfTrue="1">
      <formula>Z$98="Actual"</formula>
    </cfRule>
    <cfRule type="expression" dxfId="3078" priority="827" stopIfTrue="1">
      <formula>Z$98="Base"</formula>
    </cfRule>
  </conditionalFormatting>
  <conditionalFormatting sqref="AA173">
    <cfRule type="expression" dxfId="3077" priority="824" stopIfTrue="1">
      <formula>Z$98="Actual"</formula>
    </cfRule>
    <cfRule type="expression" dxfId="3076" priority="825" stopIfTrue="1">
      <formula>Z$98="Base"</formula>
    </cfRule>
  </conditionalFormatting>
  <conditionalFormatting sqref="AA172">
    <cfRule type="expression" dxfId="3075" priority="822" stopIfTrue="1">
      <formula>Z$98="Actual"</formula>
    </cfRule>
    <cfRule type="expression" dxfId="3074" priority="823" stopIfTrue="1">
      <formula>Z$98="Base"</formula>
    </cfRule>
  </conditionalFormatting>
  <conditionalFormatting sqref="AA172">
    <cfRule type="expression" dxfId="3073" priority="820" stopIfTrue="1">
      <formula>Z$98="Actual"</formula>
    </cfRule>
    <cfRule type="expression" dxfId="3072" priority="821" stopIfTrue="1">
      <formula>Z$98="Base"</formula>
    </cfRule>
  </conditionalFormatting>
  <conditionalFormatting sqref="AA172:AA173">
    <cfRule type="expression" dxfId="3071" priority="818" stopIfTrue="1">
      <formula>Z$98="Actual"</formula>
    </cfRule>
    <cfRule type="expression" dxfId="3070" priority="819" stopIfTrue="1">
      <formula>Z$98="Base"</formula>
    </cfRule>
  </conditionalFormatting>
  <conditionalFormatting sqref="AA172">
    <cfRule type="expression" dxfId="3069" priority="816" stopIfTrue="1">
      <formula>Z$98="Actual"</formula>
    </cfRule>
    <cfRule type="expression" dxfId="3068" priority="817" stopIfTrue="1">
      <formula>Z$98="Base"</formula>
    </cfRule>
  </conditionalFormatting>
  <conditionalFormatting sqref="AA172">
    <cfRule type="expression" dxfId="3067" priority="814" stopIfTrue="1">
      <formula>Z$98="Actual"</formula>
    </cfRule>
    <cfRule type="expression" dxfId="3066" priority="815" stopIfTrue="1">
      <formula>Z$98="Base"</formula>
    </cfRule>
  </conditionalFormatting>
  <conditionalFormatting sqref="AC172:AC173">
    <cfRule type="expression" dxfId="3065" priority="812" stopIfTrue="1">
      <formula>AB$98="Actual"</formula>
    </cfRule>
    <cfRule type="expression" dxfId="3064" priority="813" stopIfTrue="1">
      <formula>AB$98="Base"</formula>
    </cfRule>
  </conditionalFormatting>
  <conditionalFormatting sqref="AA172:AC173">
    <cfRule type="expression" dxfId="3063" priority="809" stopIfTrue="1">
      <formula>Z$98="Actual"</formula>
    </cfRule>
    <cfRule type="expression" dxfId="3062" priority="810" stopIfTrue="1">
      <formula>Z$98="Base"</formula>
    </cfRule>
  </conditionalFormatting>
  <conditionalFormatting sqref="AA172:AA173">
    <cfRule type="expression" dxfId="3061" priority="805" stopIfTrue="1">
      <formula>Z$98="Actual"</formula>
    </cfRule>
    <cfRule type="expression" dxfId="3060" priority="806" stopIfTrue="1">
      <formula>Z$98="Base"</formula>
    </cfRule>
  </conditionalFormatting>
  <conditionalFormatting sqref="AA172:AA173">
    <cfRule type="expression" dxfId="3059" priority="803" stopIfTrue="1">
      <formula>Z$98="Actual"</formula>
    </cfRule>
    <cfRule type="expression" dxfId="3058" priority="804" stopIfTrue="1">
      <formula>Z$98="Base"</formula>
    </cfRule>
  </conditionalFormatting>
  <conditionalFormatting sqref="AA172:AA173">
    <cfRule type="expression" dxfId="3057" priority="801" stopIfTrue="1">
      <formula>Z$98="Actual"</formula>
    </cfRule>
    <cfRule type="expression" dxfId="3056" priority="802" stopIfTrue="1">
      <formula>Z$98="Base"</formula>
    </cfRule>
  </conditionalFormatting>
  <conditionalFormatting sqref="AA172">
    <cfRule type="expression" dxfId="3055" priority="799" stopIfTrue="1">
      <formula>Z$98="Actual"</formula>
    </cfRule>
    <cfRule type="expression" dxfId="3054" priority="800" stopIfTrue="1">
      <formula>Z$98="Base"</formula>
    </cfRule>
  </conditionalFormatting>
  <conditionalFormatting sqref="AA173">
    <cfRule type="expression" dxfId="3053" priority="797" stopIfTrue="1">
      <formula>Z$98="Actual"</formula>
    </cfRule>
    <cfRule type="expression" dxfId="3052" priority="798" stopIfTrue="1">
      <formula>Z$98="Base"</formula>
    </cfRule>
  </conditionalFormatting>
  <conditionalFormatting sqref="AA172">
    <cfRule type="expression" dxfId="3051" priority="795" stopIfTrue="1">
      <formula>Z$98="Actual"</formula>
    </cfRule>
    <cfRule type="expression" dxfId="3050" priority="796" stopIfTrue="1">
      <formula>Z$98="Base"</formula>
    </cfRule>
  </conditionalFormatting>
  <conditionalFormatting sqref="AA172">
    <cfRule type="expression" dxfId="3049" priority="793" stopIfTrue="1">
      <formula>Z$98="Actual"</formula>
    </cfRule>
    <cfRule type="expression" dxfId="3048" priority="794" stopIfTrue="1">
      <formula>Z$98="Base"</formula>
    </cfRule>
  </conditionalFormatting>
  <conditionalFormatting sqref="AA172:AA173">
    <cfRule type="expression" dxfId="3047" priority="791" stopIfTrue="1">
      <formula>Z$98="Actual"</formula>
    </cfRule>
    <cfRule type="expression" dxfId="3046" priority="792" stopIfTrue="1">
      <formula>Z$98="Base"</formula>
    </cfRule>
  </conditionalFormatting>
  <conditionalFormatting sqref="AA172">
    <cfRule type="expression" dxfId="3045" priority="789" stopIfTrue="1">
      <formula>Z$98="Actual"</formula>
    </cfRule>
    <cfRule type="expression" dxfId="3044" priority="790" stopIfTrue="1">
      <formula>Z$98="Base"</formula>
    </cfRule>
  </conditionalFormatting>
  <conditionalFormatting sqref="AA172">
    <cfRule type="expression" dxfId="3043" priority="787" stopIfTrue="1">
      <formula>Z$98="Actual"</formula>
    </cfRule>
    <cfRule type="expression" dxfId="3042" priority="788" stopIfTrue="1">
      <formula>Z$98="Base"</formula>
    </cfRule>
  </conditionalFormatting>
  <conditionalFormatting sqref="AA172:AC173">
    <cfRule type="expression" dxfId="3041" priority="785" stopIfTrue="1">
      <formula>Z$98="Actual"</formula>
    </cfRule>
    <cfRule type="expression" dxfId="3040" priority="786" stopIfTrue="1">
      <formula>Z$98="Base"</formula>
    </cfRule>
  </conditionalFormatting>
  <conditionalFormatting sqref="AA172:AA173">
    <cfRule type="expression" dxfId="3039" priority="783" stopIfTrue="1">
      <formula>Z$98="Actual"</formula>
    </cfRule>
    <cfRule type="expression" dxfId="3038" priority="784" stopIfTrue="1">
      <formula>Z$98="Base"</formula>
    </cfRule>
  </conditionalFormatting>
  <conditionalFormatting sqref="AA172:AA173">
    <cfRule type="expression" dxfId="3037" priority="781" stopIfTrue="1">
      <formula>Z$98="Actual"</formula>
    </cfRule>
    <cfRule type="expression" dxfId="3036" priority="782" stopIfTrue="1">
      <formula>Z$98="Base"</formula>
    </cfRule>
  </conditionalFormatting>
  <conditionalFormatting sqref="AA172:AA173">
    <cfRule type="expression" dxfId="3035" priority="779" stopIfTrue="1">
      <formula>Z$98="Actual"</formula>
    </cfRule>
    <cfRule type="expression" dxfId="3034" priority="780" stopIfTrue="1">
      <formula>Z$98="Base"</formula>
    </cfRule>
  </conditionalFormatting>
  <conditionalFormatting sqref="AA172">
    <cfRule type="expression" dxfId="3033" priority="777" stopIfTrue="1">
      <formula>Z$98="Actual"</formula>
    </cfRule>
    <cfRule type="expression" dxfId="3032" priority="778" stopIfTrue="1">
      <formula>Z$98="Base"</formula>
    </cfRule>
  </conditionalFormatting>
  <conditionalFormatting sqref="AA173">
    <cfRule type="expression" dxfId="3031" priority="775" stopIfTrue="1">
      <formula>Z$98="Actual"</formula>
    </cfRule>
    <cfRule type="expression" dxfId="3030" priority="776" stopIfTrue="1">
      <formula>Z$98="Base"</formula>
    </cfRule>
  </conditionalFormatting>
  <conditionalFormatting sqref="AA172">
    <cfRule type="expression" dxfId="3029" priority="773" stopIfTrue="1">
      <formula>Z$98="Actual"</formula>
    </cfRule>
    <cfRule type="expression" dxfId="3028" priority="774" stopIfTrue="1">
      <formula>Z$98="Base"</formula>
    </cfRule>
  </conditionalFormatting>
  <conditionalFormatting sqref="AA172">
    <cfRule type="expression" dxfId="3027" priority="771" stopIfTrue="1">
      <formula>Z$98="Actual"</formula>
    </cfRule>
    <cfRule type="expression" dxfId="3026" priority="772" stopIfTrue="1">
      <formula>Z$98="Base"</formula>
    </cfRule>
  </conditionalFormatting>
  <conditionalFormatting sqref="AA172:AA173">
    <cfRule type="expression" dxfId="3025" priority="769" stopIfTrue="1">
      <formula>Z$98="Actual"</formula>
    </cfRule>
    <cfRule type="expression" dxfId="3024" priority="770" stopIfTrue="1">
      <formula>Z$98="Base"</formula>
    </cfRule>
  </conditionalFormatting>
  <conditionalFormatting sqref="AA172">
    <cfRule type="expression" dxfId="3023" priority="767" stopIfTrue="1">
      <formula>Z$98="Actual"</formula>
    </cfRule>
    <cfRule type="expression" dxfId="3022" priority="768" stopIfTrue="1">
      <formula>Z$98="Base"</formula>
    </cfRule>
  </conditionalFormatting>
  <conditionalFormatting sqref="AA172">
    <cfRule type="expression" dxfId="3021" priority="765" stopIfTrue="1">
      <formula>Z$98="Actual"</formula>
    </cfRule>
    <cfRule type="expression" dxfId="3020" priority="766" stopIfTrue="1">
      <formula>Z$98="Base"</formula>
    </cfRule>
  </conditionalFormatting>
  <conditionalFormatting sqref="AA172:AC173">
    <cfRule type="expression" dxfId="3019" priority="763" stopIfTrue="1">
      <formula>Z$98="Actual"</formula>
    </cfRule>
    <cfRule type="expression" dxfId="3018" priority="764" stopIfTrue="1">
      <formula>Z$98="Base"</formula>
    </cfRule>
  </conditionalFormatting>
  <conditionalFormatting sqref="AA172:AA173">
    <cfRule type="expression" dxfId="3017" priority="761" stopIfTrue="1">
      <formula>Z$98="Actual"</formula>
    </cfRule>
    <cfRule type="expression" dxfId="3016" priority="762" stopIfTrue="1">
      <formula>Z$98="Base"</formula>
    </cfRule>
  </conditionalFormatting>
  <conditionalFormatting sqref="AA172:AA173">
    <cfRule type="expression" dxfId="3015" priority="759" stopIfTrue="1">
      <formula>Z$98="Actual"</formula>
    </cfRule>
    <cfRule type="expression" dxfId="3014" priority="760" stopIfTrue="1">
      <formula>Z$98="Base"</formula>
    </cfRule>
  </conditionalFormatting>
  <conditionalFormatting sqref="AA172:AA173">
    <cfRule type="expression" dxfId="3013" priority="757" stopIfTrue="1">
      <formula>Z$98="Actual"</formula>
    </cfRule>
    <cfRule type="expression" dxfId="3012" priority="758" stopIfTrue="1">
      <formula>Z$98="Base"</formula>
    </cfRule>
  </conditionalFormatting>
  <conditionalFormatting sqref="AA172">
    <cfRule type="expression" dxfId="3011" priority="755" stopIfTrue="1">
      <formula>Z$98="Actual"</formula>
    </cfRule>
    <cfRule type="expression" dxfId="3010" priority="756" stopIfTrue="1">
      <formula>Z$98="Base"</formula>
    </cfRule>
  </conditionalFormatting>
  <conditionalFormatting sqref="AA173">
    <cfRule type="expression" dxfId="3009" priority="753" stopIfTrue="1">
      <formula>Z$98="Actual"</formula>
    </cfRule>
    <cfRule type="expression" dxfId="3008" priority="754" stopIfTrue="1">
      <formula>Z$98="Base"</formula>
    </cfRule>
  </conditionalFormatting>
  <conditionalFormatting sqref="AA172">
    <cfRule type="expression" dxfId="3007" priority="751" stopIfTrue="1">
      <formula>Z$98="Actual"</formula>
    </cfRule>
    <cfRule type="expression" dxfId="3006" priority="752" stopIfTrue="1">
      <formula>Z$98="Base"</formula>
    </cfRule>
  </conditionalFormatting>
  <conditionalFormatting sqref="AA172">
    <cfRule type="expression" dxfId="3005" priority="749" stopIfTrue="1">
      <formula>Z$98="Actual"</formula>
    </cfRule>
    <cfRule type="expression" dxfId="3004" priority="750" stopIfTrue="1">
      <formula>Z$98="Base"</formula>
    </cfRule>
  </conditionalFormatting>
  <conditionalFormatting sqref="AA172:AA173">
    <cfRule type="expression" dxfId="3003" priority="747" stopIfTrue="1">
      <formula>Z$98="Actual"</formula>
    </cfRule>
    <cfRule type="expression" dxfId="3002" priority="748" stopIfTrue="1">
      <formula>Z$98="Base"</formula>
    </cfRule>
  </conditionalFormatting>
  <conditionalFormatting sqref="AA172">
    <cfRule type="expression" dxfId="3001" priority="745" stopIfTrue="1">
      <formula>Z$98="Actual"</formula>
    </cfRule>
    <cfRule type="expression" dxfId="3000" priority="746" stopIfTrue="1">
      <formula>Z$98="Base"</formula>
    </cfRule>
  </conditionalFormatting>
  <conditionalFormatting sqref="AA172">
    <cfRule type="expression" dxfId="2999" priority="743" stopIfTrue="1">
      <formula>Z$98="Actual"</formula>
    </cfRule>
    <cfRule type="expression" dxfId="2998" priority="744" stopIfTrue="1">
      <formula>Z$98="Base"</formula>
    </cfRule>
  </conditionalFormatting>
  <conditionalFormatting sqref="AA172:AC173">
    <cfRule type="expression" dxfId="2997" priority="741" stopIfTrue="1">
      <formula>Z$98="Actual"</formula>
    </cfRule>
    <cfRule type="expression" dxfId="2996" priority="742" stopIfTrue="1">
      <formula>Z$98="Base"</formula>
    </cfRule>
  </conditionalFormatting>
  <conditionalFormatting sqref="AA172:AA173">
    <cfRule type="expression" dxfId="2995" priority="739" stopIfTrue="1">
      <formula>Z$98="Actual"</formula>
    </cfRule>
    <cfRule type="expression" dxfId="2994" priority="740" stopIfTrue="1">
      <formula>Z$98="Base"</formula>
    </cfRule>
  </conditionalFormatting>
  <conditionalFormatting sqref="AA172:AA173">
    <cfRule type="expression" dxfId="2993" priority="737" stopIfTrue="1">
      <formula>Z$98="Actual"</formula>
    </cfRule>
    <cfRule type="expression" dxfId="2992" priority="738" stopIfTrue="1">
      <formula>Z$98="Base"</formula>
    </cfRule>
  </conditionalFormatting>
  <conditionalFormatting sqref="AA172:AA173">
    <cfRule type="expression" dxfId="2991" priority="735" stopIfTrue="1">
      <formula>Z$98="Actual"</formula>
    </cfRule>
    <cfRule type="expression" dxfId="2990" priority="736" stopIfTrue="1">
      <formula>Z$98="Base"</formula>
    </cfRule>
  </conditionalFormatting>
  <conditionalFormatting sqref="AA172">
    <cfRule type="expression" dxfId="2989" priority="733" stopIfTrue="1">
      <formula>Z$98="Actual"</formula>
    </cfRule>
    <cfRule type="expression" dxfId="2988" priority="734" stopIfTrue="1">
      <formula>Z$98="Base"</formula>
    </cfRule>
  </conditionalFormatting>
  <conditionalFormatting sqref="AA173">
    <cfRule type="expression" dxfId="2987" priority="731" stopIfTrue="1">
      <formula>Z$98="Actual"</formula>
    </cfRule>
    <cfRule type="expression" dxfId="2986" priority="732" stopIfTrue="1">
      <formula>Z$98="Base"</formula>
    </cfRule>
  </conditionalFormatting>
  <conditionalFormatting sqref="AA172">
    <cfRule type="expression" dxfId="2985" priority="729" stopIfTrue="1">
      <formula>Z$98="Actual"</formula>
    </cfRule>
    <cfRule type="expression" dxfId="2984" priority="730" stopIfTrue="1">
      <formula>Z$98="Base"</formula>
    </cfRule>
  </conditionalFormatting>
  <conditionalFormatting sqref="AA172">
    <cfRule type="expression" dxfId="2983" priority="727" stopIfTrue="1">
      <formula>Z$98="Actual"</formula>
    </cfRule>
    <cfRule type="expression" dxfId="2982" priority="728" stopIfTrue="1">
      <formula>Z$98="Base"</formula>
    </cfRule>
  </conditionalFormatting>
  <conditionalFormatting sqref="AA172:AA173">
    <cfRule type="expression" dxfId="2981" priority="725" stopIfTrue="1">
      <formula>Z$98="Actual"</formula>
    </cfRule>
    <cfRule type="expression" dxfId="2980" priority="726" stopIfTrue="1">
      <formula>Z$98="Base"</formula>
    </cfRule>
  </conditionalFormatting>
  <conditionalFormatting sqref="AA172">
    <cfRule type="expression" dxfId="2979" priority="723" stopIfTrue="1">
      <formula>Z$98="Actual"</formula>
    </cfRule>
    <cfRule type="expression" dxfId="2978" priority="724" stopIfTrue="1">
      <formula>Z$98="Base"</formula>
    </cfRule>
  </conditionalFormatting>
  <conditionalFormatting sqref="AA172">
    <cfRule type="expression" dxfId="2977" priority="721" stopIfTrue="1">
      <formula>Z$98="Actual"</formula>
    </cfRule>
    <cfRule type="expression" dxfId="2976" priority="722" stopIfTrue="1">
      <formula>Z$98="Base"</formula>
    </cfRule>
  </conditionalFormatting>
  <conditionalFormatting sqref="AA172:AC173">
    <cfRule type="expression" dxfId="2975" priority="719" stopIfTrue="1">
      <formula>Z$98="Actual"</formula>
    </cfRule>
    <cfRule type="expression" dxfId="2974" priority="720" stopIfTrue="1">
      <formula>Z$98="Base"</formula>
    </cfRule>
  </conditionalFormatting>
  <conditionalFormatting sqref="AA172:AA173">
    <cfRule type="expression" dxfId="2973" priority="717" stopIfTrue="1">
      <formula>Z$98="Actual"</formula>
    </cfRule>
    <cfRule type="expression" dxfId="2972" priority="718" stopIfTrue="1">
      <formula>Z$98="Base"</formula>
    </cfRule>
  </conditionalFormatting>
  <conditionalFormatting sqref="AA172:AA173">
    <cfRule type="expression" dxfId="2971" priority="715" stopIfTrue="1">
      <formula>Z$98="Actual"</formula>
    </cfRule>
    <cfRule type="expression" dxfId="2970" priority="716" stopIfTrue="1">
      <formula>Z$98="Base"</formula>
    </cfRule>
  </conditionalFormatting>
  <conditionalFormatting sqref="AA172:AA173">
    <cfRule type="expression" dxfId="2969" priority="713" stopIfTrue="1">
      <formula>Z$98="Actual"</formula>
    </cfRule>
    <cfRule type="expression" dxfId="2968" priority="714" stopIfTrue="1">
      <formula>Z$98="Base"</formula>
    </cfRule>
  </conditionalFormatting>
  <conditionalFormatting sqref="AA172">
    <cfRule type="expression" dxfId="2967" priority="711" stopIfTrue="1">
      <formula>Z$98="Actual"</formula>
    </cfRule>
    <cfRule type="expression" dxfId="2966" priority="712" stopIfTrue="1">
      <formula>Z$98="Base"</formula>
    </cfRule>
  </conditionalFormatting>
  <conditionalFormatting sqref="AA173">
    <cfRule type="expression" dxfId="2965" priority="709" stopIfTrue="1">
      <formula>Z$98="Actual"</formula>
    </cfRule>
    <cfRule type="expression" dxfId="2964" priority="710" stopIfTrue="1">
      <formula>Z$98="Base"</formula>
    </cfRule>
  </conditionalFormatting>
  <conditionalFormatting sqref="AA172">
    <cfRule type="expression" dxfId="2963" priority="707" stopIfTrue="1">
      <formula>Z$98="Actual"</formula>
    </cfRule>
    <cfRule type="expression" dxfId="2962" priority="708" stopIfTrue="1">
      <formula>Z$98="Base"</formula>
    </cfRule>
  </conditionalFormatting>
  <conditionalFormatting sqref="AA172">
    <cfRule type="expression" dxfId="2961" priority="705" stopIfTrue="1">
      <formula>Z$98="Actual"</formula>
    </cfRule>
    <cfRule type="expression" dxfId="2960" priority="706" stopIfTrue="1">
      <formula>Z$98="Base"</formula>
    </cfRule>
  </conditionalFormatting>
  <conditionalFormatting sqref="AA172:AA173">
    <cfRule type="expression" dxfId="2959" priority="703" stopIfTrue="1">
      <formula>Z$98="Actual"</formula>
    </cfRule>
    <cfRule type="expression" dxfId="2958" priority="704" stopIfTrue="1">
      <formula>Z$98="Base"</formula>
    </cfRule>
  </conditionalFormatting>
  <conditionalFormatting sqref="AA172">
    <cfRule type="expression" dxfId="2957" priority="701" stopIfTrue="1">
      <formula>Z$98="Actual"</formula>
    </cfRule>
    <cfRule type="expression" dxfId="2956" priority="702" stopIfTrue="1">
      <formula>Z$98="Base"</formula>
    </cfRule>
  </conditionalFormatting>
  <conditionalFormatting sqref="AA172">
    <cfRule type="expression" dxfId="2955" priority="699" stopIfTrue="1">
      <formula>Z$98="Actual"</formula>
    </cfRule>
    <cfRule type="expression" dxfId="2954" priority="700" stopIfTrue="1">
      <formula>Z$98="Base"</formula>
    </cfRule>
  </conditionalFormatting>
  <conditionalFormatting sqref="AA172:AC173">
    <cfRule type="expression" dxfId="2953" priority="697" stopIfTrue="1">
      <formula>Z$98="Actual"</formula>
    </cfRule>
    <cfRule type="expression" dxfId="2952" priority="698" stopIfTrue="1">
      <formula>Z$98="Base"</formula>
    </cfRule>
  </conditionalFormatting>
  <conditionalFormatting sqref="AA172:AA173">
    <cfRule type="expression" dxfId="2951" priority="695" stopIfTrue="1">
      <formula>Z$98="Actual"</formula>
    </cfRule>
    <cfRule type="expression" dxfId="2950" priority="696" stopIfTrue="1">
      <formula>Z$98="Base"</formula>
    </cfRule>
  </conditionalFormatting>
  <conditionalFormatting sqref="AA172:AA173">
    <cfRule type="expression" dxfId="2949" priority="693" stopIfTrue="1">
      <formula>Z$98="Actual"</formula>
    </cfRule>
    <cfRule type="expression" dxfId="2948" priority="694" stopIfTrue="1">
      <formula>Z$98="Base"</formula>
    </cfRule>
  </conditionalFormatting>
  <conditionalFormatting sqref="AA172:AA173">
    <cfRule type="expression" dxfId="2947" priority="691" stopIfTrue="1">
      <formula>Z$98="Actual"</formula>
    </cfRule>
    <cfRule type="expression" dxfId="2946" priority="692" stopIfTrue="1">
      <formula>Z$98="Base"</formula>
    </cfRule>
  </conditionalFormatting>
  <conditionalFormatting sqref="AA172">
    <cfRule type="expression" dxfId="2945" priority="689" stopIfTrue="1">
      <formula>Z$98="Actual"</formula>
    </cfRule>
    <cfRule type="expression" dxfId="2944" priority="690" stopIfTrue="1">
      <formula>Z$98="Base"</formula>
    </cfRule>
  </conditionalFormatting>
  <conditionalFormatting sqref="AA173">
    <cfRule type="expression" dxfId="2943" priority="687" stopIfTrue="1">
      <formula>Z$98="Actual"</formula>
    </cfRule>
    <cfRule type="expression" dxfId="2942" priority="688" stopIfTrue="1">
      <formula>Z$98="Base"</formula>
    </cfRule>
  </conditionalFormatting>
  <conditionalFormatting sqref="AA172">
    <cfRule type="expression" dxfId="2941" priority="685" stopIfTrue="1">
      <formula>Z$98="Actual"</formula>
    </cfRule>
    <cfRule type="expression" dxfId="2940" priority="686" stopIfTrue="1">
      <formula>Z$98="Base"</formula>
    </cfRule>
  </conditionalFormatting>
  <conditionalFormatting sqref="AA172">
    <cfRule type="expression" dxfId="2939" priority="683" stopIfTrue="1">
      <formula>Z$98="Actual"</formula>
    </cfRule>
    <cfRule type="expression" dxfId="2938" priority="684" stopIfTrue="1">
      <formula>Z$98="Base"</formula>
    </cfRule>
  </conditionalFormatting>
  <conditionalFormatting sqref="AA172:AA173">
    <cfRule type="expression" dxfId="2937" priority="681" stopIfTrue="1">
      <formula>Z$98="Actual"</formula>
    </cfRule>
    <cfRule type="expression" dxfId="2936" priority="682" stopIfTrue="1">
      <formula>Z$98="Base"</formula>
    </cfRule>
  </conditionalFormatting>
  <conditionalFormatting sqref="AA172">
    <cfRule type="expression" dxfId="2935" priority="679" stopIfTrue="1">
      <formula>Z$98="Actual"</formula>
    </cfRule>
    <cfRule type="expression" dxfId="2934" priority="680" stopIfTrue="1">
      <formula>Z$98="Base"</formula>
    </cfRule>
  </conditionalFormatting>
  <conditionalFormatting sqref="AA172">
    <cfRule type="expression" dxfId="2933" priority="677" stopIfTrue="1">
      <formula>Z$98="Actual"</formula>
    </cfRule>
    <cfRule type="expression" dxfId="2932" priority="678" stopIfTrue="1">
      <formula>Z$98="Base"</formula>
    </cfRule>
  </conditionalFormatting>
  <conditionalFormatting sqref="AA172:AC173">
    <cfRule type="expression" dxfId="2931" priority="675" stopIfTrue="1">
      <formula>Z$98="Actual"</formula>
    </cfRule>
    <cfRule type="expression" dxfId="2930" priority="676" stopIfTrue="1">
      <formula>Z$98="Base"</formula>
    </cfRule>
  </conditionalFormatting>
  <conditionalFormatting sqref="AA172:AA173">
    <cfRule type="expression" dxfId="2929" priority="673" stopIfTrue="1">
      <formula>Z$98="Actual"</formula>
    </cfRule>
    <cfRule type="expression" dxfId="2928" priority="674" stopIfTrue="1">
      <formula>Z$98="Base"</formula>
    </cfRule>
  </conditionalFormatting>
  <conditionalFormatting sqref="AA171:AA173">
    <cfRule type="expression" dxfId="2927" priority="671" stopIfTrue="1">
      <formula>Z$98="Actual"</formula>
    </cfRule>
    <cfRule type="expression" dxfId="2926" priority="672" stopIfTrue="1">
      <formula>Z$98="Base"</formula>
    </cfRule>
  </conditionalFormatting>
  <conditionalFormatting sqref="AA172:AA173">
    <cfRule type="expression" dxfId="2925" priority="669" stopIfTrue="1">
      <formula>Z$98="Actual"</formula>
    </cfRule>
    <cfRule type="expression" dxfId="2924" priority="670" stopIfTrue="1">
      <formula>Z$98="Base"</formula>
    </cfRule>
  </conditionalFormatting>
  <conditionalFormatting sqref="AA172:AA173">
    <cfRule type="expression" dxfId="2923" priority="667" stopIfTrue="1">
      <formula>Z$98="Actual"</formula>
    </cfRule>
    <cfRule type="expression" dxfId="2922" priority="668" stopIfTrue="1">
      <formula>Z$98="Base"</formula>
    </cfRule>
  </conditionalFormatting>
  <conditionalFormatting sqref="AA172:AA173">
    <cfRule type="expression" dxfId="2921" priority="665" stopIfTrue="1">
      <formula>Z$98="Actual"</formula>
    </cfRule>
    <cfRule type="expression" dxfId="2920" priority="666" stopIfTrue="1">
      <formula>Z$98="Base"</formula>
    </cfRule>
  </conditionalFormatting>
  <conditionalFormatting sqref="AA172">
    <cfRule type="expression" dxfId="2919" priority="663" stopIfTrue="1">
      <formula>Z$98="Actual"</formula>
    </cfRule>
    <cfRule type="expression" dxfId="2918" priority="664" stopIfTrue="1">
      <formula>Z$98="Base"</formula>
    </cfRule>
  </conditionalFormatting>
  <conditionalFormatting sqref="AA173">
    <cfRule type="expression" dxfId="2917" priority="661" stopIfTrue="1">
      <formula>Z$98="Actual"</formula>
    </cfRule>
    <cfRule type="expression" dxfId="2916" priority="662" stopIfTrue="1">
      <formula>Z$98="Base"</formula>
    </cfRule>
  </conditionalFormatting>
  <conditionalFormatting sqref="AA172">
    <cfRule type="expression" dxfId="2915" priority="659" stopIfTrue="1">
      <formula>Z$98="Actual"</formula>
    </cfRule>
    <cfRule type="expression" dxfId="2914" priority="660" stopIfTrue="1">
      <formula>Z$98="Base"</formula>
    </cfRule>
  </conditionalFormatting>
  <conditionalFormatting sqref="AA172">
    <cfRule type="expression" dxfId="2913" priority="657" stopIfTrue="1">
      <formula>Z$98="Actual"</formula>
    </cfRule>
    <cfRule type="expression" dxfId="2912" priority="658" stopIfTrue="1">
      <formula>Z$98="Base"</formula>
    </cfRule>
  </conditionalFormatting>
  <conditionalFormatting sqref="AA172:AA173">
    <cfRule type="expression" dxfId="2911" priority="655" stopIfTrue="1">
      <formula>Z$98="Actual"</formula>
    </cfRule>
    <cfRule type="expression" dxfId="2910" priority="656" stopIfTrue="1">
      <formula>Z$98="Base"</formula>
    </cfRule>
  </conditionalFormatting>
  <conditionalFormatting sqref="AA172:AA173">
    <cfRule type="expression" dxfId="2909" priority="653" stopIfTrue="1">
      <formula>Z$98="Actual"</formula>
    </cfRule>
    <cfRule type="expression" dxfId="2908" priority="654" stopIfTrue="1">
      <formula>Z$98="Base"</formula>
    </cfRule>
  </conditionalFormatting>
  <conditionalFormatting sqref="AA172">
    <cfRule type="expression" dxfId="2907" priority="651" stopIfTrue="1">
      <formula>Z$98="Actual"</formula>
    </cfRule>
    <cfRule type="expression" dxfId="2906" priority="652" stopIfTrue="1">
      <formula>Z$98="Base"</formula>
    </cfRule>
  </conditionalFormatting>
  <conditionalFormatting sqref="AA173">
    <cfRule type="expression" dxfId="2905" priority="649" stopIfTrue="1">
      <formula>Z$98="Actual"</formula>
    </cfRule>
    <cfRule type="expression" dxfId="2904" priority="650" stopIfTrue="1">
      <formula>Z$98="Base"</formula>
    </cfRule>
  </conditionalFormatting>
  <conditionalFormatting sqref="AA172">
    <cfRule type="expression" dxfId="2903" priority="647" stopIfTrue="1">
      <formula>Z$98="Actual"</formula>
    </cfRule>
    <cfRule type="expression" dxfId="2902" priority="648" stopIfTrue="1">
      <formula>Z$98="Base"</formula>
    </cfRule>
  </conditionalFormatting>
  <conditionalFormatting sqref="AA172">
    <cfRule type="expression" dxfId="2901" priority="645" stopIfTrue="1">
      <formula>Z$98="Actual"</formula>
    </cfRule>
    <cfRule type="expression" dxfId="2900" priority="646" stopIfTrue="1">
      <formula>Z$98="Base"</formula>
    </cfRule>
  </conditionalFormatting>
  <conditionalFormatting sqref="AA172:AA173">
    <cfRule type="expression" dxfId="2899" priority="643" stopIfTrue="1">
      <formula>Z$98="Actual"</formula>
    </cfRule>
    <cfRule type="expression" dxfId="2898" priority="644" stopIfTrue="1">
      <formula>Z$98="Base"</formula>
    </cfRule>
  </conditionalFormatting>
  <conditionalFormatting sqref="AA172">
    <cfRule type="expression" dxfId="2897" priority="641" stopIfTrue="1">
      <formula>Z$98="Actual"</formula>
    </cfRule>
    <cfRule type="expression" dxfId="2896" priority="642" stopIfTrue="1">
      <formula>Z$98="Base"</formula>
    </cfRule>
  </conditionalFormatting>
  <conditionalFormatting sqref="AA172">
    <cfRule type="expression" dxfId="2895" priority="639" stopIfTrue="1">
      <formula>Z$98="Actual"</formula>
    </cfRule>
    <cfRule type="expression" dxfId="2894" priority="640" stopIfTrue="1">
      <formula>Z$98="Base"</formula>
    </cfRule>
  </conditionalFormatting>
  <conditionalFormatting sqref="AA172:AA173">
    <cfRule type="expression" dxfId="2893" priority="637" stopIfTrue="1">
      <formula>Z$98="Actual"</formula>
    </cfRule>
    <cfRule type="expression" dxfId="2892" priority="638" stopIfTrue="1">
      <formula>Z$98="Base"</formula>
    </cfRule>
  </conditionalFormatting>
  <conditionalFormatting sqref="AA172">
    <cfRule type="expression" dxfId="2891" priority="635" stopIfTrue="1">
      <formula>Z$98="Actual"</formula>
    </cfRule>
    <cfRule type="expression" dxfId="2890" priority="636" stopIfTrue="1">
      <formula>Z$98="Base"</formula>
    </cfRule>
  </conditionalFormatting>
  <conditionalFormatting sqref="AA172">
    <cfRule type="expression" dxfId="2889" priority="633" stopIfTrue="1">
      <formula>Z$98="Actual"</formula>
    </cfRule>
    <cfRule type="expression" dxfId="2888" priority="634" stopIfTrue="1">
      <formula>Z$98="Base"</formula>
    </cfRule>
  </conditionalFormatting>
  <conditionalFormatting sqref="AA172:AC173">
    <cfRule type="expression" dxfId="2887" priority="631" stopIfTrue="1">
      <formula>Z$98="Actual"</formula>
    </cfRule>
    <cfRule type="expression" dxfId="2886" priority="632" stopIfTrue="1">
      <formula>Z$98="Base"</formula>
    </cfRule>
  </conditionalFormatting>
  <conditionalFormatting sqref="AA172:AA173">
    <cfRule type="expression" dxfId="2885" priority="629" stopIfTrue="1">
      <formula>Z$98="Actual"</formula>
    </cfRule>
    <cfRule type="expression" dxfId="2884" priority="630" stopIfTrue="1">
      <formula>Z$98="Base"</formula>
    </cfRule>
  </conditionalFormatting>
  <conditionalFormatting sqref="AA171:AA173">
    <cfRule type="expression" dxfId="2883" priority="627" stopIfTrue="1">
      <formula>Z$98="Actual"</formula>
    </cfRule>
    <cfRule type="expression" dxfId="2882" priority="628" stopIfTrue="1">
      <formula>Z$98="Base"</formula>
    </cfRule>
  </conditionalFormatting>
  <conditionalFormatting sqref="AA172:AA173">
    <cfRule type="expression" dxfId="2881" priority="625" stopIfTrue="1">
      <formula>Z$98="Actual"</formula>
    </cfRule>
    <cfRule type="expression" dxfId="2880" priority="626" stopIfTrue="1">
      <formula>Z$98="Base"</formula>
    </cfRule>
  </conditionalFormatting>
  <conditionalFormatting sqref="AA172:AA173">
    <cfRule type="expression" dxfId="2879" priority="623" stopIfTrue="1">
      <formula>Z$98="Actual"</formula>
    </cfRule>
    <cfRule type="expression" dxfId="2878" priority="624" stopIfTrue="1">
      <formula>Z$98="Base"</formula>
    </cfRule>
  </conditionalFormatting>
  <conditionalFormatting sqref="AA172:AA173">
    <cfRule type="expression" dxfId="2877" priority="621" stopIfTrue="1">
      <formula>Z$98="Actual"</formula>
    </cfRule>
    <cfRule type="expression" dxfId="2876" priority="622" stopIfTrue="1">
      <formula>Z$98="Base"</formula>
    </cfRule>
  </conditionalFormatting>
  <conditionalFormatting sqref="AA172">
    <cfRule type="expression" dxfId="2875" priority="619" stopIfTrue="1">
      <formula>Z$98="Actual"</formula>
    </cfRule>
    <cfRule type="expression" dxfId="2874" priority="620" stopIfTrue="1">
      <formula>Z$98="Base"</formula>
    </cfRule>
  </conditionalFormatting>
  <conditionalFormatting sqref="AA173">
    <cfRule type="expression" dxfId="2873" priority="617" stopIfTrue="1">
      <formula>Z$98="Actual"</formula>
    </cfRule>
    <cfRule type="expression" dxfId="2872" priority="618" stopIfTrue="1">
      <formula>Z$98="Base"</formula>
    </cfRule>
  </conditionalFormatting>
  <conditionalFormatting sqref="AA172">
    <cfRule type="expression" dxfId="2871" priority="615" stopIfTrue="1">
      <formula>Z$98="Actual"</formula>
    </cfRule>
    <cfRule type="expression" dxfId="2870" priority="616" stopIfTrue="1">
      <formula>Z$98="Base"</formula>
    </cfRule>
  </conditionalFormatting>
  <conditionalFormatting sqref="AA172">
    <cfRule type="expression" dxfId="2869" priority="613" stopIfTrue="1">
      <formula>Z$98="Actual"</formula>
    </cfRule>
    <cfRule type="expression" dxfId="2868" priority="614" stopIfTrue="1">
      <formula>Z$98="Base"</formula>
    </cfRule>
  </conditionalFormatting>
  <conditionalFormatting sqref="AA172:AA173">
    <cfRule type="expression" dxfId="2867" priority="611" stopIfTrue="1">
      <formula>Z$98="Actual"</formula>
    </cfRule>
    <cfRule type="expression" dxfId="2866" priority="612" stopIfTrue="1">
      <formula>Z$98="Base"</formula>
    </cfRule>
  </conditionalFormatting>
  <conditionalFormatting sqref="AA172:AA173">
    <cfRule type="expression" dxfId="2865" priority="609" stopIfTrue="1">
      <formula>Z$98="Actual"</formula>
    </cfRule>
    <cfRule type="expression" dxfId="2864" priority="610" stopIfTrue="1">
      <formula>Z$98="Base"</formula>
    </cfRule>
  </conditionalFormatting>
  <conditionalFormatting sqref="AA172">
    <cfRule type="expression" dxfId="2863" priority="607" stopIfTrue="1">
      <formula>Z$98="Actual"</formula>
    </cfRule>
    <cfRule type="expression" dxfId="2862" priority="608" stopIfTrue="1">
      <formula>Z$98="Base"</formula>
    </cfRule>
  </conditionalFormatting>
  <conditionalFormatting sqref="AA173">
    <cfRule type="expression" dxfId="2861" priority="605" stopIfTrue="1">
      <formula>Z$98="Actual"</formula>
    </cfRule>
    <cfRule type="expression" dxfId="2860" priority="606" stopIfTrue="1">
      <formula>Z$98="Base"</formula>
    </cfRule>
  </conditionalFormatting>
  <conditionalFormatting sqref="AA172">
    <cfRule type="expression" dxfId="2859" priority="603" stopIfTrue="1">
      <formula>Z$98="Actual"</formula>
    </cfRule>
    <cfRule type="expression" dxfId="2858" priority="604" stopIfTrue="1">
      <formula>Z$98="Base"</formula>
    </cfRule>
  </conditionalFormatting>
  <conditionalFormatting sqref="AA172">
    <cfRule type="expression" dxfId="2857" priority="601" stopIfTrue="1">
      <formula>Z$98="Actual"</formula>
    </cfRule>
    <cfRule type="expression" dxfId="2856" priority="602" stopIfTrue="1">
      <formula>Z$98="Base"</formula>
    </cfRule>
  </conditionalFormatting>
  <conditionalFormatting sqref="AA172:AA173">
    <cfRule type="expression" dxfId="2855" priority="599" stopIfTrue="1">
      <formula>Z$98="Actual"</formula>
    </cfRule>
    <cfRule type="expression" dxfId="2854" priority="600" stopIfTrue="1">
      <formula>Z$98="Base"</formula>
    </cfRule>
  </conditionalFormatting>
  <conditionalFormatting sqref="AA172">
    <cfRule type="expression" dxfId="2853" priority="597" stopIfTrue="1">
      <formula>Z$98="Actual"</formula>
    </cfRule>
    <cfRule type="expression" dxfId="2852" priority="598" stopIfTrue="1">
      <formula>Z$98="Base"</formula>
    </cfRule>
  </conditionalFormatting>
  <conditionalFormatting sqref="AA172">
    <cfRule type="expression" dxfId="2851" priority="595" stopIfTrue="1">
      <formula>Z$98="Actual"</formula>
    </cfRule>
    <cfRule type="expression" dxfId="2850" priority="596" stopIfTrue="1">
      <formula>Z$98="Base"</formula>
    </cfRule>
  </conditionalFormatting>
  <conditionalFormatting sqref="AA172:AA173">
    <cfRule type="expression" dxfId="2849" priority="593" stopIfTrue="1">
      <formula>Z$98="Actual"</formula>
    </cfRule>
    <cfRule type="expression" dxfId="2848" priority="594" stopIfTrue="1">
      <formula>Z$98="Base"</formula>
    </cfRule>
  </conditionalFormatting>
  <conditionalFormatting sqref="AA172">
    <cfRule type="expression" dxfId="2847" priority="591" stopIfTrue="1">
      <formula>Z$98="Actual"</formula>
    </cfRule>
    <cfRule type="expression" dxfId="2846" priority="592" stopIfTrue="1">
      <formula>Z$98="Base"</formula>
    </cfRule>
  </conditionalFormatting>
  <conditionalFormatting sqref="AA172">
    <cfRule type="expression" dxfId="2845" priority="589" stopIfTrue="1">
      <formula>Z$98="Actual"</formula>
    </cfRule>
    <cfRule type="expression" dxfId="2844" priority="590" stopIfTrue="1">
      <formula>Z$98="Base"</formula>
    </cfRule>
  </conditionalFormatting>
  <conditionalFormatting sqref="AA172:AC173">
    <cfRule type="expression" dxfId="2843" priority="587" stopIfTrue="1">
      <formula>Z$98="Actual"</formula>
    </cfRule>
    <cfRule type="expression" dxfId="2842" priority="588" stopIfTrue="1">
      <formula>Z$98="Base"</formula>
    </cfRule>
  </conditionalFormatting>
  <conditionalFormatting sqref="AA172:AA173">
    <cfRule type="expression" dxfId="2841" priority="585" stopIfTrue="1">
      <formula>Z$98="Actual"</formula>
    </cfRule>
    <cfRule type="expression" dxfId="2840" priority="586" stopIfTrue="1">
      <formula>Z$98="Base"</formula>
    </cfRule>
  </conditionalFormatting>
  <conditionalFormatting sqref="AA172:AA173">
    <cfRule type="expression" dxfId="2839" priority="583" stopIfTrue="1">
      <formula>Z$98="Actual"</formula>
    </cfRule>
    <cfRule type="expression" dxfId="2838" priority="584" stopIfTrue="1">
      <formula>Z$98="Base"</formula>
    </cfRule>
  </conditionalFormatting>
  <conditionalFormatting sqref="AA172:AA173">
    <cfRule type="expression" dxfId="2837" priority="581" stopIfTrue="1">
      <formula>Z$98="Actual"</formula>
    </cfRule>
    <cfRule type="expression" dxfId="2836" priority="582" stopIfTrue="1">
      <formula>Z$98="Base"</formula>
    </cfRule>
  </conditionalFormatting>
  <conditionalFormatting sqref="AA172">
    <cfRule type="expression" dxfId="2835" priority="579" stopIfTrue="1">
      <formula>Z$98="Actual"</formula>
    </cfRule>
    <cfRule type="expression" dxfId="2834" priority="580" stopIfTrue="1">
      <formula>Z$98="Base"</formula>
    </cfRule>
  </conditionalFormatting>
  <conditionalFormatting sqref="AA173">
    <cfRule type="expression" dxfId="2833" priority="577" stopIfTrue="1">
      <formula>Z$98="Actual"</formula>
    </cfRule>
    <cfRule type="expression" dxfId="2832" priority="578" stopIfTrue="1">
      <formula>Z$98="Base"</formula>
    </cfRule>
  </conditionalFormatting>
  <conditionalFormatting sqref="AA172">
    <cfRule type="expression" dxfId="2831" priority="575" stopIfTrue="1">
      <formula>Z$98="Actual"</formula>
    </cfRule>
    <cfRule type="expression" dxfId="2830" priority="576" stopIfTrue="1">
      <formula>Z$98="Base"</formula>
    </cfRule>
  </conditionalFormatting>
  <conditionalFormatting sqref="AA172">
    <cfRule type="expression" dxfId="2829" priority="573" stopIfTrue="1">
      <formula>Z$98="Actual"</formula>
    </cfRule>
    <cfRule type="expression" dxfId="2828" priority="574" stopIfTrue="1">
      <formula>Z$98="Base"</formula>
    </cfRule>
  </conditionalFormatting>
  <conditionalFormatting sqref="AA172:AA173">
    <cfRule type="expression" dxfId="2827" priority="571" stopIfTrue="1">
      <formula>Z$98="Actual"</formula>
    </cfRule>
    <cfRule type="expression" dxfId="2826" priority="572" stopIfTrue="1">
      <formula>Z$98="Base"</formula>
    </cfRule>
  </conditionalFormatting>
  <conditionalFormatting sqref="AA172">
    <cfRule type="expression" dxfId="2825" priority="569" stopIfTrue="1">
      <formula>Z$98="Actual"</formula>
    </cfRule>
    <cfRule type="expression" dxfId="2824" priority="570" stopIfTrue="1">
      <formula>Z$98="Base"</formula>
    </cfRule>
  </conditionalFormatting>
  <conditionalFormatting sqref="AA172">
    <cfRule type="expression" dxfId="2823" priority="567" stopIfTrue="1">
      <formula>Z$98="Actual"</formula>
    </cfRule>
    <cfRule type="expression" dxfId="2822" priority="568" stopIfTrue="1">
      <formula>Z$98="Base"</formula>
    </cfRule>
  </conditionalFormatting>
  <conditionalFormatting sqref="AA172:AC173">
    <cfRule type="expression" dxfId="2821" priority="565" stopIfTrue="1">
      <formula>Z$98="Actual"</formula>
    </cfRule>
    <cfRule type="expression" dxfId="2820" priority="566" stopIfTrue="1">
      <formula>Z$98="Base"</formula>
    </cfRule>
  </conditionalFormatting>
  <conditionalFormatting sqref="AA172:AA173">
    <cfRule type="expression" dxfId="2819" priority="563" stopIfTrue="1">
      <formula>Z$98="Actual"</formula>
    </cfRule>
    <cfRule type="expression" dxfId="2818" priority="564" stopIfTrue="1">
      <formula>Z$98="Base"</formula>
    </cfRule>
  </conditionalFormatting>
  <conditionalFormatting sqref="AA172:AA173">
    <cfRule type="expression" dxfId="2817" priority="561" stopIfTrue="1">
      <formula>Z$98="Actual"</formula>
    </cfRule>
    <cfRule type="expression" dxfId="2816" priority="562" stopIfTrue="1">
      <formula>Z$98="Base"</formula>
    </cfRule>
  </conditionalFormatting>
  <conditionalFormatting sqref="AA172:AA173">
    <cfRule type="expression" dxfId="2815" priority="559" stopIfTrue="1">
      <formula>Z$98="Actual"</formula>
    </cfRule>
    <cfRule type="expression" dxfId="2814" priority="560" stopIfTrue="1">
      <formula>Z$98="Base"</formula>
    </cfRule>
  </conditionalFormatting>
  <conditionalFormatting sqref="AA172">
    <cfRule type="expression" dxfId="2813" priority="557" stopIfTrue="1">
      <formula>Z$98="Actual"</formula>
    </cfRule>
    <cfRule type="expression" dxfId="2812" priority="558" stopIfTrue="1">
      <formula>Z$98="Base"</formula>
    </cfRule>
  </conditionalFormatting>
  <conditionalFormatting sqref="AA173">
    <cfRule type="expression" dxfId="2811" priority="555" stopIfTrue="1">
      <formula>Z$98="Actual"</formula>
    </cfRule>
    <cfRule type="expression" dxfId="2810" priority="556" stopIfTrue="1">
      <formula>Z$98="Base"</formula>
    </cfRule>
  </conditionalFormatting>
  <conditionalFormatting sqref="AA172">
    <cfRule type="expression" dxfId="2809" priority="553" stopIfTrue="1">
      <formula>Z$98="Actual"</formula>
    </cfRule>
    <cfRule type="expression" dxfId="2808" priority="554" stopIfTrue="1">
      <formula>Z$98="Base"</formula>
    </cfRule>
  </conditionalFormatting>
  <conditionalFormatting sqref="AA172">
    <cfRule type="expression" dxfId="2807" priority="551" stopIfTrue="1">
      <formula>Z$98="Actual"</formula>
    </cfRule>
    <cfRule type="expression" dxfId="2806" priority="552" stopIfTrue="1">
      <formula>Z$98="Base"</formula>
    </cfRule>
  </conditionalFormatting>
  <conditionalFormatting sqref="AA172:AA173">
    <cfRule type="expression" dxfId="2805" priority="549" stopIfTrue="1">
      <formula>Z$98="Actual"</formula>
    </cfRule>
    <cfRule type="expression" dxfId="2804" priority="550" stopIfTrue="1">
      <formula>Z$98="Base"</formula>
    </cfRule>
  </conditionalFormatting>
  <conditionalFormatting sqref="AA172">
    <cfRule type="expression" dxfId="2803" priority="547" stopIfTrue="1">
      <formula>Z$98="Actual"</formula>
    </cfRule>
    <cfRule type="expression" dxfId="2802" priority="548" stopIfTrue="1">
      <formula>Z$98="Base"</formula>
    </cfRule>
  </conditionalFormatting>
  <conditionalFormatting sqref="AA172">
    <cfRule type="expression" dxfId="2801" priority="545" stopIfTrue="1">
      <formula>Z$98="Actual"</formula>
    </cfRule>
    <cfRule type="expression" dxfId="2800" priority="546" stopIfTrue="1">
      <formula>Z$98="Base"</formula>
    </cfRule>
  </conditionalFormatting>
  <conditionalFormatting sqref="AA172:AC173">
    <cfRule type="expression" dxfId="2799" priority="543" stopIfTrue="1">
      <formula>Z$98="Actual"</formula>
    </cfRule>
    <cfRule type="expression" dxfId="2798" priority="544" stopIfTrue="1">
      <formula>Z$98="Base"</formula>
    </cfRule>
  </conditionalFormatting>
  <conditionalFormatting sqref="AA172:AA173">
    <cfRule type="expression" dxfId="2797" priority="541" stopIfTrue="1">
      <formula>Z$98="Actual"</formula>
    </cfRule>
    <cfRule type="expression" dxfId="2796" priority="542" stopIfTrue="1">
      <formula>Z$98="Base"</formula>
    </cfRule>
  </conditionalFormatting>
  <conditionalFormatting sqref="AA172:AA173">
    <cfRule type="expression" dxfId="2795" priority="539" stopIfTrue="1">
      <formula>Z$98="Actual"</formula>
    </cfRule>
    <cfRule type="expression" dxfId="2794" priority="540" stopIfTrue="1">
      <formula>Z$98="Base"</formula>
    </cfRule>
  </conditionalFormatting>
  <conditionalFormatting sqref="AA172:AA173">
    <cfRule type="expression" dxfId="2793" priority="537" stopIfTrue="1">
      <formula>Z$98="Actual"</formula>
    </cfRule>
    <cfRule type="expression" dxfId="2792" priority="538" stopIfTrue="1">
      <formula>Z$98="Base"</formula>
    </cfRule>
  </conditionalFormatting>
  <conditionalFormatting sqref="AA172">
    <cfRule type="expression" dxfId="2791" priority="535" stopIfTrue="1">
      <formula>Z$98="Actual"</formula>
    </cfRule>
    <cfRule type="expression" dxfId="2790" priority="536" stopIfTrue="1">
      <formula>Z$98="Base"</formula>
    </cfRule>
  </conditionalFormatting>
  <conditionalFormatting sqref="AA173">
    <cfRule type="expression" dxfId="2789" priority="533" stopIfTrue="1">
      <formula>Z$98="Actual"</formula>
    </cfRule>
    <cfRule type="expression" dxfId="2788" priority="534" stopIfTrue="1">
      <formula>Z$98="Base"</formula>
    </cfRule>
  </conditionalFormatting>
  <conditionalFormatting sqref="AA172">
    <cfRule type="expression" dxfId="2787" priority="531" stopIfTrue="1">
      <formula>Z$98="Actual"</formula>
    </cfRule>
    <cfRule type="expression" dxfId="2786" priority="532" stopIfTrue="1">
      <formula>Z$98="Base"</formula>
    </cfRule>
  </conditionalFormatting>
  <conditionalFormatting sqref="AA172">
    <cfRule type="expression" dxfId="2785" priority="529" stopIfTrue="1">
      <formula>Z$98="Actual"</formula>
    </cfRule>
    <cfRule type="expression" dxfId="2784" priority="530" stopIfTrue="1">
      <formula>Z$98="Base"</formula>
    </cfRule>
  </conditionalFormatting>
  <conditionalFormatting sqref="AA172:AA173">
    <cfRule type="expression" dxfId="2783" priority="527" stopIfTrue="1">
      <formula>Z$98="Actual"</formula>
    </cfRule>
    <cfRule type="expression" dxfId="2782" priority="528" stopIfTrue="1">
      <formula>Z$98="Base"</formula>
    </cfRule>
  </conditionalFormatting>
  <conditionalFormatting sqref="AA172">
    <cfRule type="expression" dxfId="2781" priority="525" stopIfTrue="1">
      <formula>Z$98="Actual"</formula>
    </cfRule>
    <cfRule type="expression" dxfId="2780" priority="526" stopIfTrue="1">
      <formula>Z$98="Base"</formula>
    </cfRule>
  </conditionalFormatting>
  <conditionalFormatting sqref="AA172">
    <cfRule type="expression" dxfId="2779" priority="523" stopIfTrue="1">
      <formula>Z$98="Actual"</formula>
    </cfRule>
    <cfRule type="expression" dxfId="2778" priority="524" stopIfTrue="1">
      <formula>Z$98="Base"</formula>
    </cfRule>
  </conditionalFormatting>
  <conditionalFormatting sqref="AA172:AC173">
    <cfRule type="expression" dxfId="2777" priority="521" stopIfTrue="1">
      <formula>Z$98="Actual"</formula>
    </cfRule>
    <cfRule type="expression" dxfId="2776" priority="522" stopIfTrue="1">
      <formula>Z$98="Base"</formula>
    </cfRule>
  </conditionalFormatting>
  <conditionalFormatting sqref="AA172:AA173">
    <cfRule type="expression" dxfId="2775" priority="519" stopIfTrue="1">
      <formula>Z$98="Actual"</formula>
    </cfRule>
    <cfRule type="expression" dxfId="2774" priority="520" stopIfTrue="1">
      <formula>Z$98="Base"</formula>
    </cfRule>
  </conditionalFormatting>
  <conditionalFormatting sqref="AA172:AA173">
    <cfRule type="expression" dxfId="2773" priority="517" stopIfTrue="1">
      <formula>Z$98="Actual"</formula>
    </cfRule>
    <cfRule type="expression" dxfId="2772" priority="518" stopIfTrue="1">
      <formula>Z$98="Base"</formula>
    </cfRule>
  </conditionalFormatting>
  <conditionalFormatting sqref="AA172:AA173">
    <cfRule type="expression" dxfId="2771" priority="515" stopIfTrue="1">
      <formula>Z$98="Actual"</formula>
    </cfRule>
    <cfRule type="expression" dxfId="2770" priority="516" stopIfTrue="1">
      <formula>Z$98="Base"</formula>
    </cfRule>
  </conditionalFormatting>
  <conditionalFormatting sqref="AA172">
    <cfRule type="expression" dxfId="2769" priority="513" stopIfTrue="1">
      <formula>Z$98="Actual"</formula>
    </cfRule>
    <cfRule type="expression" dxfId="2768" priority="514" stopIfTrue="1">
      <formula>Z$98="Base"</formula>
    </cfRule>
  </conditionalFormatting>
  <conditionalFormatting sqref="AA173">
    <cfRule type="expression" dxfId="2767" priority="511" stopIfTrue="1">
      <formula>Z$98="Actual"</formula>
    </cfRule>
    <cfRule type="expression" dxfId="2766" priority="512" stopIfTrue="1">
      <formula>Z$98="Base"</formula>
    </cfRule>
  </conditionalFormatting>
  <conditionalFormatting sqref="AA172">
    <cfRule type="expression" dxfId="2765" priority="509" stopIfTrue="1">
      <formula>Z$98="Actual"</formula>
    </cfRule>
    <cfRule type="expression" dxfId="2764" priority="510" stopIfTrue="1">
      <formula>Z$98="Base"</formula>
    </cfRule>
  </conditionalFormatting>
  <conditionalFormatting sqref="AA172">
    <cfRule type="expression" dxfId="2763" priority="507" stopIfTrue="1">
      <formula>Z$98="Actual"</formula>
    </cfRule>
    <cfRule type="expression" dxfId="2762" priority="508" stopIfTrue="1">
      <formula>Z$98="Base"</formula>
    </cfRule>
  </conditionalFormatting>
  <conditionalFormatting sqref="AA172:AA173">
    <cfRule type="expression" dxfId="2761" priority="505" stopIfTrue="1">
      <formula>Z$98="Actual"</formula>
    </cfRule>
    <cfRule type="expression" dxfId="2760" priority="506" stopIfTrue="1">
      <formula>Z$98="Base"</formula>
    </cfRule>
  </conditionalFormatting>
  <conditionalFormatting sqref="AA172">
    <cfRule type="expression" dxfId="2759" priority="503" stopIfTrue="1">
      <formula>Z$98="Actual"</formula>
    </cfRule>
    <cfRule type="expression" dxfId="2758" priority="504" stopIfTrue="1">
      <formula>Z$98="Base"</formula>
    </cfRule>
  </conditionalFormatting>
  <conditionalFormatting sqref="AA172">
    <cfRule type="expression" dxfId="2757" priority="501" stopIfTrue="1">
      <formula>Z$98="Actual"</formula>
    </cfRule>
    <cfRule type="expression" dxfId="2756" priority="502" stopIfTrue="1">
      <formula>Z$98="Base"</formula>
    </cfRule>
  </conditionalFormatting>
  <conditionalFormatting sqref="AA172:AC173">
    <cfRule type="expression" dxfId="2755" priority="499" stopIfTrue="1">
      <formula>Z$98="Actual"</formula>
    </cfRule>
    <cfRule type="expression" dxfId="2754" priority="500" stopIfTrue="1">
      <formula>Z$98="Base"</formula>
    </cfRule>
  </conditionalFormatting>
  <conditionalFormatting sqref="AA172:AA173">
    <cfRule type="expression" dxfId="2753" priority="497" stopIfTrue="1">
      <formula>Z$98="Actual"</formula>
    </cfRule>
    <cfRule type="expression" dxfId="2752" priority="498" stopIfTrue="1">
      <formula>Z$98="Base"</formula>
    </cfRule>
  </conditionalFormatting>
  <conditionalFormatting sqref="AA172:AA173">
    <cfRule type="expression" dxfId="2751" priority="495" stopIfTrue="1">
      <formula>Z$98="Actual"</formula>
    </cfRule>
    <cfRule type="expression" dxfId="2750" priority="496" stopIfTrue="1">
      <formula>Z$98="Base"</formula>
    </cfRule>
  </conditionalFormatting>
  <conditionalFormatting sqref="AA172:AA173">
    <cfRule type="expression" dxfId="2749" priority="493" stopIfTrue="1">
      <formula>Z$98="Actual"</formula>
    </cfRule>
    <cfRule type="expression" dxfId="2748" priority="494" stopIfTrue="1">
      <formula>Z$98="Base"</formula>
    </cfRule>
  </conditionalFormatting>
  <conditionalFormatting sqref="AA172">
    <cfRule type="expression" dxfId="2747" priority="491" stopIfTrue="1">
      <formula>Z$98="Actual"</formula>
    </cfRule>
    <cfRule type="expression" dxfId="2746" priority="492" stopIfTrue="1">
      <formula>Z$98="Base"</formula>
    </cfRule>
  </conditionalFormatting>
  <conditionalFormatting sqref="AA173">
    <cfRule type="expression" dxfId="2745" priority="489" stopIfTrue="1">
      <formula>Z$98="Actual"</formula>
    </cfRule>
    <cfRule type="expression" dxfId="2744" priority="490" stopIfTrue="1">
      <formula>Z$98="Base"</formula>
    </cfRule>
  </conditionalFormatting>
  <conditionalFormatting sqref="AA172">
    <cfRule type="expression" dxfId="2743" priority="487" stopIfTrue="1">
      <formula>Z$98="Actual"</formula>
    </cfRule>
    <cfRule type="expression" dxfId="2742" priority="488" stopIfTrue="1">
      <formula>Z$98="Base"</formula>
    </cfRule>
  </conditionalFormatting>
  <conditionalFormatting sqref="AA172">
    <cfRule type="expression" dxfId="2741" priority="485" stopIfTrue="1">
      <formula>Z$98="Actual"</formula>
    </cfRule>
    <cfRule type="expression" dxfId="2740" priority="486" stopIfTrue="1">
      <formula>Z$98="Base"</formula>
    </cfRule>
  </conditionalFormatting>
  <conditionalFormatting sqref="AA172:AA173">
    <cfRule type="expression" dxfId="2739" priority="483" stopIfTrue="1">
      <formula>Z$98="Actual"</formula>
    </cfRule>
    <cfRule type="expression" dxfId="2738" priority="484" stopIfTrue="1">
      <formula>Z$98="Base"</formula>
    </cfRule>
  </conditionalFormatting>
  <conditionalFormatting sqref="AA172">
    <cfRule type="expression" dxfId="2737" priority="481" stopIfTrue="1">
      <formula>Z$98="Actual"</formula>
    </cfRule>
    <cfRule type="expression" dxfId="2736" priority="482" stopIfTrue="1">
      <formula>Z$98="Base"</formula>
    </cfRule>
  </conditionalFormatting>
  <conditionalFormatting sqref="AA172">
    <cfRule type="expression" dxfId="2735" priority="479" stopIfTrue="1">
      <formula>Z$98="Actual"</formula>
    </cfRule>
    <cfRule type="expression" dxfId="2734" priority="480" stopIfTrue="1">
      <formula>Z$98="Base"</formula>
    </cfRule>
  </conditionalFormatting>
  <conditionalFormatting sqref="AA172:AC173">
    <cfRule type="expression" dxfId="2733" priority="477" stopIfTrue="1">
      <formula>Z$98="Actual"</formula>
    </cfRule>
    <cfRule type="expression" dxfId="2732" priority="478" stopIfTrue="1">
      <formula>Z$98="Base"</formula>
    </cfRule>
  </conditionalFormatting>
  <conditionalFormatting sqref="AA172:AA173">
    <cfRule type="expression" dxfId="2731" priority="475" stopIfTrue="1">
      <formula>Z$98="Actual"</formula>
    </cfRule>
    <cfRule type="expression" dxfId="2730" priority="476" stopIfTrue="1">
      <formula>Z$98="Base"</formula>
    </cfRule>
  </conditionalFormatting>
  <conditionalFormatting sqref="AA172:AA173">
    <cfRule type="expression" dxfId="2729" priority="473" stopIfTrue="1">
      <formula>Z$98="Actual"</formula>
    </cfRule>
    <cfRule type="expression" dxfId="2728" priority="474" stopIfTrue="1">
      <formula>Z$98="Base"</formula>
    </cfRule>
  </conditionalFormatting>
  <conditionalFormatting sqref="AA172:AA173">
    <cfRule type="expression" dxfId="2727" priority="471" stopIfTrue="1">
      <formula>Z$98="Actual"</formula>
    </cfRule>
    <cfRule type="expression" dxfId="2726" priority="472" stopIfTrue="1">
      <formula>Z$98="Base"</formula>
    </cfRule>
  </conditionalFormatting>
  <conditionalFormatting sqref="AA172">
    <cfRule type="expression" dxfId="2725" priority="469" stopIfTrue="1">
      <formula>Z$98="Actual"</formula>
    </cfRule>
    <cfRule type="expression" dxfId="2724" priority="470" stopIfTrue="1">
      <formula>Z$98="Base"</formula>
    </cfRule>
  </conditionalFormatting>
  <conditionalFormatting sqref="AA173">
    <cfRule type="expression" dxfId="2723" priority="467" stopIfTrue="1">
      <formula>Z$98="Actual"</formula>
    </cfRule>
    <cfRule type="expression" dxfId="2722" priority="468" stopIfTrue="1">
      <formula>Z$98="Base"</formula>
    </cfRule>
  </conditionalFormatting>
  <conditionalFormatting sqref="AA172">
    <cfRule type="expression" dxfId="2721" priority="465" stopIfTrue="1">
      <formula>Z$98="Actual"</formula>
    </cfRule>
    <cfRule type="expression" dxfId="2720" priority="466" stopIfTrue="1">
      <formula>Z$98="Base"</formula>
    </cfRule>
  </conditionalFormatting>
  <conditionalFormatting sqref="AA172">
    <cfRule type="expression" dxfId="2719" priority="463" stopIfTrue="1">
      <formula>Z$98="Actual"</formula>
    </cfRule>
    <cfRule type="expression" dxfId="2718" priority="464" stopIfTrue="1">
      <formula>Z$98="Base"</formula>
    </cfRule>
  </conditionalFormatting>
  <conditionalFormatting sqref="AA172:AA173">
    <cfRule type="expression" dxfId="2717" priority="461" stopIfTrue="1">
      <formula>Z$98="Actual"</formula>
    </cfRule>
    <cfRule type="expression" dxfId="2716" priority="462" stopIfTrue="1">
      <formula>Z$98="Base"</formula>
    </cfRule>
  </conditionalFormatting>
  <conditionalFormatting sqref="AA172">
    <cfRule type="expression" dxfId="2715" priority="459" stopIfTrue="1">
      <formula>Z$98="Actual"</formula>
    </cfRule>
    <cfRule type="expression" dxfId="2714" priority="460" stopIfTrue="1">
      <formula>Z$98="Base"</formula>
    </cfRule>
  </conditionalFormatting>
  <conditionalFormatting sqref="AA172">
    <cfRule type="expression" dxfId="2713" priority="457" stopIfTrue="1">
      <formula>Z$98="Actual"</formula>
    </cfRule>
    <cfRule type="expression" dxfId="2712" priority="458" stopIfTrue="1">
      <formula>Z$98="Base"</formula>
    </cfRule>
  </conditionalFormatting>
  <conditionalFormatting sqref="AC172:AC173">
    <cfRule type="expression" dxfId="2711" priority="455" stopIfTrue="1">
      <formula>AB$98="Actual"</formula>
    </cfRule>
    <cfRule type="expression" dxfId="2710" priority="456" stopIfTrue="1">
      <formula>AB$98="Base"</formula>
    </cfRule>
  </conditionalFormatting>
  <conditionalFormatting sqref="AC172:AC173">
    <cfRule type="expression" dxfId="2709" priority="453" stopIfTrue="1">
      <formula>AB$98="Actual"</formula>
    </cfRule>
    <cfRule type="expression" dxfId="2708" priority="454" stopIfTrue="1">
      <formula>AB$98="Base"</formula>
    </cfRule>
  </conditionalFormatting>
  <conditionalFormatting sqref="AA172:AC173">
    <cfRule type="expression" dxfId="2707" priority="451" stopIfTrue="1">
      <formula>Z$98="Actual"</formula>
    </cfRule>
    <cfRule type="expression" dxfId="2706" priority="452" stopIfTrue="1">
      <formula>Z$98="Base"</formula>
    </cfRule>
  </conditionalFormatting>
  <conditionalFormatting sqref="AA172:AA173">
    <cfRule type="expression" dxfId="2705" priority="449" stopIfTrue="1">
      <formula>Z$98="Actual"</formula>
    </cfRule>
    <cfRule type="expression" dxfId="2704" priority="450" stopIfTrue="1">
      <formula>Z$98="Base"</formula>
    </cfRule>
  </conditionalFormatting>
  <conditionalFormatting sqref="AA172:AA173">
    <cfRule type="expression" dxfId="2703" priority="447" stopIfTrue="1">
      <formula>Z$98="Actual"</formula>
    </cfRule>
    <cfRule type="expression" dxfId="2702" priority="448" stopIfTrue="1">
      <formula>Z$98="Base"</formula>
    </cfRule>
  </conditionalFormatting>
  <conditionalFormatting sqref="AA172:AA173">
    <cfRule type="expression" dxfId="2701" priority="445" stopIfTrue="1">
      <formula>Z$98="Actual"</formula>
    </cfRule>
    <cfRule type="expression" dxfId="2700" priority="446" stopIfTrue="1">
      <formula>Z$98="Base"</formula>
    </cfRule>
  </conditionalFormatting>
  <conditionalFormatting sqref="AA172">
    <cfRule type="expression" dxfId="2699" priority="443" stopIfTrue="1">
      <formula>Z$98="Actual"</formula>
    </cfRule>
    <cfRule type="expression" dxfId="2698" priority="444" stopIfTrue="1">
      <formula>Z$98="Base"</formula>
    </cfRule>
  </conditionalFormatting>
  <conditionalFormatting sqref="AA173">
    <cfRule type="expression" dxfId="2697" priority="441" stopIfTrue="1">
      <formula>Z$98="Actual"</formula>
    </cfRule>
    <cfRule type="expression" dxfId="2696" priority="442" stopIfTrue="1">
      <formula>Z$98="Base"</formula>
    </cfRule>
  </conditionalFormatting>
  <conditionalFormatting sqref="AA172">
    <cfRule type="expression" dxfId="2695" priority="439" stopIfTrue="1">
      <formula>Z$98="Actual"</formula>
    </cfRule>
    <cfRule type="expression" dxfId="2694" priority="440" stopIfTrue="1">
      <formula>Z$98="Base"</formula>
    </cfRule>
  </conditionalFormatting>
  <conditionalFormatting sqref="AA172">
    <cfRule type="expression" dxfId="2693" priority="437" stopIfTrue="1">
      <formula>Z$98="Actual"</formula>
    </cfRule>
    <cfRule type="expression" dxfId="2692" priority="438" stopIfTrue="1">
      <formula>Z$98="Base"</formula>
    </cfRule>
  </conditionalFormatting>
  <conditionalFormatting sqref="AA172:AA173">
    <cfRule type="expression" dxfId="2691" priority="435" stopIfTrue="1">
      <formula>Z$98="Actual"</formula>
    </cfRule>
    <cfRule type="expression" dxfId="2690" priority="436" stopIfTrue="1">
      <formula>Z$98="Base"</formula>
    </cfRule>
  </conditionalFormatting>
  <conditionalFormatting sqref="AA172">
    <cfRule type="expression" dxfId="2689" priority="433" stopIfTrue="1">
      <formula>Z$98="Actual"</formula>
    </cfRule>
    <cfRule type="expression" dxfId="2688" priority="434" stopIfTrue="1">
      <formula>Z$98="Base"</formula>
    </cfRule>
  </conditionalFormatting>
  <conditionalFormatting sqref="AA172">
    <cfRule type="expression" dxfId="2687" priority="431" stopIfTrue="1">
      <formula>Z$98="Actual"</formula>
    </cfRule>
    <cfRule type="expression" dxfId="2686" priority="432" stopIfTrue="1">
      <formula>Z$98="Base"</formula>
    </cfRule>
  </conditionalFormatting>
  <conditionalFormatting sqref="AA172:AA173">
    <cfRule type="expression" dxfId="2685" priority="429" stopIfTrue="1">
      <formula>Z$98="Actual"</formula>
    </cfRule>
    <cfRule type="expression" dxfId="2684" priority="430" stopIfTrue="1">
      <formula>Z$98="Base"</formula>
    </cfRule>
  </conditionalFormatting>
  <conditionalFormatting sqref="AA172:AA173">
    <cfRule type="expression" dxfId="2683" priority="427" stopIfTrue="1">
      <formula>Z$98="Actual"</formula>
    </cfRule>
    <cfRule type="expression" dxfId="2682" priority="428" stopIfTrue="1">
      <formula>Z$98="Base"</formula>
    </cfRule>
  </conditionalFormatting>
  <conditionalFormatting sqref="AA172:AA173">
    <cfRule type="expression" dxfId="2681" priority="425" stopIfTrue="1">
      <formula>Z$98="Actual"</formula>
    </cfRule>
    <cfRule type="expression" dxfId="2680" priority="426" stopIfTrue="1">
      <formula>Z$98="Base"</formula>
    </cfRule>
  </conditionalFormatting>
  <conditionalFormatting sqref="AA172:AA173">
    <cfRule type="expression" dxfId="2679" priority="423" stopIfTrue="1">
      <formula>Z$98="Actual"</formula>
    </cfRule>
    <cfRule type="expression" dxfId="2678" priority="424" stopIfTrue="1">
      <formula>Z$98="Base"</formula>
    </cfRule>
  </conditionalFormatting>
  <conditionalFormatting sqref="AA172">
    <cfRule type="expression" dxfId="2677" priority="421" stopIfTrue="1">
      <formula>Z$98="Actual"</formula>
    </cfRule>
    <cfRule type="expression" dxfId="2676" priority="422" stopIfTrue="1">
      <formula>Z$98="Base"</formula>
    </cfRule>
  </conditionalFormatting>
  <conditionalFormatting sqref="AA173">
    <cfRule type="expression" dxfId="2675" priority="419" stopIfTrue="1">
      <formula>Z$98="Actual"</formula>
    </cfRule>
    <cfRule type="expression" dxfId="2674" priority="420" stopIfTrue="1">
      <formula>Z$98="Base"</formula>
    </cfRule>
  </conditionalFormatting>
  <conditionalFormatting sqref="AA172">
    <cfRule type="expression" dxfId="2673" priority="417" stopIfTrue="1">
      <formula>Z$98="Actual"</formula>
    </cfRule>
    <cfRule type="expression" dxfId="2672" priority="418" stopIfTrue="1">
      <formula>Z$98="Base"</formula>
    </cfRule>
  </conditionalFormatting>
  <conditionalFormatting sqref="AA172">
    <cfRule type="expression" dxfId="2671" priority="415" stopIfTrue="1">
      <formula>Z$98="Actual"</formula>
    </cfRule>
    <cfRule type="expression" dxfId="2670" priority="416" stopIfTrue="1">
      <formula>Z$98="Base"</formula>
    </cfRule>
  </conditionalFormatting>
  <conditionalFormatting sqref="AA172:AA173">
    <cfRule type="expression" dxfId="2669" priority="413" stopIfTrue="1">
      <formula>Z$98="Actual"</formula>
    </cfRule>
    <cfRule type="expression" dxfId="2668" priority="414" stopIfTrue="1">
      <formula>Z$98="Base"</formula>
    </cfRule>
  </conditionalFormatting>
  <conditionalFormatting sqref="AA172">
    <cfRule type="expression" dxfId="2667" priority="411" stopIfTrue="1">
      <formula>Z$98="Actual"</formula>
    </cfRule>
    <cfRule type="expression" dxfId="2666" priority="412" stopIfTrue="1">
      <formula>Z$98="Base"</formula>
    </cfRule>
  </conditionalFormatting>
  <conditionalFormatting sqref="AA172">
    <cfRule type="expression" dxfId="2665" priority="409" stopIfTrue="1">
      <formula>Z$98="Actual"</formula>
    </cfRule>
    <cfRule type="expression" dxfId="2664" priority="410" stopIfTrue="1">
      <formula>Z$98="Base"</formula>
    </cfRule>
  </conditionalFormatting>
  <conditionalFormatting sqref="AC172:AC173">
    <cfRule type="expression" dxfId="2663" priority="407" stopIfTrue="1">
      <formula>AB$98="Actual"</formula>
    </cfRule>
    <cfRule type="expression" dxfId="2662" priority="408" stopIfTrue="1">
      <formula>AB$98="Base"</formula>
    </cfRule>
  </conditionalFormatting>
  <conditionalFormatting sqref="AA172:AC173">
    <cfRule type="expression" dxfId="2661" priority="404" stopIfTrue="1">
      <formula>Z$98="Actual"</formula>
    </cfRule>
    <cfRule type="expression" dxfId="2660" priority="405" stopIfTrue="1">
      <formula>Z$98="Base"</formula>
    </cfRule>
  </conditionalFormatting>
  <conditionalFormatting sqref="AA172:AA173">
    <cfRule type="expression" dxfId="2659" priority="400" stopIfTrue="1">
      <formula>Z$98="Actual"</formula>
    </cfRule>
    <cfRule type="expression" dxfId="2658" priority="401" stopIfTrue="1">
      <formula>Z$98="Base"</formula>
    </cfRule>
  </conditionalFormatting>
  <conditionalFormatting sqref="AA172:AA173">
    <cfRule type="expression" dxfId="2657" priority="398" stopIfTrue="1">
      <formula>Z$98="Actual"</formula>
    </cfRule>
    <cfRule type="expression" dxfId="2656" priority="399" stopIfTrue="1">
      <formula>Z$98="Base"</formula>
    </cfRule>
  </conditionalFormatting>
  <conditionalFormatting sqref="AA172:AA173">
    <cfRule type="expression" dxfId="2655" priority="396" stopIfTrue="1">
      <formula>Z$98="Actual"</formula>
    </cfRule>
    <cfRule type="expression" dxfId="2654" priority="397" stopIfTrue="1">
      <formula>Z$98="Base"</formula>
    </cfRule>
  </conditionalFormatting>
  <conditionalFormatting sqref="AA172">
    <cfRule type="expression" dxfId="2653" priority="394" stopIfTrue="1">
      <formula>Z$98="Actual"</formula>
    </cfRule>
    <cfRule type="expression" dxfId="2652" priority="395" stopIfTrue="1">
      <formula>Z$98="Base"</formula>
    </cfRule>
  </conditionalFormatting>
  <conditionalFormatting sqref="AA173">
    <cfRule type="expression" dxfId="2651" priority="392" stopIfTrue="1">
      <formula>Z$98="Actual"</formula>
    </cfRule>
    <cfRule type="expression" dxfId="2650" priority="393" stopIfTrue="1">
      <formula>Z$98="Base"</formula>
    </cfRule>
  </conditionalFormatting>
  <conditionalFormatting sqref="AA172">
    <cfRule type="expression" dxfId="2649" priority="390" stopIfTrue="1">
      <formula>Z$98="Actual"</formula>
    </cfRule>
    <cfRule type="expression" dxfId="2648" priority="391" stopIfTrue="1">
      <formula>Z$98="Base"</formula>
    </cfRule>
  </conditionalFormatting>
  <conditionalFormatting sqref="AA172">
    <cfRule type="expression" dxfId="2647" priority="388" stopIfTrue="1">
      <formula>Z$98="Actual"</formula>
    </cfRule>
    <cfRule type="expression" dxfId="2646" priority="389" stopIfTrue="1">
      <formula>Z$98="Base"</formula>
    </cfRule>
  </conditionalFormatting>
  <conditionalFormatting sqref="AA172:AA173">
    <cfRule type="expression" dxfId="2645" priority="386" stopIfTrue="1">
      <formula>Z$98="Actual"</formula>
    </cfRule>
    <cfRule type="expression" dxfId="2644" priority="387" stopIfTrue="1">
      <formula>Z$98="Base"</formula>
    </cfRule>
  </conditionalFormatting>
  <conditionalFormatting sqref="AA172">
    <cfRule type="expression" dxfId="2643" priority="384" stopIfTrue="1">
      <formula>Z$98="Actual"</formula>
    </cfRule>
    <cfRule type="expression" dxfId="2642" priority="385" stopIfTrue="1">
      <formula>Z$98="Base"</formula>
    </cfRule>
  </conditionalFormatting>
  <conditionalFormatting sqref="AA172">
    <cfRule type="expression" dxfId="2641" priority="382" stopIfTrue="1">
      <formula>Z$98="Actual"</formula>
    </cfRule>
    <cfRule type="expression" dxfId="2640" priority="383" stopIfTrue="1">
      <formula>Z$98="Base"</formula>
    </cfRule>
  </conditionalFormatting>
  <conditionalFormatting sqref="AA172:AC173">
    <cfRule type="expression" dxfId="2639" priority="380" stopIfTrue="1">
      <formula>Z$98="Actual"</formula>
    </cfRule>
    <cfRule type="expression" dxfId="2638" priority="381" stopIfTrue="1">
      <formula>Z$98="Base"</formula>
    </cfRule>
  </conditionalFormatting>
  <conditionalFormatting sqref="AA172:AA173">
    <cfRule type="expression" dxfId="2637" priority="378" stopIfTrue="1">
      <formula>Z$98="Actual"</formula>
    </cfRule>
    <cfRule type="expression" dxfId="2636" priority="379" stopIfTrue="1">
      <formula>Z$98="Base"</formula>
    </cfRule>
  </conditionalFormatting>
  <conditionalFormatting sqref="AA172:AA173">
    <cfRule type="expression" dxfId="2635" priority="376" stopIfTrue="1">
      <formula>Z$98="Actual"</formula>
    </cfRule>
    <cfRule type="expression" dxfId="2634" priority="377" stopIfTrue="1">
      <formula>Z$98="Base"</formula>
    </cfRule>
  </conditionalFormatting>
  <conditionalFormatting sqref="AA172:AA173">
    <cfRule type="expression" dxfId="2633" priority="374" stopIfTrue="1">
      <formula>Z$98="Actual"</formula>
    </cfRule>
    <cfRule type="expression" dxfId="2632" priority="375" stopIfTrue="1">
      <formula>Z$98="Base"</formula>
    </cfRule>
  </conditionalFormatting>
  <conditionalFormatting sqref="AA172">
    <cfRule type="expression" dxfId="2631" priority="372" stopIfTrue="1">
      <formula>Z$98="Actual"</formula>
    </cfRule>
    <cfRule type="expression" dxfId="2630" priority="373" stopIfTrue="1">
      <formula>Z$98="Base"</formula>
    </cfRule>
  </conditionalFormatting>
  <conditionalFormatting sqref="AA173">
    <cfRule type="expression" dxfId="2629" priority="370" stopIfTrue="1">
      <formula>Z$98="Actual"</formula>
    </cfRule>
    <cfRule type="expression" dxfId="2628" priority="371" stopIfTrue="1">
      <formula>Z$98="Base"</formula>
    </cfRule>
  </conditionalFormatting>
  <conditionalFormatting sqref="AA172">
    <cfRule type="expression" dxfId="2627" priority="368" stopIfTrue="1">
      <formula>Z$98="Actual"</formula>
    </cfRule>
    <cfRule type="expression" dxfId="2626" priority="369" stopIfTrue="1">
      <formula>Z$98="Base"</formula>
    </cfRule>
  </conditionalFormatting>
  <conditionalFormatting sqref="AA172">
    <cfRule type="expression" dxfId="2625" priority="366" stopIfTrue="1">
      <formula>Z$98="Actual"</formula>
    </cfRule>
    <cfRule type="expression" dxfId="2624" priority="367" stopIfTrue="1">
      <formula>Z$98="Base"</formula>
    </cfRule>
  </conditionalFormatting>
  <conditionalFormatting sqref="AA172:AA173">
    <cfRule type="expression" dxfId="2623" priority="364" stopIfTrue="1">
      <formula>Z$98="Actual"</formula>
    </cfRule>
    <cfRule type="expression" dxfId="2622" priority="365" stopIfTrue="1">
      <formula>Z$98="Base"</formula>
    </cfRule>
  </conditionalFormatting>
  <conditionalFormatting sqref="AA172">
    <cfRule type="expression" dxfId="2621" priority="362" stopIfTrue="1">
      <formula>Z$98="Actual"</formula>
    </cfRule>
    <cfRule type="expression" dxfId="2620" priority="363" stopIfTrue="1">
      <formula>Z$98="Base"</formula>
    </cfRule>
  </conditionalFormatting>
  <conditionalFormatting sqref="AA172">
    <cfRule type="expression" dxfId="2619" priority="360" stopIfTrue="1">
      <formula>Z$98="Actual"</formula>
    </cfRule>
    <cfRule type="expression" dxfId="2618" priority="361" stopIfTrue="1">
      <formula>Z$98="Base"</formula>
    </cfRule>
  </conditionalFormatting>
  <conditionalFormatting sqref="AA172:AC173">
    <cfRule type="expression" dxfId="2617" priority="358" stopIfTrue="1">
      <formula>Z$98="Actual"</formula>
    </cfRule>
    <cfRule type="expression" dxfId="2616" priority="359" stopIfTrue="1">
      <formula>Z$98="Base"</formula>
    </cfRule>
  </conditionalFormatting>
  <conditionalFormatting sqref="AA172:AA173">
    <cfRule type="expression" dxfId="2615" priority="356" stopIfTrue="1">
      <formula>Z$98="Actual"</formula>
    </cfRule>
    <cfRule type="expression" dxfId="2614" priority="357" stopIfTrue="1">
      <formula>Z$98="Base"</formula>
    </cfRule>
  </conditionalFormatting>
  <conditionalFormatting sqref="AA172:AA173">
    <cfRule type="expression" dxfId="2613" priority="354" stopIfTrue="1">
      <formula>Z$98="Actual"</formula>
    </cfRule>
    <cfRule type="expression" dxfId="2612" priority="355" stopIfTrue="1">
      <formula>Z$98="Base"</formula>
    </cfRule>
  </conditionalFormatting>
  <conditionalFormatting sqref="AA172:AA173">
    <cfRule type="expression" dxfId="2611" priority="352" stopIfTrue="1">
      <formula>Z$98="Actual"</formula>
    </cfRule>
    <cfRule type="expression" dxfId="2610" priority="353" stopIfTrue="1">
      <formula>Z$98="Base"</formula>
    </cfRule>
  </conditionalFormatting>
  <conditionalFormatting sqref="AA172">
    <cfRule type="expression" dxfId="2609" priority="350" stopIfTrue="1">
      <formula>Z$98="Actual"</formula>
    </cfRule>
    <cfRule type="expression" dxfId="2608" priority="351" stopIfTrue="1">
      <formula>Z$98="Base"</formula>
    </cfRule>
  </conditionalFormatting>
  <conditionalFormatting sqref="AA173">
    <cfRule type="expression" dxfId="2607" priority="348" stopIfTrue="1">
      <formula>Z$98="Actual"</formula>
    </cfRule>
    <cfRule type="expression" dxfId="2606" priority="349" stopIfTrue="1">
      <formula>Z$98="Base"</formula>
    </cfRule>
  </conditionalFormatting>
  <conditionalFormatting sqref="AA172">
    <cfRule type="expression" dxfId="2605" priority="346" stopIfTrue="1">
      <formula>Z$98="Actual"</formula>
    </cfRule>
    <cfRule type="expression" dxfId="2604" priority="347" stopIfTrue="1">
      <formula>Z$98="Base"</formula>
    </cfRule>
  </conditionalFormatting>
  <conditionalFormatting sqref="AA172">
    <cfRule type="expression" dxfId="2603" priority="344" stopIfTrue="1">
      <formula>Z$98="Actual"</formula>
    </cfRule>
    <cfRule type="expression" dxfId="2602" priority="345" stopIfTrue="1">
      <formula>Z$98="Base"</formula>
    </cfRule>
  </conditionalFormatting>
  <conditionalFormatting sqref="AA172:AA173">
    <cfRule type="expression" dxfId="2601" priority="342" stopIfTrue="1">
      <formula>Z$98="Actual"</formula>
    </cfRule>
    <cfRule type="expression" dxfId="2600" priority="343" stopIfTrue="1">
      <formula>Z$98="Base"</formula>
    </cfRule>
  </conditionalFormatting>
  <conditionalFormatting sqref="AA172">
    <cfRule type="expression" dxfId="2599" priority="340" stopIfTrue="1">
      <formula>Z$98="Actual"</formula>
    </cfRule>
    <cfRule type="expression" dxfId="2598" priority="341" stopIfTrue="1">
      <formula>Z$98="Base"</formula>
    </cfRule>
  </conditionalFormatting>
  <conditionalFormatting sqref="AA172">
    <cfRule type="expression" dxfId="2597" priority="338" stopIfTrue="1">
      <formula>Z$98="Actual"</formula>
    </cfRule>
    <cfRule type="expression" dxfId="2596" priority="339" stopIfTrue="1">
      <formula>Z$98="Base"</formula>
    </cfRule>
  </conditionalFormatting>
  <conditionalFormatting sqref="AA172:AC173">
    <cfRule type="expression" dxfId="2595" priority="336" stopIfTrue="1">
      <formula>Z$98="Actual"</formula>
    </cfRule>
    <cfRule type="expression" dxfId="2594" priority="337" stopIfTrue="1">
      <formula>Z$98="Base"</formula>
    </cfRule>
  </conditionalFormatting>
  <conditionalFormatting sqref="AA172:AA173">
    <cfRule type="expression" dxfId="2593" priority="334" stopIfTrue="1">
      <formula>Z$98="Actual"</formula>
    </cfRule>
    <cfRule type="expression" dxfId="2592" priority="335" stopIfTrue="1">
      <formula>Z$98="Base"</formula>
    </cfRule>
  </conditionalFormatting>
  <conditionalFormatting sqref="AA172:AA173">
    <cfRule type="expression" dxfId="2591" priority="332" stopIfTrue="1">
      <formula>Z$98="Actual"</formula>
    </cfRule>
    <cfRule type="expression" dxfId="2590" priority="333" stopIfTrue="1">
      <formula>Z$98="Base"</formula>
    </cfRule>
  </conditionalFormatting>
  <conditionalFormatting sqref="AA172:AA173">
    <cfRule type="expression" dxfId="2589" priority="330" stopIfTrue="1">
      <formula>Z$98="Actual"</formula>
    </cfRule>
    <cfRule type="expression" dxfId="2588" priority="331" stopIfTrue="1">
      <formula>Z$98="Base"</formula>
    </cfRule>
  </conditionalFormatting>
  <conditionalFormatting sqref="AA172">
    <cfRule type="expression" dxfId="2587" priority="328" stopIfTrue="1">
      <formula>Z$98="Actual"</formula>
    </cfRule>
    <cfRule type="expression" dxfId="2586" priority="329" stopIfTrue="1">
      <formula>Z$98="Base"</formula>
    </cfRule>
  </conditionalFormatting>
  <conditionalFormatting sqref="AA173">
    <cfRule type="expression" dxfId="2585" priority="326" stopIfTrue="1">
      <formula>Z$98="Actual"</formula>
    </cfRule>
    <cfRule type="expression" dxfId="2584" priority="327" stopIfTrue="1">
      <formula>Z$98="Base"</formula>
    </cfRule>
  </conditionalFormatting>
  <conditionalFormatting sqref="AA172">
    <cfRule type="expression" dxfId="2583" priority="324" stopIfTrue="1">
      <formula>Z$98="Actual"</formula>
    </cfRule>
    <cfRule type="expression" dxfId="2582" priority="325" stopIfTrue="1">
      <formula>Z$98="Base"</formula>
    </cfRule>
  </conditionalFormatting>
  <conditionalFormatting sqref="AA172">
    <cfRule type="expression" dxfId="2581" priority="322" stopIfTrue="1">
      <formula>Z$98="Actual"</formula>
    </cfRule>
    <cfRule type="expression" dxfId="2580" priority="323" stopIfTrue="1">
      <formula>Z$98="Base"</formula>
    </cfRule>
  </conditionalFormatting>
  <conditionalFormatting sqref="AA172:AA173">
    <cfRule type="expression" dxfId="2579" priority="320" stopIfTrue="1">
      <formula>Z$98="Actual"</formula>
    </cfRule>
    <cfRule type="expression" dxfId="2578" priority="321" stopIfTrue="1">
      <formula>Z$98="Base"</formula>
    </cfRule>
  </conditionalFormatting>
  <conditionalFormatting sqref="AA172">
    <cfRule type="expression" dxfId="2577" priority="318" stopIfTrue="1">
      <formula>Z$98="Actual"</formula>
    </cfRule>
    <cfRule type="expression" dxfId="2576" priority="319" stopIfTrue="1">
      <formula>Z$98="Base"</formula>
    </cfRule>
  </conditionalFormatting>
  <conditionalFormatting sqref="AA172">
    <cfRule type="expression" dxfId="2575" priority="316" stopIfTrue="1">
      <formula>Z$98="Actual"</formula>
    </cfRule>
    <cfRule type="expression" dxfId="2574" priority="317" stopIfTrue="1">
      <formula>Z$98="Base"</formula>
    </cfRule>
  </conditionalFormatting>
  <conditionalFormatting sqref="AA172:AC173">
    <cfRule type="expression" dxfId="2573" priority="314" stopIfTrue="1">
      <formula>Z$98="Actual"</formula>
    </cfRule>
    <cfRule type="expression" dxfId="2572" priority="315" stopIfTrue="1">
      <formula>Z$98="Base"</formula>
    </cfRule>
  </conditionalFormatting>
  <conditionalFormatting sqref="AA172:AA173">
    <cfRule type="expression" dxfId="2571" priority="312" stopIfTrue="1">
      <formula>Z$98="Actual"</formula>
    </cfRule>
    <cfRule type="expression" dxfId="2570" priority="313" stopIfTrue="1">
      <formula>Z$98="Base"</formula>
    </cfRule>
  </conditionalFormatting>
  <conditionalFormatting sqref="AA172:AA173">
    <cfRule type="expression" dxfId="2569" priority="310" stopIfTrue="1">
      <formula>Z$98="Actual"</formula>
    </cfRule>
    <cfRule type="expression" dxfId="2568" priority="311" stopIfTrue="1">
      <formula>Z$98="Base"</formula>
    </cfRule>
  </conditionalFormatting>
  <conditionalFormatting sqref="AA172:AA173">
    <cfRule type="expression" dxfId="2567" priority="308" stopIfTrue="1">
      <formula>Z$98="Actual"</formula>
    </cfRule>
    <cfRule type="expression" dxfId="2566" priority="309" stopIfTrue="1">
      <formula>Z$98="Base"</formula>
    </cfRule>
  </conditionalFormatting>
  <conditionalFormatting sqref="AA172">
    <cfRule type="expression" dxfId="2565" priority="306" stopIfTrue="1">
      <formula>Z$98="Actual"</formula>
    </cfRule>
    <cfRule type="expression" dxfId="2564" priority="307" stopIfTrue="1">
      <formula>Z$98="Base"</formula>
    </cfRule>
  </conditionalFormatting>
  <conditionalFormatting sqref="AA173">
    <cfRule type="expression" dxfId="2563" priority="304" stopIfTrue="1">
      <formula>Z$98="Actual"</formula>
    </cfRule>
    <cfRule type="expression" dxfId="2562" priority="305" stopIfTrue="1">
      <formula>Z$98="Base"</formula>
    </cfRule>
  </conditionalFormatting>
  <conditionalFormatting sqref="AA172">
    <cfRule type="expression" dxfId="2561" priority="302" stopIfTrue="1">
      <formula>Z$98="Actual"</formula>
    </cfRule>
    <cfRule type="expression" dxfId="2560" priority="303" stopIfTrue="1">
      <formula>Z$98="Base"</formula>
    </cfRule>
  </conditionalFormatting>
  <conditionalFormatting sqref="AA172">
    <cfRule type="expression" dxfId="2559" priority="300" stopIfTrue="1">
      <formula>Z$98="Actual"</formula>
    </cfRule>
    <cfRule type="expression" dxfId="2558" priority="301" stopIfTrue="1">
      <formula>Z$98="Base"</formula>
    </cfRule>
  </conditionalFormatting>
  <conditionalFormatting sqref="AA172:AA173">
    <cfRule type="expression" dxfId="2557" priority="298" stopIfTrue="1">
      <formula>Z$98="Actual"</formula>
    </cfRule>
    <cfRule type="expression" dxfId="2556" priority="299" stopIfTrue="1">
      <formula>Z$98="Base"</formula>
    </cfRule>
  </conditionalFormatting>
  <conditionalFormatting sqref="AA172">
    <cfRule type="expression" dxfId="2555" priority="296" stopIfTrue="1">
      <formula>Z$98="Actual"</formula>
    </cfRule>
    <cfRule type="expression" dxfId="2554" priority="297" stopIfTrue="1">
      <formula>Z$98="Base"</formula>
    </cfRule>
  </conditionalFormatting>
  <conditionalFormatting sqref="AA172">
    <cfRule type="expression" dxfId="2553" priority="294" stopIfTrue="1">
      <formula>Z$98="Actual"</formula>
    </cfRule>
    <cfRule type="expression" dxfId="2552" priority="295" stopIfTrue="1">
      <formula>Z$98="Base"</formula>
    </cfRule>
  </conditionalFormatting>
  <conditionalFormatting sqref="AA172:AC173">
    <cfRule type="expression" dxfId="2551" priority="292" stopIfTrue="1">
      <formula>Z$98="Actual"</formula>
    </cfRule>
    <cfRule type="expression" dxfId="2550" priority="293" stopIfTrue="1">
      <formula>Z$98="Base"</formula>
    </cfRule>
  </conditionalFormatting>
  <conditionalFormatting sqref="AA172:AA173">
    <cfRule type="expression" dxfId="2549" priority="290" stopIfTrue="1">
      <formula>Z$98="Actual"</formula>
    </cfRule>
    <cfRule type="expression" dxfId="2548" priority="291" stopIfTrue="1">
      <formula>Z$98="Base"</formula>
    </cfRule>
  </conditionalFormatting>
  <conditionalFormatting sqref="AA172:AA173">
    <cfRule type="expression" dxfId="2547" priority="288" stopIfTrue="1">
      <formula>Z$98="Actual"</formula>
    </cfRule>
    <cfRule type="expression" dxfId="2546" priority="289" stopIfTrue="1">
      <formula>Z$98="Base"</formula>
    </cfRule>
  </conditionalFormatting>
  <conditionalFormatting sqref="AA172:AA173">
    <cfRule type="expression" dxfId="2545" priority="286" stopIfTrue="1">
      <formula>Z$98="Actual"</formula>
    </cfRule>
    <cfRule type="expression" dxfId="2544" priority="287" stopIfTrue="1">
      <formula>Z$98="Base"</formula>
    </cfRule>
  </conditionalFormatting>
  <conditionalFormatting sqref="AA172">
    <cfRule type="expression" dxfId="2543" priority="284" stopIfTrue="1">
      <formula>Z$98="Actual"</formula>
    </cfRule>
    <cfRule type="expression" dxfId="2542" priority="285" stopIfTrue="1">
      <formula>Z$98="Base"</formula>
    </cfRule>
  </conditionalFormatting>
  <conditionalFormatting sqref="AA173">
    <cfRule type="expression" dxfId="2541" priority="282" stopIfTrue="1">
      <formula>Z$98="Actual"</formula>
    </cfRule>
    <cfRule type="expression" dxfId="2540" priority="283" stopIfTrue="1">
      <formula>Z$98="Base"</formula>
    </cfRule>
  </conditionalFormatting>
  <conditionalFormatting sqref="AA172">
    <cfRule type="expression" dxfId="2539" priority="280" stopIfTrue="1">
      <formula>Z$98="Actual"</formula>
    </cfRule>
    <cfRule type="expression" dxfId="2538" priority="281" stopIfTrue="1">
      <formula>Z$98="Base"</formula>
    </cfRule>
  </conditionalFormatting>
  <conditionalFormatting sqref="AA172">
    <cfRule type="expression" dxfId="2537" priority="278" stopIfTrue="1">
      <formula>Z$98="Actual"</formula>
    </cfRule>
    <cfRule type="expression" dxfId="2536" priority="279" stopIfTrue="1">
      <formula>Z$98="Base"</formula>
    </cfRule>
  </conditionalFormatting>
  <conditionalFormatting sqref="AA172:AA173">
    <cfRule type="expression" dxfId="2535" priority="276" stopIfTrue="1">
      <formula>Z$98="Actual"</formula>
    </cfRule>
    <cfRule type="expression" dxfId="2534" priority="277" stopIfTrue="1">
      <formula>Z$98="Base"</formula>
    </cfRule>
  </conditionalFormatting>
  <conditionalFormatting sqref="AA172">
    <cfRule type="expression" dxfId="2533" priority="274" stopIfTrue="1">
      <formula>Z$98="Actual"</formula>
    </cfRule>
    <cfRule type="expression" dxfId="2532" priority="275" stopIfTrue="1">
      <formula>Z$98="Base"</formula>
    </cfRule>
  </conditionalFormatting>
  <conditionalFormatting sqref="AA172">
    <cfRule type="expression" dxfId="2531" priority="272" stopIfTrue="1">
      <formula>Z$98="Actual"</formula>
    </cfRule>
    <cfRule type="expression" dxfId="2530" priority="273" stopIfTrue="1">
      <formula>Z$98="Base"</formula>
    </cfRule>
  </conditionalFormatting>
  <conditionalFormatting sqref="AA172:AC173">
    <cfRule type="expression" dxfId="2529" priority="270" stopIfTrue="1">
      <formula>Z$98="Actual"</formula>
    </cfRule>
    <cfRule type="expression" dxfId="2528" priority="271" stopIfTrue="1">
      <formula>Z$98="Base"</formula>
    </cfRule>
  </conditionalFormatting>
  <conditionalFormatting sqref="AA172:AA173">
    <cfRule type="expression" dxfId="2527" priority="268" stopIfTrue="1">
      <formula>Z$98="Actual"</formula>
    </cfRule>
    <cfRule type="expression" dxfId="2526" priority="269" stopIfTrue="1">
      <formula>Z$98="Base"</formula>
    </cfRule>
  </conditionalFormatting>
  <conditionalFormatting sqref="AA171:AA173">
    <cfRule type="expression" dxfId="2525" priority="266" stopIfTrue="1">
      <formula>Z$98="Actual"</formula>
    </cfRule>
    <cfRule type="expression" dxfId="2524" priority="267" stopIfTrue="1">
      <formula>Z$98="Base"</formula>
    </cfRule>
  </conditionalFormatting>
  <conditionalFormatting sqref="AA172:AA173">
    <cfRule type="expression" dxfId="2523" priority="264" stopIfTrue="1">
      <formula>Z$98="Actual"</formula>
    </cfRule>
    <cfRule type="expression" dxfId="2522" priority="265" stopIfTrue="1">
      <formula>Z$98="Base"</formula>
    </cfRule>
  </conditionalFormatting>
  <conditionalFormatting sqref="AA172:AA173">
    <cfRule type="expression" dxfId="2521" priority="262" stopIfTrue="1">
      <formula>Z$98="Actual"</formula>
    </cfRule>
    <cfRule type="expression" dxfId="2520" priority="263" stopIfTrue="1">
      <formula>Z$98="Base"</formula>
    </cfRule>
  </conditionalFormatting>
  <conditionalFormatting sqref="AA172:AA173">
    <cfRule type="expression" dxfId="2519" priority="260" stopIfTrue="1">
      <formula>Z$98="Actual"</formula>
    </cfRule>
    <cfRule type="expression" dxfId="2518" priority="261" stopIfTrue="1">
      <formula>Z$98="Base"</formula>
    </cfRule>
  </conditionalFormatting>
  <conditionalFormatting sqref="AA172">
    <cfRule type="expression" dxfId="2517" priority="258" stopIfTrue="1">
      <formula>Z$98="Actual"</formula>
    </cfRule>
    <cfRule type="expression" dxfId="2516" priority="259" stopIfTrue="1">
      <formula>Z$98="Base"</formula>
    </cfRule>
  </conditionalFormatting>
  <conditionalFormatting sqref="AA173">
    <cfRule type="expression" dxfId="2515" priority="256" stopIfTrue="1">
      <formula>Z$98="Actual"</formula>
    </cfRule>
    <cfRule type="expression" dxfId="2514" priority="257" stopIfTrue="1">
      <formula>Z$98="Base"</formula>
    </cfRule>
  </conditionalFormatting>
  <conditionalFormatting sqref="AA172">
    <cfRule type="expression" dxfId="2513" priority="254" stopIfTrue="1">
      <formula>Z$98="Actual"</formula>
    </cfRule>
    <cfRule type="expression" dxfId="2512" priority="255" stopIfTrue="1">
      <formula>Z$98="Base"</formula>
    </cfRule>
  </conditionalFormatting>
  <conditionalFormatting sqref="AA172">
    <cfRule type="expression" dxfId="2511" priority="252" stopIfTrue="1">
      <formula>Z$98="Actual"</formula>
    </cfRule>
    <cfRule type="expression" dxfId="2510" priority="253" stopIfTrue="1">
      <formula>Z$98="Base"</formula>
    </cfRule>
  </conditionalFormatting>
  <conditionalFormatting sqref="AA172:AA173">
    <cfRule type="expression" dxfId="2509" priority="250" stopIfTrue="1">
      <formula>Z$98="Actual"</formula>
    </cfRule>
    <cfRule type="expression" dxfId="2508" priority="251" stopIfTrue="1">
      <formula>Z$98="Base"</formula>
    </cfRule>
  </conditionalFormatting>
  <conditionalFormatting sqref="AA172:AA173">
    <cfRule type="expression" dxfId="2507" priority="248" stopIfTrue="1">
      <formula>Z$98="Actual"</formula>
    </cfRule>
    <cfRule type="expression" dxfId="2506" priority="249" stopIfTrue="1">
      <formula>Z$98="Base"</formula>
    </cfRule>
  </conditionalFormatting>
  <conditionalFormatting sqref="AA172">
    <cfRule type="expression" dxfId="2505" priority="246" stopIfTrue="1">
      <formula>Z$98="Actual"</formula>
    </cfRule>
    <cfRule type="expression" dxfId="2504" priority="247" stopIfTrue="1">
      <formula>Z$98="Base"</formula>
    </cfRule>
  </conditionalFormatting>
  <conditionalFormatting sqref="AA173">
    <cfRule type="expression" dxfId="2503" priority="244" stopIfTrue="1">
      <formula>Z$98="Actual"</formula>
    </cfRule>
    <cfRule type="expression" dxfId="2502" priority="245" stopIfTrue="1">
      <formula>Z$98="Base"</formula>
    </cfRule>
  </conditionalFormatting>
  <conditionalFormatting sqref="AA172">
    <cfRule type="expression" dxfId="2501" priority="242" stopIfTrue="1">
      <formula>Z$98="Actual"</formula>
    </cfRule>
    <cfRule type="expression" dxfId="2500" priority="243" stopIfTrue="1">
      <formula>Z$98="Base"</formula>
    </cfRule>
  </conditionalFormatting>
  <conditionalFormatting sqref="AA172">
    <cfRule type="expression" dxfId="2499" priority="240" stopIfTrue="1">
      <formula>Z$98="Actual"</formula>
    </cfRule>
    <cfRule type="expression" dxfId="2498" priority="241" stopIfTrue="1">
      <formula>Z$98="Base"</formula>
    </cfRule>
  </conditionalFormatting>
  <conditionalFormatting sqref="AA172:AA173">
    <cfRule type="expression" dxfId="2497" priority="238" stopIfTrue="1">
      <formula>Z$98="Actual"</formula>
    </cfRule>
    <cfRule type="expression" dxfId="2496" priority="239" stopIfTrue="1">
      <formula>Z$98="Base"</formula>
    </cfRule>
  </conditionalFormatting>
  <conditionalFormatting sqref="AA172">
    <cfRule type="expression" dxfId="2495" priority="236" stopIfTrue="1">
      <formula>Z$98="Actual"</formula>
    </cfRule>
    <cfRule type="expression" dxfId="2494" priority="237" stopIfTrue="1">
      <formula>Z$98="Base"</formula>
    </cfRule>
  </conditionalFormatting>
  <conditionalFormatting sqref="AA172">
    <cfRule type="expression" dxfId="2493" priority="234" stopIfTrue="1">
      <formula>Z$98="Actual"</formula>
    </cfRule>
    <cfRule type="expression" dxfId="2492" priority="235" stopIfTrue="1">
      <formula>Z$98="Base"</formula>
    </cfRule>
  </conditionalFormatting>
  <conditionalFormatting sqref="AA172:AA173">
    <cfRule type="expression" dxfId="2491" priority="232" stopIfTrue="1">
      <formula>Z$98="Actual"</formula>
    </cfRule>
    <cfRule type="expression" dxfId="2490" priority="233" stopIfTrue="1">
      <formula>Z$98="Base"</formula>
    </cfRule>
  </conditionalFormatting>
  <conditionalFormatting sqref="AA172">
    <cfRule type="expression" dxfId="2489" priority="230" stopIfTrue="1">
      <formula>Z$98="Actual"</formula>
    </cfRule>
    <cfRule type="expression" dxfId="2488" priority="231" stopIfTrue="1">
      <formula>Z$98="Base"</formula>
    </cfRule>
  </conditionalFormatting>
  <conditionalFormatting sqref="AA172">
    <cfRule type="expression" dxfId="2487" priority="228" stopIfTrue="1">
      <formula>Z$98="Actual"</formula>
    </cfRule>
    <cfRule type="expression" dxfId="2486" priority="229" stopIfTrue="1">
      <formula>Z$98="Base"</formula>
    </cfRule>
  </conditionalFormatting>
  <conditionalFormatting sqref="AA172:AC173">
    <cfRule type="expression" dxfId="2485" priority="226" stopIfTrue="1">
      <formula>Z$98="Actual"</formula>
    </cfRule>
    <cfRule type="expression" dxfId="2484" priority="227" stopIfTrue="1">
      <formula>Z$98="Base"</formula>
    </cfRule>
  </conditionalFormatting>
  <conditionalFormatting sqref="AA172:AA173">
    <cfRule type="expression" dxfId="2483" priority="224" stopIfTrue="1">
      <formula>Z$98="Actual"</formula>
    </cfRule>
    <cfRule type="expression" dxfId="2482" priority="225" stopIfTrue="1">
      <formula>Z$98="Base"</formula>
    </cfRule>
  </conditionalFormatting>
  <conditionalFormatting sqref="AA171:AA173">
    <cfRule type="expression" dxfId="2481" priority="222" stopIfTrue="1">
      <formula>Z$98="Actual"</formula>
    </cfRule>
    <cfRule type="expression" dxfId="2480" priority="223" stopIfTrue="1">
      <formula>Z$98="Base"</formula>
    </cfRule>
  </conditionalFormatting>
  <conditionalFormatting sqref="AA172:AA173">
    <cfRule type="expression" dxfId="2479" priority="220" stopIfTrue="1">
      <formula>Z$98="Actual"</formula>
    </cfRule>
    <cfRule type="expression" dxfId="2478" priority="221" stopIfTrue="1">
      <formula>Z$98="Base"</formula>
    </cfRule>
  </conditionalFormatting>
  <conditionalFormatting sqref="AA172:AA173">
    <cfRule type="expression" dxfId="2477" priority="218" stopIfTrue="1">
      <formula>Z$98="Actual"</formula>
    </cfRule>
    <cfRule type="expression" dxfId="2476" priority="219" stopIfTrue="1">
      <formula>Z$98="Base"</formula>
    </cfRule>
  </conditionalFormatting>
  <conditionalFormatting sqref="AA172:AA173">
    <cfRule type="expression" dxfId="2475" priority="216" stopIfTrue="1">
      <formula>Z$98="Actual"</formula>
    </cfRule>
    <cfRule type="expression" dxfId="2474" priority="217" stopIfTrue="1">
      <formula>Z$98="Base"</formula>
    </cfRule>
  </conditionalFormatting>
  <conditionalFormatting sqref="AA172">
    <cfRule type="expression" dxfId="2473" priority="214" stopIfTrue="1">
      <formula>Z$98="Actual"</formula>
    </cfRule>
    <cfRule type="expression" dxfId="2472" priority="215" stopIfTrue="1">
      <formula>Z$98="Base"</formula>
    </cfRule>
  </conditionalFormatting>
  <conditionalFormatting sqref="AA173">
    <cfRule type="expression" dxfId="2471" priority="212" stopIfTrue="1">
      <formula>Z$98="Actual"</formula>
    </cfRule>
    <cfRule type="expression" dxfId="2470" priority="213" stopIfTrue="1">
      <formula>Z$98="Base"</formula>
    </cfRule>
  </conditionalFormatting>
  <conditionalFormatting sqref="AA172">
    <cfRule type="expression" dxfId="2469" priority="210" stopIfTrue="1">
      <formula>Z$98="Actual"</formula>
    </cfRule>
    <cfRule type="expression" dxfId="2468" priority="211" stopIfTrue="1">
      <formula>Z$98="Base"</formula>
    </cfRule>
  </conditionalFormatting>
  <conditionalFormatting sqref="AA172">
    <cfRule type="expression" dxfId="2467" priority="208" stopIfTrue="1">
      <formula>Z$98="Actual"</formula>
    </cfRule>
    <cfRule type="expression" dxfId="2466" priority="209" stopIfTrue="1">
      <formula>Z$98="Base"</formula>
    </cfRule>
  </conditionalFormatting>
  <conditionalFormatting sqref="AA172:AA173">
    <cfRule type="expression" dxfId="2465" priority="206" stopIfTrue="1">
      <formula>Z$98="Actual"</formula>
    </cfRule>
    <cfRule type="expression" dxfId="2464" priority="207" stopIfTrue="1">
      <formula>Z$98="Base"</formula>
    </cfRule>
  </conditionalFormatting>
  <conditionalFormatting sqref="AA172:AA173">
    <cfRule type="expression" dxfId="2463" priority="204" stopIfTrue="1">
      <formula>Z$98="Actual"</formula>
    </cfRule>
    <cfRule type="expression" dxfId="2462" priority="205" stopIfTrue="1">
      <formula>Z$98="Base"</formula>
    </cfRule>
  </conditionalFormatting>
  <conditionalFormatting sqref="AA172">
    <cfRule type="expression" dxfId="2461" priority="202" stopIfTrue="1">
      <formula>Z$98="Actual"</formula>
    </cfRule>
    <cfRule type="expression" dxfId="2460" priority="203" stopIfTrue="1">
      <formula>Z$98="Base"</formula>
    </cfRule>
  </conditionalFormatting>
  <conditionalFormatting sqref="AA173">
    <cfRule type="expression" dxfId="2459" priority="200" stopIfTrue="1">
      <formula>Z$98="Actual"</formula>
    </cfRule>
    <cfRule type="expression" dxfId="2458" priority="201" stopIfTrue="1">
      <formula>Z$98="Base"</formula>
    </cfRule>
  </conditionalFormatting>
  <conditionalFormatting sqref="AA172">
    <cfRule type="expression" dxfId="2457" priority="198" stopIfTrue="1">
      <formula>Z$98="Actual"</formula>
    </cfRule>
    <cfRule type="expression" dxfId="2456" priority="199" stopIfTrue="1">
      <formula>Z$98="Base"</formula>
    </cfRule>
  </conditionalFormatting>
  <conditionalFormatting sqref="AA172">
    <cfRule type="expression" dxfId="2455" priority="196" stopIfTrue="1">
      <formula>Z$98="Actual"</formula>
    </cfRule>
    <cfRule type="expression" dxfId="2454" priority="197" stopIfTrue="1">
      <formula>Z$98="Base"</formula>
    </cfRule>
  </conditionalFormatting>
  <conditionalFormatting sqref="AA172:AA173">
    <cfRule type="expression" dxfId="2453" priority="194" stopIfTrue="1">
      <formula>Z$98="Actual"</formula>
    </cfRule>
    <cfRule type="expression" dxfId="2452" priority="195" stopIfTrue="1">
      <formula>Z$98="Base"</formula>
    </cfRule>
  </conditionalFormatting>
  <conditionalFormatting sqref="AA172">
    <cfRule type="expression" dxfId="2451" priority="192" stopIfTrue="1">
      <formula>Z$98="Actual"</formula>
    </cfRule>
    <cfRule type="expression" dxfId="2450" priority="193" stopIfTrue="1">
      <formula>Z$98="Base"</formula>
    </cfRule>
  </conditionalFormatting>
  <conditionalFormatting sqref="AA172">
    <cfRule type="expression" dxfId="2449" priority="190" stopIfTrue="1">
      <formula>Z$98="Actual"</formula>
    </cfRule>
    <cfRule type="expression" dxfId="2448" priority="191" stopIfTrue="1">
      <formula>Z$98="Base"</formula>
    </cfRule>
  </conditionalFormatting>
  <conditionalFormatting sqref="AA172:AA173">
    <cfRule type="expression" dxfId="2447" priority="188" stopIfTrue="1">
      <formula>Z$98="Actual"</formula>
    </cfRule>
    <cfRule type="expression" dxfId="2446" priority="189" stopIfTrue="1">
      <formula>Z$98="Base"</formula>
    </cfRule>
  </conditionalFormatting>
  <conditionalFormatting sqref="AA172">
    <cfRule type="expression" dxfId="2445" priority="186" stopIfTrue="1">
      <formula>Z$98="Actual"</formula>
    </cfRule>
    <cfRule type="expression" dxfId="2444" priority="187" stopIfTrue="1">
      <formula>Z$98="Base"</formula>
    </cfRule>
  </conditionalFormatting>
  <conditionalFormatting sqref="AA172">
    <cfRule type="expression" dxfId="2443" priority="184" stopIfTrue="1">
      <formula>Z$98="Actual"</formula>
    </cfRule>
    <cfRule type="expression" dxfId="2442" priority="185" stopIfTrue="1">
      <formula>Z$98="Base"</formula>
    </cfRule>
  </conditionalFormatting>
  <conditionalFormatting sqref="AA172:AC173">
    <cfRule type="expression" dxfId="2441" priority="182" stopIfTrue="1">
      <formula>Z$98="Actual"</formula>
    </cfRule>
    <cfRule type="expression" dxfId="2440" priority="183" stopIfTrue="1">
      <formula>Z$98="Base"</formula>
    </cfRule>
  </conditionalFormatting>
  <conditionalFormatting sqref="AA172:AA173">
    <cfRule type="expression" dxfId="2439" priority="180" stopIfTrue="1">
      <formula>Z$98="Actual"</formula>
    </cfRule>
    <cfRule type="expression" dxfId="2438" priority="181" stopIfTrue="1">
      <formula>Z$98="Base"</formula>
    </cfRule>
  </conditionalFormatting>
  <conditionalFormatting sqref="AA172:AA173">
    <cfRule type="expression" dxfId="2437" priority="178" stopIfTrue="1">
      <formula>Z$98="Actual"</formula>
    </cfRule>
    <cfRule type="expression" dxfId="2436" priority="179" stopIfTrue="1">
      <formula>Z$98="Base"</formula>
    </cfRule>
  </conditionalFormatting>
  <conditionalFormatting sqref="AA172:AA173">
    <cfRule type="expression" dxfId="2435" priority="176" stopIfTrue="1">
      <formula>Z$98="Actual"</formula>
    </cfRule>
    <cfRule type="expression" dxfId="2434" priority="177" stopIfTrue="1">
      <formula>Z$98="Base"</formula>
    </cfRule>
  </conditionalFormatting>
  <conditionalFormatting sqref="AA172">
    <cfRule type="expression" dxfId="2433" priority="174" stopIfTrue="1">
      <formula>Z$98="Actual"</formula>
    </cfRule>
    <cfRule type="expression" dxfId="2432" priority="175" stopIfTrue="1">
      <formula>Z$98="Base"</formula>
    </cfRule>
  </conditionalFormatting>
  <conditionalFormatting sqref="AA173">
    <cfRule type="expression" dxfId="2431" priority="172" stopIfTrue="1">
      <formula>Z$98="Actual"</formula>
    </cfRule>
    <cfRule type="expression" dxfId="2430" priority="173" stopIfTrue="1">
      <formula>Z$98="Base"</formula>
    </cfRule>
  </conditionalFormatting>
  <conditionalFormatting sqref="AA172">
    <cfRule type="expression" dxfId="2429" priority="170" stopIfTrue="1">
      <formula>Z$98="Actual"</formula>
    </cfRule>
    <cfRule type="expression" dxfId="2428" priority="171" stopIfTrue="1">
      <formula>Z$98="Base"</formula>
    </cfRule>
  </conditionalFormatting>
  <conditionalFormatting sqref="AA172">
    <cfRule type="expression" dxfId="2427" priority="168" stopIfTrue="1">
      <formula>Z$98="Actual"</formula>
    </cfRule>
    <cfRule type="expression" dxfId="2426" priority="169" stopIfTrue="1">
      <formula>Z$98="Base"</formula>
    </cfRule>
  </conditionalFormatting>
  <conditionalFormatting sqref="AA172:AA173">
    <cfRule type="expression" dxfId="2425" priority="166" stopIfTrue="1">
      <formula>Z$98="Actual"</formula>
    </cfRule>
    <cfRule type="expression" dxfId="2424" priority="167" stopIfTrue="1">
      <formula>Z$98="Base"</formula>
    </cfRule>
  </conditionalFormatting>
  <conditionalFormatting sqref="AA172">
    <cfRule type="expression" dxfId="2423" priority="164" stopIfTrue="1">
      <formula>Z$98="Actual"</formula>
    </cfRule>
    <cfRule type="expression" dxfId="2422" priority="165" stopIfTrue="1">
      <formula>Z$98="Base"</formula>
    </cfRule>
  </conditionalFormatting>
  <conditionalFormatting sqref="AA172">
    <cfRule type="expression" dxfId="2421" priority="162" stopIfTrue="1">
      <formula>Z$98="Actual"</formula>
    </cfRule>
    <cfRule type="expression" dxfId="2420" priority="163" stopIfTrue="1">
      <formula>Z$98="Base"</formula>
    </cfRule>
  </conditionalFormatting>
  <conditionalFormatting sqref="AA172:AC173">
    <cfRule type="expression" dxfId="2419" priority="160" stopIfTrue="1">
      <formula>Z$98="Actual"</formula>
    </cfRule>
    <cfRule type="expression" dxfId="2418" priority="161" stopIfTrue="1">
      <formula>Z$98="Base"</formula>
    </cfRule>
  </conditionalFormatting>
  <conditionalFormatting sqref="AA172:AA173">
    <cfRule type="expression" dxfId="2417" priority="158" stopIfTrue="1">
      <formula>Z$98="Actual"</formula>
    </cfRule>
    <cfRule type="expression" dxfId="2416" priority="159" stopIfTrue="1">
      <formula>Z$98="Base"</formula>
    </cfRule>
  </conditionalFormatting>
  <conditionalFormatting sqref="AA172:AA173">
    <cfRule type="expression" dxfId="2415" priority="156" stopIfTrue="1">
      <formula>Z$98="Actual"</formula>
    </cfRule>
    <cfRule type="expression" dxfId="2414" priority="157" stopIfTrue="1">
      <formula>Z$98="Base"</formula>
    </cfRule>
  </conditionalFormatting>
  <conditionalFormatting sqref="AA172:AA173">
    <cfRule type="expression" dxfId="2413" priority="154" stopIfTrue="1">
      <formula>Z$98="Actual"</formula>
    </cfRule>
    <cfRule type="expression" dxfId="2412" priority="155" stopIfTrue="1">
      <formula>Z$98="Base"</formula>
    </cfRule>
  </conditionalFormatting>
  <conditionalFormatting sqref="AA172">
    <cfRule type="expression" dxfId="2411" priority="152" stopIfTrue="1">
      <formula>Z$98="Actual"</formula>
    </cfRule>
    <cfRule type="expression" dxfId="2410" priority="153" stopIfTrue="1">
      <formula>Z$98="Base"</formula>
    </cfRule>
  </conditionalFormatting>
  <conditionalFormatting sqref="AA173">
    <cfRule type="expression" dxfId="2409" priority="150" stopIfTrue="1">
      <formula>Z$98="Actual"</formula>
    </cfRule>
    <cfRule type="expression" dxfId="2408" priority="151" stopIfTrue="1">
      <formula>Z$98="Base"</formula>
    </cfRule>
  </conditionalFormatting>
  <conditionalFormatting sqref="AA172">
    <cfRule type="expression" dxfId="2407" priority="148" stopIfTrue="1">
      <formula>Z$98="Actual"</formula>
    </cfRule>
    <cfRule type="expression" dxfId="2406" priority="149" stopIfTrue="1">
      <formula>Z$98="Base"</formula>
    </cfRule>
  </conditionalFormatting>
  <conditionalFormatting sqref="AA172">
    <cfRule type="expression" dxfId="2405" priority="146" stopIfTrue="1">
      <formula>Z$98="Actual"</formula>
    </cfRule>
    <cfRule type="expression" dxfId="2404" priority="147" stopIfTrue="1">
      <formula>Z$98="Base"</formula>
    </cfRule>
  </conditionalFormatting>
  <conditionalFormatting sqref="AA172:AA173">
    <cfRule type="expression" dxfId="2403" priority="144" stopIfTrue="1">
      <formula>Z$98="Actual"</formula>
    </cfRule>
    <cfRule type="expression" dxfId="2402" priority="145" stopIfTrue="1">
      <formula>Z$98="Base"</formula>
    </cfRule>
  </conditionalFormatting>
  <conditionalFormatting sqref="AA172">
    <cfRule type="expression" dxfId="2401" priority="142" stopIfTrue="1">
      <formula>Z$98="Actual"</formula>
    </cfRule>
    <cfRule type="expression" dxfId="2400" priority="143" stopIfTrue="1">
      <formula>Z$98="Base"</formula>
    </cfRule>
  </conditionalFormatting>
  <conditionalFormatting sqref="AA172">
    <cfRule type="expression" dxfId="2399" priority="140" stopIfTrue="1">
      <formula>Z$98="Actual"</formula>
    </cfRule>
    <cfRule type="expression" dxfId="2398" priority="141" stopIfTrue="1">
      <formula>Z$98="Base"</formula>
    </cfRule>
  </conditionalFormatting>
  <conditionalFormatting sqref="AA172:AC173">
    <cfRule type="expression" dxfId="2397" priority="138" stopIfTrue="1">
      <formula>Z$98="Actual"</formula>
    </cfRule>
    <cfRule type="expression" dxfId="2396" priority="139" stopIfTrue="1">
      <formula>Z$98="Base"</formula>
    </cfRule>
  </conditionalFormatting>
  <conditionalFormatting sqref="AA172:AA173">
    <cfRule type="expression" dxfId="2395" priority="136" stopIfTrue="1">
      <formula>Z$98="Actual"</formula>
    </cfRule>
    <cfRule type="expression" dxfId="2394" priority="137" stopIfTrue="1">
      <formula>Z$98="Base"</formula>
    </cfRule>
  </conditionalFormatting>
  <conditionalFormatting sqref="AA172:AA173">
    <cfRule type="expression" dxfId="2393" priority="134" stopIfTrue="1">
      <formula>Z$98="Actual"</formula>
    </cfRule>
    <cfRule type="expression" dxfId="2392" priority="135" stopIfTrue="1">
      <formula>Z$98="Base"</formula>
    </cfRule>
  </conditionalFormatting>
  <conditionalFormatting sqref="AA172:AA173">
    <cfRule type="expression" dxfId="2391" priority="132" stopIfTrue="1">
      <formula>Z$98="Actual"</formula>
    </cfRule>
    <cfRule type="expression" dxfId="2390" priority="133" stopIfTrue="1">
      <formula>Z$98="Base"</formula>
    </cfRule>
  </conditionalFormatting>
  <conditionalFormatting sqref="AA172">
    <cfRule type="expression" dxfId="2389" priority="130" stopIfTrue="1">
      <formula>Z$98="Actual"</formula>
    </cfRule>
    <cfRule type="expression" dxfId="2388" priority="131" stopIfTrue="1">
      <formula>Z$98="Base"</formula>
    </cfRule>
  </conditionalFormatting>
  <conditionalFormatting sqref="AA173">
    <cfRule type="expression" dxfId="2387" priority="128" stopIfTrue="1">
      <formula>Z$98="Actual"</formula>
    </cfRule>
    <cfRule type="expression" dxfId="2386" priority="129" stopIfTrue="1">
      <formula>Z$98="Base"</formula>
    </cfRule>
  </conditionalFormatting>
  <conditionalFormatting sqref="AA172">
    <cfRule type="expression" dxfId="2385" priority="126" stopIfTrue="1">
      <formula>Z$98="Actual"</formula>
    </cfRule>
    <cfRule type="expression" dxfId="2384" priority="127" stopIfTrue="1">
      <formula>Z$98="Base"</formula>
    </cfRule>
  </conditionalFormatting>
  <conditionalFormatting sqref="AA172">
    <cfRule type="expression" dxfId="2383" priority="124" stopIfTrue="1">
      <formula>Z$98="Actual"</formula>
    </cfRule>
    <cfRule type="expression" dxfId="2382" priority="125" stopIfTrue="1">
      <formula>Z$98="Base"</formula>
    </cfRule>
  </conditionalFormatting>
  <conditionalFormatting sqref="AA172:AA173">
    <cfRule type="expression" dxfId="2381" priority="122" stopIfTrue="1">
      <formula>Z$98="Actual"</formula>
    </cfRule>
    <cfRule type="expression" dxfId="2380" priority="123" stopIfTrue="1">
      <formula>Z$98="Base"</formula>
    </cfRule>
  </conditionalFormatting>
  <conditionalFormatting sqref="AA172">
    <cfRule type="expression" dxfId="2379" priority="120" stopIfTrue="1">
      <formula>Z$98="Actual"</formula>
    </cfRule>
    <cfRule type="expression" dxfId="2378" priority="121" stopIfTrue="1">
      <formula>Z$98="Base"</formula>
    </cfRule>
  </conditionalFormatting>
  <conditionalFormatting sqref="AA172">
    <cfRule type="expression" dxfId="2377" priority="118" stopIfTrue="1">
      <formula>Z$98="Actual"</formula>
    </cfRule>
    <cfRule type="expression" dxfId="2376" priority="119" stopIfTrue="1">
      <formula>Z$98="Base"</formula>
    </cfRule>
  </conditionalFormatting>
  <conditionalFormatting sqref="AA172:AC173">
    <cfRule type="expression" dxfId="2375" priority="116" stopIfTrue="1">
      <formula>Z$98="Actual"</formula>
    </cfRule>
    <cfRule type="expression" dxfId="2374" priority="117" stopIfTrue="1">
      <formula>Z$98="Base"</formula>
    </cfRule>
  </conditionalFormatting>
  <conditionalFormatting sqref="AA172:AA173">
    <cfRule type="expression" dxfId="2373" priority="114" stopIfTrue="1">
      <formula>Z$98="Actual"</formula>
    </cfRule>
    <cfRule type="expression" dxfId="2372" priority="115" stopIfTrue="1">
      <formula>Z$98="Base"</formula>
    </cfRule>
  </conditionalFormatting>
  <conditionalFormatting sqref="AA172:AA173">
    <cfRule type="expression" dxfId="2371" priority="112" stopIfTrue="1">
      <formula>Z$98="Actual"</formula>
    </cfRule>
    <cfRule type="expression" dxfId="2370" priority="113" stopIfTrue="1">
      <formula>Z$98="Base"</formula>
    </cfRule>
  </conditionalFormatting>
  <conditionalFormatting sqref="AA172:AA173">
    <cfRule type="expression" dxfId="2369" priority="110" stopIfTrue="1">
      <formula>Z$98="Actual"</formula>
    </cfRule>
    <cfRule type="expression" dxfId="2368" priority="111" stopIfTrue="1">
      <formula>Z$98="Base"</formula>
    </cfRule>
  </conditionalFormatting>
  <conditionalFormatting sqref="AA172">
    <cfRule type="expression" dxfId="2367" priority="108" stopIfTrue="1">
      <formula>Z$98="Actual"</formula>
    </cfRule>
    <cfRule type="expression" dxfId="2366" priority="109" stopIfTrue="1">
      <formula>Z$98="Base"</formula>
    </cfRule>
  </conditionalFormatting>
  <conditionalFormatting sqref="AA173">
    <cfRule type="expression" dxfId="2365" priority="106" stopIfTrue="1">
      <formula>Z$98="Actual"</formula>
    </cfRule>
    <cfRule type="expression" dxfId="2364" priority="107" stopIfTrue="1">
      <formula>Z$98="Base"</formula>
    </cfRule>
  </conditionalFormatting>
  <conditionalFormatting sqref="AA172">
    <cfRule type="expression" dxfId="2363" priority="104" stopIfTrue="1">
      <formula>Z$98="Actual"</formula>
    </cfRule>
    <cfRule type="expression" dxfId="2362" priority="105" stopIfTrue="1">
      <formula>Z$98="Base"</formula>
    </cfRule>
  </conditionalFormatting>
  <conditionalFormatting sqref="AA172">
    <cfRule type="expression" dxfId="2361" priority="102" stopIfTrue="1">
      <formula>Z$98="Actual"</formula>
    </cfRule>
    <cfRule type="expression" dxfId="2360" priority="103" stopIfTrue="1">
      <formula>Z$98="Base"</formula>
    </cfRule>
  </conditionalFormatting>
  <conditionalFormatting sqref="AA172:AA173">
    <cfRule type="expression" dxfId="2359" priority="100" stopIfTrue="1">
      <formula>Z$98="Actual"</formula>
    </cfRule>
    <cfRule type="expression" dxfId="2358" priority="101" stopIfTrue="1">
      <formula>Z$98="Base"</formula>
    </cfRule>
  </conditionalFormatting>
  <conditionalFormatting sqref="AA172">
    <cfRule type="expression" dxfId="2357" priority="98" stopIfTrue="1">
      <formula>Z$98="Actual"</formula>
    </cfRule>
    <cfRule type="expression" dxfId="2356" priority="99" stopIfTrue="1">
      <formula>Z$98="Base"</formula>
    </cfRule>
  </conditionalFormatting>
  <conditionalFormatting sqref="AA172">
    <cfRule type="expression" dxfId="2355" priority="96" stopIfTrue="1">
      <formula>Z$98="Actual"</formula>
    </cfRule>
    <cfRule type="expression" dxfId="2354" priority="97" stopIfTrue="1">
      <formula>Z$98="Base"</formula>
    </cfRule>
  </conditionalFormatting>
  <conditionalFormatting sqref="AA172:AC173">
    <cfRule type="expression" dxfId="2353" priority="94" stopIfTrue="1">
      <formula>Z$98="Actual"</formula>
    </cfRule>
    <cfRule type="expression" dxfId="2352" priority="95" stopIfTrue="1">
      <formula>Z$98="Base"</formula>
    </cfRule>
  </conditionalFormatting>
  <conditionalFormatting sqref="AA172:AA173">
    <cfRule type="expression" dxfId="2351" priority="92" stopIfTrue="1">
      <formula>Z$98="Actual"</formula>
    </cfRule>
    <cfRule type="expression" dxfId="2350" priority="93" stopIfTrue="1">
      <formula>Z$98="Base"</formula>
    </cfRule>
  </conditionalFormatting>
  <conditionalFormatting sqref="AA172:AA173">
    <cfRule type="expression" dxfId="2349" priority="90" stopIfTrue="1">
      <formula>Z$98="Actual"</formula>
    </cfRule>
    <cfRule type="expression" dxfId="2348" priority="91" stopIfTrue="1">
      <formula>Z$98="Base"</formula>
    </cfRule>
  </conditionalFormatting>
  <conditionalFormatting sqref="AA172:AA173">
    <cfRule type="expression" dxfId="2347" priority="88" stopIfTrue="1">
      <formula>Z$98="Actual"</formula>
    </cfRule>
    <cfRule type="expression" dxfId="2346" priority="89" stopIfTrue="1">
      <formula>Z$98="Base"</formula>
    </cfRule>
  </conditionalFormatting>
  <conditionalFormatting sqref="AA172">
    <cfRule type="expression" dxfId="2345" priority="86" stopIfTrue="1">
      <formula>Z$98="Actual"</formula>
    </cfRule>
    <cfRule type="expression" dxfId="2344" priority="87" stopIfTrue="1">
      <formula>Z$98="Base"</formula>
    </cfRule>
  </conditionalFormatting>
  <conditionalFormatting sqref="AA173">
    <cfRule type="expression" dxfId="2343" priority="84" stopIfTrue="1">
      <formula>Z$98="Actual"</formula>
    </cfRule>
    <cfRule type="expression" dxfId="2342" priority="85" stopIfTrue="1">
      <formula>Z$98="Base"</formula>
    </cfRule>
  </conditionalFormatting>
  <conditionalFormatting sqref="AA172">
    <cfRule type="expression" dxfId="2341" priority="82" stopIfTrue="1">
      <formula>Z$98="Actual"</formula>
    </cfRule>
    <cfRule type="expression" dxfId="2340" priority="83" stopIfTrue="1">
      <formula>Z$98="Base"</formula>
    </cfRule>
  </conditionalFormatting>
  <conditionalFormatting sqref="AA172">
    <cfRule type="expression" dxfId="2339" priority="80" stopIfTrue="1">
      <formula>Z$98="Actual"</formula>
    </cfRule>
    <cfRule type="expression" dxfId="2338" priority="81" stopIfTrue="1">
      <formula>Z$98="Base"</formula>
    </cfRule>
  </conditionalFormatting>
  <conditionalFormatting sqref="AA172:AA173">
    <cfRule type="expression" dxfId="2337" priority="78" stopIfTrue="1">
      <formula>Z$98="Actual"</formula>
    </cfRule>
    <cfRule type="expression" dxfId="2336" priority="79" stopIfTrue="1">
      <formula>Z$98="Base"</formula>
    </cfRule>
  </conditionalFormatting>
  <conditionalFormatting sqref="AA172">
    <cfRule type="expression" dxfId="2335" priority="76" stopIfTrue="1">
      <formula>Z$98="Actual"</formula>
    </cfRule>
    <cfRule type="expression" dxfId="2334" priority="77" stopIfTrue="1">
      <formula>Z$98="Base"</formula>
    </cfRule>
  </conditionalFormatting>
  <conditionalFormatting sqref="AA172">
    <cfRule type="expression" dxfId="2333" priority="74" stopIfTrue="1">
      <formula>Z$98="Actual"</formula>
    </cfRule>
    <cfRule type="expression" dxfId="2332" priority="75" stopIfTrue="1">
      <formula>Z$98="Base"</formula>
    </cfRule>
  </conditionalFormatting>
  <conditionalFormatting sqref="AA172:AC173">
    <cfRule type="expression" dxfId="2331" priority="72" stopIfTrue="1">
      <formula>Z$98="Actual"</formula>
    </cfRule>
    <cfRule type="expression" dxfId="2330" priority="73" stopIfTrue="1">
      <formula>Z$98="Base"</formula>
    </cfRule>
  </conditionalFormatting>
  <conditionalFormatting sqref="AA172:AA173">
    <cfRule type="expression" dxfId="2329" priority="70" stopIfTrue="1">
      <formula>Z$98="Actual"</formula>
    </cfRule>
    <cfRule type="expression" dxfId="2328" priority="71" stopIfTrue="1">
      <formula>Z$98="Base"</formula>
    </cfRule>
  </conditionalFormatting>
  <conditionalFormatting sqref="AA172:AA173">
    <cfRule type="expression" dxfId="2327" priority="68" stopIfTrue="1">
      <formula>Z$98="Actual"</formula>
    </cfRule>
    <cfRule type="expression" dxfId="2326" priority="69" stopIfTrue="1">
      <formula>Z$98="Base"</formula>
    </cfRule>
  </conditionalFormatting>
  <conditionalFormatting sqref="AA172:AA173">
    <cfRule type="expression" dxfId="2325" priority="66" stopIfTrue="1">
      <formula>Z$98="Actual"</formula>
    </cfRule>
    <cfRule type="expression" dxfId="2324" priority="67" stopIfTrue="1">
      <formula>Z$98="Base"</formula>
    </cfRule>
  </conditionalFormatting>
  <conditionalFormatting sqref="AA172">
    <cfRule type="expression" dxfId="2323" priority="64" stopIfTrue="1">
      <formula>Z$98="Actual"</formula>
    </cfRule>
    <cfRule type="expression" dxfId="2322" priority="65" stopIfTrue="1">
      <formula>Z$98="Base"</formula>
    </cfRule>
  </conditionalFormatting>
  <conditionalFormatting sqref="AA173">
    <cfRule type="expression" dxfId="2321" priority="62" stopIfTrue="1">
      <formula>Z$98="Actual"</formula>
    </cfRule>
    <cfRule type="expression" dxfId="2320" priority="63" stopIfTrue="1">
      <formula>Z$98="Base"</formula>
    </cfRule>
  </conditionalFormatting>
  <conditionalFormatting sqref="AA172">
    <cfRule type="expression" dxfId="2319" priority="60" stopIfTrue="1">
      <formula>Z$98="Actual"</formula>
    </cfRule>
    <cfRule type="expression" dxfId="2318" priority="61" stopIfTrue="1">
      <formula>Z$98="Base"</formula>
    </cfRule>
  </conditionalFormatting>
  <conditionalFormatting sqref="AA172">
    <cfRule type="expression" dxfId="2317" priority="58" stopIfTrue="1">
      <formula>Z$98="Actual"</formula>
    </cfRule>
    <cfRule type="expression" dxfId="2316" priority="59" stopIfTrue="1">
      <formula>Z$98="Base"</formula>
    </cfRule>
  </conditionalFormatting>
  <conditionalFormatting sqref="AA172:AA173">
    <cfRule type="expression" dxfId="2315" priority="56" stopIfTrue="1">
      <formula>Z$98="Actual"</formula>
    </cfRule>
    <cfRule type="expression" dxfId="2314" priority="57" stopIfTrue="1">
      <formula>Z$98="Base"</formula>
    </cfRule>
  </conditionalFormatting>
  <conditionalFormatting sqref="AA172">
    <cfRule type="expression" dxfId="2313" priority="54" stopIfTrue="1">
      <formula>Z$98="Actual"</formula>
    </cfRule>
    <cfRule type="expression" dxfId="2312" priority="55" stopIfTrue="1">
      <formula>Z$98="Base"</formula>
    </cfRule>
  </conditionalFormatting>
  <conditionalFormatting sqref="AA172">
    <cfRule type="expression" dxfId="2311" priority="52" stopIfTrue="1">
      <formula>Z$98="Actual"</formula>
    </cfRule>
    <cfRule type="expression" dxfId="2310" priority="53" stopIfTrue="1">
      <formula>Z$98="Base"</formula>
    </cfRule>
  </conditionalFormatting>
  <conditionalFormatting sqref="AC172:AC173">
    <cfRule type="expression" dxfId="2309" priority="50" stopIfTrue="1">
      <formula>AB$98="Actual"</formula>
    </cfRule>
    <cfRule type="expression" dxfId="2308" priority="51" stopIfTrue="1">
      <formula>AB$98="Base"</formula>
    </cfRule>
  </conditionalFormatting>
  <conditionalFormatting sqref="AC172:AC173">
    <cfRule type="expression" dxfId="2307" priority="48" stopIfTrue="1">
      <formula>AB$98="Actual"</formula>
    </cfRule>
    <cfRule type="expression" dxfId="2306" priority="49" stopIfTrue="1">
      <formula>AB$98="Base"</formula>
    </cfRule>
  </conditionalFormatting>
  <conditionalFormatting sqref="AA172:AC173">
    <cfRule type="expression" dxfId="2305" priority="46" stopIfTrue="1">
      <formula>Z$98="Actual"</formula>
    </cfRule>
    <cfRule type="expression" dxfId="2304" priority="47" stopIfTrue="1">
      <formula>Z$98="Base"</formula>
    </cfRule>
  </conditionalFormatting>
  <conditionalFormatting sqref="AA172:AA173">
    <cfRule type="expression" dxfId="2303" priority="44" stopIfTrue="1">
      <formula>Z$98="Actual"</formula>
    </cfRule>
    <cfRule type="expression" dxfId="2302" priority="45" stopIfTrue="1">
      <formula>Z$98="Base"</formula>
    </cfRule>
  </conditionalFormatting>
  <conditionalFormatting sqref="AA172:AA173">
    <cfRule type="expression" dxfId="2301" priority="42" stopIfTrue="1">
      <formula>Z$98="Actual"</formula>
    </cfRule>
    <cfRule type="expression" dxfId="2300" priority="43" stopIfTrue="1">
      <formula>Z$98="Base"</formula>
    </cfRule>
  </conditionalFormatting>
  <conditionalFormatting sqref="AA172:AA173">
    <cfRule type="expression" dxfId="2299" priority="40" stopIfTrue="1">
      <formula>Z$98="Actual"</formula>
    </cfRule>
    <cfRule type="expression" dxfId="2298" priority="41" stopIfTrue="1">
      <formula>Z$98="Base"</formula>
    </cfRule>
  </conditionalFormatting>
  <conditionalFormatting sqref="AA172">
    <cfRule type="expression" dxfId="2297" priority="38" stopIfTrue="1">
      <formula>Z$98="Actual"</formula>
    </cfRule>
    <cfRule type="expression" dxfId="2296" priority="39" stopIfTrue="1">
      <formula>Z$98="Base"</formula>
    </cfRule>
  </conditionalFormatting>
  <conditionalFormatting sqref="AA173">
    <cfRule type="expression" dxfId="2295" priority="36" stopIfTrue="1">
      <formula>Z$98="Actual"</formula>
    </cfRule>
    <cfRule type="expression" dxfId="2294" priority="37" stopIfTrue="1">
      <formula>Z$98="Base"</formula>
    </cfRule>
  </conditionalFormatting>
  <conditionalFormatting sqref="AA172">
    <cfRule type="expression" dxfId="2293" priority="34" stopIfTrue="1">
      <formula>Z$98="Actual"</formula>
    </cfRule>
    <cfRule type="expression" dxfId="2292" priority="35" stopIfTrue="1">
      <formula>Z$98="Base"</formula>
    </cfRule>
  </conditionalFormatting>
  <conditionalFormatting sqref="AA172">
    <cfRule type="expression" dxfId="2291" priority="32" stopIfTrue="1">
      <formula>Z$98="Actual"</formula>
    </cfRule>
    <cfRule type="expression" dxfId="2290" priority="33" stopIfTrue="1">
      <formula>Z$98="Base"</formula>
    </cfRule>
  </conditionalFormatting>
  <conditionalFormatting sqref="AA172:AA173">
    <cfRule type="expression" dxfId="2289" priority="30" stopIfTrue="1">
      <formula>Z$98="Actual"</formula>
    </cfRule>
    <cfRule type="expression" dxfId="2288" priority="31" stopIfTrue="1">
      <formula>Z$98="Base"</formula>
    </cfRule>
  </conditionalFormatting>
  <conditionalFormatting sqref="AA172">
    <cfRule type="expression" dxfId="2287" priority="28" stopIfTrue="1">
      <formula>Z$98="Actual"</formula>
    </cfRule>
    <cfRule type="expression" dxfId="2286" priority="29" stopIfTrue="1">
      <formula>Z$98="Base"</formula>
    </cfRule>
  </conditionalFormatting>
  <conditionalFormatting sqref="AA172">
    <cfRule type="expression" dxfId="2285" priority="26" stopIfTrue="1">
      <formula>Z$98="Actual"</formula>
    </cfRule>
    <cfRule type="expression" dxfId="2284" priority="27" stopIfTrue="1">
      <formula>Z$98="Base"</formula>
    </cfRule>
  </conditionalFormatting>
  <conditionalFormatting sqref="AA172:AA173">
    <cfRule type="expression" dxfId="2283" priority="24" stopIfTrue="1">
      <formula>Z$98="Actual"</formula>
    </cfRule>
    <cfRule type="expression" dxfId="2282" priority="25" stopIfTrue="1">
      <formula>Z$98="Base"</formula>
    </cfRule>
  </conditionalFormatting>
  <conditionalFormatting sqref="AA172:AA173">
    <cfRule type="expression" dxfId="2281" priority="22" stopIfTrue="1">
      <formula>Z$98="Actual"</formula>
    </cfRule>
    <cfRule type="expression" dxfId="2280" priority="23" stopIfTrue="1">
      <formula>Z$98="Base"</formula>
    </cfRule>
  </conditionalFormatting>
  <conditionalFormatting sqref="AA172:AA173">
    <cfRule type="expression" dxfId="2279" priority="20" stopIfTrue="1">
      <formula>Z$98="Actual"</formula>
    </cfRule>
    <cfRule type="expression" dxfId="2278" priority="21" stopIfTrue="1">
      <formula>Z$98="Base"</formula>
    </cfRule>
  </conditionalFormatting>
  <conditionalFormatting sqref="AA172:AA173">
    <cfRule type="expression" dxfId="2277" priority="18" stopIfTrue="1">
      <formula>Z$98="Actual"</formula>
    </cfRule>
    <cfRule type="expression" dxfId="2276" priority="19" stopIfTrue="1">
      <formula>Z$98="Base"</formula>
    </cfRule>
  </conditionalFormatting>
  <conditionalFormatting sqref="AA172">
    <cfRule type="expression" dxfId="2275" priority="16" stopIfTrue="1">
      <formula>Z$98="Actual"</formula>
    </cfRule>
    <cfRule type="expression" dxfId="2274" priority="17" stopIfTrue="1">
      <formula>Z$98="Base"</formula>
    </cfRule>
  </conditionalFormatting>
  <conditionalFormatting sqref="AA173">
    <cfRule type="expression" dxfId="2273" priority="14" stopIfTrue="1">
      <formula>Z$98="Actual"</formula>
    </cfRule>
    <cfRule type="expression" dxfId="2272" priority="15" stopIfTrue="1">
      <formula>Z$98="Base"</formula>
    </cfRule>
  </conditionalFormatting>
  <conditionalFormatting sqref="AA172">
    <cfRule type="expression" dxfId="2271" priority="12" stopIfTrue="1">
      <formula>Z$98="Actual"</formula>
    </cfRule>
    <cfRule type="expression" dxfId="2270" priority="13" stopIfTrue="1">
      <formula>Z$98="Base"</formula>
    </cfRule>
  </conditionalFormatting>
  <conditionalFormatting sqref="AA172">
    <cfRule type="expression" dxfId="2269" priority="10" stopIfTrue="1">
      <formula>Z$98="Actual"</formula>
    </cfRule>
    <cfRule type="expression" dxfId="2268" priority="11" stopIfTrue="1">
      <formula>Z$98="Base"</formula>
    </cfRule>
  </conditionalFormatting>
  <conditionalFormatting sqref="AA172:AA173">
    <cfRule type="expression" dxfId="2267" priority="8" stopIfTrue="1">
      <formula>Z$98="Actual"</formula>
    </cfRule>
    <cfRule type="expression" dxfId="2266" priority="9" stopIfTrue="1">
      <formula>Z$98="Base"</formula>
    </cfRule>
  </conditionalFormatting>
  <conditionalFormatting sqref="AA172">
    <cfRule type="expression" dxfId="2265" priority="6" stopIfTrue="1">
      <formula>Z$98="Actual"</formula>
    </cfRule>
    <cfRule type="expression" dxfId="2264" priority="7" stopIfTrue="1">
      <formula>Z$98="Base"</formula>
    </cfRule>
  </conditionalFormatting>
  <conditionalFormatting sqref="AA172">
    <cfRule type="expression" dxfId="2263" priority="4" stopIfTrue="1">
      <formula>Z$98="Actual"</formula>
    </cfRule>
    <cfRule type="expression" dxfId="2262" priority="5" stopIfTrue="1">
      <formula>Z$98="Base"</formula>
    </cfRule>
  </conditionalFormatting>
  <conditionalFormatting sqref="AC172:AC173">
    <cfRule type="expression" dxfId="2261" priority="2" stopIfTrue="1">
      <formula>AB$98="Actual"</formula>
    </cfRule>
    <cfRule type="expression" dxfId="2260" priority="3" stopIfTrue="1">
      <formula>AB$98="Base"</formula>
    </cfRule>
  </conditionalFormatting>
  <conditionalFormatting sqref="H197">
    <cfRule type="expression" dxfId="2259" priority="1" stopIfTrue="1">
      <formula>#REF!="Not applicable"</formula>
    </cfRule>
  </conditionalFormatting>
  <pageMargins left="0.24" right="0.24" top="0.17" bottom="0.16" header="0.31496062992125984" footer="0.31496062992125984"/>
  <pageSetup paperSize="8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74"/>
  <sheetViews>
    <sheetView topLeftCell="A19" workbookViewId="0">
      <selection activeCell="K21" sqref="K21"/>
    </sheetView>
  </sheetViews>
  <sheetFormatPr defaultRowHeight="12.75" customHeight="1" zeroHeight="1"/>
  <cols>
    <col min="1" max="1" width="3.1640625" style="101" customWidth="1"/>
    <col min="2" max="2" width="41.5" style="101" customWidth="1"/>
    <col min="3" max="3" width="11.33203125" style="101" customWidth="1"/>
    <col min="4" max="4" width="1.5" style="101" customWidth="1"/>
    <col min="5" max="14" width="12.83203125" style="101" customWidth="1"/>
    <col min="15" max="16384" width="9.33203125" style="101"/>
  </cols>
  <sheetData>
    <row r="1" spans="2:14" s="188" customFormat="1" ht="30">
      <c r="B1" s="189" t="s">
        <v>661</v>
      </c>
      <c r="C1" s="189"/>
      <c r="D1" s="189"/>
      <c r="E1" s="190"/>
      <c r="F1" s="190"/>
      <c r="G1" s="190"/>
      <c r="H1" s="190"/>
      <c r="I1" s="190"/>
    </row>
    <row r="2" spans="2:14" s="188" customFormat="1" ht="11.25">
      <c r="B2" s="191"/>
      <c r="C2" s="192"/>
      <c r="D2" s="192"/>
      <c r="E2" s="193"/>
      <c r="F2" s="193"/>
      <c r="G2" s="193"/>
      <c r="H2" s="193"/>
      <c r="I2" s="193"/>
    </row>
    <row r="3" spans="2:14" s="194" customFormat="1" ht="15.75">
      <c r="B3" s="195" t="s">
        <v>710</v>
      </c>
      <c r="C3" s="196"/>
      <c r="D3" s="196"/>
      <c r="E3" s="197"/>
      <c r="F3" s="197"/>
      <c r="G3" s="197"/>
      <c r="H3" s="197"/>
      <c r="I3" s="197"/>
      <c r="J3" s="197"/>
      <c r="K3" s="197"/>
      <c r="L3" s="197"/>
      <c r="M3" s="197"/>
      <c r="N3" s="197"/>
    </row>
    <row r="4" spans="2:14" s="198" customFormat="1">
      <c r="B4" s="199"/>
      <c r="C4" s="199"/>
      <c r="D4" s="199"/>
      <c r="E4" s="200"/>
      <c r="F4" s="200"/>
      <c r="G4" s="200"/>
      <c r="H4" s="200"/>
      <c r="I4" s="200"/>
      <c r="J4" s="200"/>
      <c r="K4" s="200"/>
      <c r="L4" s="200"/>
      <c r="M4" s="200"/>
      <c r="N4" s="200"/>
    </row>
    <row r="5" spans="2:14" s="163" customFormat="1" ht="11.25">
      <c r="B5" s="201"/>
      <c r="C5" s="172"/>
      <c r="D5" s="172"/>
      <c r="E5" s="164"/>
      <c r="F5" s="164"/>
      <c r="G5" s="164"/>
      <c r="H5" s="164"/>
      <c r="I5" s="164"/>
    </row>
    <row r="6" spans="2:14" s="163" customFormat="1" ht="11.25">
      <c r="B6" s="154"/>
      <c r="C6" s="154"/>
      <c r="D6" s="154"/>
      <c r="E6" s="258" t="s">
        <v>596</v>
      </c>
      <c r="F6" s="156" t="s">
        <v>596</v>
      </c>
      <c r="G6" s="156" t="s">
        <v>596</v>
      </c>
      <c r="H6" s="156" t="s">
        <v>711</v>
      </c>
      <c r="I6" s="259" t="s">
        <v>664</v>
      </c>
      <c r="J6" s="202" t="s">
        <v>664</v>
      </c>
      <c r="K6" s="202" t="s">
        <v>664</v>
      </c>
      <c r="L6" s="202" t="s">
        <v>664</v>
      </c>
      <c r="M6" s="202" t="s">
        <v>664</v>
      </c>
      <c r="N6" s="202" t="s">
        <v>664</v>
      </c>
    </row>
    <row r="7" spans="2:14" s="203" customFormat="1" ht="11.25">
      <c r="B7" s="154"/>
      <c r="C7" s="154"/>
      <c r="D7" s="154"/>
      <c r="E7" s="260" t="s">
        <v>712</v>
      </c>
      <c r="F7" s="162" t="s">
        <v>713</v>
      </c>
      <c r="G7" s="162" t="s">
        <v>714</v>
      </c>
      <c r="H7" s="161" t="s">
        <v>679</v>
      </c>
      <c r="I7" s="261" t="s">
        <v>715</v>
      </c>
      <c r="J7" s="204" t="s">
        <v>665</v>
      </c>
      <c r="K7" s="204" t="s">
        <v>666</v>
      </c>
      <c r="L7" s="204" t="s">
        <v>667</v>
      </c>
      <c r="M7" s="204" t="s">
        <v>668</v>
      </c>
      <c r="N7" s="204" t="s">
        <v>669</v>
      </c>
    </row>
    <row r="8" spans="2:14" s="203" customFormat="1" ht="11.25">
      <c r="B8" s="154"/>
      <c r="C8" s="154"/>
      <c r="D8" s="154"/>
      <c r="E8" s="262"/>
      <c r="F8" s="161"/>
      <c r="G8" s="161"/>
      <c r="H8" s="161"/>
      <c r="I8" s="261"/>
      <c r="J8" s="204"/>
      <c r="K8" s="204"/>
      <c r="L8" s="204"/>
      <c r="M8" s="204"/>
      <c r="N8" s="204"/>
    </row>
    <row r="9" spans="2:14" s="163" customFormat="1" ht="11.25">
      <c r="E9" s="164"/>
      <c r="F9" s="164"/>
      <c r="G9" s="164"/>
      <c r="H9" s="164"/>
      <c r="I9" s="164"/>
    </row>
    <row r="10" spans="2:14" ht="11.25">
      <c r="B10" s="102" t="s">
        <v>701</v>
      </c>
      <c r="C10" s="103"/>
    </row>
    <row r="11" spans="2:14" ht="11.25">
      <c r="B11" s="104"/>
    </row>
    <row r="12" spans="2:14" ht="11.25">
      <c r="B12" s="104" t="s">
        <v>716</v>
      </c>
      <c r="E12" s="263">
        <v>4828253.8959577009</v>
      </c>
      <c r="F12" s="263">
        <v>5740202.6357389372</v>
      </c>
      <c r="G12" s="263">
        <v>6095959.6538338382</v>
      </c>
      <c r="H12" s="263">
        <v>6360024.9716186803</v>
      </c>
      <c r="I12" s="263">
        <v>6519025.5959091466</v>
      </c>
      <c r="J12" s="263">
        <v>6758724.9704431463</v>
      </c>
      <c r="K12" s="263">
        <v>6986213.6861582352</v>
      </c>
      <c r="L12" s="263">
        <v>7280872.9770554975</v>
      </c>
      <c r="M12" s="263">
        <v>7593271.4163244981</v>
      </c>
      <c r="N12" s="263">
        <v>7921286.9645762946</v>
      </c>
    </row>
    <row r="13" spans="2:14" ht="11.25">
      <c r="B13" s="104" t="s">
        <v>717</v>
      </c>
      <c r="E13" s="263">
        <v>2527893.3563585673</v>
      </c>
      <c r="F13" s="263">
        <v>3301859.1862353599</v>
      </c>
      <c r="G13" s="263">
        <v>3784720.3875818253</v>
      </c>
      <c r="H13" s="263">
        <v>3838549.9083818961</v>
      </c>
      <c r="I13" s="263">
        <v>3932432.6620739559</v>
      </c>
      <c r="J13" s="264">
        <v>4072549.5328389825</v>
      </c>
      <c r="K13" s="264">
        <v>4217401.1585113304</v>
      </c>
      <c r="L13" s="264">
        <v>4397990.2657784401</v>
      </c>
      <c r="M13" s="264">
        <v>4588969.3537932802</v>
      </c>
      <c r="N13" s="264">
        <v>4793071.6899724398</v>
      </c>
    </row>
    <row r="14" spans="2:14" ht="11.25">
      <c r="B14" s="104" t="s">
        <v>718</v>
      </c>
      <c r="E14" s="263">
        <v>852925.47526370152</v>
      </c>
      <c r="F14" s="263">
        <v>1161918.864301356</v>
      </c>
      <c r="G14" s="263">
        <v>1483223.0806752767</v>
      </c>
      <c r="H14" s="263">
        <v>1670988.5031930211</v>
      </c>
      <c r="I14" s="263">
        <v>1712728.7819407722</v>
      </c>
      <c r="J14" s="264">
        <v>1774238.556582676</v>
      </c>
      <c r="K14" s="264">
        <v>1838940.078940196</v>
      </c>
      <c r="L14" s="264">
        <v>1920681.6568000501</v>
      </c>
      <c r="M14" s="264">
        <v>2006227.3032512465</v>
      </c>
      <c r="N14" s="264">
        <v>2094983.6164260341</v>
      </c>
    </row>
    <row r="15" spans="2:14" ht="11.25">
      <c r="B15" s="104" t="s">
        <v>719</v>
      </c>
      <c r="E15" s="265"/>
      <c r="F15" s="265"/>
      <c r="G15" s="265"/>
      <c r="H15" s="265"/>
      <c r="I15" s="265"/>
      <c r="J15" s="266">
        <v>496010.18719107733</v>
      </c>
      <c r="K15" s="266">
        <v>513463.49083449971</v>
      </c>
      <c r="L15" s="266">
        <v>535998.07221895969</v>
      </c>
      <c r="M15" s="266">
        <v>559840.34184675768</v>
      </c>
      <c r="N15" s="266">
        <v>584838.29886100837</v>
      </c>
    </row>
    <row r="16" spans="2:14" ht="11.25">
      <c r="B16" s="104" t="s">
        <v>720</v>
      </c>
      <c r="E16" s="265"/>
      <c r="F16" s="265"/>
      <c r="G16" s="265"/>
      <c r="H16" s="265"/>
      <c r="I16" s="265"/>
      <c r="J16" s="266">
        <v>9144.5461333782496</v>
      </c>
      <c r="K16" s="266">
        <v>16227.975153949434</v>
      </c>
      <c r="L16" s="266">
        <v>16940.17891008667</v>
      </c>
      <c r="M16" s="266">
        <v>17693.712055169388</v>
      </c>
      <c r="N16" s="266">
        <v>18483.770613505156</v>
      </c>
    </row>
    <row r="17" spans="1:14" ht="11.25">
      <c r="B17" s="106" t="s">
        <v>721</v>
      </c>
      <c r="E17" s="267">
        <v>8209072.7275799699</v>
      </c>
      <c r="F17" s="267">
        <v>10203980.686275652</v>
      </c>
      <c r="G17" s="267">
        <v>11363903.122090939</v>
      </c>
      <c r="H17" s="267">
        <v>11869563.383193597</v>
      </c>
      <c r="I17" s="267">
        <v>12164187.039923877</v>
      </c>
      <c r="J17" s="267">
        <v>13110667.793189261</v>
      </c>
      <c r="K17" s="267">
        <v>13572246.389598209</v>
      </c>
      <c r="L17" s="267">
        <v>14152483.150763035</v>
      </c>
      <c r="M17" s="267">
        <v>14766002.127270952</v>
      </c>
      <c r="N17" s="267">
        <v>15412664.340449281</v>
      </c>
    </row>
    <row r="18" spans="1:14" customFormat="1" ht="15">
      <c r="J18" s="268"/>
      <c r="K18" s="268"/>
      <c r="L18" s="268"/>
      <c r="M18" s="268"/>
      <c r="N18" s="268"/>
    </row>
    <row r="19" spans="1:14" ht="11.25">
      <c r="B19" s="104" t="s">
        <v>722</v>
      </c>
      <c r="E19" s="266">
        <v>5215550.4368605986</v>
      </c>
      <c r="F19" s="266">
        <v>5564591.5186102083</v>
      </c>
      <c r="G19" s="266">
        <v>8210797.0421524486</v>
      </c>
      <c r="H19" s="266">
        <v>4590912.6448432794</v>
      </c>
      <c r="I19" s="266">
        <v>6651454.004999999</v>
      </c>
      <c r="J19" s="266">
        <v>6554312.0401084237</v>
      </c>
      <c r="K19" s="266">
        <v>6766274.3521655975</v>
      </c>
      <c r="L19" s="266">
        <v>7033425.97851416</v>
      </c>
      <c r="M19" s="266">
        <v>7314331.0852089999</v>
      </c>
      <c r="N19" s="266">
        <v>7607064.3539801035</v>
      </c>
    </row>
    <row r="20" spans="1:14" ht="11.25">
      <c r="B20" s="106" t="s">
        <v>723</v>
      </c>
      <c r="E20" s="267">
        <v>5215550.4368605986</v>
      </c>
      <c r="F20" s="267">
        <v>5564591.5186102083</v>
      </c>
      <c r="G20" s="267">
        <v>8210797.0421524486</v>
      </c>
      <c r="H20" s="267">
        <v>4590912.6448432794</v>
      </c>
      <c r="I20" s="267">
        <v>6651454.004999999</v>
      </c>
      <c r="J20" s="267">
        <v>6554312.0401084237</v>
      </c>
      <c r="K20" s="267">
        <v>6766274.3521655975</v>
      </c>
      <c r="L20" s="267">
        <v>7033425.97851416</v>
      </c>
      <c r="M20" s="267">
        <v>7314331.0852089999</v>
      </c>
      <c r="N20" s="267">
        <v>7607064.3539801035</v>
      </c>
    </row>
    <row r="21" spans="1:14" customFormat="1" ht="15">
      <c r="J21" s="268"/>
      <c r="K21" s="268"/>
      <c r="L21" s="268"/>
      <c r="M21" s="268"/>
      <c r="N21" s="268"/>
    </row>
    <row r="22" spans="1:14" ht="11.25">
      <c r="B22" s="104" t="s">
        <v>724</v>
      </c>
      <c r="E22" s="263">
        <v>15116898.811199818</v>
      </c>
      <c r="F22" s="263">
        <v>17269518.496048354</v>
      </c>
      <c r="G22" s="263">
        <v>18183740.197771706</v>
      </c>
      <c r="H22" s="263">
        <v>18294180.545916483</v>
      </c>
      <c r="I22" s="263">
        <v>18164809.975535229</v>
      </c>
      <c r="J22" s="263">
        <v>18707168.082048781</v>
      </c>
      <c r="K22" s="263">
        <v>19364938.668129582</v>
      </c>
      <c r="L22" s="263">
        <v>20213976.126802489</v>
      </c>
      <c r="M22" s="263">
        <v>21112215.373224884</v>
      </c>
      <c r="N22" s="263">
        <v>22053927.177258316</v>
      </c>
    </row>
    <row r="23" spans="1:14" ht="11.25">
      <c r="B23" s="104" t="s">
        <v>725</v>
      </c>
      <c r="E23" s="266"/>
      <c r="F23" s="266"/>
      <c r="G23" s="266"/>
      <c r="H23" s="266"/>
      <c r="I23" s="266"/>
      <c r="J23" s="266">
        <v>4640747.4225229695</v>
      </c>
      <c r="K23" s="266">
        <v>4774336.878633636</v>
      </c>
      <c r="L23" s="266">
        <v>4941886.1200770931</v>
      </c>
      <c r="M23" s="266">
        <v>5118717.7506719325</v>
      </c>
      <c r="N23" s="266">
        <v>5303028.9111408656</v>
      </c>
    </row>
    <row r="24" spans="1:14" ht="11.25">
      <c r="B24" s="104" t="s">
        <v>726</v>
      </c>
      <c r="E24" s="266"/>
      <c r="F24" s="266"/>
      <c r="G24" s="266"/>
      <c r="H24" s="266"/>
      <c r="I24" s="266"/>
      <c r="J24" s="266">
        <v>4282344.3031880604</v>
      </c>
      <c r="K24" s="266">
        <v>4433028.8200776884</v>
      </c>
      <c r="L24" s="266">
        <v>4627582.9617233612</v>
      </c>
      <c r="M24" s="266">
        <v>4833427.1362026706</v>
      </c>
      <c r="N24" s="266">
        <v>5049249.0317519205</v>
      </c>
    </row>
    <row r="25" spans="1:14" ht="11.25">
      <c r="B25" s="104" t="s">
        <v>727</v>
      </c>
      <c r="E25" s="266"/>
      <c r="F25" s="266"/>
      <c r="G25" s="266"/>
      <c r="H25" s="266"/>
      <c r="I25" s="266"/>
      <c r="J25" s="266">
        <v>101662.62295874378</v>
      </c>
      <c r="K25" s="266">
        <v>180411.19760312798</v>
      </c>
      <c r="L25" s="266">
        <v>188328.97732384034</v>
      </c>
      <c r="M25" s="266">
        <v>196706.22808053377</v>
      </c>
      <c r="N25" s="266">
        <v>205489.54265513533</v>
      </c>
    </row>
    <row r="26" spans="1:14" ht="11.25">
      <c r="B26" s="106" t="s">
        <v>728</v>
      </c>
      <c r="E26" s="267">
        <v>15116898.811199818</v>
      </c>
      <c r="F26" s="267">
        <v>17269518.496048354</v>
      </c>
      <c r="G26" s="267">
        <v>18183740.197771706</v>
      </c>
      <c r="H26" s="267">
        <v>18294180.545916483</v>
      </c>
      <c r="I26" s="267">
        <v>18164809.975535229</v>
      </c>
      <c r="J26" s="267">
        <v>27731922.430718552</v>
      </c>
      <c r="K26" s="267">
        <v>28752715.564444035</v>
      </c>
      <c r="L26" s="267">
        <v>29971774.185926784</v>
      </c>
      <c r="M26" s="267">
        <v>31261066.488180019</v>
      </c>
      <c r="N26" s="267">
        <v>32611694.662806239</v>
      </c>
    </row>
    <row r="27" spans="1:14" ht="15">
      <c r="B27" s="104"/>
      <c r="E27" s="269"/>
      <c r="F27" s="269"/>
      <c r="G27" s="269"/>
      <c r="H27" s="269"/>
      <c r="I27" s="269"/>
      <c r="J27" s="269"/>
      <c r="K27" s="269"/>
    </row>
    <row r="28" spans="1:14" ht="15">
      <c r="B28" s="104"/>
      <c r="E28" s="269"/>
      <c r="F28" s="269"/>
      <c r="G28" s="269"/>
      <c r="H28" s="269"/>
      <c r="I28" s="269"/>
      <c r="J28" s="269"/>
      <c r="K28" s="269"/>
    </row>
    <row r="29" spans="1:14" ht="11.25">
      <c r="B29" s="102" t="s">
        <v>729</v>
      </c>
      <c r="C29" s="103"/>
      <c r="E29"/>
      <c r="F29"/>
      <c r="G29"/>
      <c r="H29"/>
      <c r="I29"/>
    </row>
    <row r="30" spans="1:14" s="163" customFormat="1" ht="11.25">
      <c r="A30" s="101"/>
      <c r="B30" s="101"/>
      <c r="C30" s="101"/>
      <c r="D30" s="101"/>
      <c r="E30"/>
      <c r="F30"/>
      <c r="G30"/>
      <c r="H30"/>
      <c r="I30"/>
      <c r="J30" s="101"/>
      <c r="K30" s="101"/>
      <c r="L30" s="101"/>
      <c r="M30" s="101"/>
      <c r="N30" s="101"/>
    </row>
    <row r="31" spans="1:14" s="163" customFormat="1" ht="11.25">
      <c r="A31" s="101"/>
      <c r="B31" s="104" t="s">
        <v>716</v>
      </c>
      <c r="C31" s="101"/>
      <c r="D31" s="101"/>
      <c r="E31"/>
      <c r="F31"/>
      <c r="G31"/>
      <c r="H31"/>
      <c r="I31"/>
      <c r="J31" s="263">
        <v>6597019.204461935</v>
      </c>
      <c r="K31" s="263">
        <v>6675149.1603536019</v>
      </c>
      <c r="L31" s="263">
        <v>6789056.0656108512</v>
      </c>
      <c r="M31" s="263">
        <v>6907660.7319442574</v>
      </c>
      <c r="N31" s="263">
        <v>7030301.6025130972</v>
      </c>
    </row>
    <row r="32" spans="1:14" s="163" customFormat="1" ht="11.25">
      <c r="A32" s="101"/>
      <c r="B32" s="104" t="s">
        <v>717</v>
      </c>
      <c r="C32" s="101"/>
      <c r="D32" s="101"/>
      <c r="E32"/>
      <c r="F32"/>
      <c r="G32"/>
      <c r="H32"/>
      <c r="I32"/>
      <c r="J32" s="264">
        <v>3975111.8142479612</v>
      </c>
      <c r="K32" s="264">
        <v>4029619.3427189691</v>
      </c>
      <c r="L32" s="264">
        <v>4100909.6827363879</v>
      </c>
      <c r="M32" s="264">
        <v>4174622.7241587639</v>
      </c>
      <c r="N32" s="264">
        <v>4253947.5887774276</v>
      </c>
    </row>
    <row r="33" spans="1:14" s="163" customFormat="1" ht="11.25">
      <c r="A33" s="101"/>
      <c r="B33" s="104" t="s">
        <v>718</v>
      </c>
      <c r="C33" s="101"/>
      <c r="D33" s="101"/>
      <c r="E33"/>
      <c r="F33"/>
      <c r="G33"/>
      <c r="H33"/>
      <c r="I33"/>
      <c r="J33" s="264">
        <v>1731789.0404268519</v>
      </c>
      <c r="K33" s="264">
        <v>1757060.3871162795</v>
      </c>
      <c r="L33" s="264">
        <v>1790941.209014103</v>
      </c>
      <c r="M33" s="264">
        <v>1825081.2860751317</v>
      </c>
      <c r="N33" s="264">
        <v>1859340.1225916124</v>
      </c>
    </row>
    <row r="34" spans="1:14" s="163" customFormat="1" ht="11.25">
      <c r="A34" s="101"/>
      <c r="B34" s="104" t="s">
        <v>719</v>
      </c>
      <c r="C34" s="101"/>
      <c r="D34" s="101"/>
      <c r="E34"/>
      <c r="F34"/>
      <c r="G34"/>
      <c r="H34"/>
      <c r="I34"/>
      <c r="J34" s="264">
        <v>484142.90340530756</v>
      </c>
      <c r="K34" s="264">
        <v>490601.28185127338</v>
      </c>
      <c r="L34" s="264">
        <v>499791.84842550155</v>
      </c>
      <c r="M34" s="264">
        <v>509291.30983243568</v>
      </c>
      <c r="N34" s="264">
        <v>519055.76051978162</v>
      </c>
    </row>
    <row r="35" spans="1:14" s="163" customFormat="1" ht="11.25">
      <c r="A35" s="101"/>
      <c r="B35" s="104" t="s">
        <v>720</v>
      </c>
      <c r="C35" s="101"/>
      <c r="D35" s="101"/>
      <c r="E35"/>
      <c r="F35"/>
      <c r="G35"/>
      <c r="H35"/>
      <c r="I35"/>
      <c r="J35" s="264">
        <v>8925.758441392687</v>
      </c>
      <c r="K35" s="264">
        <v>15505.416752102359</v>
      </c>
      <c r="L35" s="264">
        <v>15795.883920030696</v>
      </c>
      <c r="M35" s="264">
        <v>16096.113686001174</v>
      </c>
      <c r="N35" s="264">
        <v>16404.718418323399</v>
      </c>
    </row>
    <row r="36" spans="1:14" s="163" customFormat="1" ht="11.25">
      <c r="A36" s="101"/>
      <c r="B36" s="106" t="s">
        <v>721</v>
      </c>
      <c r="C36" s="101"/>
      <c r="D36" s="101"/>
      <c r="E36"/>
      <c r="F36"/>
      <c r="G36"/>
      <c r="H36"/>
      <c r="I36"/>
      <c r="J36" s="267">
        <v>12796988.720983448</v>
      </c>
      <c r="K36" s="267">
        <v>12967935.588792225</v>
      </c>
      <c r="L36" s="267">
        <v>13196494.689706875</v>
      </c>
      <c r="M36" s="267">
        <v>13432752.165696589</v>
      </c>
      <c r="N36" s="267">
        <v>13679049.792820241</v>
      </c>
    </row>
    <row r="37" spans="1:14" s="163" customFormat="1" ht="15">
      <c r="A37"/>
      <c r="B37"/>
      <c r="C37"/>
      <c r="D37"/>
      <c r="E37"/>
      <c r="F37"/>
      <c r="G37"/>
      <c r="H37"/>
      <c r="I37"/>
      <c r="J37" s="268"/>
      <c r="K37" s="268"/>
      <c r="L37" s="268"/>
      <c r="M37" s="268"/>
      <c r="N37" s="268"/>
    </row>
    <row r="38" spans="1:14" s="163" customFormat="1" ht="11.25">
      <c r="A38" s="101"/>
      <c r="B38" s="104" t="s">
        <v>722</v>
      </c>
      <c r="C38" s="101"/>
      <c r="D38" s="101"/>
      <c r="E38"/>
      <c r="F38"/>
      <c r="G38"/>
      <c r="H38"/>
      <c r="I38"/>
      <c r="J38" s="264">
        <v>6397496.9524165038</v>
      </c>
      <c r="K38" s="264">
        <v>6465002.7310311664</v>
      </c>
      <c r="L38" s="264">
        <v>6558323.9059291352</v>
      </c>
      <c r="M38" s="264">
        <v>6653906.4452662338</v>
      </c>
      <c r="N38" s="264">
        <v>6751422.7116587218</v>
      </c>
    </row>
    <row r="39" spans="1:14" s="163" customFormat="1" ht="11.25">
      <c r="A39" s="101"/>
      <c r="B39" s="106" t="s">
        <v>723</v>
      </c>
      <c r="C39" s="101"/>
      <c r="D39" s="101"/>
      <c r="E39"/>
      <c r="F39"/>
      <c r="G39"/>
      <c r="H39"/>
      <c r="I39"/>
      <c r="J39" s="267">
        <v>6397496.9524165038</v>
      </c>
      <c r="K39" s="267">
        <v>6465002.7310311664</v>
      </c>
      <c r="L39" s="267">
        <v>6558323.9059291352</v>
      </c>
      <c r="M39" s="267">
        <v>6653906.4452662338</v>
      </c>
      <c r="N39" s="267">
        <v>6751422.7116587218</v>
      </c>
    </row>
    <row r="40" spans="1:14" s="163" customFormat="1" ht="15">
      <c r="A40"/>
      <c r="B40"/>
      <c r="C40"/>
      <c r="D40"/>
      <c r="E40"/>
      <c r="F40"/>
      <c r="G40"/>
      <c r="H40"/>
      <c r="I40"/>
      <c r="J40" s="268"/>
      <c r="K40" s="268"/>
      <c r="L40" s="268"/>
      <c r="M40" s="268"/>
      <c r="N40" s="268"/>
    </row>
    <row r="41" spans="1:14" s="163" customFormat="1" ht="11.25">
      <c r="A41" s="101"/>
      <c r="B41" s="104" t="s">
        <v>724</v>
      </c>
      <c r="C41" s="101"/>
      <c r="D41" s="101"/>
      <c r="E41"/>
      <c r="F41"/>
      <c r="G41"/>
      <c r="H41"/>
      <c r="I41"/>
      <c r="J41" s="263">
        <v>18259590.031857967</v>
      </c>
      <c r="K41" s="263">
        <v>18502705.456458379</v>
      </c>
      <c r="L41" s="263">
        <v>18848538.858767591</v>
      </c>
      <c r="M41" s="263">
        <v>19205953.942914233</v>
      </c>
      <c r="N41" s="263">
        <v>19573304.220557246</v>
      </c>
    </row>
    <row r="42" spans="1:14" s="163" customFormat="1" ht="11.25">
      <c r="A42" s="101"/>
      <c r="B42" s="104" t="s">
        <v>730</v>
      </c>
      <c r="C42" s="101"/>
      <c r="D42" s="101"/>
      <c r="E42"/>
      <c r="F42"/>
      <c r="G42"/>
      <c r="H42"/>
      <c r="I42"/>
      <c r="J42" s="264">
        <v>4529715.294426891</v>
      </c>
      <c r="K42" s="264">
        <v>4561757.2319322741</v>
      </c>
      <c r="L42" s="264">
        <v>4608065.8246335639</v>
      </c>
      <c r="M42" s="264">
        <v>4656539.1470410088</v>
      </c>
      <c r="N42" s="264">
        <v>4706544.8858108753</v>
      </c>
    </row>
    <row r="43" spans="1:14" s="163" customFormat="1" ht="11.25">
      <c r="A43" s="101"/>
      <c r="B43" s="104" t="s">
        <v>726</v>
      </c>
      <c r="C43" s="101"/>
      <c r="D43" s="101"/>
      <c r="E43"/>
      <c r="F43"/>
      <c r="G43"/>
      <c r="H43"/>
      <c r="I43"/>
      <c r="J43" s="264">
        <v>4179887.1431807196</v>
      </c>
      <c r="K43" s="264">
        <v>4235646.0789044742</v>
      </c>
      <c r="L43" s="264">
        <v>4314993.5831061462</v>
      </c>
      <c r="M43" s="264">
        <v>4397007.9559756052</v>
      </c>
      <c r="N43" s="264">
        <v>4481310.1353552565</v>
      </c>
    </row>
    <row r="44" spans="1:14" s="163" customFormat="1" ht="11.25">
      <c r="A44" s="101"/>
      <c r="B44" s="104" t="s">
        <v>727</v>
      </c>
      <c r="C44" s="101"/>
      <c r="D44" s="101"/>
      <c r="E44"/>
      <c r="F44"/>
      <c r="G44"/>
      <c r="H44"/>
      <c r="I44"/>
      <c r="J44" s="264">
        <v>99230.295502145877</v>
      </c>
      <c r="K44" s="264">
        <v>172378.30222469824</v>
      </c>
      <c r="L44" s="264">
        <v>175607.51160745887</v>
      </c>
      <c r="M44" s="264">
        <v>178945.25467897565</v>
      </c>
      <c r="N44" s="264">
        <v>182376.10472749174</v>
      </c>
    </row>
    <row r="45" spans="1:14" s="163" customFormat="1" ht="11.25">
      <c r="A45" s="101"/>
      <c r="B45" s="106" t="s">
        <v>728</v>
      </c>
      <c r="C45" s="101"/>
      <c r="D45" s="101"/>
      <c r="E45"/>
      <c r="F45"/>
      <c r="G45"/>
      <c r="H45"/>
      <c r="I45"/>
      <c r="J45" s="267">
        <v>27068422.764967725</v>
      </c>
      <c r="K45" s="267">
        <v>27472487.069519829</v>
      </c>
      <c r="L45" s="267">
        <v>27947205.778114762</v>
      </c>
      <c r="M45" s="267">
        <v>28438446.300609823</v>
      </c>
      <c r="N45" s="267">
        <v>28943535.346450869</v>
      </c>
    </row>
    <row r="46" spans="1:14" s="163" customFormat="1" ht="11.25">
      <c r="E46" s="164"/>
      <c r="F46" s="164"/>
      <c r="G46" s="164"/>
      <c r="H46" s="164"/>
      <c r="I46" s="164"/>
    </row>
    <row r="47" spans="1:14" s="163" customFormat="1" ht="11.25">
      <c r="E47" s="164"/>
      <c r="F47" s="164"/>
      <c r="G47" s="164"/>
      <c r="H47" s="164"/>
      <c r="I47" s="164"/>
    </row>
    <row r="48" spans="1:14" ht="11.25">
      <c r="B48" s="102" t="s">
        <v>731</v>
      </c>
      <c r="C48" s="103"/>
    </row>
    <row r="49" spans="2:15" ht="12.75" customHeight="1"/>
    <row r="50" spans="2:15" ht="12.75" customHeight="1">
      <c r="B50" s="104" t="s">
        <v>716</v>
      </c>
      <c r="E50"/>
      <c r="F50"/>
      <c r="G50"/>
      <c r="H50"/>
      <c r="I50"/>
      <c r="J50" s="263">
        <v>6544727.4439767739</v>
      </c>
      <c r="K50" s="263">
        <v>6544727.4439767739</v>
      </c>
      <c r="L50" s="263">
        <v>6544727.4439767739</v>
      </c>
      <c r="M50" s="263">
        <v>6544727.4439767739</v>
      </c>
      <c r="N50" s="263">
        <v>6544727.4439767739</v>
      </c>
    </row>
    <row r="51" spans="2:15" ht="12.75" customHeight="1">
      <c r="B51" s="104" t="s">
        <v>717</v>
      </c>
      <c r="E51"/>
      <c r="F51"/>
      <c r="G51"/>
      <c r="H51"/>
      <c r="I51"/>
      <c r="J51" s="263">
        <v>3932432.6620739559</v>
      </c>
      <c r="K51" s="263">
        <v>3932432.6620739559</v>
      </c>
      <c r="L51" s="263">
        <v>3932432.6620739559</v>
      </c>
      <c r="M51" s="263">
        <v>3932432.6620739559</v>
      </c>
      <c r="N51" s="263">
        <v>3932432.6620739559</v>
      </c>
    </row>
    <row r="52" spans="2:15" ht="12.75" customHeight="1">
      <c r="B52" s="104" t="s">
        <v>718</v>
      </c>
      <c r="E52"/>
      <c r="F52"/>
      <c r="G52"/>
      <c r="H52"/>
      <c r="I52"/>
      <c r="J52" s="263">
        <v>1712728.7819407722</v>
      </c>
      <c r="K52" s="263">
        <v>1712728.7819407722</v>
      </c>
      <c r="L52" s="263">
        <v>1712728.7819407722</v>
      </c>
      <c r="M52" s="263">
        <v>1712728.7819407722</v>
      </c>
      <c r="N52" s="263">
        <v>1712728.7819407722</v>
      </c>
    </row>
    <row r="53" spans="2:15" ht="12.75" customHeight="1">
      <c r="B53" s="104" t="s">
        <v>719</v>
      </c>
      <c r="E53"/>
      <c r="F53"/>
      <c r="G53"/>
      <c r="H53"/>
      <c r="I53"/>
      <c r="J53" s="264">
        <v>479582.4544169266</v>
      </c>
      <c r="K53" s="264">
        <v>479582.4544169266</v>
      </c>
      <c r="L53" s="264">
        <v>479582.4544169266</v>
      </c>
      <c r="M53" s="264">
        <v>479582.4544169266</v>
      </c>
      <c r="N53" s="264">
        <v>479582.4544169266</v>
      </c>
    </row>
    <row r="54" spans="2:15" ht="12.75" customHeight="1">
      <c r="B54" s="104" t="s">
        <v>720</v>
      </c>
      <c r="E54"/>
      <c r="F54"/>
      <c r="G54"/>
      <c r="H54"/>
      <c r="I54"/>
      <c r="J54" s="264">
        <v>8841.6810630643613</v>
      </c>
      <c r="K54" s="264">
        <v>15157.167536681762</v>
      </c>
      <c r="L54" s="264">
        <v>15157.167536681762</v>
      </c>
      <c r="M54" s="264">
        <v>15157.167536681762</v>
      </c>
      <c r="N54" s="264">
        <v>15157.167536681762</v>
      </c>
    </row>
    <row r="55" spans="2:15" ht="12.75" customHeight="1">
      <c r="B55" s="106" t="s">
        <v>721</v>
      </c>
      <c r="E55"/>
      <c r="F55"/>
      <c r="G55"/>
      <c r="H55"/>
      <c r="I55"/>
      <c r="J55" s="267">
        <v>12678313.023471493</v>
      </c>
      <c r="K55" s="267">
        <v>12684628.509945111</v>
      </c>
      <c r="L55" s="267">
        <v>12684628.509945111</v>
      </c>
      <c r="M55" s="267">
        <v>12684628.509945111</v>
      </c>
      <c r="N55" s="267">
        <v>12684628.509945111</v>
      </c>
    </row>
    <row r="56" spans="2:15" customFormat="1" ht="12.75" customHeight="1">
      <c r="J56" s="268"/>
      <c r="K56" s="268"/>
      <c r="L56" s="268"/>
      <c r="M56" s="268"/>
      <c r="N56" s="268"/>
    </row>
    <row r="57" spans="2:15" ht="12.75" customHeight="1">
      <c r="B57" s="104" t="s">
        <v>722</v>
      </c>
      <c r="E57"/>
      <c r="F57"/>
      <c r="G57"/>
      <c r="H57"/>
      <c r="I57"/>
      <c r="J57" s="264">
        <v>6346931.8548687603</v>
      </c>
      <c r="K57" s="264">
        <v>6346931.8548687603</v>
      </c>
      <c r="L57" s="264">
        <v>6346931.8548687603</v>
      </c>
      <c r="M57" s="264">
        <v>6346931.8548687603</v>
      </c>
      <c r="N57" s="264">
        <v>6346931.8548687603</v>
      </c>
    </row>
    <row r="58" spans="2:15" ht="12.75" customHeight="1">
      <c r="B58" s="106" t="s">
        <v>723</v>
      </c>
      <c r="E58"/>
      <c r="F58"/>
      <c r="G58"/>
      <c r="H58"/>
      <c r="I58"/>
      <c r="J58" s="267">
        <v>6346931.8548687603</v>
      </c>
      <c r="K58" s="267">
        <v>6346931.8548687603</v>
      </c>
      <c r="L58" s="267">
        <v>6346931.8548687603</v>
      </c>
      <c r="M58" s="267">
        <v>6346931.8548687603</v>
      </c>
      <c r="N58" s="267">
        <v>6346931.8548687603</v>
      </c>
    </row>
    <row r="59" spans="2:15" customFormat="1" ht="12.75" customHeight="1">
      <c r="J59" s="268"/>
      <c r="K59" s="268"/>
      <c r="L59" s="268"/>
      <c r="M59" s="268"/>
      <c r="N59" s="268"/>
    </row>
    <row r="60" spans="2:15" ht="12.75" customHeight="1">
      <c r="B60" s="104" t="s">
        <v>724</v>
      </c>
      <c r="E60"/>
      <c r="F60"/>
      <c r="G60"/>
      <c r="H60"/>
      <c r="I60"/>
      <c r="J60" s="263">
        <v>18087780.855510432</v>
      </c>
      <c r="K60" s="263">
        <v>18087780.855510432</v>
      </c>
      <c r="L60" s="263">
        <v>18087780.855510432</v>
      </c>
      <c r="M60" s="263">
        <v>18087780.855510432</v>
      </c>
      <c r="N60" s="263">
        <v>18087780.855510432</v>
      </c>
    </row>
    <row r="61" spans="2:15" ht="12.75" customHeight="1">
      <c r="B61" s="104" t="s">
        <v>730</v>
      </c>
      <c r="E61"/>
      <c r="F61"/>
      <c r="G61"/>
      <c r="H61"/>
      <c r="I61"/>
      <c r="J61" s="263">
        <v>4505708.5999999996</v>
      </c>
      <c r="K61" s="263">
        <v>4505708.5999999996</v>
      </c>
      <c r="L61" s="263">
        <v>4505708.5999999996</v>
      </c>
      <c r="M61" s="263">
        <v>4505708.5999999996</v>
      </c>
      <c r="N61" s="263">
        <v>4505708.5999999996</v>
      </c>
    </row>
    <row r="62" spans="2:15" ht="12.75" customHeight="1">
      <c r="B62" s="104" t="s">
        <v>726</v>
      </c>
      <c r="E62"/>
      <c r="F62"/>
      <c r="G62"/>
      <c r="H62"/>
      <c r="I62"/>
      <c r="J62" s="264">
        <v>4140514.1358318818</v>
      </c>
      <c r="K62" s="264">
        <v>4140514.1358318818</v>
      </c>
      <c r="L62" s="264">
        <v>4140514.1358318818</v>
      </c>
      <c r="M62" s="264">
        <v>4140514.1358318818</v>
      </c>
      <c r="N62" s="264">
        <v>4140514.1358318818</v>
      </c>
    </row>
    <row r="63" spans="2:15" ht="12.75" customHeight="1">
      <c r="B63" s="104" t="s">
        <v>727</v>
      </c>
      <c r="E63"/>
      <c r="F63"/>
      <c r="G63"/>
      <c r="H63"/>
      <c r="I63"/>
      <c r="J63" s="264">
        <v>98295.582429711038</v>
      </c>
      <c r="K63" s="264">
        <v>168506.71273664749</v>
      </c>
      <c r="L63" s="264">
        <v>168506.71273664749</v>
      </c>
      <c r="M63" s="264">
        <v>168506.71273664749</v>
      </c>
      <c r="N63" s="264">
        <v>168506.71273664749</v>
      </c>
    </row>
    <row r="64" spans="2:15" ht="12.75" customHeight="1">
      <c r="B64" s="106" t="s">
        <v>728</v>
      </c>
      <c r="E64"/>
      <c r="F64"/>
      <c r="G64"/>
      <c r="H64"/>
      <c r="I64"/>
      <c r="J64" s="267">
        <v>26832299.173772022</v>
      </c>
      <c r="K64" s="267">
        <v>26902510.304078959</v>
      </c>
      <c r="L64" s="267">
        <v>26902510.304078959</v>
      </c>
      <c r="M64" s="267">
        <v>26902510.304078959</v>
      </c>
      <c r="N64" s="267">
        <v>26902510.304078959</v>
      </c>
      <c r="O64" s="269"/>
    </row>
    <row r="65" spans="1:15" ht="12.75" customHeight="1">
      <c r="E65"/>
      <c r="F65"/>
      <c r="G65"/>
      <c r="H65"/>
      <c r="I65"/>
      <c r="J65" s="269"/>
      <c r="K65" s="269"/>
      <c r="L65" s="269"/>
      <c r="M65" s="269"/>
      <c r="N65" s="269"/>
      <c r="O65" s="269"/>
    </row>
    <row r="66" spans="1:15" s="163" customFormat="1" ht="11.25">
      <c r="E66"/>
      <c r="F66"/>
      <c r="G66"/>
      <c r="H66"/>
      <c r="I66"/>
    </row>
    <row r="67" spans="1:15" ht="12.75" customHeight="1"/>
    <row r="68" spans="1:15" ht="12.75" customHeight="1"/>
    <row r="69" spans="1:15" ht="12.75" customHeight="1"/>
    <row r="70" spans="1:15" ht="12.75" customHeight="1"/>
    <row r="71" spans="1:15" ht="12.75" customHeight="1"/>
    <row r="72" spans="1:15" ht="12.75" customHeight="1"/>
    <row r="73" spans="1:15" ht="12.75" customHeight="1"/>
    <row r="74" spans="1:15" ht="12.75" customHeight="1"/>
    <row r="75" spans="1:15" customFormat="1" ht="12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</row>
    <row r="76" spans="1:15" ht="12.75" customHeight="1"/>
    <row r="77" spans="1:15" ht="12.75" customHeight="1"/>
    <row r="78" spans="1:15" customFormat="1" ht="12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</row>
    <row r="79" spans="1:15" ht="12.75" customHeight="1"/>
    <row r="80" spans="1:15" ht="12.75" customHeight="1"/>
    <row r="81" spans="10:15" ht="12.75" customHeight="1"/>
    <row r="82" spans="10:15" ht="12.75" customHeight="1"/>
    <row r="83" spans="10:15" ht="12.75" customHeight="1">
      <c r="O83" s="269"/>
    </row>
    <row r="84" spans="10:15" ht="12.75" customHeight="1"/>
    <row r="85" spans="10:15" ht="12.75" customHeight="1">
      <c r="J85" s="270"/>
      <c r="K85" s="270"/>
      <c r="L85" s="270"/>
      <c r="M85" s="270"/>
      <c r="N85" s="270"/>
    </row>
    <row r="86" spans="10:15" ht="12.75" customHeight="1"/>
    <row r="87" spans="10:15" ht="12.75" customHeight="1"/>
    <row r="88" spans="10:15" ht="12.75" customHeight="1"/>
    <row r="89" spans="10:15" ht="12.75" customHeight="1"/>
    <row r="90" spans="10:15" ht="12.75" customHeight="1"/>
    <row r="91" spans="10:15" ht="12.75" customHeight="1"/>
    <row r="92" spans="10:15" ht="12.75" customHeight="1"/>
    <row r="93" spans="10:15" ht="12.75" customHeight="1"/>
    <row r="94" spans="10:15" ht="12.75" customHeight="1"/>
    <row r="95" spans="10:15" ht="12.75" customHeight="1"/>
    <row r="96" spans="10:15" ht="12.75" customHeight="1"/>
    <row r="97" spans="2:11" ht="10.5"/>
    <row r="98" spans="2:11" ht="10.5"/>
    <row r="99" spans="2:11" ht="10.5"/>
    <row r="100" spans="2:11" ht="10.5"/>
    <row r="101" spans="2:11" ht="10.5"/>
    <row r="102" spans="2:11" ht="10.5"/>
    <row r="103" spans="2:11" ht="10.5"/>
    <row r="104" spans="2:11" ht="10.5"/>
    <row r="105" spans="2:11" ht="15">
      <c r="B105" s="104"/>
      <c r="E105" s="269"/>
      <c r="F105" s="269"/>
      <c r="G105" s="269"/>
      <c r="H105" s="269"/>
      <c r="I105" s="269"/>
      <c r="J105" s="269"/>
      <c r="K105" s="269"/>
    </row>
    <row r="106" spans="2:11" ht="11.25">
      <c r="B106" s="104"/>
    </row>
    <row r="107" spans="2:11" ht="11.25">
      <c r="B107" s="104"/>
    </row>
    <row r="108" spans="2:11" ht="11.25">
      <c r="B108" s="104"/>
    </row>
    <row r="109" spans="2:11" ht="11.25">
      <c r="B109" s="104"/>
    </row>
    <row r="110" spans="2:11" ht="11.25">
      <c r="B110" s="104"/>
    </row>
    <row r="111" spans="2:11" ht="11.25">
      <c r="B111" s="104"/>
    </row>
    <row r="112" spans="2:11" ht="11.25">
      <c r="B112" s="104"/>
    </row>
    <row r="113" spans="2:2" ht="11.25">
      <c r="B113" s="271"/>
    </row>
    <row r="114" spans="2:2" ht="10.5"/>
    <row r="115" spans="2:2" ht="10.5"/>
    <row r="116" spans="2:2" ht="10.5"/>
    <row r="117" spans="2:2" ht="10.5"/>
    <row r="118" spans="2:2" ht="10.5"/>
    <row r="119" spans="2:2" ht="10.5"/>
    <row r="120" spans="2:2" ht="10.5"/>
    <row r="121" spans="2:2" ht="10.5"/>
    <row r="122" spans="2:2" ht="10.5"/>
    <row r="123" spans="2:2" ht="10.5"/>
    <row r="124" spans="2:2" ht="10.5"/>
    <row r="125" spans="2:2" ht="10.5"/>
    <row r="126" spans="2:2" ht="10.5"/>
    <row r="127" spans="2:2" ht="10.5"/>
    <row r="128" spans="2:2" ht="10.5"/>
    <row r="129" ht="10.5"/>
    <row r="130" ht="10.5"/>
    <row r="131" ht="10.5"/>
    <row r="132" ht="10.5"/>
    <row r="133" ht="10.5"/>
    <row r="134" ht="10.5"/>
    <row r="135" ht="10.5"/>
    <row r="136" ht="10.5"/>
    <row r="137" ht="10.5"/>
    <row r="138" ht="10.5"/>
    <row r="139" ht="10.5"/>
    <row r="140" ht="10.5"/>
    <row r="141" ht="10.5"/>
    <row r="142" ht="10.5"/>
    <row r="143" ht="10.5"/>
    <row r="144" ht="10.5"/>
    <row r="145" ht="10.5"/>
    <row r="146" ht="10.5"/>
    <row r="147" ht="10.5"/>
    <row r="148" ht="10.5"/>
    <row r="149" ht="10.5"/>
    <row r="150" ht="10.5"/>
    <row r="151" ht="10.5"/>
    <row r="152" ht="10.5"/>
    <row r="153" ht="10.5"/>
    <row r="154" ht="10.5"/>
    <row r="155" ht="10.5"/>
    <row r="156" ht="10.5"/>
    <row r="157" ht="10.5"/>
    <row r="158" ht="10.5"/>
    <row r="159" ht="10.5"/>
    <row r="160" ht="10.5"/>
    <row r="161" ht="10.5"/>
    <row r="162" ht="10.5"/>
    <row r="163" ht="10.5"/>
    <row r="164" ht="10.5"/>
    <row r="165" ht="10.5"/>
    <row r="166" ht="10.5"/>
    <row r="167" ht="10.5"/>
    <row r="168" ht="10.5"/>
    <row r="169" ht="10.5"/>
    <row r="170" ht="10.5"/>
    <row r="171" ht="10.5"/>
    <row r="172" ht="10.5"/>
    <row r="173" ht="10.5"/>
    <row r="174" ht="10.5"/>
    <row r="175" ht="10.5"/>
    <row r="176" ht="10.5"/>
    <row r="177" ht="10.5"/>
    <row r="178" ht="10.5"/>
    <row r="179" ht="10.5"/>
    <row r="180" ht="10.5"/>
    <row r="181" ht="10.5"/>
    <row r="182" ht="10.5"/>
    <row r="183" ht="10.5"/>
    <row r="184" ht="10.5"/>
    <row r="185" ht="10.5"/>
    <row r="186" ht="10.5"/>
    <row r="187" ht="10.5"/>
    <row r="188" ht="10.5"/>
    <row r="189" ht="10.5"/>
    <row r="190" ht="10.5"/>
    <row r="191" ht="10.5"/>
    <row r="192" ht="10.5"/>
    <row r="193" ht="10.5"/>
    <row r="194" ht="10.5"/>
    <row r="195" ht="10.5"/>
    <row r="196" ht="10.5"/>
    <row r="197" ht="10.5"/>
    <row r="198" ht="10.5"/>
    <row r="199" ht="10.5"/>
    <row r="200" ht="10.5"/>
    <row r="201" ht="10.5"/>
    <row r="202" ht="10.5"/>
    <row r="203" ht="10.5"/>
    <row r="204" ht="10.5"/>
    <row r="205" ht="10.5"/>
    <row r="206" ht="10.5"/>
    <row r="207" ht="10.5"/>
    <row r="208" ht="10.5"/>
    <row r="209" ht="10.5"/>
    <row r="210" ht="10.5"/>
    <row r="211" ht="10.5"/>
    <row r="212" ht="10.5"/>
    <row r="213" ht="10.5"/>
    <row r="214" ht="10.5"/>
    <row r="215" ht="10.5"/>
    <row r="216" ht="10.5"/>
    <row r="217" ht="10.5"/>
    <row r="218" ht="10.5"/>
    <row r="219" ht="10.5"/>
    <row r="220" ht="10.5"/>
    <row r="221" ht="10.5"/>
    <row r="222" ht="10.5"/>
    <row r="223" ht="10.5"/>
    <row r="224" ht="10.5"/>
    <row r="225" ht="10.5"/>
    <row r="226" ht="10.5"/>
    <row r="227" ht="10.5"/>
    <row r="228" ht="10.5"/>
    <row r="229" ht="10.5"/>
    <row r="230" ht="10.5"/>
    <row r="231" ht="10.5"/>
    <row r="232" ht="10.5"/>
    <row r="233" ht="10.5"/>
    <row r="234" ht="10.5"/>
    <row r="235" ht="10.5"/>
    <row r="236" ht="10.5"/>
    <row r="237" ht="10.5"/>
    <row r="238" ht="10.5"/>
    <row r="239" ht="10.5"/>
    <row r="240" ht="10.5"/>
    <row r="241" ht="10.5"/>
    <row r="242" ht="10.5"/>
    <row r="243" ht="10.5"/>
    <row r="244" ht="10.5"/>
    <row r="245" ht="10.5"/>
    <row r="246" ht="10.5"/>
    <row r="247" ht="10.5"/>
    <row r="248" ht="10.5"/>
    <row r="249" ht="10.5"/>
    <row r="250" ht="10.5"/>
    <row r="251" ht="10.5"/>
    <row r="252" ht="10.5"/>
    <row r="253" ht="10.5"/>
    <row r="254" ht="10.5"/>
    <row r="255" ht="10.5"/>
    <row r="256" ht="10.5"/>
    <row r="257" ht="10.5"/>
    <row r="258" ht="10.5"/>
    <row r="259" ht="10.5"/>
    <row r="260" ht="10.5"/>
    <row r="261" ht="10.5"/>
    <row r="262" ht="10.5"/>
    <row r="263" ht="10.5"/>
    <row r="264" ht="10.5"/>
    <row r="265" ht="10.5"/>
    <row r="266" ht="10.5"/>
    <row r="267" ht="10.5"/>
    <row r="268" ht="10.5"/>
    <row r="269" ht="10.5"/>
    <row r="270" ht="10.5"/>
    <row r="271" ht="10.5"/>
    <row r="272" ht="10.5"/>
    <row r="273" ht="10.5"/>
    <row r="274" ht="10.5"/>
  </sheetData>
  <conditionalFormatting sqref="I7:I8 E8:H8 D6">
    <cfRule type="expression" dxfId="2258" priority="10" stopIfTrue="1">
      <formula>D$6="Actual"</formula>
    </cfRule>
    <cfRule type="expression" dxfId="2257" priority="11" stopIfTrue="1">
      <formula>D$6="Base"</formula>
    </cfRule>
  </conditionalFormatting>
  <conditionalFormatting sqref="B4:D4">
    <cfRule type="expression" dxfId="2256" priority="9" stopIfTrue="1">
      <formula>Check_Model="Model in error"</formula>
    </cfRule>
  </conditionalFormatting>
  <conditionalFormatting sqref="I6:N6">
    <cfRule type="cellIs" dxfId="2255" priority="7" stopIfTrue="1" operator="equal">
      <formula>"Actual"</formula>
    </cfRule>
    <cfRule type="cellIs" dxfId="2254" priority="8" stopIfTrue="1" operator="equal">
      <formula>"Base"</formula>
    </cfRule>
  </conditionalFormatting>
  <conditionalFormatting sqref="I7:I8 E8:H8">
    <cfRule type="expression" dxfId="2253" priority="5" stopIfTrue="1">
      <formula>E$6="Actual"</formula>
    </cfRule>
    <cfRule type="expression" dxfId="2252" priority="6" stopIfTrue="1">
      <formula>E$6="Base"</formula>
    </cfRule>
  </conditionalFormatting>
  <conditionalFormatting sqref="J7:N8">
    <cfRule type="expression" dxfId="2251" priority="3" stopIfTrue="1">
      <formula>J$6="Actual"</formula>
    </cfRule>
    <cfRule type="expression" dxfId="2250" priority="4" stopIfTrue="1">
      <formula>J$6="Base"</formula>
    </cfRule>
  </conditionalFormatting>
  <conditionalFormatting sqref="J7:N8">
    <cfRule type="expression" dxfId="2249" priority="1" stopIfTrue="1">
      <formula>J$6="Actual"</formula>
    </cfRule>
    <cfRule type="expression" dxfId="2248" priority="2" stopIfTrue="1">
      <formula>J$6="Base"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A370"/>
  <sheetViews>
    <sheetView workbookViewId="0">
      <selection activeCell="F72" sqref="F72:F107"/>
    </sheetView>
  </sheetViews>
  <sheetFormatPr defaultRowHeight="10.5"/>
  <cols>
    <col min="1" max="1" width="18.1640625" style="3" customWidth="1"/>
    <col min="2" max="2" width="45.6640625" style="3" customWidth="1"/>
    <col min="3" max="6" width="14.5" style="3" customWidth="1"/>
    <col min="7" max="7" width="13.83203125" style="3" customWidth="1"/>
    <col min="8" max="8" width="5.83203125" style="3" customWidth="1"/>
    <col min="9" max="9" width="9.33203125" style="3" customWidth="1"/>
    <col min="10" max="10" width="41.83203125" style="3" customWidth="1"/>
    <col min="11" max="17" width="0" style="3" hidden="1" customWidth="1"/>
    <col min="18" max="18" width="9.33203125" style="3"/>
    <col min="19" max="22" width="22.5" style="3" customWidth="1"/>
    <col min="23" max="23" width="9.33203125" style="3"/>
    <col min="24" max="26" width="13.83203125" style="3" customWidth="1"/>
    <col min="27" max="28" width="14.6640625" style="3" customWidth="1"/>
    <col min="29" max="29" width="13.1640625" style="3" customWidth="1"/>
    <col min="30" max="43" width="14.1640625" style="3" customWidth="1"/>
    <col min="44" max="44" width="9.33203125" style="3"/>
    <col min="45" max="49" width="14.1640625" style="3" customWidth="1"/>
    <col min="50" max="50" width="9.33203125" style="3"/>
    <col min="51" max="55" width="14.1640625" style="3" customWidth="1"/>
    <col min="56" max="56" width="4.6640625" style="3" customWidth="1"/>
    <col min="57" max="61" width="14.1640625" style="3" customWidth="1"/>
    <col min="62" max="62" width="3.83203125" style="3" customWidth="1"/>
    <col min="63" max="67" width="14.1640625" style="3" customWidth="1"/>
    <col min="68" max="68" width="3.83203125" style="3" customWidth="1"/>
    <col min="69" max="73" width="14.1640625" style="3" customWidth="1"/>
    <col min="74" max="74" width="3.83203125" style="3" customWidth="1"/>
    <col min="75" max="79" width="14.1640625" style="3" customWidth="1"/>
    <col min="80" max="107" width="9.33203125" style="3"/>
    <col min="108" max="108" width="18.1640625" style="3" customWidth="1"/>
    <col min="109" max="109" width="45.6640625" style="3" customWidth="1"/>
    <col min="110" max="119" width="11.83203125" style="3" customWidth="1"/>
    <col min="120" max="120" width="14.5" style="3" customWidth="1"/>
    <col min="121" max="121" width="0" style="3" hidden="1" customWidth="1"/>
    <col min="122" max="122" width="18.33203125" style="3" customWidth="1"/>
    <col min="123" max="123" width="41" style="3" customWidth="1"/>
    <col min="124" max="128" width="15" style="3" customWidth="1"/>
    <col min="129" max="133" width="23.83203125" style="3" customWidth="1"/>
    <col min="134" max="134" width="33.5" style="3" customWidth="1"/>
    <col min="135" max="135" width="37.6640625" style="3" customWidth="1"/>
    <col min="136" max="136" width="19.83203125" style="3" customWidth="1"/>
    <col min="137" max="137" width="10.6640625" style="3" customWidth="1"/>
    <col min="138" max="139" width="14.83203125" style="3" customWidth="1"/>
    <col min="140" max="142" width="0" style="3" hidden="1" customWidth="1"/>
    <col min="143" max="143" width="9.33203125" style="3"/>
    <col min="144" max="144" width="15.6640625" style="3" customWidth="1"/>
    <col min="145" max="146" width="14.5" style="3" customWidth="1"/>
    <col min="147" max="147" width="16" style="3" customWidth="1"/>
    <col min="148" max="148" width="16.83203125" style="3" customWidth="1"/>
    <col min="149" max="149" width="14.5" style="3" customWidth="1"/>
    <col min="150" max="150" width="17.1640625" style="3" customWidth="1"/>
    <col min="151" max="151" width="14.5" style="3" customWidth="1"/>
    <col min="152" max="152" width="18" style="3" customWidth="1"/>
    <col min="153" max="363" width="9.33203125" style="3"/>
    <col min="364" max="364" width="18.1640625" style="3" customWidth="1"/>
    <col min="365" max="365" width="45.6640625" style="3" customWidth="1"/>
    <col min="366" max="375" width="11.83203125" style="3" customWidth="1"/>
    <col min="376" max="376" width="14.5" style="3" customWidth="1"/>
    <col min="377" max="377" width="0" style="3" hidden="1" customWidth="1"/>
    <col min="378" max="378" width="18.33203125" style="3" customWidth="1"/>
    <col min="379" max="379" width="41" style="3" customWidth="1"/>
    <col min="380" max="384" width="15" style="3" customWidth="1"/>
    <col min="385" max="389" width="23.83203125" style="3" customWidth="1"/>
    <col min="390" max="390" width="33.5" style="3" customWidth="1"/>
    <col min="391" max="391" width="37.6640625" style="3" customWidth="1"/>
    <col min="392" max="392" width="19.83203125" style="3" customWidth="1"/>
    <col min="393" max="393" width="10.6640625" style="3" customWidth="1"/>
    <col min="394" max="395" width="14.83203125" style="3" customWidth="1"/>
    <col min="396" max="398" width="0" style="3" hidden="1" customWidth="1"/>
    <col min="399" max="399" width="9.33203125" style="3"/>
    <col min="400" max="400" width="15.6640625" style="3" customWidth="1"/>
    <col min="401" max="402" width="14.5" style="3" customWidth="1"/>
    <col min="403" max="403" width="16" style="3" customWidth="1"/>
    <col min="404" max="404" width="16.83203125" style="3" customWidth="1"/>
    <col min="405" max="405" width="14.5" style="3" customWidth="1"/>
    <col min="406" max="406" width="17.1640625" style="3" customWidth="1"/>
    <col min="407" max="407" width="14.5" style="3" customWidth="1"/>
    <col min="408" max="408" width="18" style="3" customWidth="1"/>
    <col min="409" max="619" width="9.33203125" style="3"/>
    <col min="620" max="620" width="18.1640625" style="3" customWidth="1"/>
    <col min="621" max="621" width="45.6640625" style="3" customWidth="1"/>
    <col min="622" max="631" width="11.83203125" style="3" customWidth="1"/>
    <col min="632" max="632" width="14.5" style="3" customWidth="1"/>
    <col min="633" max="633" width="0" style="3" hidden="1" customWidth="1"/>
    <col min="634" max="634" width="18.33203125" style="3" customWidth="1"/>
    <col min="635" max="635" width="41" style="3" customWidth="1"/>
    <col min="636" max="640" width="15" style="3" customWidth="1"/>
    <col min="641" max="645" width="23.83203125" style="3" customWidth="1"/>
    <col min="646" max="646" width="33.5" style="3" customWidth="1"/>
    <col min="647" max="647" width="37.6640625" style="3" customWidth="1"/>
    <col min="648" max="648" width="19.83203125" style="3" customWidth="1"/>
    <col min="649" max="649" width="10.6640625" style="3" customWidth="1"/>
    <col min="650" max="651" width="14.83203125" style="3" customWidth="1"/>
    <col min="652" max="654" width="0" style="3" hidden="1" customWidth="1"/>
    <col min="655" max="655" width="9.33203125" style="3"/>
    <col min="656" max="656" width="15.6640625" style="3" customWidth="1"/>
    <col min="657" max="658" width="14.5" style="3" customWidth="1"/>
    <col min="659" max="659" width="16" style="3" customWidth="1"/>
    <col min="660" max="660" width="16.83203125" style="3" customWidth="1"/>
    <col min="661" max="661" width="14.5" style="3" customWidth="1"/>
    <col min="662" max="662" width="17.1640625" style="3" customWidth="1"/>
    <col min="663" max="663" width="14.5" style="3" customWidth="1"/>
    <col min="664" max="664" width="18" style="3" customWidth="1"/>
    <col min="665" max="875" width="9.33203125" style="3"/>
    <col min="876" max="876" width="18.1640625" style="3" customWidth="1"/>
    <col min="877" max="877" width="45.6640625" style="3" customWidth="1"/>
    <col min="878" max="887" width="11.83203125" style="3" customWidth="1"/>
    <col min="888" max="888" width="14.5" style="3" customWidth="1"/>
    <col min="889" max="889" width="0" style="3" hidden="1" customWidth="1"/>
    <col min="890" max="890" width="18.33203125" style="3" customWidth="1"/>
    <col min="891" max="891" width="41" style="3" customWidth="1"/>
    <col min="892" max="896" width="15" style="3" customWidth="1"/>
    <col min="897" max="901" width="23.83203125" style="3" customWidth="1"/>
    <col min="902" max="902" width="33.5" style="3" customWidth="1"/>
    <col min="903" max="903" width="37.6640625" style="3" customWidth="1"/>
    <col min="904" max="904" width="19.83203125" style="3" customWidth="1"/>
    <col min="905" max="905" width="10.6640625" style="3" customWidth="1"/>
    <col min="906" max="907" width="14.83203125" style="3" customWidth="1"/>
    <col min="908" max="910" width="0" style="3" hidden="1" customWidth="1"/>
    <col min="911" max="911" width="9.33203125" style="3"/>
    <col min="912" max="912" width="15.6640625" style="3" customWidth="1"/>
    <col min="913" max="914" width="14.5" style="3" customWidth="1"/>
    <col min="915" max="915" width="16" style="3" customWidth="1"/>
    <col min="916" max="916" width="16.83203125" style="3" customWidth="1"/>
    <col min="917" max="917" width="14.5" style="3" customWidth="1"/>
    <col min="918" max="918" width="17.1640625" style="3" customWidth="1"/>
    <col min="919" max="919" width="14.5" style="3" customWidth="1"/>
    <col min="920" max="920" width="18" style="3" customWidth="1"/>
    <col min="921" max="1131" width="9.33203125" style="3"/>
    <col min="1132" max="1132" width="18.1640625" style="3" customWidth="1"/>
    <col min="1133" max="1133" width="45.6640625" style="3" customWidth="1"/>
    <col min="1134" max="1143" width="11.83203125" style="3" customWidth="1"/>
    <col min="1144" max="1144" width="14.5" style="3" customWidth="1"/>
    <col min="1145" max="1145" width="0" style="3" hidden="1" customWidth="1"/>
    <col min="1146" max="1146" width="18.33203125" style="3" customWidth="1"/>
    <col min="1147" max="1147" width="41" style="3" customWidth="1"/>
    <col min="1148" max="1152" width="15" style="3" customWidth="1"/>
    <col min="1153" max="1157" width="23.83203125" style="3" customWidth="1"/>
    <col min="1158" max="1158" width="33.5" style="3" customWidth="1"/>
    <col min="1159" max="1159" width="37.6640625" style="3" customWidth="1"/>
    <col min="1160" max="1160" width="19.83203125" style="3" customWidth="1"/>
    <col min="1161" max="1161" width="10.6640625" style="3" customWidth="1"/>
    <col min="1162" max="1163" width="14.83203125" style="3" customWidth="1"/>
    <col min="1164" max="1166" width="0" style="3" hidden="1" customWidth="1"/>
    <col min="1167" max="1167" width="9.33203125" style="3"/>
    <col min="1168" max="1168" width="15.6640625" style="3" customWidth="1"/>
    <col min="1169" max="1170" width="14.5" style="3" customWidth="1"/>
    <col min="1171" max="1171" width="16" style="3" customWidth="1"/>
    <col min="1172" max="1172" width="16.83203125" style="3" customWidth="1"/>
    <col min="1173" max="1173" width="14.5" style="3" customWidth="1"/>
    <col min="1174" max="1174" width="17.1640625" style="3" customWidth="1"/>
    <col min="1175" max="1175" width="14.5" style="3" customWidth="1"/>
    <col min="1176" max="1176" width="18" style="3" customWidth="1"/>
    <col min="1177" max="1387" width="9.33203125" style="3"/>
    <col min="1388" max="1388" width="18.1640625" style="3" customWidth="1"/>
    <col min="1389" max="1389" width="45.6640625" style="3" customWidth="1"/>
    <col min="1390" max="1399" width="11.83203125" style="3" customWidth="1"/>
    <col min="1400" max="1400" width="14.5" style="3" customWidth="1"/>
    <col min="1401" max="1401" width="0" style="3" hidden="1" customWidth="1"/>
    <col min="1402" max="1402" width="18.33203125" style="3" customWidth="1"/>
    <col min="1403" max="1403" width="41" style="3" customWidth="1"/>
    <col min="1404" max="1408" width="15" style="3" customWidth="1"/>
    <col min="1409" max="1413" width="23.83203125" style="3" customWidth="1"/>
    <col min="1414" max="1414" width="33.5" style="3" customWidth="1"/>
    <col min="1415" max="1415" width="37.6640625" style="3" customWidth="1"/>
    <col min="1416" max="1416" width="19.83203125" style="3" customWidth="1"/>
    <col min="1417" max="1417" width="10.6640625" style="3" customWidth="1"/>
    <col min="1418" max="1419" width="14.83203125" style="3" customWidth="1"/>
    <col min="1420" max="1422" width="0" style="3" hidden="1" customWidth="1"/>
    <col min="1423" max="1423" width="9.33203125" style="3"/>
    <col min="1424" max="1424" width="15.6640625" style="3" customWidth="1"/>
    <col min="1425" max="1426" width="14.5" style="3" customWidth="1"/>
    <col min="1427" max="1427" width="16" style="3" customWidth="1"/>
    <col min="1428" max="1428" width="16.83203125" style="3" customWidth="1"/>
    <col min="1429" max="1429" width="14.5" style="3" customWidth="1"/>
    <col min="1430" max="1430" width="17.1640625" style="3" customWidth="1"/>
    <col min="1431" max="1431" width="14.5" style="3" customWidth="1"/>
    <col min="1432" max="1432" width="18" style="3" customWidth="1"/>
    <col min="1433" max="1643" width="9.33203125" style="3"/>
    <col min="1644" max="1644" width="18.1640625" style="3" customWidth="1"/>
    <col min="1645" max="1645" width="45.6640625" style="3" customWidth="1"/>
    <col min="1646" max="1655" width="11.83203125" style="3" customWidth="1"/>
    <col min="1656" max="1656" width="14.5" style="3" customWidth="1"/>
    <col min="1657" max="1657" width="0" style="3" hidden="1" customWidth="1"/>
    <col min="1658" max="1658" width="18.33203125" style="3" customWidth="1"/>
    <col min="1659" max="1659" width="41" style="3" customWidth="1"/>
    <col min="1660" max="1664" width="15" style="3" customWidth="1"/>
    <col min="1665" max="1669" width="23.83203125" style="3" customWidth="1"/>
    <col min="1670" max="1670" width="33.5" style="3" customWidth="1"/>
    <col min="1671" max="1671" width="37.6640625" style="3" customWidth="1"/>
    <col min="1672" max="1672" width="19.83203125" style="3" customWidth="1"/>
    <col min="1673" max="1673" width="10.6640625" style="3" customWidth="1"/>
    <col min="1674" max="1675" width="14.83203125" style="3" customWidth="1"/>
    <col min="1676" max="1678" width="0" style="3" hidden="1" customWidth="1"/>
    <col min="1679" max="1679" width="9.33203125" style="3"/>
    <col min="1680" max="1680" width="15.6640625" style="3" customWidth="1"/>
    <col min="1681" max="1682" width="14.5" style="3" customWidth="1"/>
    <col min="1683" max="1683" width="16" style="3" customWidth="1"/>
    <col min="1684" max="1684" width="16.83203125" style="3" customWidth="1"/>
    <col min="1685" max="1685" width="14.5" style="3" customWidth="1"/>
    <col min="1686" max="1686" width="17.1640625" style="3" customWidth="1"/>
    <col min="1687" max="1687" width="14.5" style="3" customWidth="1"/>
    <col min="1688" max="1688" width="18" style="3" customWidth="1"/>
    <col min="1689" max="1899" width="9.33203125" style="3"/>
    <col min="1900" max="1900" width="18.1640625" style="3" customWidth="1"/>
    <col min="1901" max="1901" width="45.6640625" style="3" customWidth="1"/>
    <col min="1902" max="1911" width="11.83203125" style="3" customWidth="1"/>
    <col min="1912" max="1912" width="14.5" style="3" customWidth="1"/>
    <col min="1913" max="1913" width="0" style="3" hidden="1" customWidth="1"/>
    <col min="1914" max="1914" width="18.33203125" style="3" customWidth="1"/>
    <col min="1915" max="1915" width="41" style="3" customWidth="1"/>
    <col min="1916" max="1920" width="15" style="3" customWidth="1"/>
    <col min="1921" max="1925" width="23.83203125" style="3" customWidth="1"/>
    <col min="1926" max="1926" width="33.5" style="3" customWidth="1"/>
    <col min="1927" max="1927" width="37.6640625" style="3" customWidth="1"/>
    <col min="1928" max="1928" width="19.83203125" style="3" customWidth="1"/>
    <col min="1929" max="1929" width="10.6640625" style="3" customWidth="1"/>
    <col min="1930" max="1931" width="14.83203125" style="3" customWidth="1"/>
    <col min="1932" max="1934" width="0" style="3" hidden="1" customWidth="1"/>
    <col min="1935" max="1935" width="9.33203125" style="3"/>
    <col min="1936" max="1936" width="15.6640625" style="3" customWidth="1"/>
    <col min="1937" max="1938" width="14.5" style="3" customWidth="1"/>
    <col min="1939" max="1939" width="16" style="3" customWidth="1"/>
    <col min="1940" max="1940" width="16.83203125" style="3" customWidth="1"/>
    <col min="1941" max="1941" width="14.5" style="3" customWidth="1"/>
    <col min="1942" max="1942" width="17.1640625" style="3" customWidth="1"/>
    <col min="1943" max="1943" width="14.5" style="3" customWidth="1"/>
    <col min="1944" max="1944" width="18" style="3" customWidth="1"/>
    <col min="1945" max="2155" width="9.33203125" style="3"/>
    <col min="2156" max="2156" width="18.1640625" style="3" customWidth="1"/>
    <col min="2157" max="2157" width="45.6640625" style="3" customWidth="1"/>
    <col min="2158" max="2167" width="11.83203125" style="3" customWidth="1"/>
    <col min="2168" max="2168" width="14.5" style="3" customWidth="1"/>
    <col min="2169" max="2169" width="0" style="3" hidden="1" customWidth="1"/>
    <col min="2170" max="2170" width="18.33203125" style="3" customWidth="1"/>
    <col min="2171" max="2171" width="41" style="3" customWidth="1"/>
    <col min="2172" max="2176" width="15" style="3" customWidth="1"/>
    <col min="2177" max="2181" width="23.83203125" style="3" customWidth="1"/>
    <col min="2182" max="2182" width="33.5" style="3" customWidth="1"/>
    <col min="2183" max="2183" width="37.6640625" style="3" customWidth="1"/>
    <col min="2184" max="2184" width="19.83203125" style="3" customWidth="1"/>
    <col min="2185" max="2185" width="10.6640625" style="3" customWidth="1"/>
    <col min="2186" max="2187" width="14.83203125" style="3" customWidth="1"/>
    <col min="2188" max="2190" width="0" style="3" hidden="1" customWidth="1"/>
    <col min="2191" max="2191" width="9.33203125" style="3"/>
    <col min="2192" max="2192" width="15.6640625" style="3" customWidth="1"/>
    <col min="2193" max="2194" width="14.5" style="3" customWidth="1"/>
    <col min="2195" max="2195" width="16" style="3" customWidth="1"/>
    <col min="2196" max="2196" width="16.83203125" style="3" customWidth="1"/>
    <col min="2197" max="2197" width="14.5" style="3" customWidth="1"/>
    <col min="2198" max="2198" width="17.1640625" style="3" customWidth="1"/>
    <col min="2199" max="2199" width="14.5" style="3" customWidth="1"/>
    <col min="2200" max="2200" width="18" style="3" customWidth="1"/>
    <col min="2201" max="2411" width="9.33203125" style="3"/>
    <col min="2412" max="2412" width="18.1640625" style="3" customWidth="1"/>
    <col min="2413" max="2413" width="45.6640625" style="3" customWidth="1"/>
    <col min="2414" max="2423" width="11.83203125" style="3" customWidth="1"/>
    <col min="2424" max="2424" width="14.5" style="3" customWidth="1"/>
    <col min="2425" max="2425" width="0" style="3" hidden="1" customWidth="1"/>
    <col min="2426" max="2426" width="18.33203125" style="3" customWidth="1"/>
    <col min="2427" max="2427" width="41" style="3" customWidth="1"/>
    <col min="2428" max="2432" width="15" style="3" customWidth="1"/>
    <col min="2433" max="2437" width="23.83203125" style="3" customWidth="1"/>
    <col min="2438" max="2438" width="33.5" style="3" customWidth="1"/>
    <col min="2439" max="2439" width="37.6640625" style="3" customWidth="1"/>
    <col min="2440" max="2440" width="19.83203125" style="3" customWidth="1"/>
    <col min="2441" max="2441" width="10.6640625" style="3" customWidth="1"/>
    <col min="2442" max="2443" width="14.83203125" style="3" customWidth="1"/>
    <col min="2444" max="2446" width="0" style="3" hidden="1" customWidth="1"/>
    <col min="2447" max="2447" width="9.33203125" style="3"/>
    <col min="2448" max="2448" width="15.6640625" style="3" customWidth="1"/>
    <col min="2449" max="2450" width="14.5" style="3" customWidth="1"/>
    <col min="2451" max="2451" width="16" style="3" customWidth="1"/>
    <col min="2452" max="2452" width="16.83203125" style="3" customWidth="1"/>
    <col min="2453" max="2453" width="14.5" style="3" customWidth="1"/>
    <col min="2454" max="2454" width="17.1640625" style="3" customWidth="1"/>
    <col min="2455" max="2455" width="14.5" style="3" customWidth="1"/>
    <col min="2456" max="2456" width="18" style="3" customWidth="1"/>
    <col min="2457" max="2667" width="9.33203125" style="3"/>
    <col min="2668" max="2668" width="18.1640625" style="3" customWidth="1"/>
    <col min="2669" max="2669" width="45.6640625" style="3" customWidth="1"/>
    <col min="2670" max="2679" width="11.83203125" style="3" customWidth="1"/>
    <col min="2680" max="2680" width="14.5" style="3" customWidth="1"/>
    <col min="2681" max="2681" width="0" style="3" hidden="1" customWidth="1"/>
    <col min="2682" max="2682" width="18.33203125" style="3" customWidth="1"/>
    <col min="2683" max="2683" width="41" style="3" customWidth="1"/>
    <col min="2684" max="2688" width="15" style="3" customWidth="1"/>
    <col min="2689" max="2693" width="23.83203125" style="3" customWidth="1"/>
    <col min="2694" max="2694" width="33.5" style="3" customWidth="1"/>
    <col min="2695" max="2695" width="37.6640625" style="3" customWidth="1"/>
    <col min="2696" max="2696" width="19.83203125" style="3" customWidth="1"/>
    <col min="2697" max="2697" width="10.6640625" style="3" customWidth="1"/>
    <col min="2698" max="2699" width="14.83203125" style="3" customWidth="1"/>
    <col min="2700" max="2702" width="0" style="3" hidden="1" customWidth="1"/>
    <col min="2703" max="2703" width="9.33203125" style="3"/>
    <col min="2704" max="2704" width="15.6640625" style="3" customWidth="1"/>
    <col min="2705" max="2706" width="14.5" style="3" customWidth="1"/>
    <col min="2707" max="2707" width="16" style="3" customWidth="1"/>
    <col min="2708" max="2708" width="16.83203125" style="3" customWidth="1"/>
    <col min="2709" max="2709" width="14.5" style="3" customWidth="1"/>
    <col min="2710" max="2710" width="17.1640625" style="3" customWidth="1"/>
    <col min="2711" max="2711" width="14.5" style="3" customWidth="1"/>
    <col min="2712" max="2712" width="18" style="3" customWidth="1"/>
    <col min="2713" max="2923" width="9.33203125" style="3"/>
    <col min="2924" max="2924" width="18.1640625" style="3" customWidth="1"/>
    <col min="2925" max="2925" width="45.6640625" style="3" customWidth="1"/>
    <col min="2926" max="2935" width="11.83203125" style="3" customWidth="1"/>
    <col min="2936" max="2936" width="14.5" style="3" customWidth="1"/>
    <col min="2937" max="2937" width="0" style="3" hidden="1" customWidth="1"/>
    <col min="2938" max="2938" width="18.33203125" style="3" customWidth="1"/>
    <col min="2939" max="2939" width="41" style="3" customWidth="1"/>
    <col min="2940" max="2944" width="15" style="3" customWidth="1"/>
    <col min="2945" max="2949" width="23.83203125" style="3" customWidth="1"/>
    <col min="2950" max="2950" width="33.5" style="3" customWidth="1"/>
    <col min="2951" max="2951" width="37.6640625" style="3" customWidth="1"/>
    <col min="2952" max="2952" width="19.83203125" style="3" customWidth="1"/>
    <col min="2953" max="2953" width="10.6640625" style="3" customWidth="1"/>
    <col min="2954" max="2955" width="14.83203125" style="3" customWidth="1"/>
    <col min="2956" max="2958" width="0" style="3" hidden="1" customWidth="1"/>
    <col min="2959" max="2959" width="9.33203125" style="3"/>
    <col min="2960" max="2960" width="15.6640625" style="3" customWidth="1"/>
    <col min="2961" max="2962" width="14.5" style="3" customWidth="1"/>
    <col min="2963" max="2963" width="16" style="3" customWidth="1"/>
    <col min="2964" max="2964" width="16.83203125" style="3" customWidth="1"/>
    <col min="2965" max="2965" width="14.5" style="3" customWidth="1"/>
    <col min="2966" max="2966" width="17.1640625" style="3" customWidth="1"/>
    <col min="2967" max="2967" width="14.5" style="3" customWidth="1"/>
    <col min="2968" max="2968" width="18" style="3" customWidth="1"/>
    <col min="2969" max="3179" width="9.33203125" style="3"/>
    <col min="3180" max="3180" width="18.1640625" style="3" customWidth="1"/>
    <col min="3181" max="3181" width="45.6640625" style="3" customWidth="1"/>
    <col min="3182" max="3191" width="11.83203125" style="3" customWidth="1"/>
    <col min="3192" max="3192" width="14.5" style="3" customWidth="1"/>
    <col min="3193" max="3193" width="0" style="3" hidden="1" customWidth="1"/>
    <col min="3194" max="3194" width="18.33203125" style="3" customWidth="1"/>
    <col min="3195" max="3195" width="41" style="3" customWidth="1"/>
    <col min="3196" max="3200" width="15" style="3" customWidth="1"/>
    <col min="3201" max="3205" width="23.83203125" style="3" customWidth="1"/>
    <col min="3206" max="3206" width="33.5" style="3" customWidth="1"/>
    <col min="3207" max="3207" width="37.6640625" style="3" customWidth="1"/>
    <col min="3208" max="3208" width="19.83203125" style="3" customWidth="1"/>
    <col min="3209" max="3209" width="10.6640625" style="3" customWidth="1"/>
    <col min="3210" max="3211" width="14.83203125" style="3" customWidth="1"/>
    <col min="3212" max="3214" width="0" style="3" hidden="1" customWidth="1"/>
    <col min="3215" max="3215" width="9.33203125" style="3"/>
    <col min="3216" max="3216" width="15.6640625" style="3" customWidth="1"/>
    <col min="3217" max="3218" width="14.5" style="3" customWidth="1"/>
    <col min="3219" max="3219" width="16" style="3" customWidth="1"/>
    <col min="3220" max="3220" width="16.83203125" style="3" customWidth="1"/>
    <col min="3221" max="3221" width="14.5" style="3" customWidth="1"/>
    <col min="3222" max="3222" width="17.1640625" style="3" customWidth="1"/>
    <col min="3223" max="3223" width="14.5" style="3" customWidth="1"/>
    <col min="3224" max="3224" width="18" style="3" customWidth="1"/>
    <col min="3225" max="3435" width="9.33203125" style="3"/>
    <col min="3436" max="3436" width="18.1640625" style="3" customWidth="1"/>
    <col min="3437" max="3437" width="45.6640625" style="3" customWidth="1"/>
    <col min="3438" max="3447" width="11.83203125" style="3" customWidth="1"/>
    <col min="3448" max="3448" width="14.5" style="3" customWidth="1"/>
    <col min="3449" max="3449" width="0" style="3" hidden="1" customWidth="1"/>
    <col min="3450" max="3450" width="18.33203125" style="3" customWidth="1"/>
    <col min="3451" max="3451" width="41" style="3" customWidth="1"/>
    <col min="3452" max="3456" width="15" style="3" customWidth="1"/>
    <col min="3457" max="3461" width="23.83203125" style="3" customWidth="1"/>
    <col min="3462" max="3462" width="33.5" style="3" customWidth="1"/>
    <col min="3463" max="3463" width="37.6640625" style="3" customWidth="1"/>
    <col min="3464" max="3464" width="19.83203125" style="3" customWidth="1"/>
    <col min="3465" max="3465" width="10.6640625" style="3" customWidth="1"/>
    <col min="3466" max="3467" width="14.83203125" style="3" customWidth="1"/>
    <col min="3468" max="3470" width="0" style="3" hidden="1" customWidth="1"/>
    <col min="3471" max="3471" width="9.33203125" style="3"/>
    <col min="3472" max="3472" width="15.6640625" style="3" customWidth="1"/>
    <col min="3473" max="3474" width="14.5" style="3" customWidth="1"/>
    <col min="3475" max="3475" width="16" style="3" customWidth="1"/>
    <col min="3476" max="3476" width="16.83203125" style="3" customWidth="1"/>
    <col min="3477" max="3477" width="14.5" style="3" customWidth="1"/>
    <col min="3478" max="3478" width="17.1640625" style="3" customWidth="1"/>
    <col min="3479" max="3479" width="14.5" style="3" customWidth="1"/>
    <col min="3480" max="3480" width="18" style="3" customWidth="1"/>
    <col min="3481" max="3691" width="9.33203125" style="3"/>
    <col min="3692" max="3692" width="18.1640625" style="3" customWidth="1"/>
    <col min="3693" max="3693" width="45.6640625" style="3" customWidth="1"/>
    <col min="3694" max="3703" width="11.83203125" style="3" customWidth="1"/>
    <col min="3704" max="3704" width="14.5" style="3" customWidth="1"/>
    <col min="3705" max="3705" width="0" style="3" hidden="1" customWidth="1"/>
    <col min="3706" max="3706" width="18.33203125" style="3" customWidth="1"/>
    <col min="3707" max="3707" width="41" style="3" customWidth="1"/>
    <col min="3708" max="3712" width="15" style="3" customWidth="1"/>
    <col min="3713" max="3717" width="23.83203125" style="3" customWidth="1"/>
    <col min="3718" max="3718" width="33.5" style="3" customWidth="1"/>
    <col min="3719" max="3719" width="37.6640625" style="3" customWidth="1"/>
    <col min="3720" max="3720" width="19.83203125" style="3" customWidth="1"/>
    <col min="3721" max="3721" width="10.6640625" style="3" customWidth="1"/>
    <col min="3722" max="3723" width="14.83203125" style="3" customWidth="1"/>
    <col min="3724" max="3726" width="0" style="3" hidden="1" customWidth="1"/>
    <col min="3727" max="3727" width="9.33203125" style="3"/>
    <col min="3728" max="3728" width="15.6640625" style="3" customWidth="1"/>
    <col min="3729" max="3730" width="14.5" style="3" customWidth="1"/>
    <col min="3731" max="3731" width="16" style="3" customWidth="1"/>
    <col min="3732" max="3732" width="16.83203125" style="3" customWidth="1"/>
    <col min="3733" max="3733" width="14.5" style="3" customWidth="1"/>
    <col min="3734" max="3734" width="17.1640625" style="3" customWidth="1"/>
    <col min="3735" max="3735" width="14.5" style="3" customWidth="1"/>
    <col min="3736" max="3736" width="18" style="3" customWidth="1"/>
    <col min="3737" max="3947" width="9.33203125" style="3"/>
    <col min="3948" max="3948" width="18.1640625" style="3" customWidth="1"/>
    <col min="3949" max="3949" width="45.6640625" style="3" customWidth="1"/>
    <col min="3950" max="3959" width="11.83203125" style="3" customWidth="1"/>
    <col min="3960" max="3960" width="14.5" style="3" customWidth="1"/>
    <col min="3961" max="3961" width="0" style="3" hidden="1" customWidth="1"/>
    <col min="3962" max="3962" width="18.33203125" style="3" customWidth="1"/>
    <col min="3963" max="3963" width="41" style="3" customWidth="1"/>
    <col min="3964" max="3968" width="15" style="3" customWidth="1"/>
    <col min="3969" max="3973" width="23.83203125" style="3" customWidth="1"/>
    <col min="3974" max="3974" width="33.5" style="3" customWidth="1"/>
    <col min="3975" max="3975" width="37.6640625" style="3" customWidth="1"/>
    <col min="3976" max="3976" width="19.83203125" style="3" customWidth="1"/>
    <col min="3977" max="3977" width="10.6640625" style="3" customWidth="1"/>
    <col min="3978" max="3979" width="14.83203125" style="3" customWidth="1"/>
    <col min="3980" max="3982" width="0" style="3" hidden="1" customWidth="1"/>
    <col min="3983" max="3983" width="9.33203125" style="3"/>
    <col min="3984" max="3984" width="15.6640625" style="3" customWidth="1"/>
    <col min="3985" max="3986" width="14.5" style="3" customWidth="1"/>
    <col min="3987" max="3987" width="16" style="3" customWidth="1"/>
    <col min="3988" max="3988" width="16.83203125" style="3" customWidth="1"/>
    <col min="3989" max="3989" width="14.5" style="3" customWidth="1"/>
    <col min="3990" max="3990" width="17.1640625" style="3" customWidth="1"/>
    <col min="3991" max="3991" width="14.5" style="3" customWidth="1"/>
    <col min="3992" max="3992" width="18" style="3" customWidth="1"/>
    <col min="3993" max="4203" width="9.33203125" style="3"/>
    <col min="4204" max="4204" width="18.1640625" style="3" customWidth="1"/>
    <col min="4205" max="4205" width="45.6640625" style="3" customWidth="1"/>
    <col min="4206" max="4215" width="11.83203125" style="3" customWidth="1"/>
    <col min="4216" max="4216" width="14.5" style="3" customWidth="1"/>
    <col min="4217" max="4217" width="0" style="3" hidden="1" customWidth="1"/>
    <col min="4218" max="4218" width="18.33203125" style="3" customWidth="1"/>
    <col min="4219" max="4219" width="41" style="3" customWidth="1"/>
    <col min="4220" max="4224" width="15" style="3" customWidth="1"/>
    <col min="4225" max="4229" width="23.83203125" style="3" customWidth="1"/>
    <col min="4230" max="4230" width="33.5" style="3" customWidth="1"/>
    <col min="4231" max="4231" width="37.6640625" style="3" customWidth="1"/>
    <col min="4232" max="4232" width="19.83203125" style="3" customWidth="1"/>
    <col min="4233" max="4233" width="10.6640625" style="3" customWidth="1"/>
    <col min="4234" max="4235" width="14.83203125" style="3" customWidth="1"/>
    <col min="4236" max="4238" width="0" style="3" hidden="1" customWidth="1"/>
    <col min="4239" max="4239" width="9.33203125" style="3"/>
    <col min="4240" max="4240" width="15.6640625" style="3" customWidth="1"/>
    <col min="4241" max="4242" width="14.5" style="3" customWidth="1"/>
    <col min="4243" max="4243" width="16" style="3" customWidth="1"/>
    <col min="4244" max="4244" width="16.83203125" style="3" customWidth="1"/>
    <col min="4245" max="4245" width="14.5" style="3" customWidth="1"/>
    <col min="4246" max="4246" width="17.1640625" style="3" customWidth="1"/>
    <col min="4247" max="4247" width="14.5" style="3" customWidth="1"/>
    <col min="4248" max="4248" width="18" style="3" customWidth="1"/>
    <col min="4249" max="4459" width="9.33203125" style="3"/>
    <col min="4460" max="4460" width="18.1640625" style="3" customWidth="1"/>
    <col min="4461" max="4461" width="45.6640625" style="3" customWidth="1"/>
    <col min="4462" max="4471" width="11.83203125" style="3" customWidth="1"/>
    <col min="4472" max="4472" width="14.5" style="3" customWidth="1"/>
    <col min="4473" max="4473" width="0" style="3" hidden="1" customWidth="1"/>
    <col min="4474" max="4474" width="18.33203125" style="3" customWidth="1"/>
    <col min="4475" max="4475" width="41" style="3" customWidth="1"/>
    <col min="4476" max="4480" width="15" style="3" customWidth="1"/>
    <col min="4481" max="4485" width="23.83203125" style="3" customWidth="1"/>
    <col min="4486" max="4486" width="33.5" style="3" customWidth="1"/>
    <col min="4487" max="4487" width="37.6640625" style="3" customWidth="1"/>
    <col min="4488" max="4488" width="19.83203125" style="3" customWidth="1"/>
    <col min="4489" max="4489" width="10.6640625" style="3" customWidth="1"/>
    <col min="4490" max="4491" width="14.83203125" style="3" customWidth="1"/>
    <col min="4492" max="4494" width="0" style="3" hidden="1" customWidth="1"/>
    <col min="4495" max="4495" width="9.33203125" style="3"/>
    <col min="4496" max="4496" width="15.6640625" style="3" customWidth="1"/>
    <col min="4497" max="4498" width="14.5" style="3" customWidth="1"/>
    <col min="4499" max="4499" width="16" style="3" customWidth="1"/>
    <col min="4500" max="4500" width="16.83203125" style="3" customWidth="1"/>
    <col min="4501" max="4501" width="14.5" style="3" customWidth="1"/>
    <col min="4502" max="4502" width="17.1640625" style="3" customWidth="1"/>
    <col min="4503" max="4503" width="14.5" style="3" customWidth="1"/>
    <col min="4504" max="4504" width="18" style="3" customWidth="1"/>
    <col min="4505" max="4715" width="9.33203125" style="3"/>
    <col min="4716" max="4716" width="18.1640625" style="3" customWidth="1"/>
    <col min="4717" max="4717" width="45.6640625" style="3" customWidth="1"/>
    <col min="4718" max="4727" width="11.83203125" style="3" customWidth="1"/>
    <col min="4728" max="4728" width="14.5" style="3" customWidth="1"/>
    <col min="4729" max="4729" width="0" style="3" hidden="1" customWidth="1"/>
    <col min="4730" max="4730" width="18.33203125" style="3" customWidth="1"/>
    <col min="4731" max="4731" width="41" style="3" customWidth="1"/>
    <col min="4732" max="4736" width="15" style="3" customWidth="1"/>
    <col min="4737" max="4741" width="23.83203125" style="3" customWidth="1"/>
    <col min="4742" max="4742" width="33.5" style="3" customWidth="1"/>
    <col min="4743" max="4743" width="37.6640625" style="3" customWidth="1"/>
    <col min="4744" max="4744" width="19.83203125" style="3" customWidth="1"/>
    <col min="4745" max="4745" width="10.6640625" style="3" customWidth="1"/>
    <col min="4746" max="4747" width="14.83203125" style="3" customWidth="1"/>
    <col min="4748" max="4750" width="0" style="3" hidden="1" customWidth="1"/>
    <col min="4751" max="4751" width="9.33203125" style="3"/>
    <col min="4752" max="4752" width="15.6640625" style="3" customWidth="1"/>
    <col min="4753" max="4754" width="14.5" style="3" customWidth="1"/>
    <col min="4755" max="4755" width="16" style="3" customWidth="1"/>
    <col min="4756" max="4756" width="16.83203125" style="3" customWidth="1"/>
    <col min="4757" max="4757" width="14.5" style="3" customWidth="1"/>
    <col min="4758" max="4758" width="17.1640625" style="3" customWidth="1"/>
    <col min="4759" max="4759" width="14.5" style="3" customWidth="1"/>
    <col min="4760" max="4760" width="18" style="3" customWidth="1"/>
    <col min="4761" max="4971" width="9.33203125" style="3"/>
    <col min="4972" max="4972" width="18.1640625" style="3" customWidth="1"/>
    <col min="4973" max="4973" width="45.6640625" style="3" customWidth="1"/>
    <col min="4974" max="4983" width="11.83203125" style="3" customWidth="1"/>
    <col min="4984" max="4984" width="14.5" style="3" customWidth="1"/>
    <col min="4985" max="4985" width="0" style="3" hidden="1" customWidth="1"/>
    <col min="4986" max="4986" width="18.33203125" style="3" customWidth="1"/>
    <col min="4987" max="4987" width="41" style="3" customWidth="1"/>
    <col min="4988" max="4992" width="15" style="3" customWidth="1"/>
    <col min="4993" max="4997" width="23.83203125" style="3" customWidth="1"/>
    <col min="4998" max="4998" width="33.5" style="3" customWidth="1"/>
    <col min="4999" max="4999" width="37.6640625" style="3" customWidth="1"/>
    <col min="5000" max="5000" width="19.83203125" style="3" customWidth="1"/>
    <col min="5001" max="5001" width="10.6640625" style="3" customWidth="1"/>
    <col min="5002" max="5003" width="14.83203125" style="3" customWidth="1"/>
    <col min="5004" max="5006" width="0" style="3" hidden="1" customWidth="1"/>
    <col min="5007" max="5007" width="9.33203125" style="3"/>
    <col min="5008" max="5008" width="15.6640625" style="3" customWidth="1"/>
    <col min="5009" max="5010" width="14.5" style="3" customWidth="1"/>
    <col min="5011" max="5011" width="16" style="3" customWidth="1"/>
    <col min="5012" max="5012" width="16.83203125" style="3" customWidth="1"/>
    <col min="5013" max="5013" width="14.5" style="3" customWidth="1"/>
    <col min="5014" max="5014" width="17.1640625" style="3" customWidth="1"/>
    <col min="5015" max="5015" width="14.5" style="3" customWidth="1"/>
    <col min="5016" max="5016" width="18" style="3" customWidth="1"/>
    <col min="5017" max="5227" width="9.33203125" style="3"/>
    <col min="5228" max="5228" width="18.1640625" style="3" customWidth="1"/>
    <col min="5229" max="5229" width="45.6640625" style="3" customWidth="1"/>
    <col min="5230" max="5239" width="11.83203125" style="3" customWidth="1"/>
    <col min="5240" max="5240" width="14.5" style="3" customWidth="1"/>
    <col min="5241" max="5241" width="0" style="3" hidden="1" customWidth="1"/>
    <col min="5242" max="5242" width="18.33203125" style="3" customWidth="1"/>
    <col min="5243" max="5243" width="41" style="3" customWidth="1"/>
    <col min="5244" max="5248" width="15" style="3" customWidth="1"/>
    <col min="5249" max="5253" width="23.83203125" style="3" customWidth="1"/>
    <col min="5254" max="5254" width="33.5" style="3" customWidth="1"/>
    <col min="5255" max="5255" width="37.6640625" style="3" customWidth="1"/>
    <col min="5256" max="5256" width="19.83203125" style="3" customWidth="1"/>
    <col min="5257" max="5257" width="10.6640625" style="3" customWidth="1"/>
    <col min="5258" max="5259" width="14.83203125" style="3" customWidth="1"/>
    <col min="5260" max="5262" width="0" style="3" hidden="1" customWidth="1"/>
    <col min="5263" max="5263" width="9.33203125" style="3"/>
    <col min="5264" max="5264" width="15.6640625" style="3" customWidth="1"/>
    <col min="5265" max="5266" width="14.5" style="3" customWidth="1"/>
    <col min="5267" max="5267" width="16" style="3" customWidth="1"/>
    <col min="5268" max="5268" width="16.83203125" style="3" customWidth="1"/>
    <col min="5269" max="5269" width="14.5" style="3" customWidth="1"/>
    <col min="5270" max="5270" width="17.1640625" style="3" customWidth="1"/>
    <col min="5271" max="5271" width="14.5" style="3" customWidth="1"/>
    <col min="5272" max="5272" width="18" style="3" customWidth="1"/>
    <col min="5273" max="5483" width="9.33203125" style="3"/>
    <col min="5484" max="5484" width="18.1640625" style="3" customWidth="1"/>
    <col min="5485" max="5485" width="45.6640625" style="3" customWidth="1"/>
    <col min="5486" max="5495" width="11.83203125" style="3" customWidth="1"/>
    <col min="5496" max="5496" width="14.5" style="3" customWidth="1"/>
    <col min="5497" max="5497" width="0" style="3" hidden="1" customWidth="1"/>
    <col min="5498" max="5498" width="18.33203125" style="3" customWidth="1"/>
    <col min="5499" max="5499" width="41" style="3" customWidth="1"/>
    <col min="5500" max="5504" width="15" style="3" customWidth="1"/>
    <col min="5505" max="5509" width="23.83203125" style="3" customWidth="1"/>
    <col min="5510" max="5510" width="33.5" style="3" customWidth="1"/>
    <col min="5511" max="5511" width="37.6640625" style="3" customWidth="1"/>
    <col min="5512" max="5512" width="19.83203125" style="3" customWidth="1"/>
    <col min="5513" max="5513" width="10.6640625" style="3" customWidth="1"/>
    <col min="5514" max="5515" width="14.83203125" style="3" customWidth="1"/>
    <col min="5516" max="5518" width="0" style="3" hidden="1" customWidth="1"/>
    <col min="5519" max="5519" width="9.33203125" style="3"/>
    <col min="5520" max="5520" width="15.6640625" style="3" customWidth="1"/>
    <col min="5521" max="5522" width="14.5" style="3" customWidth="1"/>
    <col min="5523" max="5523" width="16" style="3" customWidth="1"/>
    <col min="5524" max="5524" width="16.83203125" style="3" customWidth="1"/>
    <col min="5525" max="5525" width="14.5" style="3" customWidth="1"/>
    <col min="5526" max="5526" width="17.1640625" style="3" customWidth="1"/>
    <col min="5527" max="5527" width="14.5" style="3" customWidth="1"/>
    <col min="5528" max="5528" width="18" style="3" customWidth="1"/>
    <col min="5529" max="5739" width="9.33203125" style="3"/>
    <col min="5740" max="5740" width="18.1640625" style="3" customWidth="1"/>
    <col min="5741" max="5741" width="45.6640625" style="3" customWidth="1"/>
    <col min="5742" max="5751" width="11.83203125" style="3" customWidth="1"/>
    <col min="5752" max="5752" width="14.5" style="3" customWidth="1"/>
    <col min="5753" max="5753" width="0" style="3" hidden="1" customWidth="1"/>
    <col min="5754" max="5754" width="18.33203125" style="3" customWidth="1"/>
    <col min="5755" max="5755" width="41" style="3" customWidth="1"/>
    <col min="5756" max="5760" width="15" style="3" customWidth="1"/>
    <col min="5761" max="5765" width="23.83203125" style="3" customWidth="1"/>
    <col min="5766" max="5766" width="33.5" style="3" customWidth="1"/>
    <col min="5767" max="5767" width="37.6640625" style="3" customWidth="1"/>
    <col min="5768" max="5768" width="19.83203125" style="3" customWidth="1"/>
    <col min="5769" max="5769" width="10.6640625" style="3" customWidth="1"/>
    <col min="5770" max="5771" width="14.83203125" style="3" customWidth="1"/>
    <col min="5772" max="5774" width="0" style="3" hidden="1" customWidth="1"/>
    <col min="5775" max="5775" width="9.33203125" style="3"/>
    <col min="5776" max="5776" width="15.6640625" style="3" customWidth="1"/>
    <col min="5777" max="5778" width="14.5" style="3" customWidth="1"/>
    <col min="5779" max="5779" width="16" style="3" customWidth="1"/>
    <col min="5780" max="5780" width="16.83203125" style="3" customWidth="1"/>
    <col min="5781" max="5781" width="14.5" style="3" customWidth="1"/>
    <col min="5782" max="5782" width="17.1640625" style="3" customWidth="1"/>
    <col min="5783" max="5783" width="14.5" style="3" customWidth="1"/>
    <col min="5784" max="5784" width="18" style="3" customWidth="1"/>
    <col min="5785" max="5995" width="9.33203125" style="3"/>
    <col min="5996" max="5996" width="18.1640625" style="3" customWidth="1"/>
    <col min="5997" max="5997" width="45.6640625" style="3" customWidth="1"/>
    <col min="5998" max="6007" width="11.83203125" style="3" customWidth="1"/>
    <col min="6008" max="6008" width="14.5" style="3" customWidth="1"/>
    <col min="6009" max="6009" width="0" style="3" hidden="1" customWidth="1"/>
    <col min="6010" max="6010" width="18.33203125" style="3" customWidth="1"/>
    <col min="6011" max="6011" width="41" style="3" customWidth="1"/>
    <col min="6012" max="6016" width="15" style="3" customWidth="1"/>
    <col min="6017" max="6021" width="23.83203125" style="3" customWidth="1"/>
    <col min="6022" max="6022" width="33.5" style="3" customWidth="1"/>
    <col min="6023" max="6023" width="37.6640625" style="3" customWidth="1"/>
    <col min="6024" max="6024" width="19.83203125" style="3" customWidth="1"/>
    <col min="6025" max="6025" width="10.6640625" style="3" customWidth="1"/>
    <col min="6026" max="6027" width="14.83203125" style="3" customWidth="1"/>
    <col min="6028" max="6030" width="0" style="3" hidden="1" customWidth="1"/>
    <col min="6031" max="6031" width="9.33203125" style="3"/>
    <col min="6032" max="6032" width="15.6640625" style="3" customWidth="1"/>
    <col min="6033" max="6034" width="14.5" style="3" customWidth="1"/>
    <col min="6035" max="6035" width="16" style="3" customWidth="1"/>
    <col min="6036" max="6036" width="16.83203125" style="3" customWidth="1"/>
    <col min="6037" max="6037" width="14.5" style="3" customWidth="1"/>
    <col min="6038" max="6038" width="17.1640625" style="3" customWidth="1"/>
    <col min="6039" max="6039" width="14.5" style="3" customWidth="1"/>
    <col min="6040" max="6040" width="18" style="3" customWidth="1"/>
    <col min="6041" max="6251" width="9.33203125" style="3"/>
    <col min="6252" max="6252" width="18.1640625" style="3" customWidth="1"/>
    <col min="6253" max="6253" width="45.6640625" style="3" customWidth="1"/>
    <col min="6254" max="6263" width="11.83203125" style="3" customWidth="1"/>
    <col min="6264" max="6264" width="14.5" style="3" customWidth="1"/>
    <col min="6265" max="6265" width="0" style="3" hidden="1" customWidth="1"/>
    <col min="6266" max="6266" width="18.33203125" style="3" customWidth="1"/>
    <col min="6267" max="6267" width="41" style="3" customWidth="1"/>
    <col min="6268" max="6272" width="15" style="3" customWidth="1"/>
    <col min="6273" max="6277" width="23.83203125" style="3" customWidth="1"/>
    <col min="6278" max="6278" width="33.5" style="3" customWidth="1"/>
    <col min="6279" max="6279" width="37.6640625" style="3" customWidth="1"/>
    <col min="6280" max="6280" width="19.83203125" style="3" customWidth="1"/>
    <col min="6281" max="6281" width="10.6640625" style="3" customWidth="1"/>
    <col min="6282" max="6283" width="14.83203125" style="3" customWidth="1"/>
    <col min="6284" max="6286" width="0" style="3" hidden="1" customWidth="1"/>
    <col min="6287" max="6287" width="9.33203125" style="3"/>
    <col min="6288" max="6288" width="15.6640625" style="3" customWidth="1"/>
    <col min="6289" max="6290" width="14.5" style="3" customWidth="1"/>
    <col min="6291" max="6291" width="16" style="3" customWidth="1"/>
    <col min="6292" max="6292" width="16.83203125" style="3" customWidth="1"/>
    <col min="6293" max="6293" width="14.5" style="3" customWidth="1"/>
    <col min="6294" max="6294" width="17.1640625" style="3" customWidth="1"/>
    <col min="6295" max="6295" width="14.5" style="3" customWidth="1"/>
    <col min="6296" max="6296" width="18" style="3" customWidth="1"/>
    <col min="6297" max="6507" width="9.33203125" style="3"/>
    <col min="6508" max="6508" width="18.1640625" style="3" customWidth="1"/>
    <col min="6509" max="6509" width="45.6640625" style="3" customWidth="1"/>
    <col min="6510" max="6519" width="11.83203125" style="3" customWidth="1"/>
    <col min="6520" max="6520" width="14.5" style="3" customWidth="1"/>
    <col min="6521" max="6521" width="0" style="3" hidden="1" customWidth="1"/>
    <col min="6522" max="6522" width="18.33203125" style="3" customWidth="1"/>
    <col min="6523" max="6523" width="41" style="3" customWidth="1"/>
    <col min="6524" max="6528" width="15" style="3" customWidth="1"/>
    <col min="6529" max="6533" width="23.83203125" style="3" customWidth="1"/>
    <col min="6534" max="6534" width="33.5" style="3" customWidth="1"/>
    <col min="6535" max="6535" width="37.6640625" style="3" customWidth="1"/>
    <col min="6536" max="6536" width="19.83203125" style="3" customWidth="1"/>
    <col min="6537" max="6537" width="10.6640625" style="3" customWidth="1"/>
    <col min="6538" max="6539" width="14.83203125" style="3" customWidth="1"/>
    <col min="6540" max="6542" width="0" style="3" hidden="1" customWidth="1"/>
    <col min="6543" max="6543" width="9.33203125" style="3"/>
    <col min="6544" max="6544" width="15.6640625" style="3" customWidth="1"/>
    <col min="6545" max="6546" width="14.5" style="3" customWidth="1"/>
    <col min="6547" max="6547" width="16" style="3" customWidth="1"/>
    <col min="6548" max="6548" width="16.83203125" style="3" customWidth="1"/>
    <col min="6549" max="6549" width="14.5" style="3" customWidth="1"/>
    <col min="6550" max="6550" width="17.1640625" style="3" customWidth="1"/>
    <col min="6551" max="6551" width="14.5" style="3" customWidth="1"/>
    <col min="6552" max="6552" width="18" style="3" customWidth="1"/>
    <col min="6553" max="6763" width="9.33203125" style="3"/>
    <col min="6764" max="6764" width="18.1640625" style="3" customWidth="1"/>
    <col min="6765" max="6765" width="45.6640625" style="3" customWidth="1"/>
    <col min="6766" max="6775" width="11.83203125" style="3" customWidth="1"/>
    <col min="6776" max="6776" width="14.5" style="3" customWidth="1"/>
    <col min="6777" max="6777" width="0" style="3" hidden="1" customWidth="1"/>
    <col min="6778" max="6778" width="18.33203125" style="3" customWidth="1"/>
    <col min="6779" max="6779" width="41" style="3" customWidth="1"/>
    <col min="6780" max="6784" width="15" style="3" customWidth="1"/>
    <col min="6785" max="6789" width="23.83203125" style="3" customWidth="1"/>
    <col min="6790" max="6790" width="33.5" style="3" customWidth="1"/>
    <col min="6791" max="6791" width="37.6640625" style="3" customWidth="1"/>
    <col min="6792" max="6792" width="19.83203125" style="3" customWidth="1"/>
    <col min="6793" max="6793" width="10.6640625" style="3" customWidth="1"/>
    <col min="6794" max="6795" width="14.83203125" style="3" customWidth="1"/>
    <col min="6796" max="6798" width="0" style="3" hidden="1" customWidth="1"/>
    <col min="6799" max="6799" width="9.33203125" style="3"/>
    <col min="6800" max="6800" width="15.6640625" style="3" customWidth="1"/>
    <col min="6801" max="6802" width="14.5" style="3" customWidth="1"/>
    <col min="6803" max="6803" width="16" style="3" customWidth="1"/>
    <col min="6804" max="6804" width="16.83203125" style="3" customWidth="1"/>
    <col min="6805" max="6805" width="14.5" style="3" customWidth="1"/>
    <col min="6806" max="6806" width="17.1640625" style="3" customWidth="1"/>
    <col min="6807" max="6807" width="14.5" style="3" customWidth="1"/>
    <col min="6808" max="6808" width="18" style="3" customWidth="1"/>
    <col min="6809" max="7019" width="9.33203125" style="3"/>
    <col min="7020" max="7020" width="18.1640625" style="3" customWidth="1"/>
    <col min="7021" max="7021" width="45.6640625" style="3" customWidth="1"/>
    <col min="7022" max="7031" width="11.83203125" style="3" customWidth="1"/>
    <col min="7032" max="7032" width="14.5" style="3" customWidth="1"/>
    <col min="7033" max="7033" width="0" style="3" hidden="1" customWidth="1"/>
    <col min="7034" max="7034" width="18.33203125" style="3" customWidth="1"/>
    <col min="7035" max="7035" width="41" style="3" customWidth="1"/>
    <col min="7036" max="7040" width="15" style="3" customWidth="1"/>
    <col min="7041" max="7045" width="23.83203125" style="3" customWidth="1"/>
    <col min="7046" max="7046" width="33.5" style="3" customWidth="1"/>
    <col min="7047" max="7047" width="37.6640625" style="3" customWidth="1"/>
    <col min="7048" max="7048" width="19.83203125" style="3" customWidth="1"/>
    <col min="7049" max="7049" width="10.6640625" style="3" customWidth="1"/>
    <col min="7050" max="7051" width="14.83203125" style="3" customWidth="1"/>
    <col min="7052" max="7054" width="0" style="3" hidden="1" customWidth="1"/>
    <col min="7055" max="7055" width="9.33203125" style="3"/>
    <col min="7056" max="7056" width="15.6640625" style="3" customWidth="1"/>
    <col min="7057" max="7058" width="14.5" style="3" customWidth="1"/>
    <col min="7059" max="7059" width="16" style="3" customWidth="1"/>
    <col min="7060" max="7060" width="16.83203125" style="3" customWidth="1"/>
    <col min="7061" max="7061" width="14.5" style="3" customWidth="1"/>
    <col min="7062" max="7062" width="17.1640625" style="3" customWidth="1"/>
    <col min="7063" max="7063" width="14.5" style="3" customWidth="1"/>
    <col min="7064" max="7064" width="18" style="3" customWidth="1"/>
    <col min="7065" max="7275" width="9.33203125" style="3"/>
    <col min="7276" max="7276" width="18.1640625" style="3" customWidth="1"/>
    <col min="7277" max="7277" width="45.6640625" style="3" customWidth="1"/>
    <col min="7278" max="7287" width="11.83203125" style="3" customWidth="1"/>
    <col min="7288" max="7288" width="14.5" style="3" customWidth="1"/>
    <col min="7289" max="7289" width="0" style="3" hidden="1" customWidth="1"/>
    <col min="7290" max="7290" width="18.33203125" style="3" customWidth="1"/>
    <col min="7291" max="7291" width="41" style="3" customWidth="1"/>
    <col min="7292" max="7296" width="15" style="3" customWidth="1"/>
    <col min="7297" max="7301" width="23.83203125" style="3" customWidth="1"/>
    <col min="7302" max="7302" width="33.5" style="3" customWidth="1"/>
    <col min="7303" max="7303" width="37.6640625" style="3" customWidth="1"/>
    <col min="7304" max="7304" width="19.83203125" style="3" customWidth="1"/>
    <col min="7305" max="7305" width="10.6640625" style="3" customWidth="1"/>
    <col min="7306" max="7307" width="14.83203125" style="3" customWidth="1"/>
    <col min="7308" max="7310" width="0" style="3" hidden="1" customWidth="1"/>
    <col min="7311" max="7311" width="9.33203125" style="3"/>
    <col min="7312" max="7312" width="15.6640625" style="3" customWidth="1"/>
    <col min="7313" max="7314" width="14.5" style="3" customWidth="1"/>
    <col min="7315" max="7315" width="16" style="3" customWidth="1"/>
    <col min="7316" max="7316" width="16.83203125" style="3" customWidth="1"/>
    <col min="7317" max="7317" width="14.5" style="3" customWidth="1"/>
    <col min="7318" max="7318" width="17.1640625" style="3" customWidth="1"/>
    <col min="7319" max="7319" width="14.5" style="3" customWidth="1"/>
    <col min="7320" max="7320" width="18" style="3" customWidth="1"/>
    <col min="7321" max="7531" width="9.33203125" style="3"/>
    <col min="7532" max="7532" width="18.1640625" style="3" customWidth="1"/>
    <col min="7533" max="7533" width="45.6640625" style="3" customWidth="1"/>
    <col min="7534" max="7543" width="11.83203125" style="3" customWidth="1"/>
    <col min="7544" max="7544" width="14.5" style="3" customWidth="1"/>
    <col min="7545" max="7545" width="0" style="3" hidden="1" customWidth="1"/>
    <col min="7546" max="7546" width="18.33203125" style="3" customWidth="1"/>
    <col min="7547" max="7547" width="41" style="3" customWidth="1"/>
    <col min="7548" max="7552" width="15" style="3" customWidth="1"/>
    <col min="7553" max="7557" width="23.83203125" style="3" customWidth="1"/>
    <col min="7558" max="7558" width="33.5" style="3" customWidth="1"/>
    <col min="7559" max="7559" width="37.6640625" style="3" customWidth="1"/>
    <col min="7560" max="7560" width="19.83203125" style="3" customWidth="1"/>
    <col min="7561" max="7561" width="10.6640625" style="3" customWidth="1"/>
    <col min="7562" max="7563" width="14.83203125" style="3" customWidth="1"/>
    <col min="7564" max="7566" width="0" style="3" hidden="1" customWidth="1"/>
    <col min="7567" max="7567" width="9.33203125" style="3"/>
    <col min="7568" max="7568" width="15.6640625" style="3" customWidth="1"/>
    <col min="7569" max="7570" width="14.5" style="3" customWidth="1"/>
    <col min="7571" max="7571" width="16" style="3" customWidth="1"/>
    <col min="7572" max="7572" width="16.83203125" style="3" customWidth="1"/>
    <col min="7573" max="7573" width="14.5" style="3" customWidth="1"/>
    <col min="7574" max="7574" width="17.1640625" style="3" customWidth="1"/>
    <col min="7575" max="7575" width="14.5" style="3" customWidth="1"/>
    <col min="7576" max="7576" width="18" style="3" customWidth="1"/>
    <col min="7577" max="7787" width="9.33203125" style="3"/>
    <col min="7788" max="7788" width="18.1640625" style="3" customWidth="1"/>
    <col min="7789" max="7789" width="45.6640625" style="3" customWidth="1"/>
    <col min="7790" max="7799" width="11.83203125" style="3" customWidth="1"/>
    <col min="7800" max="7800" width="14.5" style="3" customWidth="1"/>
    <col min="7801" max="7801" width="0" style="3" hidden="1" customWidth="1"/>
    <col min="7802" max="7802" width="18.33203125" style="3" customWidth="1"/>
    <col min="7803" max="7803" width="41" style="3" customWidth="1"/>
    <col min="7804" max="7808" width="15" style="3" customWidth="1"/>
    <col min="7809" max="7813" width="23.83203125" style="3" customWidth="1"/>
    <col min="7814" max="7814" width="33.5" style="3" customWidth="1"/>
    <col min="7815" max="7815" width="37.6640625" style="3" customWidth="1"/>
    <col min="7816" max="7816" width="19.83203125" style="3" customWidth="1"/>
    <col min="7817" max="7817" width="10.6640625" style="3" customWidth="1"/>
    <col min="7818" max="7819" width="14.83203125" style="3" customWidth="1"/>
    <col min="7820" max="7822" width="0" style="3" hidden="1" customWidth="1"/>
    <col min="7823" max="7823" width="9.33203125" style="3"/>
    <col min="7824" max="7824" width="15.6640625" style="3" customWidth="1"/>
    <col min="7825" max="7826" width="14.5" style="3" customWidth="1"/>
    <col min="7827" max="7827" width="16" style="3" customWidth="1"/>
    <col min="7828" max="7828" width="16.83203125" style="3" customWidth="1"/>
    <col min="7829" max="7829" width="14.5" style="3" customWidth="1"/>
    <col min="7830" max="7830" width="17.1640625" style="3" customWidth="1"/>
    <col min="7831" max="7831" width="14.5" style="3" customWidth="1"/>
    <col min="7832" max="7832" width="18" style="3" customWidth="1"/>
    <col min="7833" max="8043" width="9.33203125" style="3"/>
    <col min="8044" max="8044" width="18.1640625" style="3" customWidth="1"/>
    <col min="8045" max="8045" width="45.6640625" style="3" customWidth="1"/>
    <col min="8046" max="8055" width="11.83203125" style="3" customWidth="1"/>
    <col min="8056" max="8056" width="14.5" style="3" customWidth="1"/>
    <col min="8057" max="8057" width="0" style="3" hidden="1" customWidth="1"/>
    <col min="8058" max="8058" width="18.33203125" style="3" customWidth="1"/>
    <col min="8059" max="8059" width="41" style="3" customWidth="1"/>
    <col min="8060" max="8064" width="15" style="3" customWidth="1"/>
    <col min="8065" max="8069" width="23.83203125" style="3" customWidth="1"/>
    <col min="8070" max="8070" width="33.5" style="3" customWidth="1"/>
    <col min="8071" max="8071" width="37.6640625" style="3" customWidth="1"/>
    <col min="8072" max="8072" width="19.83203125" style="3" customWidth="1"/>
    <col min="8073" max="8073" width="10.6640625" style="3" customWidth="1"/>
    <col min="8074" max="8075" width="14.83203125" style="3" customWidth="1"/>
    <col min="8076" max="8078" width="0" style="3" hidden="1" customWidth="1"/>
    <col min="8079" max="8079" width="9.33203125" style="3"/>
    <col min="8080" max="8080" width="15.6640625" style="3" customWidth="1"/>
    <col min="8081" max="8082" width="14.5" style="3" customWidth="1"/>
    <col min="8083" max="8083" width="16" style="3" customWidth="1"/>
    <col min="8084" max="8084" width="16.83203125" style="3" customWidth="1"/>
    <col min="8085" max="8085" width="14.5" style="3" customWidth="1"/>
    <col min="8086" max="8086" width="17.1640625" style="3" customWidth="1"/>
    <col min="8087" max="8087" width="14.5" style="3" customWidth="1"/>
    <col min="8088" max="8088" width="18" style="3" customWidth="1"/>
    <col min="8089" max="8299" width="9.33203125" style="3"/>
    <col min="8300" max="8300" width="18.1640625" style="3" customWidth="1"/>
    <col min="8301" max="8301" width="45.6640625" style="3" customWidth="1"/>
    <col min="8302" max="8311" width="11.83203125" style="3" customWidth="1"/>
    <col min="8312" max="8312" width="14.5" style="3" customWidth="1"/>
    <col min="8313" max="8313" width="0" style="3" hidden="1" customWidth="1"/>
    <col min="8314" max="8314" width="18.33203125" style="3" customWidth="1"/>
    <col min="8315" max="8315" width="41" style="3" customWidth="1"/>
    <col min="8316" max="8320" width="15" style="3" customWidth="1"/>
    <col min="8321" max="8325" width="23.83203125" style="3" customWidth="1"/>
    <col min="8326" max="8326" width="33.5" style="3" customWidth="1"/>
    <col min="8327" max="8327" width="37.6640625" style="3" customWidth="1"/>
    <col min="8328" max="8328" width="19.83203125" style="3" customWidth="1"/>
    <col min="8329" max="8329" width="10.6640625" style="3" customWidth="1"/>
    <col min="8330" max="8331" width="14.83203125" style="3" customWidth="1"/>
    <col min="8332" max="8334" width="0" style="3" hidden="1" customWidth="1"/>
    <col min="8335" max="8335" width="9.33203125" style="3"/>
    <col min="8336" max="8336" width="15.6640625" style="3" customWidth="1"/>
    <col min="8337" max="8338" width="14.5" style="3" customWidth="1"/>
    <col min="8339" max="8339" width="16" style="3" customWidth="1"/>
    <col min="8340" max="8340" width="16.83203125" style="3" customWidth="1"/>
    <col min="8341" max="8341" width="14.5" style="3" customWidth="1"/>
    <col min="8342" max="8342" width="17.1640625" style="3" customWidth="1"/>
    <col min="8343" max="8343" width="14.5" style="3" customWidth="1"/>
    <col min="8344" max="8344" width="18" style="3" customWidth="1"/>
    <col min="8345" max="8555" width="9.33203125" style="3"/>
    <col min="8556" max="8556" width="18.1640625" style="3" customWidth="1"/>
    <col min="8557" max="8557" width="45.6640625" style="3" customWidth="1"/>
    <col min="8558" max="8567" width="11.83203125" style="3" customWidth="1"/>
    <col min="8568" max="8568" width="14.5" style="3" customWidth="1"/>
    <col min="8569" max="8569" width="0" style="3" hidden="1" customWidth="1"/>
    <col min="8570" max="8570" width="18.33203125" style="3" customWidth="1"/>
    <col min="8571" max="8571" width="41" style="3" customWidth="1"/>
    <col min="8572" max="8576" width="15" style="3" customWidth="1"/>
    <col min="8577" max="8581" width="23.83203125" style="3" customWidth="1"/>
    <col min="8582" max="8582" width="33.5" style="3" customWidth="1"/>
    <col min="8583" max="8583" width="37.6640625" style="3" customWidth="1"/>
    <col min="8584" max="8584" width="19.83203125" style="3" customWidth="1"/>
    <col min="8585" max="8585" width="10.6640625" style="3" customWidth="1"/>
    <col min="8586" max="8587" width="14.83203125" style="3" customWidth="1"/>
    <col min="8588" max="8590" width="0" style="3" hidden="1" customWidth="1"/>
    <col min="8591" max="8591" width="9.33203125" style="3"/>
    <col min="8592" max="8592" width="15.6640625" style="3" customWidth="1"/>
    <col min="8593" max="8594" width="14.5" style="3" customWidth="1"/>
    <col min="8595" max="8595" width="16" style="3" customWidth="1"/>
    <col min="8596" max="8596" width="16.83203125" style="3" customWidth="1"/>
    <col min="8597" max="8597" width="14.5" style="3" customWidth="1"/>
    <col min="8598" max="8598" width="17.1640625" style="3" customWidth="1"/>
    <col min="8599" max="8599" width="14.5" style="3" customWidth="1"/>
    <col min="8600" max="8600" width="18" style="3" customWidth="1"/>
    <col min="8601" max="8811" width="9.33203125" style="3"/>
    <col min="8812" max="8812" width="18.1640625" style="3" customWidth="1"/>
    <col min="8813" max="8813" width="45.6640625" style="3" customWidth="1"/>
    <col min="8814" max="8823" width="11.83203125" style="3" customWidth="1"/>
    <col min="8824" max="8824" width="14.5" style="3" customWidth="1"/>
    <col min="8825" max="8825" width="0" style="3" hidden="1" customWidth="1"/>
    <col min="8826" max="8826" width="18.33203125" style="3" customWidth="1"/>
    <col min="8827" max="8827" width="41" style="3" customWidth="1"/>
    <col min="8828" max="8832" width="15" style="3" customWidth="1"/>
    <col min="8833" max="8837" width="23.83203125" style="3" customWidth="1"/>
    <col min="8838" max="8838" width="33.5" style="3" customWidth="1"/>
    <col min="8839" max="8839" width="37.6640625" style="3" customWidth="1"/>
    <col min="8840" max="8840" width="19.83203125" style="3" customWidth="1"/>
    <col min="8841" max="8841" width="10.6640625" style="3" customWidth="1"/>
    <col min="8842" max="8843" width="14.83203125" style="3" customWidth="1"/>
    <col min="8844" max="8846" width="0" style="3" hidden="1" customWidth="1"/>
    <col min="8847" max="8847" width="9.33203125" style="3"/>
    <col min="8848" max="8848" width="15.6640625" style="3" customWidth="1"/>
    <col min="8849" max="8850" width="14.5" style="3" customWidth="1"/>
    <col min="8851" max="8851" width="16" style="3" customWidth="1"/>
    <col min="8852" max="8852" width="16.83203125" style="3" customWidth="1"/>
    <col min="8853" max="8853" width="14.5" style="3" customWidth="1"/>
    <col min="8854" max="8854" width="17.1640625" style="3" customWidth="1"/>
    <col min="8855" max="8855" width="14.5" style="3" customWidth="1"/>
    <col min="8856" max="8856" width="18" style="3" customWidth="1"/>
    <col min="8857" max="9067" width="9.33203125" style="3"/>
    <col min="9068" max="9068" width="18.1640625" style="3" customWidth="1"/>
    <col min="9069" max="9069" width="45.6640625" style="3" customWidth="1"/>
    <col min="9070" max="9079" width="11.83203125" style="3" customWidth="1"/>
    <col min="9080" max="9080" width="14.5" style="3" customWidth="1"/>
    <col min="9081" max="9081" width="0" style="3" hidden="1" customWidth="1"/>
    <col min="9082" max="9082" width="18.33203125" style="3" customWidth="1"/>
    <col min="9083" max="9083" width="41" style="3" customWidth="1"/>
    <col min="9084" max="9088" width="15" style="3" customWidth="1"/>
    <col min="9089" max="9093" width="23.83203125" style="3" customWidth="1"/>
    <col min="9094" max="9094" width="33.5" style="3" customWidth="1"/>
    <col min="9095" max="9095" width="37.6640625" style="3" customWidth="1"/>
    <col min="9096" max="9096" width="19.83203125" style="3" customWidth="1"/>
    <col min="9097" max="9097" width="10.6640625" style="3" customWidth="1"/>
    <col min="9098" max="9099" width="14.83203125" style="3" customWidth="1"/>
    <col min="9100" max="9102" width="0" style="3" hidden="1" customWidth="1"/>
    <col min="9103" max="9103" width="9.33203125" style="3"/>
    <col min="9104" max="9104" width="15.6640625" style="3" customWidth="1"/>
    <col min="9105" max="9106" width="14.5" style="3" customWidth="1"/>
    <col min="9107" max="9107" width="16" style="3" customWidth="1"/>
    <col min="9108" max="9108" width="16.83203125" style="3" customWidth="1"/>
    <col min="9109" max="9109" width="14.5" style="3" customWidth="1"/>
    <col min="9110" max="9110" width="17.1640625" style="3" customWidth="1"/>
    <col min="9111" max="9111" width="14.5" style="3" customWidth="1"/>
    <col min="9112" max="9112" width="18" style="3" customWidth="1"/>
    <col min="9113" max="9323" width="9.33203125" style="3"/>
    <col min="9324" max="9324" width="18.1640625" style="3" customWidth="1"/>
    <col min="9325" max="9325" width="45.6640625" style="3" customWidth="1"/>
    <col min="9326" max="9335" width="11.83203125" style="3" customWidth="1"/>
    <col min="9336" max="9336" width="14.5" style="3" customWidth="1"/>
    <col min="9337" max="9337" width="0" style="3" hidden="1" customWidth="1"/>
    <col min="9338" max="9338" width="18.33203125" style="3" customWidth="1"/>
    <col min="9339" max="9339" width="41" style="3" customWidth="1"/>
    <col min="9340" max="9344" width="15" style="3" customWidth="1"/>
    <col min="9345" max="9349" width="23.83203125" style="3" customWidth="1"/>
    <col min="9350" max="9350" width="33.5" style="3" customWidth="1"/>
    <col min="9351" max="9351" width="37.6640625" style="3" customWidth="1"/>
    <col min="9352" max="9352" width="19.83203125" style="3" customWidth="1"/>
    <col min="9353" max="9353" width="10.6640625" style="3" customWidth="1"/>
    <col min="9354" max="9355" width="14.83203125" style="3" customWidth="1"/>
    <col min="9356" max="9358" width="0" style="3" hidden="1" customWidth="1"/>
    <col min="9359" max="9359" width="9.33203125" style="3"/>
    <col min="9360" max="9360" width="15.6640625" style="3" customWidth="1"/>
    <col min="9361" max="9362" width="14.5" style="3" customWidth="1"/>
    <col min="9363" max="9363" width="16" style="3" customWidth="1"/>
    <col min="9364" max="9364" width="16.83203125" style="3" customWidth="1"/>
    <col min="9365" max="9365" width="14.5" style="3" customWidth="1"/>
    <col min="9366" max="9366" width="17.1640625" style="3" customWidth="1"/>
    <col min="9367" max="9367" width="14.5" style="3" customWidth="1"/>
    <col min="9368" max="9368" width="18" style="3" customWidth="1"/>
    <col min="9369" max="9579" width="9.33203125" style="3"/>
    <col min="9580" max="9580" width="18.1640625" style="3" customWidth="1"/>
    <col min="9581" max="9581" width="45.6640625" style="3" customWidth="1"/>
    <col min="9582" max="9591" width="11.83203125" style="3" customWidth="1"/>
    <col min="9592" max="9592" width="14.5" style="3" customWidth="1"/>
    <col min="9593" max="9593" width="0" style="3" hidden="1" customWidth="1"/>
    <col min="9594" max="9594" width="18.33203125" style="3" customWidth="1"/>
    <col min="9595" max="9595" width="41" style="3" customWidth="1"/>
    <col min="9596" max="9600" width="15" style="3" customWidth="1"/>
    <col min="9601" max="9605" width="23.83203125" style="3" customWidth="1"/>
    <col min="9606" max="9606" width="33.5" style="3" customWidth="1"/>
    <col min="9607" max="9607" width="37.6640625" style="3" customWidth="1"/>
    <col min="9608" max="9608" width="19.83203125" style="3" customWidth="1"/>
    <col min="9609" max="9609" width="10.6640625" style="3" customWidth="1"/>
    <col min="9610" max="9611" width="14.83203125" style="3" customWidth="1"/>
    <col min="9612" max="9614" width="0" style="3" hidden="1" customWidth="1"/>
    <col min="9615" max="9615" width="9.33203125" style="3"/>
    <col min="9616" max="9616" width="15.6640625" style="3" customWidth="1"/>
    <col min="9617" max="9618" width="14.5" style="3" customWidth="1"/>
    <col min="9619" max="9619" width="16" style="3" customWidth="1"/>
    <col min="9620" max="9620" width="16.83203125" style="3" customWidth="1"/>
    <col min="9621" max="9621" width="14.5" style="3" customWidth="1"/>
    <col min="9622" max="9622" width="17.1640625" style="3" customWidth="1"/>
    <col min="9623" max="9623" width="14.5" style="3" customWidth="1"/>
    <col min="9624" max="9624" width="18" style="3" customWidth="1"/>
    <col min="9625" max="9835" width="9.33203125" style="3"/>
    <col min="9836" max="9836" width="18.1640625" style="3" customWidth="1"/>
    <col min="9837" max="9837" width="45.6640625" style="3" customWidth="1"/>
    <col min="9838" max="9847" width="11.83203125" style="3" customWidth="1"/>
    <col min="9848" max="9848" width="14.5" style="3" customWidth="1"/>
    <col min="9849" max="9849" width="0" style="3" hidden="1" customWidth="1"/>
    <col min="9850" max="9850" width="18.33203125" style="3" customWidth="1"/>
    <col min="9851" max="9851" width="41" style="3" customWidth="1"/>
    <col min="9852" max="9856" width="15" style="3" customWidth="1"/>
    <col min="9857" max="9861" width="23.83203125" style="3" customWidth="1"/>
    <col min="9862" max="9862" width="33.5" style="3" customWidth="1"/>
    <col min="9863" max="9863" width="37.6640625" style="3" customWidth="1"/>
    <col min="9864" max="9864" width="19.83203125" style="3" customWidth="1"/>
    <col min="9865" max="9865" width="10.6640625" style="3" customWidth="1"/>
    <col min="9866" max="9867" width="14.83203125" style="3" customWidth="1"/>
    <col min="9868" max="9870" width="0" style="3" hidden="1" customWidth="1"/>
    <col min="9871" max="9871" width="9.33203125" style="3"/>
    <col min="9872" max="9872" width="15.6640625" style="3" customWidth="1"/>
    <col min="9873" max="9874" width="14.5" style="3" customWidth="1"/>
    <col min="9875" max="9875" width="16" style="3" customWidth="1"/>
    <col min="9876" max="9876" width="16.83203125" style="3" customWidth="1"/>
    <col min="9877" max="9877" width="14.5" style="3" customWidth="1"/>
    <col min="9878" max="9878" width="17.1640625" style="3" customWidth="1"/>
    <col min="9879" max="9879" width="14.5" style="3" customWidth="1"/>
    <col min="9880" max="9880" width="18" style="3" customWidth="1"/>
    <col min="9881" max="10091" width="9.33203125" style="3"/>
    <col min="10092" max="10092" width="18.1640625" style="3" customWidth="1"/>
    <col min="10093" max="10093" width="45.6640625" style="3" customWidth="1"/>
    <col min="10094" max="10103" width="11.83203125" style="3" customWidth="1"/>
    <col min="10104" max="10104" width="14.5" style="3" customWidth="1"/>
    <col min="10105" max="10105" width="0" style="3" hidden="1" customWidth="1"/>
    <col min="10106" max="10106" width="18.33203125" style="3" customWidth="1"/>
    <col min="10107" max="10107" width="41" style="3" customWidth="1"/>
    <col min="10108" max="10112" width="15" style="3" customWidth="1"/>
    <col min="10113" max="10117" width="23.83203125" style="3" customWidth="1"/>
    <col min="10118" max="10118" width="33.5" style="3" customWidth="1"/>
    <col min="10119" max="10119" width="37.6640625" style="3" customWidth="1"/>
    <col min="10120" max="10120" width="19.83203125" style="3" customWidth="1"/>
    <col min="10121" max="10121" width="10.6640625" style="3" customWidth="1"/>
    <col min="10122" max="10123" width="14.83203125" style="3" customWidth="1"/>
    <col min="10124" max="10126" width="0" style="3" hidden="1" customWidth="1"/>
    <col min="10127" max="10127" width="9.33203125" style="3"/>
    <col min="10128" max="10128" width="15.6640625" style="3" customWidth="1"/>
    <col min="10129" max="10130" width="14.5" style="3" customWidth="1"/>
    <col min="10131" max="10131" width="16" style="3" customWidth="1"/>
    <col min="10132" max="10132" width="16.83203125" style="3" customWidth="1"/>
    <col min="10133" max="10133" width="14.5" style="3" customWidth="1"/>
    <col min="10134" max="10134" width="17.1640625" style="3" customWidth="1"/>
    <col min="10135" max="10135" width="14.5" style="3" customWidth="1"/>
    <col min="10136" max="10136" width="18" style="3" customWidth="1"/>
    <col min="10137" max="10347" width="9.33203125" style="3"/>
    <col min="10348" max="10348" width="18.1640625" style="3" customWidth="1"/>
    <col min="10349" max="10349" width="45.6640625" style="3" customWidth="1"/>
    <col min="10350" max="10359" width="11.83203125" style="3" customWidth="1"/>
    <col min="10360" max="10360" width="14.5" style="3" customWidth="1"/>
    <col min="10361" max="10361" width="0" style="3" hidden="1" customWidth="1"/>
    <col min="10362" max="10362" width="18.33203125" style="3" customWidth="1"/>
    <col min="10363" max="10363" width="41" style="3" customWidth="1"/>
    <col min="10364" max="10368" width="15" style="3" customWidth="1"/>
    <col min="10369" max="10373" width="23.83203125" style="3" customWidth="1"/>
    <col min="10374" max="10374" width="33.5" style="3" customWidth="1"/>
    <col min="10375" max="10375" width="37.6640625" style="3" customWidth="1"/>
    <col min="10376" max="10376" width="19.83203125" style="3" customWidth="1"/>
    <col min="10377" max="10377" width="10.6640625" style="3" customWidth="1"/>
    <col min="10378" max="10379" width="14.83203125" style="3" customWidth="1"/>
    <col min="10380" max="10382" width="0" style="3" hidden="1" customWidth="1"/>
    <col min="10383" max="10383" width="9.33203125" style="3"/>
    <col min="10384" max="10384" width="15.6640625" style="3" customWidth="1"/>
    <col min="10385" max="10386" width="14.5" style="3" customWidth="1"/>
    <col min="10387" max="10387" width="16" style="3" customWidth="1"/>
    <col min="10388" max="10388" width="16.83203125" style="3" customWidth="1"/>
    <col min="10389" max="10389" width="14.5" style="3" customWidth="1"/>
    <col min="10390" max="10390" width="17.1640625" style="3" customWidth="1"/>
    <col min="10391" max="10391" width="14.5" style="3" customWidth="1"/>
    <col min="10392" max="10392" width="18" style="3" customWidth="1"/>
    <col min="10393" max="10603" width="9.33203125" style="3"/>
    <col min="10604" max="10604" width="18.1640625" style="3" customWidth="1"/>
    <col min="10605" max="10605" width="45.6640625" style="3" customWidth="1"/>
    <col min="10606" max="10615" width="11.83203125" style="3" customWidth="1"/>
    <col min="10616" max="10616" width="14.5" style="3" customWidth="1"/>
    <col min="10617" max="10617" width="0" style="3" hidden="1" customWidth="1"/>
    <col min="10618" max="10618" width="18.33203125" style="3" customWidth="1"/>
    <col min="10619" max="10619" width="41" style="3" customWidth="1"/>
    <col min="10620" max="10624" width="15" style="3" customWidth="1"/>
    <col min="10625" max="10629" width="23.83203125" style="3" customWidth="1"/>
    <col min="10630" max="10630" width="33.5" style="3" customWidth="1"/>
    <col min="10631" max="10631" width="37.6640625" style="3" customWidth="1"/>
    <col min="10632" max="10632" width="19.83203125" style="3" customWidth="1"/>
    <col min="10633" max="10633" width="10.6640625" style="3" customWidth="1"/>
    <col min="10634" max="10635" width="14.83203125" style="3" customWidth="1"/>
    <col min="10636" max="10638" width="0" style="3" hidden="1" customWidth="1"/>
    <col min="10639" max="10639" width="9.33203125" style="3"/>
    <col min="10640" max="10640" width="15.6640625" style="3" customWidth="1"/>
    <col min="10641" max="10642" width="14.5" style="3" customWidth="1"/>
    <col min="10643" max="10643" width="16" style="3" customWidth="1"/>
    <col min="10644" max="10644" width="16.83203125" style="3" customWidth="1"/>
    <col min="10645" max="10645" width="14.5" style="3" customWidth="1"/>
    <col min="10646" max="10646" width="17.1640625" style="3" customWidth="1"/>
    <col min="10647" max="10647" width="14.5" style="3" customWidth="1"/>
    <col min="10648" max="10648" width="18" style="3" customWidth="1"/>
    <col min="10649" max="10859" width="9.33203125" style="3"/>
    <col min="10860" max="10860" width="18.1640625" style="3" customWidth="1"/>
    <col min="10861" max="10861" width="45.6640625" style="3" customWidth="1"/>
    <col min="10862" max="10871" width="11.83203125" style="3" customWidth="1"/>
    <col min="10872" max="10872" width="14.5" style="3" customWidth="1"/>
    <col min="10873" max="10873" width="0" style="3" hidden="1" customWidth="1"/>
    <col min="10874" max="10874" width="18.33203125" style="3" customWidth="1"/>
    <col min="10875" max="10875" width="41" style="3" customWidth="1"/>
    <col min="10876" max="10880" width="15" style="3" customWidth="1"/>
    <col min="10881" max="10885" width="23.83203125" style="3" customWidth="1"/>
    <col min="10886" max="10886" width="33.5" style="3" customWidth="1"/>
    <col min="10887" max="10887" width="37.6640625" style="3" customWidth="1"/>
    <col min="10888" max="10888" width="19.83203125" style="3" customWidth="1"/>
    <col min="10889" max="10889" width="10.6640625" style="3" customWidth="1"/>
    <col min="10890" max="10891" width="14.83203125" style="3" customWidth="1"/>
    <col min="10892" max="10894" width="0" style="3" hidden="1" customWidth="1"/>
    <col min="10895" max="10895" width="9.33203125" style="3"/>
    <col min="10896" max="10896" width="15.6640625" style="3" customWidth="1"/>
    <col min="10897" max="10898" width="14.5" style="3" customWidth="1"/>
    <col min="10899" max="10899" width="16" style="3" customWidth="1"/>
    <col min="10900" max="10900" width="16.83203125" style="3" customWidth="1"/>
    <col min="10901" max="10901" width="14.5" style="3" customWidth="1"/>
    <col min="10902" max="10902" width="17.1640625" style="3" customWidth="1"/>
    <col min="10903" max="10903" width="14.5" style="3" customWidth="1"/>
    <col min="10904" max="10904" width="18" style="3" customWidth="1"/>
    <col min="10905" max="11115" width="9.33203125" style="3"/>
    <col min="11116" max="11116" width="18.1640625" style="3" customWidth="1"/>
    <col min="11117" max="11117" width="45.6640625" style="3" customWidth="1"/>
    <col min="11118" max="11127" width="11.83203125" style="3" customWidth="1"/>
    <col min="11128" max="11128" width="14.5" style="3" customWidth="1"/>
    <col min="11129" max="11129" width="0" style="3" hidden="1" customWidth="1"/>
    <col min="11130" max="11130" width="18.33203125" style="3" customWidth="1"/>
    <col min="11131" max="11131" width="41" style="3" customWidth="1"/>
    <col min="11132" max="11136" width="15" style="3" customWidth="1"/>
    <col min="11137" max="11141" width="23.83203125" style="3" customWidth="1"/>
    <col min="11142" max="11142" width="33.5" style="3" customWidth="1"/>
    <col min="11143" max="11143" width="37.6640625" style="3" customWidth="1"/>
    <col min="11144" max="11144" width="19.83203125" style="3" customWidth="1"/>
    <col min="11145" max="11145" width="10.6640625" style="3" customWidth="1"/>
    <col min="11146" max="11147" width="14.83203125" style="3" customWidth="1"/>
    <col min="11148" max="11150" width="0" style="3" hidden="1" customWidth="1"/>
    <col min="11151" max="11151" width="9.33203125" style="3"/>
    <col min="11152" max="11152" width="15.6640625" style="3" customWidth="1"/>
    <col min="11153" max="11154" width="14.5" style="3" customWidth="1"/>
    <col min="11155" max="11155" width="16" style="3" customWidth="1"/>
    <col min="11156" max="11156" width="16.83203125" style="3" customWidth="1"/>
    <col min="11157" max="11157" width="14.5" style="3" customWidth="1"/>
    <col min="11158" max="11158" width="17.1640625" style="3" customWidth="1"/>
    <col min="11159" max="11159" width="14.5" style="3" customWidth="1"/>
    <col min="11160" max="11160" width="18" style="3" customWidth="1"/>
    <col min="11161" max="11371" width="9.33203125" style="3"/>
    <col min="11372" max="11372" width="18.1640625" style="3" customWidth="1"/>
    <col min="11373" max="11373" width="45.6640625" style="3" customWidth="1"/>
    <col min="11374" max="11383" width="11.83203125" style="3" customWidth="1"/>
    <col min="11384" max="11384" width="14.5" style="3" customWidth="1"/>
    <col min="11385" max="11385" width="0" style="3" hidden="1" customWidth="1"/>
    <col min="11386" max="11386" width="18.33203125" style="3" customWidth="1"/>
    <col min="11387" max="11387" width="41" style="3" customWidth="1"/>
    <col min="11388" max="11392" width="15" style="3" customWidth="1"/>
    <col min="11393" max="11397" width="23.83203125" style="3" customWidth="1"/>
    <col min="11398" max="11398" width="33.5" style="3" customWidth="1"/>
    <col min="11399" max="11399" width="37.6640625" style="3" customWidth="1"/>
    <col min="11400" max="11400" width="19.83203125" style="3" customWidth="1"/>
    <col min="11401" max="11401" width="10.6640625" style="3" customWidth="1"/>
    <col min="11402" max="11403" width="14.83203125" style="3" customWidth="1"/>
    <col min="11404" max="11406" width="0" style="3" hidden="1" customWidth="1"/>
    <col min="11407" max="11407" width="9.33203125" style="3"/>
    <col min="11408" max="11408" width="15.6640625" style="3" customWidth="1"/>
    <col min="11409" max="11410" width="14.5" style="3" customWidth="1"/>
    <col min="11411" max="11411" width="16" style="3" customWidth="1"/>
    <col min="11412" max="11412" width="16.83203125" style="3" customWidth="1"/>
    <col min="11413" max="11413" width="14.5" style="3" customWidth="1"/>
    <col min="11414" max="11414" width="17.1640625" style="3" customWidth="1"/>
    <col min="11415" max="11415" width="14.5" style="3" customWidth="1"/>
    <col min="11416" max="11416" width="18" style="3" customWidth="1"/>
    <col min="11417" max="11627" width="9.33203125" style="3"/>
    <col min="11628" max="11628" width="18.1640625" style="3" customWidth="1"/>
    <col min="11629" max="11629" width="45.6640625" style="3" customWidth="1"/>
    <col min="11630" max="11639" width="11.83203125" style="3" customWidth="1"/>
    <col min="11640" max="11640" width="14.5" style="3" customWidth="1"/>
    <col min="11641" max="11641" width="0" style="3" hidden="1" customWidth="1"/>
    <col min="11642" max="11642" width="18.33203125" style="3" customWidth="1"/>
    <col min="11643" max="11643" width="41" style="3" customWidth="1"/>
    <col min="11644" max="11648" width="15" style="3" customWidth="1"/>
    <col min="11649" max="11653" width="23.83203125" style="3" customWidth="1"/>
    <col min="11654" max="11654" width="33.5" style="3" customWidth="1"/>
    <col min="11655" max="11655" width="37.6640625" style="3" customWidth="1"/>
    <col min="11656" max="11656" width="19.83203125" style="3" customWidth="1"/>
    <col min="11657" max="11657" width="10.6640625" style="3" customWidth="1"/>
    <col min="11658" max="11659" width="14.83203125" style="3" customWidth="1"/>
    <col min="11660" max="11662" width="0" style="3" hidden="1" customWidth="1"/>
    <col min="11663" max="11663" width="9.33203125" style="3"/>
    <col min="11664" max="11664" width="15.6640625" style="3" customWidth="1"/>
    <col min="11665" max="11666" width="14.5" style="3" customWidth="1"/>
    <col min="11667" max="11667" width="16" style="3" customWidth="1"/>
    <col min="11668" max="11668" width="16.83203125" style="3" customWidth="1"/>
    <col min="11669" max="11669" width="14.5" style="3" customWidth="1"/>
    <col min="11670" max="11670" width="17.1640625" style="3" customWidth="1"/>
    <col min="11671" max="11671" width="14.5" style="3" customWidth="1"/>
    <col min="11672" max="11672" width="18" style="3" customWidth="1"/>
    <col min="11673" max="11883" width="9.33203125" style="3"/>
    <col min="11884" max="11884" width="18.1640625" style="3" customWidth="1"/>
    <col min="11885" max="11885" width="45.6640625" style="3" customWidth="1"/>
    <col min="11886" max="11895" width="11.83203125" style="3" customWidth="1"/>
    <col min="11896" max="11896" width="14.5" style="3" customWidth="1"/>
    <col min="11897" max="11897" width="0" style="3" hidden="1" customWidth="1"/>
    <col min="11898" max="11898" width="18.33203125" style="3" customWidth="1"/>
    <col min="11899" max="11899" width="41" style="3" customWidth="1"/>
    <col min="11900" max="11904" width="15" style="3" customWidth="1"/>
    <col min="11905" max="11909" width="23.83203125" style="3" customWidth="1"/>
    <col min="11910" max="11910" width="33.5" style="3" customWidth="1"/>
    <col min="11911" max="11911" width="37.6640625" style="3" customWidth="1"/>
    <col min="11912" max="11912" width="19.83203125" style="3" customWidth="1"/>
    <col min="11913" max="11913" width="10.6640625" style="3" customWidth="1"/>
    <col min="11914" max="11915" width="14.83203125" style="3" customWidth="1"/>
    <col min="11916" max="11918" width="0" style="3" hidden="1" customWidth="1"/>
    <col min="11919" max="11919" width="9.33203125" style="3"/>
    <col min="11920" max="11920" width="15.6640625" style="3" customWidth="1"/>
    <col min="11921" max="11922" width="14.5" style="3" customWidth="1"/>
    <col min="11923" max="11923" width="16" style="3" customWidth="1"/>
    <col min="11924" max="11924" width="16.83203125" style="3" customWidth="1"/>
    <col min="11925" max="11925" width="14.5" style="3" customWidth="1"/>
    <col min="11926" max="11926" width="17.1640625" style="3" customWidth="1"/>
    <col min="11927" max="11927" width="14.5" style="3" customWidth="1"/>
    <col min="11928" max="11928" width="18" style="3" customWidth="1"/>
    <col min="11929" max="12139" width="9.33203125" style="3"/>
    <col min="12140" max="12140" width="18.1640625" style="3" customWidth="1"/>
    <col min="12141" max="12141" width="45.6640625" style="3" customWidth="1"/>
    <col min="12142" max="12151" width="11.83203125" style="3" customWidth="1"/>
    <col min="12152" max="12152" width="14.5" style="3" customWidth="1"/>
    <col min="12153" max="12153" width="0" style="3" hidden="1" customWidth="1"/>
    <col min="12154" max="12154" width="18.33203125" style="3" customWidth="1"/>
    <col min="12155" max="12155" width="41" style="3" customWidth="1"/>
    <col min="12156" max="12160" width="15" style="3" customWidth="1"/>
    <col min="12161" max="12165" width="23.83203125" style="3" customWidth="1"/>
    <col min="12166" max="12166" width="33.5" style="3" customWidth="1"/>
    <col min="12167" max="12167" width="37.6640625" style="3" customWidth="1"/>
    <col min="12168" max="12168" width="19.83203125" style="3" customWidth="1"/>
    <col min="12169" max="12169" width="10.6640625" style="3" customWidth="1"/>
    <col min="12170" max="12171" width="14.83203125" style="3" customWidth="1"/>
    <col min="12172" max="12174" width="0" style="3" hidden="1" customWidth="1"/>
    <col min="12175" max="12175" width="9.33203125" style="3"/>
    <col min="12176" max="12176" width="15.6640625" style="3" customWidth="1"/>
    <col min="12177" max="12178" width="14.5" style="3" customWidth="1"/>
    <col min="12179" max="12179" width="16" style="3" customWidth="1"/>
    <col min="12180" max="12180" width="16.83203125" style="3" customWidth="1"/>
    <col min="12181" max="12181" width="14.5" style="3" customWidth="1"/>
    <col min="12182" max="12182" width="17.1640625" style="3" customWidth="1"/>
    <col min="12183" max="12183" width="14.5" style="3" customWidth="1"/>
    <col min="12184" max="12184" width="18" style="3" customWidth="1"/>
    <col min="12185" max="12395" width="9.33203125" style="3"/>
    <col min="12396" max="12396" width="18.1640625" style="3" customWidth="1"/>
    <col min="12397" max="12397" width="45.6640625" style="3" customWidth="1"/>
    <col min="12398" max="12407" width="11.83203125" style="3" customWidth="1"/>
    <col min="12408" max="12408" width="14.5" style="3" customWidth="1"/>
    <col min="12409" max="12409" width="0" style="3" hidden="1" customWidth="1"/>
    <col min="12410" max="12410" width="18.33203125" style="3" customWidth="1"/>
    <col min="12411" max="12411" width="41" style="3" customWidth="1"/>
    <col min="12412" max="12416" width="15" style="3" customWidth="1"/>
    <col min="12417" max="12421" width="23.83203125" style="3" customWidth="1"/>
    <col min="12422" max="12422" width="33.5" style="3" customWidth="1"/>
    <col min="12423" max="12423" width="37.6640625" style="3" customWidth="1"/>
    <col min="12424" max="12424" width="19.83203125" style="3" customWidth="1"/>
    <col min="12425" max="12425" width="10.6640625" style="3" customWidth="1"/>
    <col min="12426" max="12427" width="14.83203125" style="3" customWidth="1"/>
    <col min="12428" max="12430" width="0" style="3" hidden="1" customWidth="1"/>
    <col min="12431" max="12431" width="9.33203125" style="3"/>
    <col min="12432" max="12432" width="15.6640625" style="3" customWidth="1"/>
    <col min="12433" max="12434" width="14.5" style="3" customWidth="1"/>
    <col min="12435" max="12435" width="16" style="3" customWidth="1"/>
    <col min="12436" max="12436" width="16.83203125" style="3" customWidth="1"/>
    <col min="12437" max="12437" width="14.5" style="3" customWidth="1"/>
    <col min="12438" max="12438" width="17.1640625" style="3" customWidth="1"/>
    <col min="12439" max="12439" width="14.5" style="3" customWidth="1"/>
    <col min="12440" max="12440" width="18" style="3" customWidth="1"/>
    <col min="12441" max="12651" width="9.33203125" style="3"/>
    <col min="12652" max="12652" width="18.1640625" style="3" customWidth="1"/>
    <col min="12653" max="12653" width="45.6640625" style="3" customWidth="1"/>
    <col min="12654" max="12663" width="11.83203125" style="3" customWidth="1"/>
    <col min="12664" max="12664" width="14.5" style="3" customWidth="1"/>
    <col min="12665" max="12665" width="0" style="3" hidden="1" customWidth="1"/>
    <col min="12666" max="12666" width="18.33203125" style="3" customWidth="1"/>
    <col min="12667" max="12667" width="41" style="3" customWidth="1"/>
    <col min="12668" max="12672" width="15" style="3" customWidth="1"/>
    <col min="12673" max="12677" width="23.83203125" style="3" customWidth="1"/>
    <col min="12678" max="12678" width="33.5" style="3" customWidth="1"/>
    <col min="12679" max="12679" width="37.6640625" style="3" customWidth="1"/>
    <col min="12680" max="12680" width="19.83203125" style="3" customWidth="1"/>
    <col min="12681" max="12681" width="10.6640625" style="3" customWidth="1"/>
    <col min="12682" max="12683" width="14.83203125" style="3" customWidth="1"/>
    <col min="12684" max="12686" width="0" style="3" hidden="1" customWidth="1"/>
    <col min="12687" max="12687" width="9.33203125" style="3"/>
    <col min="12688" max="12688" width="15.6640625" style="3" customWidth="1"/>
    <col min="12689" max="12690" width="14.5" style="3" customWidth="1"/>
    <col min="12691" max="12691" width="16" style="3" customWidth="1"/>
    <col min="12692" max="12692" width="16.83203125" style="3" customWidth="1"/>
    <col min="12693" max="12693" width="14.5" style="3" customWidth="1"/>
    <col min="12694" max="12694" width="17.1640625" style="3" customWidth="1"/>
    <col min="12695" max="12695" width="14.5" style="3" customWidth="1"/>
    <col min="12696" max="12696" width="18" style="3" customWidth="1"/>
    <col min="12697" max="12907" width="9.33203125" style="3"/>
    <col min="12908" max="12908" width="18.1640625" style="3" customWidth="1"/>
    <col min="12909" max="12909" width="45.6640625" style="3" customWidth="1"/>
    <col min="12910" max="12919" width="11.83203125" style="3" customWidth="1"/>
    <col min="12920" max="12920" width="14.5" style="3" customWidth="1"/>
    <col min="12921" max="12921" width="0" style="3" hidden="1" customWidth="1"/>
    <col min="12922" max="12922" width="18.33203125" style="3" customWidth="1"/>
    <col min="12923" max="12923" width="41" style="3" customWidth="1"/>
    <col min="12924" max="12928" width="15" style="3" customWidth="1"/>
    <col min="12929" max="12933" width="23.83203125" style="3" customWidth="1"/>
    <col min="12934" max="12934" width="33.5" style="3" customWidth="1"/>
    <col min="12935" max="12935" width="37.6640625" style="3" customWidth="1"/>
    <col min="12936" max="12936" width="19.83203125" style="3" customWidth="1"/>
    <col min="12937" max="12937" width="10.6640625" style="3" customWidth="1"/>
    <col min="12938" max="12939" width="14.83203125" style="3" customWidth="1"/>
    <col min="12940" max="12942" width="0" style="3" hidden="1" customWidth="1"/>
    <col min="12943" max="12943" width="9.33203125" style="3"/>
    <col min="12944" max="12944" width="15.6640625" style="3" customWidth="1"/>
    <col min="12945" max="12946" width="14.5" style="3" customWidth="1"/>
    <col min="12947" max="12947" width="16" style="3" customWidth="1"/>
    <col min="12948" max="12948" width="16.83203125" style="3" customWidth="1"/>
    <col min="12949" max="12949" width="14.5" style="3" customWidth="1"/>
    <col min="12950" max="12950" width="17.1640625" style="3" customWidth="1"/>
    <col min="12951" max="12951" width="14.5" style="3" customWidth="1"/>
    <col min="12952" max="12952" width="18" style="3" customWidth="1"/>
    <col min="12953" max="13163" width="9.33203125" style="3"/>
    <col min="13164" max="13164" width="18.1640625" style="3" customWidth="1"/>
    <col min="13165" max="13165" width="45.6640625" style="3" customWidth="1"/>
    <col min="13166" max="13175" width="11.83203125" style="3" customWidth="1"/>
    <col min="13176" max="13176" width="14.5" style="3" customWidth="1"/>
    <col min="13177" max="13177" width="0" style="3" hidden="1" customWidth="1"/>
    <col min="13178" max="13178" width="18.33203125" style="3" customWidth="1"/>
    <col min="13179" max="13179" width="41" style="3" customWidth="1"/>
    <col min="13180" max="13184" width="15" style="3" customWidth="1"/>
    <col min="13185" max="13189" width="23.83203125" style="3" customWidth="1"/>
    <col min="13190" max="13190" width="33.5" style="3" customWidth="1"/>
    <col min="13191" max="13191" width="37.6640625" style="3" customWidth="1"/>
    <col min="13192" max="13192" width="19.83203125" style="3" customWidth="1"/>
    <col min="13193" max="13193" width="10.6640625" style="3" customWidth="1"/>
    <col min="13194" max="13195" width="14.83203125" style="3" customWidth="1"/>
    <col min="13196" max="13198" width="0" style="3" hidden="1" customWidth="1"/>
    <col min="13199" max="13199" width="9.33203125" style="3"/>
    <col min="13200" max="13200" width="15.6640625" style="3" customWidth="1"/>
    <col min="13201" max="13202" width="14.5" style="3" customWidth="1"/>
    <col min="13203" max="13203" width="16" style="3" customWidth="1"/>
    <col min="13204" max="13204" width="16.83203125" style="3" customWidth="1"/>
    <col min="13205" max="13205" width="14.5" style="3" customWidth="1"/>
    <col min="13206" max="13206" width="17.1640625" style="3" customWidth="1"/>
    <col min="13207" max="13207" width="14.5" style="3" customWidth="1"/>
    <col min="13208" max="13208" width="18" style="3" customWidth="1"/>
    <col min="13209" max="13419" width="9.33203125" style="3"/>
    <col min="13420" max="13420" width="18.1640625" style="3" customWidth="1"/>
    <col min="13421" max="13421" width="45.6640625" style="3" customWidth="1"/>
    <col min="13422" max="13431" width="11.83203125" style="3" customWidth="1"/>
    <col min="13432" max="13432" width="14.5" style="3" customWidth="1"/>
    <col min="13433" max="13433" width="0" style="3" hidden="1" customWidth="1"/>
    <col min="13434" max="13434" width="18.33203125" style="3" customWidth="1"/>
    <col min="13435" max="13435" width="41" style="3" customWidth="1"/>
    <col min="13436" max="13440" width="15" style="3" customWidth="1"/>
    <col min="13441" max="13445" width="23.83203125" style="3" customWidth="1"/>
    <col min="13446" max="13446" width="33.5" style="3" customWidth="1"/>
    <col min="13447" max="13447" width="37.6640625" style="3" customWidth="1"/>
    <col min="13448" max="13448" width="19.83203125" style="3" customWidth="1"/>
    <col min="13449" max="13449" width="10.6640625" style="3" customWidth="1"/>
    <col min="13450" max="13451" width="14.83203125" style="3" customWidth="1"/>
    <col min="13452" max="13454" width="0" style="3" hidden="1" customWidth="1"/>
    <col min="13455" max="13455" width="9.33203125" style="3"/>
    <col min="13456" max="13456" width="15.6640625" style="3" customWidth="1"/>
    <col min="13457" max="13458" width="14.5" style="3" customWidth="1"/>
    <col min="13459" max="13459" width="16" style="3" customWidth="1"/>
    <col min="13460" max="13460" width="16.83203125" style="3" customWidth="1"/>
    <col min="13461" max="13461" width="14.5" style="3" customWidth="1"/>
    <col min="13462" max="13462" width="17.1640625" style="3" customWidth="1"/>
    <col min="13463" max="13463" width="14.5" style="3" customWidth="1"/>
    <col min="13464" max="13464" width="18" style="3" customWidth="1"/>
    <col min="13465" max="13675" width="9.33203125" style="3"/>
    <col min="13676" max="13676" width="18.1640625" style="3" customWidth="1"/>
    <col min="13677" max="13677" width="45.6640625" style="3" customWidth="1"/>
    <col min="13678" max="13687" width="11.83203125" style="3" customWidth="1"/>
    <col min="13688" max="13688" width="14.5" style="3" customWidth="1"/>
    <col min="13689" max="13689" width="0" style="3" hidden="1" customWidth="1"/>
    <col min="13690" max="13690" width="18.33203125" style="3" customWidth="1"/>
    <col min="13691" max="13691" width="41" style="3" customWidth="1"/>
    <col min="13692" max="13696" width="15" style="3" customWidth="1"/>
    <col min="13697" max="13701" width="23.83203125" style="3" customWidth="1"/>
    <col min="13702" max="13702" width="33.5" style="3" customWidth="1"/>
    <col min="13703" max="13703" width="37.6640625" style="3" customWidth="1"/>
    <col min="13704" max="13704" width="19.83203125" style="3" customWidth="1"/>
    <col min="13705" max="13705" width="10.6640625" style="3" customWidth="1"/>
    <col min="13706" max="13707" width="14.83203125" style="3" customWidth="1"/>
    <col min="13708" max="13710" width="0" style="3" hidden="1" customWidth="1"/>
    <col min="13711" max="13711" width="9.33203125" style="3"/>
    <col min="13712" max="13712" width="15.6640625" style="3" customWidth="1"/>
    <col min="13713" max="13714" width="14.5" style="3" customWidth="1"/>
    <col min="13715" max="13715" width="16" style="3" customWidth="1"/>
    <col min="13716" max="13716" width="16.83203125" style="3" customWidth="1"/>
    <col min="13717" max="13717" width="14.5" style="3" customWidth="1"/>
    <col min="13718" max="13718" width="17.1640625" style="3" customWidth="1"/>
    <col min="13719" max="13719" width="14.5" style="3" customWidth="1"/>
    <col min="13720" max="13720" width="18" style="3" customWidth="1"/>
    <col min="13721" max="13931" width="9.33203125" style="3"/>
    <col min="13932" max="13932" width="18.1640625" style="3" customWidth="1"/>
    <col min="13933" max="13933" width="45.6640625" style="3" customWidth="1"/>
    <col min="13934" max="13943" width="11.83203125" style="3" customWidth="1"/>
    <col min="13944" max="13944" width="14.5" style="3" customWidth="1"/>
    <col min="13945" max="13945" width="0" style="3" hidden="1" customWidth="1"/>
    <col min="13946" max="13946" width="18.33203125" style="3" customWidth="1"/>
    <col min="13947" max="13947" width="41" style="3" customWidth="1"/>
    <col min="13948" max="13952" width="15" style="3" customWidth="1"/>
    <col min="13953" max="13957" width="23.83203125" style="3" customWidth="1"/>
    <col min="13958" max="13958" width="33.5" style="3" customWidth="1"/>
    <col min="13959" max="13959" width="37.6640625" style="3" customWidth="1"/>
    <col min="13960" max="13960" width="19.83203125" style="3" customWidth="1"/>
    <col min="13961" max="13961" width="10.6640625" style="3" customWidth="1"/>
    <col min="13962" max="13963" width="14.83203125" style="3" customWidth="1"/>
    <col min="13964" max="13966" width="0" style="3" hidden="1" customWidth="1"/>
    <col min="13967" max="13967" width="9.33203125" style="3"/>
    <col min="13968" max="13968" width="15.6640625" style="3" customWidth="1"/>
    <col min="13969" max="13970" width="14.5" style="3" customWidth="1"/>
    <col min="13971" max="13971" width="16" style="3" customWidth="1"/>
    <col min="13972" max="13972" width="16.83203125" style="3" customWidth="1"/>
    <col min="13973" max="13973" width="14.5" style="3" customWidth="1"/>
    <col min="13974" max="13974" width="17.1640625" style="3" customWidth="1"/>
    <col min="13975" max="13975" width="14.5" style="3" customWidth="1"/>
    <col min="13976" max="13976" width="18" style="3" customWidth="1"/>
    <col min="13977" max="14187" width="9.33203125" style="3"/>
    <col min="14188" max="14188" width="18.1640625" style="3" customWidth="1"/>
    <col min="14189" max="14189" width="45.6640625" style="3" customWidth="1"/>
    <col min="14190" max="14199" width="11.83203125" style="3" customWidth="1"/>
    <col min="14200" max="14200" width="14.5" style="3" customWidth="1"/>
    <col min="14201" max="14201" width="0" style="3" hidden="1" customWidth="1"/>
    <col min="14202" max="14202" width="18.33203125" style="3" customWidth="1"/>
    <col min="14203" max="14203" width="41" style="3" customWidth="1"/>
    <col min="14204" max="14208" width="15" style="3" customWidth="1"/>
    <col min="14209" max="14213" width="23.83203125" style="3" customWidth="1"/>
    <col min="14214" max="14214" width="33.5" style="3" customWidth="1"/>
    <col min="14215" max="14215" width="37.6640625" style="3" customWidth="1"/>
    <col min="14216" max="14216" width="19.83203125" style="3" customWidth="1"/>
    <col min="14217" max="14217" width="10.6640625" style="3" customWidth="1"/>
    <col min="14218" max="14219" width="14.83203125" style="3" customWidth="1"/>
    <col min="14220" max="14222" width="0" style="3" hidden="1" customWidth="1"/>
    <col min="14223" max="14223" width="9.33203125" style="3"/>
    <col min="14224" max="14224" width="15.6640625" style="3" customWidth="1"/>
    <col min="14225" max="14226" width="14.5" style="3" customWidth="1"/>
    <col min="14227" max="14227" width="16" style="3" customWidth="1"/>
    <col min="14228" max="14228" width="16.83203125" style="3" customWidth="1"/>
    <col min="14229" max="14229" width="14.5" style="3" customWidth="1"/>
    <col min="14230" max="14230" width="17.1640625" style="3" customWidth="1"/>
    <col min="14231" max="14231" width="14.5" style="3" customWidth="1"/>
    <col min="14232" max="14232" width="18" style="3" customWidth="1"/>
    <col min="14233" max="14443" width="9.33203125" style="3"/>
    <col min="14444" max="14444" width="18.1640625" style="3" customWidth="1"/>
    <col min="14445" max="14445" width="45.6640625" style="3" customWidth="1"/>
    <col min="14446" max="14455" width="11.83203125" style="3" customWidth="1"/>
    <col min="14456" max="14456" width="14.5" style="3" customWidth="1"/>
    <col min="14457" max="14457" width="0" style="3" hidden="1" customWidth="1"/>
    <col min="14458" max="14458" width="18.33203125" style="3" customWidth="1"/>
    <col min="14459" max="14459" width="41" style="3" customWidth="1"/>
    <col min="14460" max="14464" width="15" style="3" customWidth="1"/>
    <col min="14465" max="14469" width="23.83203125" style="3" customWidth="1"/>
    <col min="14470" max="14470" width="33.5" style="3" customWidth="1"/>
    <col min="14471" max="14471" width="37.6640625" style="3" customWidth="1"/>
    <col min="14472" max="14472" width="19.83203125" style="3" customWidth="1"/>
    <col min="14473" max="14473" width="10.6640625" style="3" customWidth="1"/>
    <col min="14474" max="14475" width="14.83203125" style="3" customWidth="1"/>
    <col min="14476" max="14478" width="0" style="3" hidden="1" customWidth="1"/>
    <col min="14479" max="14479" width="9.33203125" style="3"/>
    <col min="14480" max="14480" width="15.6640625" style="3" customWidth="1"/>
    <col min="14481" max="14482" width="14.5" style="3" customWidth="1"/>
    <col min="14483" max="14483" width="16" style="3" customWidth="1"/>
    <col min="14484" max="14484" width="16.83203125" style="3" customWidth="1"/>
    <col min="14485" max="14485" width="14.5" style="3" customWidth="1"/>
    <col min="14486" max="14486" width="17.1640625" style="3" customWidth="1"/>
    <col min="14487" max="14487" width="14.5" style="3" customWidth="1"/>
    <col min="14488" max="14488" width="18" style="3" customWidth="1"/>
    <col min="14489" max="14699" width="9.33203125" style="3"/>
    <col min="14700" max="14700" width="18.1640625" style="3" customWidth="1"/>
    <col min="14701" max="14701" width="45.6640625" style="3" customWidth="1"/>
    <col min="14702" max="14711" width="11.83203125" style="3" customWidth="1"/>
    <col min="14712" max="14712" width="14.5" style="3" customWidth="1"/>
    <col min="14713" max="14713" width="0" style="3" hidden="1" customWidth="1"/>
    <col min="14714" max="14714" width="18.33203125" style="3" customWidth="1"/>
    <col min="14715" max="14715" width="41" style="3" customWidth="1"/>
    <col min="14716" max="14720" width="15" style="3" customWidth="1"/>
    <col min="14721" max="14725" width="23.83203125" style="3" customWidth="1"/>
    <col min="14726" max="14726" width="33.5" style="3" customWidth="1"/>
    <col min="14727" max="14727" width="37.6640625" style="3" customWidth="1"/>
    <col min="14728" max="14728" width="19.83203125" style="3" customWidth="1"/>
    <col min="14729" max="14729" width="10.6640625" style="3" customWidth="1"/>
    <col min="14730" max="14731" width="14.83203125" style="3" customWidth="1"/>
    <col min="14732" max="14734" width="0" style="3" hidden="1" customWidth="1"/>
    <col min="14735" max="14735" width="9.33203125" style="3"/>
    <col min="14736" max="14736" width="15.6640625" style="3" customWidth="1"/>
    <col min="14737" max="14738" width="14.5" style="3" customWidth="1"/>
    <col min="14739" max="14739" width="16" style="3" customWidth="1"/>
    <col min="14740" max="14740" width="16.83203125" style="3" customWidth="1"/>
    <col min="14741" max="14741" width="14.5" style="3" customWidth="1"/>
    <col min="14742" max="14742" width="17.1640625" style="3" customWidth="1"/>
    <col min="14743" max="14743" width="14.5" style="3" customWidth="1"/>
    <col min="14744" max="14744" width="18" style="3" customWidth="1"/>
    <col min="14745" max="14955" width="9.33203125" style="3"/>
    <col min="14956" max="14956" width="18.1640625" style="3" customWidth="1"/>
    <col min="14957" max="14957" width="45.6640625" style="3" customWidth="1"/>
    <col min="14958" max="14967" width="11.83203125" style="3" customWidth="1"/>
    <col min="14968" max="14968" width="14.5" style="3" customWidth="1"/>
    <col min="14969" max="14969" width="0" style="3" hidden="1" customWidth="1"/>
    <col min="14970" max="14970" width="18.33203125" style="3" customWidth="1"/>
    <col min="14971" max="14971" width="41" style="3" customWidth="1"/>
    <col min="14972" max="14976" width="15" style="3" customWidth="1"/>
    <col min="14977" max="14981" width="23.83203125" style="3" customWidth="1"/>
    <col min="14982" max="14982" width="33.5" style="3" customWidth="1"/>
    <col min="14983" max="14983" width="37.6640625" style="3" customWidth="1"/>
    <col min="14984" max="14984" width="19.83203125" style="3" customWidth="1"/>
    <col min="14985" max="14985" width="10.6640625" style="3" customWidth="1"/>
    <col min="14986" max="14987" width="14.83203125" style="3" customWidth="1"/>
    <col min="14988" max="14990" width="0" style="3" hidden="1" customWidth="1"/>
    <col min="14991" max="14991" width="9.33203125" style="3"/>
    <col min="14992" max="14992" width="15.6640625" style="3" customWidth="1"/>
    <col min="14993" max="14994" width="14.5" style="3" customWidth="1"/>
    <col min="14995" max="14995" width="16" style="3" customWidth="1"/>
    <col min="14996" max="14996" width="16.83203125" style="3" customWidth="1"/>
    <col min="14997" max="14997" width="14.5" style="3" customWidth="1"/>
    <col min="14998" max="14998" width="17.1640625" style="3" customWidth="1"/>
    <col min="14999" max="14999" width="14.5" style="3" customWidth="1"/>
    <col min="15000" max="15000" width="18" style="3" customWidth="1"/>
    <col min="15001" max="15211" width="9.33203125" style="3"/>
    <col min="15212" max="15212" width="18.1640625" style="3" customWidth="1"/>
    <col min="15213" max="15213" width="45.6640625" style="3" customWidth="1"/>
    <col min="15214" max="15223" width="11.83203125" style="3" customWidth="1"/>
    <col min="15224" max="15224" width="14.5" style="3" customWidth="1"/>
    <col min="15225" max="15225" width="0" style="3" hidden="1" customWidth="1"/>
    <col min="15226" max="15226" width="18.33203125" style="3" customWidth="1"/>
    <col min="15227" max="15227" width="41" style="3" customWidth="1"/>
    <col min="15228" max="15232" width="15" style="3" customWidth="1"/>
    <col min="15233" max="15237" width="23.83203125" style="3" customWidth="1"/>
    <col min="15238" max="15238" width="33.5" style="3" customWidth="1"/>
    <col min="15239" max="15239" width="37.6640625" style="3" customWidth="1"/>
    <col min="15240" max="15240" width="19.83203125" style="3" customWidth="1"/>
    <col min="15241" max="15241" width="10.6640625" style="3" customWidth="1"/>
    <col min="15242" max="15243" width="14.83203125" style="3" customWidth="1"/>
    <col min="15244" max="15246" width="0" style="3" hidden="1" customWidth="1"/>
    <col min="15247" max="15247" width="9.33203125" style="3"/>
    <col min="15248" max="15248" width="15.6640625" style="3" customWidth="1"/>
    <col min="15249" max="15250" width="14.5" style="3" customWidth="1"/>
    <col min="15251" max="15251" width="16" style="3" customWidth="1"/>
    <col min="15252" max="15252" width="16.83203125" style="3" customWidth="1"/>
    <col min="15253" max="15253" width="14.5" style="3" customWidth="1"/>
    <col min="15254" max="15254" width="17.1640625" style="3" customWidth="1"/>
    <col min="15255" max="15255" width="14.5" style="3" customWidth="1"/>
    <col min="15256" max="15256" width="18" style="3" customWidth="1"/>
    <col min="15257" max="15467" width="9.33203125" style="3"/>
    <col min="15468" max="15468" width="18.1640625" style="3" customWidth="1"/>
    <col min="15469" max="15469" width="45.6640625" style="3" customWidth="1"/>
    <col min="15470" max="15479" width="11.83203125" style="3" customWidth="1"/>
    <col min="15480" max="15480" width="14.5" style="3" customWidth="1"/>
    <col min="15481" max="15481" width="0" style="3" hidden="1" customWidth="1"/>
    <col min="15482" max="15482" width="18.33203125" style="3" customWidth="1"/>
    <col min="15483" max="15483" width="41" style="3" customWidth="1"/>
    <col min="15484" max="15488" width="15" style="3" customWidth="1"/>
    <col min="15489" max="15493" width="23.83203125" style="3" customWidth="1"/>
    <col min="15494" max="15494" width="33.5" style="3" customWidth="1"/>
    <col min="15495" max="15495" width="37.6640625" style="3" customWidth="1"/>
    <col min="15496" max="15496" width="19.83203125" style="3" customWidth="1"/>
    <col min="15497" max="15497" width="10.6640625" style="3" customWidth="1"/>
    <col min="15498" max="15499" width="14.83203125" style="3" customWidth="1"/>
    <col min="15500" max="15502" width="0" style="3" hidden="1" customWidth="1"/>
    <col min="15503" max="15503" width="9.33203125" style="3"/>
    <col min="15504" max="15504" width="15.6640625" style="3" customWidth="1"/>
    <col min="15505" max="15506" width="14.5" style="3" customWidth="1"/>
    <col min="15507" max="15507" width="16" style="3" customWidth="1"/>
    <col min="15508" max="15508" width="16.83203125" style="3" customWidth="1"/>
    <col min="15509" max="15509" width="14.5" style="3" customWidth="1"/>
    <col min="15510" max="15510" width="17.1640625" style="3" customWidth="1"/>
    <col min="15511" max="15511" width="14.5" style="3" customWidth="1"/>
    <col min="15512" max="15512" width="18" style="3" customWidth="1"/>
    <col min="15513" max="15723" width="9.33203125" style="3"/>
    <col min="15724" max="15724" width="18.1640625" style="3" customWidth="1"/>
    <col min="15725" max="15725" width="45.6640625" style="3" customWidth="1"/>
    <col min="15726" max="15735" width="11.83203125" style="3" customWidth="1"/>
    <col min="15736" max="15736" width="14.5" style="3" customWidth="1"/>
    <col min="15737" max="15737" width="0" style="3" hidden="1" customWidth="1"/>
    <col min="15738" max="15738" width="18.33203125" style="3" customWidth="1"/>
    <col min="15739" max="15739" width="41" style="3" customWidth="1"/>
    <col min="15740" max="15744" width="15" style="3" customWidth="1"/>
    <col min="15745" max="15749" width="23.83203125" style="3" customWidth="1"/>
    <col min="15750" max="15750" width="33.5" style="3" customWidth="1"/>
    <col min="15751" max="15751" width="37.6640625" style="3" customWidth="1"/>
    <col min="15752" max="15752" width="19.83203125" style="3" customWidth="1"/>
    <col min="15753" max="15753" width="10.6640625" style="3" customWidth="1"/>
    <col min="15754" max="15755" width="14.83203125" style="3" customWidth="1"/>
    <col min="15756" max="15758" width="0" style="3" hidden="1" customWidth="1"/>
    <col min="15759" max="15759" width="9.33203125" style="3"/>
    <col min="15760" max="15760" width="15.6640625" style="3" customWidth="1"/>
    <col min="15761" max="15762" width="14.5" style="3" customWidth="1"/>
    <col min="15763" max="15763" width="16" style="3" customWidth="1"/>
    <col min="15764" max="15764" width="16.83203125" style="3" customWidth="1"/>
    <col min="15765" max="15765" width="14.5" style="3" customWidth="1"/>
    <col min="15766" max="15766" width="17.1640625" style="3" customWidth="1"/>
    <col min="15767" max="15767" width="14.5" style="3" customWidth="1"/>
    <col min="15768" max="15768" width="18" style="3" customWidth="1"/>
    <col min="15769" max="15979" width="9.33203125" style="3"/>
    <col min="15980" max="15980" width="18.1640625" style="3" customWidth="1"/>
    <col min="15981" max="15981" width="45.6640625" style="3" customWidth="1"/>
    <col min="15982" max="15991" width="11.83203125" style="3" customWidth="1"/>
    <col min="15992" max="15992" width="14.5" style="3" customWidth="1"/>
    <col min="15993" max="15993" width="0" style="3" hidden="1" customWidth="1"/>
    <col min="15994" max="15994" width="18.33203125" style="3" customWidth="1"/>
    <col min="15995" max="15995" width="41" style="3" customWidth="1"/>
    <col min="15996" max="16000" width="15" style="3" customWidth="1"/>
    <col min="16001" max="16005" width="23.83203125" style="3" customWidth="1"/>
    <col min="16006" max="16006" width="33.5" style="3" customWidth="1"/>
    <col min="16007" max="16007" width="37.6640625" style="3" customWidth="1"/>
    <col min="16008" max="16008" width="19.83203125" style="3" customWidth="1"/>
    <col min="16009" max="16009" width="10.6640625" style="3" customWidth="1"/>
    <col min="16010" max="16011" width="14.83203125" style="3" customWidth="1"/>
    <col min="16012" max="16014" width="0" style="3" hidden="1" customWidth="1"/>
    <col min="16015" max="16015" width="9.33203125" style="3"/>
    <col min="16016" max="16016" width="15.6640625" style="3" customWidth="1"/>
    <col min="16017" max="16018" width="14.5" style="3" customWidth="1"/>
    <col min="16019" max="16019" width="16" style="3" customWidth="1"/>
    <col min="16020" max="16020" width="16.83203125" style="3" customWidth="1"/>
    <col min="16021" max="16021" width="14.5" style="3" customWidth="1"/>
    <col min="16022" max="16022" width="17.1640625" style="3" customWidth="1"/>
    <col min="16023" max="16023" width="14.5" style="3" customWidth="1"/>
    <col min="16024" max="16024" width="18" style="3" customWidth="1"/>
    <col min="16025" max="16384" width="9.33203125" style="3"/>
  </cols>
  <sheetData>
    <row r="1" spans="1:79">
      <c r="A1" s="3" t="s">
        <v>0</v>
      </c>
      <c r="B1" s="3" t="s">
        <v>595</v>
      </c>
    </row>
    <row r="2" spans="1:79">
      <c r="A2" s="3" t="s">
        <v>1</v>
      </c>
      <c r="B2" s="3" t="s">
        <v>596</v>
      </c>
    </row>
    <row r="3" spans="1:79">
      <c r="A3" s="3" t="s">
        <v>2</v>
      </c>
      <c r="B3" s="3" t="s">
        <v>597</v>
      </c>
    </row>
    <row r="4" spans="1:79">
      <c r="A4" s="3" t="s">
        <v>3</v>
      </c>
      <c r="B4" s="3" t="s">
        <v>598</v>
      </c>
    </row>
    <row r="5" spans="1:79">
      <c r="A5" s="3" t="s">
        <v>118</v>
      </c>
      <c r="B5" s="3" t="s">
        <v>599</v>
      </c>
    </row>
    <row r="6" spans="1:79">
      <c r="A6" s="3" t="s">
        <v>4</v>
      </c>
      <c r="B6" s="3" t="s">
        <v>600</v>
      </c>
    </row>
    <row r="7" spans="1:79">
      <c r="A7" s="3" t="s">
        <v>5</v>
      </c>
      <c r="B7" s="3" t="s">
        <v>601</v>
      </c>
    </row>
    <row r="8" spans="1:79">
      <c r="A8" s="3" t="s">
        <v>6</v>
      </c>
      <c r="B8" s="3" t="s">
        <v>602</v>
      </c>
    </row>
    <row r="9" spans="1:79">
      <c r="A9" s="3" t="s">
        <v>8</v>
      </c>
      <c r="B9" s="3" t="s">
        <v>603</v>
      </c>
      <c r="C9" s="7"/>
      <c r="D9" s="7"/>
      <c r="E9" s="7"/>
      <c r="F9" s="7"/>
    </row>
    <row r="10" spans="1:79">
      <c r="A10" s="3" t="s">
        <v>119</v>
      </c>
      <c r="B10" s="3" t="s">
        <v>604</v>
      </c>
      <c r="C10" s="3" t="s">
        <v>9</v>
      </c>
    </row>
    <row r="11" spans="1:79">
      <c r="A11" s="3" t="s">
        <v>7</v>
      </c>
      <c r="B11" s="3" t="s">
        <v>605</v>
      </c>
    </row>
    <row r="12" spans="1:79">
      <c r="A12" s="3" t="s">
        <v>10</v>
      </c>
      <c r="B12" s="3" t="s">
        <v>606</v>
      </c>
    </row>
    <row r="13" spans="1:79" ht="15">
      <c r="C13" s="3">
        <v>2010</v>
      </c>
      <c r="D13" s="3">
        <v>2011</v>
      </c>
      <c r="E13" s="3">
        <v>2012</v>
      </c>
      <c r="F13" s="3">
        <v>2013</v>
      </c>
      <c r="I13" s="92"/>
      <c r="J13" s="67" t="s">
        <v>382</v>
      </c>
      <c r="K13"/>
      <c r="L13"/>
      <c r="M13"/>
      <c r="N13"/>
      <c r="O13"/>
      <c r="P13"/>
      <c r="Q13"/>
      <c r="R13" s="286"/>
      <c r="S13" s="286"/>
      <c r="T13" s="286"/>
      <c r="U13" s="286"/>
      <c r="V13" s="286"/>
      <c r="X13" s="26" t="s">
        <v>293</v>
      </c>
      <c r="Y13" s="26" t="s">
        <v>294</v>
      </c>
      <c r="Z13" s="26" t="s">
        <v>295</v>
      </c>
      <c r="AA13" s="26" t="s">
        <v>300</v>
      </c>
      <c r="AB13" s="116" t="s">
        <v>441</v>
      </c>
      <c r="AC13" s="26" t="s">
        <v>293</v>
      </c>
      <c r="AD13" s="26" t="s">
        <v>294</v>
      </c>
      <c r="AE13" s="26" t="s">
        <v>295</v>
      </c>
      <c r="AF13" s="26" t="s">
        <v>300</v>
      </c>
      <c r="AG13" s="116" t="s">
        <v>441</v>
      </c>
      <c r="AH13" s="26" t="s">
        <v>293</v>
      </c>
      <c r="AI13" s="26" t="s">
        <v>294</v>
      </c>
      <c r="AJ13" s="26" t="s">
        <v>295</v>
      </c>
      <c r="AK13" s="26" t="s">
        <v>300</v>
      </c>
      <c r="AL13" s="116" t="s">
        <v>441</v>
      </c>
      <c r="AM13" s="26" t="s">
        <v>293</v>
      </c>
      <c r="AN13" s="26" t="s">
        <v>294</v>
      </c>
      <c r="AO13" s="26" t="s">
        <v>295</v>
      </c>
      <c r="AP13" s="26" t="s">
        <v>300</v>
      </c>
      <c r="AQ13" s="116" t="s">
        <v>441</v>
      </c>
      <c r="AR13" s="68"/>
      <c r="AS13" s="26" t="s">
        <v>293</v>
      </c>
      <c r="AT13" s="26" t="s">
        <v>294</v>
      </c>
      <c r="AU13" s="26" t="s">
        <v>295</v>
      </c>
      <c r="AV13" s="26" t="s">
        <v>300</v>
      </c>
      <c r="AW13" s="116" t="s">
        <v>441</v>
      </c>
      <c r="AY13" s="26" t="s">
        <v>293</v>
      </c>
      <c r="AZ13" s="26" t="s">
        <v>294</v>
      </c>
      <c r="BA13" s="26" t="s">
        <v>295</v>
      </c>
      <c r="BB13" s="26" t="s">
        <v>300</v>
      </c>
      <c r="BC13" s="116" t="s">
        <v>441</v>
      </c>
      <c r="BE13" s="26" t="s">
        <v>293</v>
      </c>
      <c r="BF13" s="26" t="s">
        <v>294</v>
      </c>
      <c r="BG13" s="26" t="s">
        <v>295</v>
      </c>
      <c r="BH13" s="26" t="s">
        <v>300</v>
      </c>
      <c r="BI13" s="116" t="s">
        <v>441</v>
      </c>
      <c r="BK13" s="26" t="s">
        <v>293</v>
      </c>
      <c r="BL13" s="26" t="s">
        <v>294</v>
      </c>
      <c r="BM13" s="26" t="s">
        <v>295</v>
      </c>
      <c r="BN13" s="26" t="s">
        <v>300</v>
      </c>
      <c r="BO13" s="116" t="s">
        <v>441</v>
      </c>
      <c r="BQ13" s="26" t="s">
        <v>293</v>
      </c>
      <c r="BR13" s="26" t="s">
        <v>294</v>
      </c>
      <c r="BS13" s="26" t="s">
        <v>295</v>
      </c>
      <c r="BT13" s="26" t="s">
        <v>300</v>
      </c>
      <c r="BU13" s="116" t="s">
        <v>441</v>
      </c>
      <c r="BW13" s="26" t="s">
        <v>293</v>
      </c>
      <c r="BX13" s="26" t="s">
        <v>294</v>
      </c>
      <c r="BY13" s="26" t="s">
        <v>295</v>
      </c>
      <c r="BZ13" s="26" t="s">
        <v>300</v>
      </c>
      <c r="CA13" s="116" t="s">
        <v>441</v>
      </c>
    </row>
    <row r="14" spans="1:79" ht="15">
      <c r="A14" s="291" t="s">
        <v>269</v>
      </c>
      <c r="B14" s="291"/>
      <c r="C14" s="291"/>
      <c r="D14" s="291"/>
      <c r="E14" s="291"/>
      <c r="F14" s="291"/>
      <c r="I14" s="92"/>
      <c r="J14" s="69"/>
      <c r="K14" s="70"/>
      <c r="L14" s="27"/>
      <c r="M14" s="28" t="s">
        <v>289</v>
      </c>
      <c r="N14" s="28" t="s">
        <v>290</v>
      </c>
      <c r="O14" s="292" t="s">
        <v>291</v>
      </c>
      <c r="P14" s="28" t="s">
        <v>290</v>
      </c>
      <c r="Q14" s="293" t="s">
        <v>292</v>
      </c>
      <c r="R14" s="290"/>
      <c r="S14" s="290"/>
      <c r="T14" s="290"/>
      <c r="U14" s="290"/>
      <c r="V14" s="290"/>
      <c r="X14" s="31">
        <v>2010</v>
      </c>
      <c r="Y14" s="31">
        <v>2010</v>
      </c>
      <c r="Z14" s="31">
        <v>2010</v>
      </c>
      <c r="AA14" s="31">
        <v>2010</v>
      </c>
      <c r="AB14" s="117">
        <v>2010</v>
      </c>
      <c r="AC14" s="31">
        <v>2011</v>
      </c>
      <c r="AD14" s="31">
        <v>2011</v>
      </c>
      <c r="AE14" s="31">
        <v>2011</v>
      </c>
      <c r="AF14" s="31">
        <v>2011</v>
      </c>
      <c r="AG14" s="31">
        <v>2011</v>
      </c>
      <c r="AH14" s="31">
        <v>2012</v>
      </c>
      <c r="AI14" s="31">
        <v>2012</v>
      </c>
      <c r="AJ14" s="31">
        <v>2012</v>
      </c>
      <c r="AK14" s="31">
        <v>2012</v>
      </c>
      <c r="AL14" s="31">
        <v>2012</v>
      </c>
      <c r="AM14" s="31">
        <v>2013</v>
      </c>
      <c r="AN14" s="31">
        <v>2013</v>
      </c>
      <c r="AO14" s="31">
        <v>2013</v>
      </c>
      <c r="AP14" s="31">
        <v>2013</v>
      </c>
      <c r="AQ14" s="31">
        <v>2013</v>
      </c>
      <c r="AR14" s="68"/>
      <c r="AS14" s="31">
        <v>2014</v>
      </c>
      <c r="AT14" s="31">
        <v>2014</v>
      </c>
      <c r="AU14" s="31">
        <v>2014</v>
      </c>
      <c r="AV14" s="31">
        <v>2014</v>
      </c>
      <c r="AW14" s="31">
        <v>2014</v>
      </c>
      <c r="AY14" s="31">
        <v>2015</v>
      </c>
      <c r="AZ14" s="31">
        <v>2015</v>
      </c>
      <c r="BA14" s="31">
        <v>2015</v>
      </c>
      <c r="BB14" s="31">
        <v>2015</v>
      </c>
      <c r="BC14" s="31">
        <v>2015</v>
      </c>
      <c r="BE14" s="31">
        <v>2016</v>
      </c>
      <c r="BF14" s="31">
        <v>2016</v>
      </c>
      <c r="BG14" s="31">
        <v>2016</v>
      </c>
      <c r="BH14" s="31">
        <v>2016</v>
      </c>
      <c r="BI14" s="31">
        <v>2016</v>
      </c>
      <c r="BK14" s="31">
        <v>2017</v>
      </c>
      <c r="BL14" s="31">
        <v>2017</v>
      </c>
      <c r="BM14" s="31">
        <v>2017</v>
      </c>
      <c r="BN14" s="31">
        <v>2017</v>
      </c>
      <c r="BO14" s="31">
        <v>2017</v>
      </c>
      <c r="BQ14" s="31">
        <v>2018</v>
      </c>
      <c r="BR14" s="31">
        <v>2018</v>
      </c>
      <c r="BS14" s="31">
        <v>2018</v>
      </c>
      <c r="BT14" s="31">
        <v>2018</v>
      </c>
      <c r="BU14" s="31">
        <v>2018</v>
      </c>
      <c r="BW14" s="31">
        <v>2019</v>
      </c>
      <c r="BX14" s="31">
        <v>2019</v>
      </c>
      <c r="BY14" s="31">
        <v>2019</v>
      </c>
      <c r="BZ14" s="31">
        <v>2019</v>
      </c>
      <c r="CA14" s="31">
        <v>2019</v>
      </c>
    </row>
    <row r="15" spans="1:79" ht="15">
      <c r="A15" s="294"/>
      <c r="B15" s="295"/>
      <c r="C15" s="295"/>
      <c r="D15" s="295"/>
      <c r="E15" s="295"/>
      <c r="F15" s="295"/>
      <c r="I15" s="82"/>
      <c r="J15" s="69" t="s">
        <v>383</v>
      </c>
      <c r="K15" s="70"/>
      <c r="L15" s="27"/>
      <c r="M15" s="247" t="s">
        <v>296</v>
      </c>
      <c r="N15" s="247" t="s">
        <v>296</v>
      </c>
      <c r="O15" s="292"/>
      <c r="P15" s="247" t="s">
        <v>297</v>
      </c>
      <c r="Q15" s="293"/>
      <c r="R15"/>
      <c r="S15" s="25" t="s">
        <v>303</v>
      </c>
      <c r="T15" s="25" t="s">
        <v>304</v>
      </c>
      <c r="U15" s="25" t="s">
        <v>707</v>
      </c>
      <c r="V15" s="25" t="s">
        <v>708</v>
      </c>
      <c r="X15" s="1"/>
      <c r="Y15" s="1"/>
      <c r="Z15" s="1"/>
      <c r="AA15" s="40"/>
      <c r="AB15" s="40"/>
      <c r="AC15" s="1"/>
      <c r="AD15" s="1"/>
      <c r="AE15" s="1"/>
      <c r="AF15" s="40"/>
      <c r="AG15" s="40"/>
      <c r="AH15" s="1"/>
      <c r="AI15" s="1"/>
      <c r="AJ15" s="1"/>
      <c r="AK15" s="40"/>
      <c r="AL15" s="40"/>
      <c r="AM15" s="1"/>
      <c r="AN15" s="1"/>
      <c r="AO15" s="1"/>
      <c r="AP15" s="40"/>
      <c r="AQ15" s="40"/>
      <c r="AR15"/>
      <c r="AS15" s="1"/>
      <c r="AT15" s="1"/>
      <c r="AU15" s="1"/>
      <c r="AV15" s="40"/>
      <c r="AW15" s="40"/>
      <c r="AY15" s="1">
        <f>SUM(AZ15:BC15)</f>
        <v>0</v>
      </c>
      <c r="AZ15" s="1">
        <f>AT15*'[2]Opex Summary'!$E$67</f>
        <v>0</v>
      </c>
      <c r="BA15" s="1">
        <f>AU15*'[2]Opex Summary'!$E$67</f>
        <v>0</v>
      </c>
      <c r="BB15" s="1">
        <f>AV15*'[2]Opex Summary'!$E$68</f>
        <v>0</v>
      </c>
      <c r="BC15" s="187">
        <f>AW15*'[2]Opex Summary'!$E$66</f>
        <v>0</v>
      </c>
      <c r="BE15" s="1">
        <f>SUM(BF15:BI15)</f>
        <v>0</v>
      </c>
      <c r="BF15" s="1">
        <f>AZ15*'[2]Opex Summary'!$F$67</f>
        <v>0</v>
      </c>
      <c r="BG15" s="1">
        <f>BA15*'[2]Opex Summary'!$F$67</f>
        <v>0</v>
      </c>
      <c r="BH15" s="1">
        <f>BB15*'[2]Opex Summary'!$F$68</f>
        <v>0</v>
      </c>
      <c r="BI15" s="187">
        <f>BC15*'[2]Opex Summary'!$F$66</f>
        <v>0</v>
      </c>
      <c r="BK15" s="1">
        <f>SUM(BL15:BO15)</f>
        <v>0</v>
      </c>
      <c r="BL15" s="1">
        <f>BF15*'[2]Opex Summary'!$G$67</f>
        <v>0</v>
      </c>
      <c r="BM15" s="1">
        <f>BG15*'[2]Opex Summary'!$G$67</f>
        <v>0</v>
      </c>
      <c r="BN15" s="1">
        <f>BH15*'[2]Opex Summary'!$G$68</f>
        <v>0</v>
      </c>
      <c r="BO15" s="187">
        <f>BI15*'[2]Opex Summary'!$G$66</f>
        <v>0</v>
      </c>
      <c r="BQ15" s="1">
        <f>SUM(BR15:BU15)</f>
        <v>0</v>
      </c>
      <c r="BR15" s="1">
        <f>BL15*'[2]Opex Summary'!$H$67</f>
        <v>0</v>
      </c>
      <c r="BS15" s="1">
        <f>BM15*'[2]Opex Summary'!$H$67</f>
        <v>0</v>
      </c>
      <c r="BT15" s="1">
        <f>BN15*'[2]Opex Summary'!$H$68</f>
        <v>0</v>
      </c>
      <c r="BU15" s="187">
        <f>BO15*'[2]Opex Summary'!$H$66</f>
        <v>0</v>
      </c>
      <c r="BW15" s="1">
        <f>SUM(BX15:CA15)</f>
        <v>0</v>
      </c>
      <c r="BX15" s="1">
        <f>BR15*'[2]Opex Summary'!$I$67</f>
        <v>0</v>
      </c>
      <c r="BY15" s="1">
        <f>BS15*'[2]Opex Summary'!$I$67</f>
        <v>0</v>
      </c>
      <c r="BZ15" s="1">
        <f>BT15*'[2]Opex Summary'!$I$68</f>
        <v>0</v>
      </c>
      <c r="CA15" s="187">
        <f>BU15*'[2]Opex Summary'!$I$66</f>
        <v>0</v>
      </c>
    </row>
    <row r="16" spans="1:79" ht="12.75">
      <c r="A16" s="8"/>
      <c r="B16" s="9"/>
      <c r="C16" s="10"/>
      <c r="D16" s="10"/>
      <c r="E16" s="10"/>
      <c r="F16" s="10"/>
      <c r="I16" s="82"/>
      <c r="J16" s="72"/>
      <c r="K16"/>
      <c r="L16"/>
      <c r="M16"/>
      <c r="N16"/>
      <c r="O16"/>
      <c r="P16"/>
      <c r="Q16"/>
      <c r="R16" s="71"/>
      <c r="S16" s="71"/>
      <c r="T16" s="71"/>
      <c r="U16" s="71"/>
      <c r="V16" s="71"/>
      <c r="X16" s="1"/>
      <c r="Y16" s="1"/>
      <c r="Z16" s="1"/>
      <c r="AA16" s="40"/>
      <c r="AB16" s="40"/>
      <c r="AC16" s="1"/>
      <c r="AD16" s="1"/>
      <c r="AE16" s="1"/>
      <c r="AF16" s="40"/>
      <c r="AG16" s="40"/>
      <c r="AH16" s="1"/>
      <c r="AI16" s="1"/>
      <c r="AJ16" s="1"/>
      <c r="AK16" s="40"/>
      <c r="AL16" s="40"/>
      <c r="AM16" s="1"/>
      <c r="AN16" s="1"/>
      <c r="AO16" s="1"/>
      <c r="AP16" s="40"/>
      <c r="AQ16" s="40"/>
      <c r="AR16"/>
      <c r="AS16" s="1"/>
      <c r="AT16" s="1"/>
      <c r="AU16" s="1"/>
      <c r="AV16" s="40"/>
      <c r="AW16" s="40"/>
      <c r="AY16" s="1">
        <f t="shared" ref="AY16:AY79" si="0">SUM(AZ16:BC16)</f>
        <v>0</v>
      </c>
      <c r="AZ16" s="1">
        <f>AT16*'[2]Opex Summary'!$E$67</f>
        <v>0</v>
      </c>
      <c r="BA16" s="1">
        <f>AU16*'[2]Opex Summary'!$E$67</f>
        <v>0</v>
      </c>
      <c r="BB16" s="40">
        <f>AV16*'[2]Opex Summary'!$E$68</f>
        <v>0</v>
      </c>
      <c r="BC16" s="40">
        <f>AW16*'[2]Opex Summary'!$E$66</f>
        <v>0</v>
      </c>
      <c r="BE16" s="1">
        <f t="shared" ref="BE16:BE79" si="1">SUM(BF16:BI16)</f>
        <v>0</v>
      </c>
      <c r="BF16" s="1">
        <f>AZ16*'[2]Opex Summary'!$F$67</f>
        <v>0</v>
      </c>
      <c r="BG16" s="1">
        <f>BA16*'[2]Opex Summary'!$F$67</f>
        <v>0</v>
      </c>
      <c r="BH16" s="40">
        <f>BB16*'[2]Opex Summary'!$F$68</f>
        <v>0</v>
      </c>
      <c r="BI16" s="40">
        <f>BC16*'[2]Opex Summary'!$F$66</f>
        <v>0</v>
      </c>
      <c r="BK16" s="1">
        <f t="shared" ref="BK16:BK79" si="2">SUM(BL16:BO16)</f>
        <v>0</v>
      </c>
      <c r="BL16" s="1">
        <f>BF16*'[2]Opex Summary'!$G$67</f>
        <v>0</v>
      </c>
      <c r="BM16" s="1">
        <f>BG16*'[2]Opex Summary'!$G$67</f>
        <v>0</v>
      </c>
      <c r="BN16" s="40">
        <f>BH16*'[2]Opex Summary'!$G$68</f>
        <v>0</v>
      </c>
      <c r="BO16" s="40">
        <f>BI16*'[2]Opex Summary'!$G$66</f>
        <v>0</v>
      </c>
      <c r="BQ16" s="1">
        <f t="shared" ref="BQ16:BQ79" si="3">SUM(BR16:BU16)</f>
        <v>0</v>
      </c>
      <c r="BR16" s="1">
        <f>BL16*'[2]Opex Summary'!$H$67</f>
        <v>0</v>
      </c>
      <c r="BS16" s="1">
        <f>BM16*'[2]Opex Summary'!$H$67</f>
        <v>0</v>
      </c>
      <c r="BT16" s="40">
        <f>BN16*'[2]Opex Summary'!$H$68</f>
        <v>0</v>
      </c>
      <c r="BU16" s="40">
        <f>BO16*'[2]Opex Summary'!$H$66</f>
        <v>0</v>
      </c>
      <c r="BW16" s="1">
        <f t="shared" ref="BW16:BW79" si="4">SUM(BX16:CA16)</f>
        <v>0</v>
      </c>
      <c r="BX16" s="1">
        <f>BR16*'[2]Opex Summary'!$I$67</f>
        <v>0</v>
      </c>
      <c r="BY16" s="1">
        <f>BS16*'[2]Opex Summary'!$I$67</f>
        <v>0</v>
      </c>
      <c r="BZ16" s="40">
        <f>BT16*'[2]Opex Summary'!$I$68</f>
        <v>0</v>
      </c>
      <c r="CA16" s="40">
        <f>BU16*'[2]Opex Summary'!$I$66</f>
        <v>0</v>
      </c>
    </row>
    <row r="17" spans="1:79" ht="12.75">
      <c r="A17" s="11"/>
      <c r="B17" s="12"/>
      <c r="C17" s="13" t="s">
        <v>115</v>
      </c>
      <c r="D17" s="13" t="s">
        <v>116</v>
      </c>
      <c r="E17" s="13" t="s">
        <v>117</v>
      </c>
      <c r="F17" s="13" t="s">
        <v>12</v>
      </c>
      <c r="I17" s="93" t="s">
        <v>384</v>
      </c>
      <c r="J17" s="73" t="s">
        <v>384</v>
      </c>
      <c r="K17" s="74"/>
      <c r="L17" s="74"/>
      <c r="M17" s="74"/>
      <c r="N17" s="74"/>
      <c r="O17" s="74"/>
      <c r="P17" s="74"/>
      <c r="Q17" s="74"/>
      <c r="R17" s="71"/>
      <c r="S17" s="71"/>
      <c r="T17" s="71"/>
      <c r="U17" s="71"/>
      <c r="V17" s="71"/>
      <c r="X17" s="1"/>
      <c r="Y17" s="1"/>
      <c r="Z17" s="1"/>
      <c r="AA17" s="40"/>
      <c r="AB17" s="40"/>
      <c r="AC17" s="1"/>
      <c r="AD17" s="1"/>
      <c r="AE17" s="1"/>
      <c r="AF17" s="40"/>
      <c r="AG17" s="40"/>
      <c r="AH17" s="1"/>
      <c r="AI17" s="1"/>
      <c r="AJ17" s="1"/>
      <c r="AK17" s="40"/>
      <c r="AL17" s="40"/>
      <c r="AM17" s="1"/>
      <c r="AN17" s="1"/>
      <c r="AO17" s="1"/>
      <c r="AP17" s="40"/>
      <c r="AQ17" s="40"/>
      <c r="AR17"/>
      <c r="AS17" s="1"/>
      <c r="AT17" s="1"/>
      <c r="AU17" s="1"/>
      <c r="AV17" s="40"/>
      <c r="AW17" s="40"/>
      <c r="AY17" s="1">
        <f t="shared" si="0"/>
        <v>0</v>
      </c>
      <c r="AZ17" s="1">
        <f>AT17*'[2]Opex Summary'!$E$67</f>
        <v>0</v>
      </c>
      <c r="BA17" s="1">
        <f>AU17*'[2]Opex Summary'!$E$67</f>
        <v>0</v>
      </c>
      <c r="BB17" s="40">
        <f>AV17*'[2]Opex Summary'!$E$68</f>
        <v>0</v>
      </c>
      <c r="BC17" s="40">
        <f>AW17*'[2]Opex Summary'!$E$66</f>
        <v>0</v>
      </c>
      <c r="BE17" s="1">
        <f t="shared" si="1"/>
        <v>0</v>
      </c>
      <c r="BF17" s="1">
        <f>AZ17*'[2]Opex Summary'!$F$67</f>
        <v>0</v>
      </c>
      <c r="BG17" s="1">
        <f>BA17*'[2]Opex Summary'!$F$67</f>
        <v>0</v>
      </c>
      <c r="BH17" s="40">
        <f>BB17*'[2]Opex Summary'!$F$68</f>
        <v>0</v>
      </c>
      <c r="BI17" s="40">
        <f>BC17*'[2]Opex Summary'!$F$66</f>
        <v>0</v>
      </c>
      <c r="BK17" s="1">
        <f t="shared" si="2"/>
        <v>0</v>
      </c>
      <c r="BL17" s="1">
        <f>BF17*'[2]Opex Summary'!$G$67</f>
        <v>0</v>
      </c>
      <c r="BM17" s="1">
        <f>BG17*'[2]Opex Summary'!$G$67</f>
        <v>0</v>
      </c>
      <c r="BN17" s="40">
        <f>BH17*'[2]Opex Summary'!$G$68</f>
        <v>0</v>
      </c>
      <c r="BO17" s="40">
        <f>BI17*'[2]Opex Summary'!$G$66</f>
        <v>0</v>
      </c>
      <c r="BQ17" s="1">
        <f t="shared" si="3"/>
        <v>0</v>
      </c>
      <c r="BR17" s="1">
        <f>BL17*'[2]Opex Summary'!$H$67</f>
        <v>0</v>
      </c>
      <c r="BS17" s="1">
        <f>BM17*'[2]Opex Summary'!$H$67</f>
        <v>0</v>
      </c>
      <c r="BT17" s="40">
        <f>BN17*'[2]Opex Summary'!$H$68</f>
        <v>0</v>
      </c>
      <c r="BU17" s="40">
        <f>BO17*'[2]Opex Summary'!$H$66</f>
        <v>0</v>
      </c>
      <c r="BW17" s="1">
        <f t="shared" si="4"/>
        <v>0</v>
      </c>
      <c r="BX17" s="1">
        <f>BR17*'[2]Opex Summary'!$I$67</f>
        <v>0</v>
      </c>
      <c r="BY17" s="1">
        <f>BS17*'[2]Opex Summary'!$I$67</f>
        <v>0</v>
      </c>
      <c r="BZ17" s="40">
        <f>BT17*'[2]Opex Summary'!$I$68</f>
        <v>0</v>
      </c>
      <c r="CA17" s="40">
        <f>BU17*'[2]Opex Summary'!$I$66</f>
        <v>0</v>
      </c>
    </row>
    <row r="18" spans="1:79" ht="12.75">
      <c r="A18" s="2" t="s">
        <v>120</v>
      </c>
      <c r="B18" s="20" t="s">
        <v>385</v>
      </c>
      <c r="C18" s="1">
        <v>0</v>
      </c>
      <c r="D18" s="1">
        <v>0</v>
      </c>
      <c r="E18" s="1">
        <v>0</v>
      </c>
      <c r="F18" s="1">
        <v>0</v>
      </c>
      <c r="I18" s="82" t="s">
        <v>120</v>
      </c>
      <c r="J18" s="79" t="s">
        <v>385</v>
      </c>
      <c r="K18" s="76" t="s">
        <v>120</v>
      </c>
      <c r="L18" s="77" t="s">
        <v>385</v>
      </c>
      <c r="M18" s="34">
        <v>1461.5200000000002</v>
      </c>
      <c r="N18" s="34">
        <v>10155.77</v>
      </c>
      <c r="O18" s="78">
        <v>8694.25</v>
      </c>
      <c r="P18" s="34">
        <v>39069.870000000003</v>
      </c>
      <c r="Q18" s="34">
        <v>5885.541040000001</v>
      </c>
      <c r="R18" s="71"/>
      <c r="S18" s="39">
        <v>0.27</v>
      </c>
      <c r="T18" s="39">
        <v>0.73</v>
      </c>
      <c r="U18" s="39"/>
      <c r="V18" s="39"/>
      <c r="X18" s="1">
        <f>C18</f>
        <v>0</v>
      </c>
      <c r="Y18" s="1">
        <f>X18*S18</f>
        <v>0</v>
      </c>
      <c r="Z18" s="1">
        <f>X18*T18</f>
        <v>0</v>
      </c>
      <c r="AA18" s="40"/>
      <c r="AB18" s="40"/>
      <c r="AC18" s="1">
        <f>D18</f>
        <v>0</v>
      </c>
      <c r="AD18" s="1">
        <f>AC18*S18</f>
        <v>0</v>
      </c>
      <c r="AE18" s="1">
        <f>AC18*T18</f>
        <v>0</v>
      </c>
      <c r="AF18" s="40"/>
      <c r="AG18" s="40"/>
      <c r="AH18" s="1">
        <f>E18</f>
        <v>0</v>
      </c>
      <c r="AI18" s="1">
        <f>AH18*S18</f>
        <v>0</v>
      </c>
      <c r="AJ18" s="1">
        <f>AH18*T18</f>
        <v>0</v>
      </c>
      <c r="AK18" s="40"/>
      <c r="AL18" s="40"/>
      <c r="AM18" s="1">
        <f>F18</f>
        <v>0</v>
      </c>
      <c r="AN18" s="1">
        <f>AM18*S18</f>
        <v>0</v>
      </c>
      <c r="AO18" s="1">
        <f>AM18*T18</f>
        <v>0</v>
      </c>
      <c r="AP18" s="40"/>
      <c r="AQ18" s="40"/>
      <c r="AR18"/>
      <c r="AS18" s="1">
        <f t="shared" ref="AS18:AU27" si="5">AM18*1</f>
        <v>0</v>
      </c>
      <c r="AT18" s="1">
        <f t="shared" si="5"/>
        <v>0</v>
      </c>
      <c r="AU18" s="1">
        <f>AO18*1</f>
        <v>0</v>
      </c>
      <c r="AV18" s="1">
        <f>AP18*1.025</f>
        <v>0</v>
      </c>
      <c r="AW18" s="1">
        <f>AQ18*1.025</f>
        <v>0</v>
      </c>
      <c r="AY18" s="1">
        <f t="shared" si="0"/>
        <v>0</v>
      </c>
      <c r="AZ18" s="1">
        <f>AT18*'[2]Opex Summary'!$E$67</f>
        <v>0</v>
      </c>
      <c r="BA18" s="1">
        <f>AU18*'[2]Opex Summary'!$E$67</f>
        <v>0</v>
      </c>
      <c r="BB18" s="40">
        <f>AV18*'[2]Opex Summary'!$E$68</f>
        <v>0</v>
      </c>
      <c r="BC18" s="40">
        <f>AW18*'[2]Opex Summary'!$E$66</f>
        <v>0</v>
      </c>
      <c r="BE18" s="1">
        <f t="shared" si="1"/>
        <v>0</v>
      </c>
      <c r="BF18" s="1">
        <f>AZ18*'[2]Opex Summary'!$F$67</f>
        <v>0</v>
      </c>
      <c r="BG18" s="1">
        <f>BA18*'[2]Opex Summary'!$F$67</f>
        <v>0</v>
      </c>
      <c r="BH18" s="40">
        <f>BB18*'[2]Opex Summary'!$F$68</f>
        <v>0</v>
      </c>
      <c r="BI18" s="40">
        <f>BC18*'[2]Opex Summary'!$F$66</f>
        <v>0</v>
      </c>
      <c r="BK18" s="1">
        <f t="shared" si="2"/>
        <v>0</v>
      </c>
      <c r="BL18" s="1">
        <f>BF18*'[2]Opex Summary'!$G$67</f>
        <v>0</v>
      </c>
      <c r="BM18" s="1">
        <f>BG18*'[2]Opex Summary'!$G$67</f>
        <v>0</v>
      </c>
      <c r="BN18" s="40">
        <f>BH18*'[2]Opex Summary'!$G$68</f>
        <v>0</v>
      </c>
      <c r="BO18" s="40">
        <f>BI18*'[2]Opex Summary'!$G$66</f>
        <v>0</v>
      </c>
      <c r="BQ18" s="1">
        <f t="shared" si="3"/>
        <v>0</v>
      </c>
      <c r="BR18" s="1">
        <f>BL18*'[2]Opex Summary'!$H$67</f>
        <v>0</v>
      </c>
      <c r="BS18" s="1">
        <f>BM18*'[2]Opex Summary'!$H$67</f>
        <v>0</v>
      </c>
      <c r="BT18" s="40">
        <f>BN18*'[2]Opex Summary'!$H$68</f>
        <v>0</v>
      </c>
      <c r="BU18" s="40">
        <f>BO18*'[2]Opex Summary'!$H$66</f>
        <v>0</v>
      </c>
      <c r="BW18" s="1">
        <f t="shared" si="4"/>
        <v>0</v>
      </c>
      <c r="BX18" s="1">
        <f>BR18*'[2]Opex Summary'!$I$67</f>
        <v>0</v>
      </c>
      <c r="BY18" s="1">
        <f>BS18*'[2]Opex Summary'!$I$67</f>
        <v>0</v>
      </c>
      <c r="BZ18" s="40">
        <f>BT18*'[2]Opex Summary'!$I$68</f>
        <v>0</v>
      </c>
      <c r="CA18" s="40">
        <f>BU18*'[2]Opex Summary'!$I$66</f>
        <v>0</v>
      </c>
    </row>
    <row r="19" spans="1:79" ht="12.75">
      <c r="A19" s="2" t="s">
        <v>164</v>
      </c>
      <c r="B19" s="20" t="s">
        <v>438</v>
      </c>
      <c r="C19" s="1">
        <v>248727.55000000002</v>
      </c>
      <c r="D19" s="1">
        <v>267363.05000000005</v>
      </c>
      <c r="E19" s="1">
        <v>320578.43999999994</v>
      </c>
      <c r="F19" s="1">
        <v>19499.469999999972</v>
      </c>
      <c r="I19" s="94" t="s">
        <v>164</v>
      </c>
      <c r="J19" s="79" t="s">
        <v>438</v>
      </c>
      <c r="K19" s="76" t="s">
        <v>164</v>
      </c>
      <c r="L19" s="77" t="s">
        <v>438</v>
      </c>
      <c r="M19" s="34">
        <v>-4600</v>
      </c>
      <c r="N19" s="34">
        <v>0</v>
      </c>
      <c r="O19" s="78">
        <v>4600</v>
      </c>
      <c r="P19" s="34">
        <v>0</v>
      </c>
      <c r="Q19" s="34">
        <v>0</v>
      </c>
      <c r="R19" s="71"/>
      <c r="S19" s="39">
        <v>1</v>
      </c>
      <c r="T19" s="39">
        <v>0</v>
      </c>
      <c r="U19" s="39"/>
      <c r="V19" s="39"/>
      <c r="X19" s="1">
        <f t="shared" ref="X19:X69" si="6">C19</f>
        <v>248727.55000000002</v>
      </c>
      <c r="Y19" s="1">
        <f t="shared" ref="Y19:Y69" si="7">X19*S19</f>
        <v>248727.55000000002</v>
      </c>
      <c r="Z19" s="1">
        <f t="shared" ref="Z19:Z69" si="8">X19*T19</f>
        <v>0</v>
      </c>
      <c r="AA19" s="40"/>
      <c r="AB19" s="40"/>
      <c r="AC19" s="1">
        <f t="shared" ref="AC19:AC69" si="9">D19</f>
        <v>267363.05000000005</v>
      </c>
      <c r="AD19" s="1">
        <f t="shared" ref="AD19:AD69" si="10">AC19*S19</f>
        <v>267363.05000000005</v>
      </c>
      <c r="AE19" s="1">
        <f t="shared" ref="AE19:AE69" si="11">AC19*T19</f>
        <v>0</v>
      </c>
      <c r="AF19" s="40"/>
      <c r="AG19" s="40"/>
      <c r="AH19" s="1">
        <f t="shared" ref="AH19:AH69" si="12">E19</f>
        <v>320578.43999999994</v>
      </c>
      <c r="AI19" s="1">
        <f t="shared" ref="AI19:AI69" si="13">AH19*S19</f>
        <v>320578.43999999994</v>
      </c>
      <c r="AJ19" s="1">
        <f t="shared" ref="AJ19:AJ69" si="14">AH19*T19</f>
        <v>0</v>
      </c>
      <c r="AK19" s="40"/>
      <c r="AL19" s="40"/>
      <c r="AM19" s="1">
        <f t="shared" ref="AM19:AM68" si="15">F19</f>
        <v>19499.469999999972</v>
      </c>
      <c r="AN19" s="1">
        <f t="shared" ref="AN19:AN69" si="16">AM19*S19</f>
        <v>19499.469999999972</v>
      </c>
      <c r="AO19" s="1">
        <f t="shared" ref="AO19:AO70" si="17">AM19*T19</f>
        <v>0</v>
      </c>
      <c r="AP19" s="40"/>
      <c r="AQ19" s="40"/>
      <c r="AR19"/>
      <c r="AS19" s="1">
        <f t="shared" si="5"/>
        <v>19499.469999999972</v>
      </c>
      <c r="AT19" s="1">
        <f t="shared" si="5"/>
        <v>19499.469999999972</v>
      </c>
      <c r="AU19" s="1">
        <f t="shared" si="5"/>
        <v>0</v>
      </c>
      <c r="AV19" s="1">
        <f t="shared" ref="AV19:AW83" si="18">AP19*1.025</f>
        <v>0</v>
      </c>
      <c r="AW19" s="1">
        <f t="shared" si="18"/>
        <v>0</v>
      </c>
      <c r="AX19" s="4">
        <f>AT19+AU19+AV19+AW19</f>
        <v>19499.469999999972</v>
      </c>
      <c r="AY19" s="1">
        <f t="shared" si="0"/>
        <v>19601.214024151763</v>
      </c>
      <c r="AZ19" s="1">
        <f>AT19*'[2]Opex Summary'!$E$67</f>
        <v>19601.214024151763</v>
      </c>
      <c r="BA19" s="1">
        <f>AU19*'[2]Opex Summary'!$E$67</f>
        <v>0</v>
      </c>
      <c r="BB19" s="40">
        <f>AV19*'[2]Opex Summary'!$E$68</f>
        <v>0</v>
      </c>
      <c r="BC19" s="40">
        <f>AW19*'[2]Opex Summary'!$E$66</f>
        <v>0</v>
      </c>
      <c r="BE19" s="1">
        <f t="shared" si="1"/>
        <v>19862.192362759088</v>
      </c>
      <c r="BF19" s="1">
        <f>AZ19*'[2]Opex Summary'!$F$67</f>
        <v>19862.192362759088</v>
      </c>
      <c r="BG19" s="1">
        <f>BA19*'[2]Opex Summary'!$F$67</f>
        <v>0</v>
      </c>
      <c r="BH19" s="40">
        <f>BB19*'[2]Opex Summary'!$F$68</f>
        <v>0</v>
      </c>
      <c r="BI19" s="40">
        <f>BC19*'[2]Opex Summary'!$F$66</f>
        <v>0</v>
      </c>
      <c r="BK19" s="1">
        <f t="shared" si="2"/>
        <v>20233.435885945339</v>
      </c>
      <c r="BL19" s="1">
        <f>BF19*'[2]Opex Summary'!$G$67</f>
        <v>20233.435885945339</v>
      </c>
      <c r="BM19" s="1">
        <f>BG19*'[2]Opex Summary'!$G$67</f>
        <v>0</v>
      </c>
      <c r="BN19" s="40">
        <f>BH19*'[2]Opex Summary'!$G$68</f>
        <v>0</v>
      </c>
      <c r="BO19" s="40">
        <f>BI19*'[2]Opex Summary'!$G$66</f>
        <v>0</v>
      </c>
      <c r="BQ19" s="1">
        <f t="shared" si="3"/>
        <v>20617.112055431917</v>
      </c>
      <c r="BR19" s="1">
        <f>BL19*'[2]Opex Summary'!$H$67</f>
        <v>20617.112055431917</v>
      </c>
      <c r="BS19" s="1">
        <f>BM19*'[2]Opex Summary'!$H$67</f>
        <v>0</v>
      </c>
      <c r="BT19" s="40">
        <f>BN19*'[2]Opex Summary'!$H$68</f>
        <v>0</v>
      </c>
      <c r="BU19" s="40">
        <f>BO19*'[2]Opex Summary'!$H$66</f>
        <v>0</v>
      </c>
      <c r="BW19" s="1">
        <f t="shared" si="4"/>
        <v>21011.453407091478</v>
      </c>
      <c r="BX19" s="1">
        <f>BR19*'[2]Opex Summary'!$I$67</f>
        <v>21011.453407091478</v>
      </c>
      <c r="BY19" s="1">
        <f>BS19*'[2]Opex Summary'!$I$67</f>
        <v>0</v>
      </c>
      <c r="BZ19" s="40">
        <f>BT19*'[2]Opex Summary'!$I$68</f>
        <v>0</v>
      </c>
      <c r="CA19" s="40">
        <f>BU19*'[2]Opex Summary'!$I$66</f>
        <v>0</v>
      </c>
    </row>
    <row r="20" spans="1:79" ht="12.75">
      <c r="A20" s="2" t="s">
        <v>163</v>
      </c>
      <c r="B20" s="20" t="s">
        <v>437</v>
      </c>
      <c r="C20" s="1">
        <v>0</v>
      </c>
      <c r="D20" s="1">
        <v>0</v>
      </c>
      <c r="E20" s="1">
        <v>99147.920000000013</v>
      </c>
      <c r="F20" s="1">
        <v>222087.83999999997</v>
      </c>
      <c r="I20" s="94" t="s">
        <v>163</v>
      </c>
      <c r="J20" s="79" t="s">
        <v>437</v>
      </c>
      <c r="K20" s="76" t="s">
        <v>163</v>
      </c>
      <c r="L20" s="77" t="s">
        <v>437</v>
      </c>
      <c r="M20" s="34">
        <v>16150.25</v>
      </c>
      <c r="N20" s="34">
        <v>0</v>
      </c>
      <c r="O20" s="78">
        <v>-16150.25</v>
      </c>
      <c r="P20" s="34">
        <v>0</v>
      </c>
      <c r="Q20" s="34">
        <v>65037.056750000003</v>
      </c>
      <c r="R20" s="71"/>
      <c r="S20" s="39">
        <v>0.27</v>
      </c>
      <c r="T20" s="39">
        <v>0.73</v>
      </c>
      <c r="U20" s="39"/>
      <c r="V20" s="39"/>
      <c r="X20" s="1">
        <f t="shared" si="6"/>
        <v>0</v>
      </c>
      <c r="Y20" s="1">
        <f t="shared" si="7"/>
        <v>0</v>
      </c>
      <c r="Z20" s="1">
        <f t="shared" si="8"/>
        <v>0</v>
      </c>
      <c r="AA20" s="40"/>
      <c r="AB20" s="40"/>
      <c r="AC20" s="1">
        <f t="shared" si="9"/>
        <v>0</v>
      </c>
      <c r="AD20" s="1">
        <f t="shared" si="10"/>
        <v>0</v>
      </c>
      <c r="AE20" s="1">
        <f t="shared" si="11"/>
        <v>0</v>
      </c>
      <c r="AF20" s="40"/>
      <c r="AG20" s="40"/>
      <c r="AH20" s="1">
        <f t="shared" si="12"/>
        <v>99147.920000000013</v>
      </c>
      <c r="AI20" s="1">
        <f t="shared" si="13"/>
        <v>26769.938400000006</v>
      </c>
      <c r="AJ20" s="1">
        <f t="shared" si="14"/>
        <v>72377.981600000014</v>
      </c>
      <c r="AK20" s="40"/>
      <c r="AL20" s="40"/>
      <c r="AM20" s="1">
        <f t="shared" si="15"/>
        <v>222087.83999999997</v>
      </c>
      <c r="AN20" s="1">
        <f t="shared" si="16"/>
        <v>59963.716799999995</v>
      </c>
      <c r="AO20" s="1">
        <f t="shared" si="17"/>
        <v>162124.12319999997</v>
      </c>
      <c r="AP20" s="40"/>
      <c r="AQ20" s="40"/>
      <c r="AR20"/>
      <c r="AS20" s="1"/>
      <c r="AT20" s="1"/>
      <c r="AU20" s="1"/>
      <c r="AV20" s="1"/>
      <c r="AW20" s="1"/>
      <c r="AX20" s="4">
        <f t="shared" ref="AX20:AX69" si="19">AT20+AU20+AV20+AW20</f>
        <v>0</v>
      </c>
      <c r="AY20" s="1">
        <f t="shared" si="0"/>
        <v>0</v>
      </c>
      <c r="AZ20" s="1">
        <f>AT20*'[2]Opex Summary'!$E$67</f>
        <v>0</v>
      </c>
      <c r="BA20" s="1">
        <f>AU20*'[2]Opex Summary'!$E$67</f>
        <v>0</v>
      </c>
      <c r="BB20" s="40">
        <f>AV20*'[2]Opex Summary'!$E$68</f>
        <v>0</v>
      </c>
      <c r="BC20" s="40">
        <f>AW20*'[2]Opex Summary'!$E$66</f>
        <v>0</v>
      </c>
      <c r="BE20" s="1">
        <f t="shared" si="1"/>
        <v>0</v>
      </c>
      <c r="BF20" s="1">
        <f>AZ20*'[2]Opex Summary'!$F$67</f>
        <v>0</v>
      </c>
      <c r="BG20" s="1">
        <f>BA20*'[2]Opex Summary'!$F$67</f>
        <v>0</v>
      </c>
      <c r="BH20" s="40">
        <f>BB20*'[2]Opex Summary'!$F$68</f>
        <v>0</v>
      </c>
      <c r="BI20" s="40">
        <f>BC20*'[2]Opex Summary'!$F$66</f>
        <v>0</v>
      </c>
      <c r="BK20" s="1">
        <f t="shared" si="2"/>
        <v>0</v>
      </c>
      <c r="BL20" s="1">
        <f>BF20*'[2]Opex Summary'!$G$67</f>
        <v>0</v>
      </c>
      <c r="BM20" s="1">
        <f>BG20*'[2]Opex Summary'!$G$67</f>
        <v>0</v>
      </c>
      <c r="BN20" s="40">
        <f>BH20*'[2]Opex Summary'!$G$68</f>
        <v>0</v>
      </c>
      <c r="BO20" s="40">
        <f>BI20*'[2]Opex Summary'!$G$66</f>
        <v>0</v>
      </c>
      <c r="BQ20" s="1">
        <f t="shared" si="3"/>
        <v>0</v>
      </c>
      <c r="BR20" s="1">
        <f>BL20*'[2]Opex Summary'!$H$67</f>
        <v>0</v>
      </c>
      <c r="BS20" s="1">
        <f>BM20*'[2]Opex Summary'!$H$67</f>
        <v>0</v>
      </c>
      <c r="BT20" s="40">
        <f>BN20*'[2]Opex Summary'!$H$68</f>
        <v>0</v>
      </c>
      <c r="BU20" s="40">
        <f>BO20*'[2]Opex Summary'!$H$66</f>
        <v>0</v>
      </c>
      <c r="BW20" s="1">
        <f t="shared" si="4"/>
        <v>0</v>
      </c>
      <c r="BX20" s="1">
        <f>BR20*'[2]Opex Summary'!$I$67</f>
        <v>0</v>
      </c>
      <c r="BY20" s="1">
        <f>BS20*'[2]Opex Summary'!$I$67</f>
        <v>0</v>
      </c>
      <c r="BZ20" s="40">
        <f>BT20*'[2]Opex Summary'!$I$68</f>
        <v>0</v>
      </c>
      <c r="CA20" s="40">
        <f>BU20*'[2]Opex Summary'!$I$66</f>
        <v>0</v>
      </c>
    </row>
    <row r="21" spans="1:79" ht="12.75">
      <c r="A21" s="2" t="s">
        <v>279</v>
      </c>
      <c r="B21" s="20" t="s">
        <v>607</v>
      </c>
      <c r="C21" s="1">
        <v>0</v>
      </c>
      <c r="D21" s="1">
        <v>0</v>
      </c>
      <c r="E21" s="1">
        <v>18676</v>
      </c>
      <c r="F21" s="1">
        <v>0</v>
      </c>
      <c r="I21" s="94"/>
      <c r="J21" s="79"/>
      <c r="K21" s="76"/>
      <c r="L21" s="77"/>
      <c r="M21" s="34"/>
      <c r="N21" s="34"/>
      <c r="O21" s="78"/>
      <c r="P21" s="34"/>
      <c r="Q21" s="34"/>
      <c r="R21" s="71"/>
      <c r="S21" s="39">
        <v>0.27</v>
      </c>
      <c r="T21" s="39">
        <v>0.73</v>
      </c>
      <c r="U21" s="39"/>
      <c r="V21" s="39"/>
      <c r="X21" s="1">
        <f t="shared" si="6"/>
        <v>0</v>
      </c>
      <c r="Y21" s="1">
        <f t="shared" si="7"/>
        <v>0</v>
      </c>
      <c r="Z21" s="1">
        <f t="shared" si="8"/>
        <v>0</v>
      </c>
      <c r="AA21" s="40"/>
      <c r="AB21" s="40"/>
      <c r="AC21" s="1">
        <f t="shared" si="9"/>
        <v>0</v>
      </c>
      <c r="AD21" s="1">
        <f t="shared" si="10"/>
        <v>0</v>
      </c>
      <c r="AE21" s="1">
        <f t="shared" si="11"/>
        <v>0</v>
      </c>
      <c r="AF21" s="40"/>
      <c r="AG21" s="40"/>
      <c r="AH21" s="1">
        <f t="shared" si="12"/>
        <v>18676</v>
      </c>
      <c r="AI21" s="1">
        <f t="shared" si="13"/>
        <v>5042.5200000000004</v>
      </c>
      <c r="AJ21" s="1">
        <f t="shared" si="14"/>
        <v>13633.48</v>
      </c>
      <c r="AK21" s="40"/>
      <c r="AL21" s="40"/>
      <c r="AM21" s="1">
        <f t="shared" si="15"/>
        <v>0</v>
      </c>
      <c r="AN21" s="1">
        <f t="shared" si="16"/>
        <v>0</v>
      </c>
      <c r="AO21" s="1">
        <f t="shared" si="17"/>
        <v>0</v>
      </c>
      <c r="AP21" s="40"/>
      <c r="AQ21" s="40"/>
      <c r="AR21"/>
      <c r="AS21" s="1">
        <f t="shared" ref="AS21:AU57" si="20">AM21*1</f>
        <v>0</v>
      </c>
      <c r="AT21" s="1">
        <f t="shared" si="20"/>
        <v>0</v>
      </c>
      <c r="AU21" s="1">
        <f t="shared" si="5"/>
        <v>0</v>
      </c>
      <c r="AV21" s="1">
        <f t="shared" si="18"/>
        <v>0</v>
      </c>
      <c r="AW21" s="1">
        <f t="shared" si="18"/>
        <v>0</v>
      </c>
      <c r="AX21" s="4">
        <f t="shared" si="19"/>
        <v>0</v>
      </c>
      <c r="AY21" s="1">
        <f t="shared" si="0"/>
        <v>0</v>
      </c>
      <c r="AZ21" s="1">
        <f>AT21*'[2]Opex Summary'!$E$67</f>
        <v>0</v>
      </c>
      <c r="BA21" s="1">
        <f>AU21*'[2]Opex Summary'!$E$67</f>
        <v>0</v>
      </c>
      <c r="BB21" s="40">
        <f>AV21*'[2]Opex Summary'!$E$68</f>
        <v>0</v>
      </c>
      <c r="BC21" s="40">
        <f>AW21*'[2]Opex Summary'!$E$66</f>
        <v>0</v>
      </c>
      <c r="BE21" s="1">
        <f t="shared" si="1"/>
        <v>0</v>
      </c>
      <c r="BF21" s="1">
        <f>AZ21*'[2]Opex Summary'!$F$67</f>
        <v>0</v>
      </c>
      <c r="BG21" s="1">
        <f>BA21*'[2]Opex Summary'!$F$67</f>
        <v>0</v>
      </c>
      <c r="BH21" s="40">
        <f>BB21*'[2]Opex Summary'!$F$68</f>
        <v>0</v>
      </c>
      <c r="BI21" s="40">
        <f>BC21*'[2]Opex Summary'!$F$66</f>
        <v>0</v>
      </c>
      <c r="BK21" s="1">
        <f t="shared" si="2"/>
        <v>0</v>
      </c>
      <c r="BL21" s="1">
        <f>BF21*'[2]Opex Summary'!$G$67</f>
        <v>0</v>
      </c>
      <c r="BM21" s="1">
        <f>BG21*'[2]Opex Summary'!$G$67</f>
        <v>0</v>
      </c>
      <c r="BN21" s="40">
        <f>BH21*'[2]Opex Summary'!$G$68</f>
        <v>0</v>
      </c>
      <c r="BO21" s="40">
        <f>BI21*'[2]Opex Summary'!$G$66</f>
        <v>0</v>
      </c>
      <c r="BQ21" s="1">
        <f t="shared" si="3"/>
        <v>0</v>
      </c>
      <c r="BR21" s="1">
        <f>BL21*'[2]Opex Summary'!$H$67</f>
        <v>0</v>
      </c>
      <c r="BS21" s="1">
        <f>BM21*'[2]Opex Summary'!$H$67</f>
        <v>0</v>
      </c>
      <c r="BT21" s="40">
        <f>BN21*'[2]Opex Summary'!$H$68</f>
        <v>0</v>
      </c>
      <c r="BU21" s="40">
        <f>BO21*'[2]Opex Summary'!$H$66</f>
        <v>0</v>
      </c>
      <c r="BW21" s="1">
        <f t="shared" si="4"/>
        <v>0</v>
      </c>
      <c r="BX21" s="1">
        <f>BR21*'[2]Opex Summary'!$I$67</f>
        <v>0</v>
      </c>
      <c r="BY21" s="1">
        <f>BS21*'[2]Opex Summary'!$I$67</f>
        <v>0</v>
      </c>
      <c r="BZ21" s="40">
        <f>BT21*'[2]Opex Summary'!$I$68</f>
        <v>0</v>
      </c>
      <c r="CA21" s="40">
        <f>BU21*'[2]Opex Summary'!$I$66</f>
        <v>0</v>
      </c>
    </row>
    <row r="22" spans="1:79" ht="12.75">
      <c r="A22" s="2" t="s">
        <v>280</v>
      </c>
      <c r="B22" s="20" t="s">
        <v>608</v>
      </c>
      <c r="C22" s="1">
        <v>0</v>
      </c>
      <c r="D22" s="1">
        <v>0</v>
      </c>
      <c r="E22" s="1">
        <v>32958</v>
      </c>
      <c r="F22" s="1">
        <v>0</v>
      </c>
      <c r="I22" s="94"/>
      <c r="J22" s="79"/>
      <c r="K22" s="76"/>
      <c r="L22" s="77"/>
      <c r="M22" s="34"/>
      <c r="N22" s="34"/>
      <c r="O22" s="78"/>
      <c r="P22" s="34"/>
      <c r="Q22" s="34"/>
      <c r="R22" s="71"/>
      <c r="S22" s="39">
        <v>0.27</v>
      </c>
      <c r="T22" s="39">
        <v>0.73</v>
      </c>
      <c r="U22" s="39"/>
      <c r="V22" s="39"/>
      <c r="X22" s="1">
        <f t="shared" si="6"/>
        <v>0</v>
      </c>
      <c r="Y22" s="1">
        <f t="shared" si="7"/>
        <v>0</v>
      </c>
      <c r="Z22" s="1">
        <f t="shared" si="8"/>
        <v>0</v>
      </c>
      <c r="AA22" s="40"/>
      <c r="AB22" s="40"/>
      <c r="AC22" s="1">
        <f t="shared" si="9"/>
        <v>0</v>
      </c>
      <c r="AD22" s="1">
        <f t="shared" si="10"/>
        <v>0</v>
      </c>
      <c r="AE22" s="1">
        <f t="shared" si="11"/>
        <v>0</v>
      </c>
      <c r="AF22" s="40"/>
      <c r="AG22" s="40"/>
      <c r="AH22" s="1">
        <f t="shared" si="12"/>
        <v>32958</v>
      </c>
      <c r="AI22" s="1">
        <f t="shared" si="13"/>
        <v>8898.66</v>
      </c>
      <c r="AJ22" s="1">
        <f t="shared" si="14"/>
        <v>24059.34</v>
      </c>
      <c r="AK22" s="40"/>
      <c r="AL22" s="40"/>
      <c r="AM22" s="1">
        <f t="shared" si="15"/>
        <v>0</v>
      </c>
      <c r="AN22" s="1">
        <f t="shared" si="16"/>
        <v>0</v>
      </c>
      <c r="AO22" s="1">
        <f t="shared" si="17"/>
        <v>0</v>
      </c>
      <c r="AP22" s="40"/>
      <c r="AQ22" s="40"/>
      <c r="AR22"/>
      <c r="AS22" s="1">
        <f t="shared" si="20"/>
        <v>0</v>
      </c>
      <c r="AT22" s="1">
        <f t="shared" si="20"/>
        <v>0</v>
      </c>
      <c r="AU22" s="1">
        <f t="shared" si="5"/>
        <v>0</v>
      </c>
      <c r="AV22" s="1">
        <f t="shared" si="18"/>
        <v>0</v>
      </c>
      <c r="AW22" s="1">
        <f t="shared" si="18"/>
        <v>0</v>
      </c>
      <c r="AX22" s="4">
        <f t="shared" si="19"/>
        <v>0</v>
      </c>
      <c r="AY22" s="1">
        <f t="shared" si="0"/>
        <v>0</v>
      </c>
      <c r="AZ22" s="1">
        <f>AT22*'[2]Opex Summary'!$E$67</f>
        <v>0</v>
      </c>
      <c r="BA22" s="1">
        <f>AU22*'[2]Opex Summary'!$E$67</f>
        <v>0</v>
      </c>
      <c r="BB22" s="40">
        <f>AV22*'[2]Opex Summary'!$E$68</f>
        <v>0</v>
      </c>
      <c r="BC22" s="40">
        <f>AW22*'[2]Opex Summary'!$E$66</f>
        <v>0</v>
      </c>
      <c r="BE22" s="1">
        <f t="shared" si="1"/>
        <v>0</v>
      </c>
      <c r="BF22" s="1">
        <f>AZ22*'[2]Opex Summary'!$F$67</f>
        <v>0</v>
      </c>
      <c r="BG22" s="1">
        <f>BA22*'[2]Opex Summary'!$F$67</f>
        <v>0</v>
      </c>
      <c r="BH22" s="40">
        <f>BB22*'[2]Opex Summary'!$F$68</f>
        <v>0</v>
      </c>
      <c r="BI22" s="40">
        <f>BC22*'[2]Opex Summary'!$F$66</f>
        <v>0</v>
      </c>
      <c r="BK22" s="1">
        <f t="shared" si="2"/>
        <v>0</v>
      </c>
      <c r="BL22" s="1">
        <f>BF22*'[2]Opex Summary'!$G$67</f>
        <v>0</v>
      </c>
      <c r="BM22" s="1">
        <f>BG22*'[2]Opex Summary'!$G$67</f>
        <v>0</v>
      </c>
      <c r="BN22" s="40">
        <f>BH22*'[2]Opex Summary'!$G$68</f>
        <v>0</v>
      </c>
      <c r="BO22" s="40">
        <f>BI22*'[2]Opex Summary'!$G$66</f>
        <v>0</v>
      </c>
      <c r="BQ22" s="1">
        <f t="shared" si="3"/>
        <v>0</v>
      </c>
      <c r="BR22" s="1">
        <f>BL22*'[2]Opex Summary'!$H$67</f>
        <v>0</v>
      </c>
      <c r="BS22" s="1">
        <f>BM22*'[2]Opex Summary'!$H$67</f>
        <v>0</v>
      </c>
      <c r="BT22" s="40">
        <f>BN22*'[2]Opex Summary'!$H$68</f>
        <v>0</v>
      </c>
      <c r="BU22" s="40">
        <f>BO22*'[2]Opex Summary'!$H$66</f>
        <v>0</v>
      </c>
      <c r="BW22" s="1">
        <f t="shared" si="4"/>
        <v>0</v>
      </c>
      <c r="BX22" s="1">
        <f>BR22*'[2]Opex Summary'!$I$67</f>
        <v>0</v>
      </c>
      <c r="BY22" s="1">
        <f>BS22*'[2]Opex Summary'!$I$67</f>
        <v>0</v>
      </c>
      <c r="BZ22" s="40">
        <f>BT22*'[2]Opex Summary'!$I$68</f>
        <v>0</v>
      </c>
      <c r="CA22" s="40">
        <f>BU22*'[2]Opex Summary'!$I$66</f>
        <v>0</v>
      </c>
    </row>
    <row r="23" spans="1:79" ht="12.75">
      <c r="A23" s="2" t="s">
        <v>281</v>
      </c>
      <c r="B23" s="20" t="s">
        <v>609</v>
      </c>
      <c r="C23" s="1">
        <v>0</v>
      </c>
      <c r="D23" s="1">
        <v>0</v>
      </c>
      <c r="E23" s="1">
        <v>34213</v>
      </c>
      <c r="F23" s="1">
        <v>0</v>
      </c>
      <c r="I23" s="94"/>
      <c r="J23" s="79"/>
      <c r="K23" s="76"/>
      <c r="L23" s="77"/>
      <c r="M23" s="34"/>
      <c r="N23" s="34"/>
      <c r="O23" s="78"/>
      <c r="P23" s="34"/>
      <c r="Q23" s="34"/>
      <c r="R23" s="71"/>
      <c r="S23" s="39">
        <v>0.27</v>
      </c>
      <c r="T23" s="39">
        <v>0.73</v>
      </c>
      <c r="U23" s="39"/>
      <c r="V23" s="39"/>
      <c r="X23" s="1">
        <f t="shared" si="6"/>
        <v>0</v>
      </c>
      <c r="Y23" s="1">
        <f t="shared" si="7"/>
        <v>0</v>
      </c>
      <c r="Z23" s="1">
        <f t="shared" si="8"/>
        <v>0</v>
      </c>
      <c r="AA23" s="40"/>
      <c r="AB23" s="40"/>
      <c r="AC23" s="1">
        <f t="shared" si="9"/>
        <v>0</v>
      </c>
      <c r="AD23" s="1">
        <f t="shared" si="10"/>
        <v>0</v>
      </c>
      <c r="AE23" s="1">
        <f t="shared" si="11"/>
        <v>0</v>
      </c>
      <c r="AF23" s="40"/>
      <c r="AG23" s="40"/>
      <c r="AH23" s="1">
        <f t="shared" si="12"/>
        <v>34213</v>
      </c>
      <c r="AI23" s="1">
        <f t="shared" si="13"/>
        <v>9237.51</v>
      </c>
      <c r="AJ23" s="1">
        <f t="shared" si="14"/>
        <v>24975.489999999998</v>
      </c>
      <c r="AK23" s="40"/>
      <c r="AL23" s="40"/>
      <c r="AM23" s="1">
        <f t="shared" si="15"/>
        <v>0</v>
      </c>
      <c r="AN23" s="1">
        <f t="shared" si="16"/>
        <v>0</v>
      </c>
      <c r="AO23" s="1">
        <f t="shared" si="17"/>
        <v>0</v>
      </c>
      <c r="AP23" s="40"/>
      <c r="AQ23" s="40"/>
      <c r="AR23"/>
      <c r="AS23" s="1">
        <f t="shared" si="20"/>
        <v>0</v>
      </c>
      <c r="AT23" s="1">
        <f t="shared" si="20"/>
        <v>0</v>
      </c>
      <c r="AU23" s="1">
        <f t="shared" si="5"/>
        <v>0</v>
      </c>
      <c r="AV23" s="1">
        <f t="shared" si="18"/>
        <v>0</v>
      </c>
      <c r="AW23" s="1">
        <f t="shared" si="18"/>
        <v>0</v>
      </c>
      <c r="AX23" s="4">
        <f t="shared" si="19"/>
        <v>0</v>
      </c>
      <c r="AY23" s="1">
        <f t="shared" si="0"/>
        <v>0</v>
      </c>
      <c r="AZ23" s="1">
        <f>AT23*'[2]Opex Summary'!$E$67</f>
        <v>0</v>
      </c>
      <c r="BA23" s="1">
        <f>AU23*'[2]Opex Summary'!$E$67</f>
        <v>0</v>
      </c>
      <c r="BB23" s="40">
        <f>AV23*'[2]Opex Summary'!$E$68</f>
        <v>0</v>
      </c>
      <c r="BC23" s="40">
        <f>AW23*'[2]Opex Summary'!$E$66</f>
        <v>0</v>
      </c>
      <c r="BE23" s="1">
        <f t="shared" si="1"/>
        <v>0</v>
      </c>
      <c r="BF23" s="1">
        <f>AZ23*'[2]Opex Summary'!$F$67</f>
        <v>0</v>
      </c>
      <c r="BG23" s="1">
        <f>BA23*'[2]Opex Summary'!$F$67</f>
        <v>0</v>
      </c>
      <c r="BH23" s="40">
        <f>BB23*'[2]Opex Summary'!$F$68</f>
        <v>0</v>
      </c>
      <c r="BI23" s="40">
        <f>BC23*'[2]Opex Summary'!$F$66</f>
        <v>0</v>
      </c>
      <c r="BK23" s="1">
        <f t="shared" si="2"/>
        <v>0</v>
      </c>
      <c r="BL23" s="1">
        <f>BF23*'[2]Opex Summary'!$G$67</f>
        <v>0</v>
      </c>
      <c r="BM23" s="1">
        <f>BG23*'[2]Opex Summary'!$G$67</f>
        <v>0</v>
      </c>
      <c r="BN23" s="40">
        <f>BH23*'[2]Opex Summary'!$G$68</f>
        <v>0</v>
      </c>
      <c r="BO23" s="40">
        <f>BI23*'[2]Opex Summary'!$G$66</f>
        <v>0</v>
      </c>
      <c r="BQ23" s="1">
        <f t="shared" si="3"/>
        <v>0</v>
      </c>
      <c r="BR23" s="1">
        <f>BL23*'[2]Opex Summary'!$H$67</f>
        <v>0</v>
      </c>
      <c r="BS23" s="1">
        <f>BM23*'[2]Opex Summary'!$H$67</f>
        <v>0</v>
      </c>
      <c r="BT23" s="40">
        <f>BN23*'[2]Opex Summary'!$H$68</f>
        <v>0</v>
      </c>
      <c r="BU23" s="40">
        <f>BO23*'[2]Opex Summary'!$H$66</f>
        <v>0</v>
      </c>
      <c r="BW23" s="1">
        <f t="shared" si="4"/>
        <v>0</v>
      </c>
      <c r="BX23" s="1">
        <f>BR23*'[2]Opex Summary'!$I$67</f>
        <v>0</v>
      </c>
      <c r="BY23" s="1">
        <f>BS23*'[2]Opex Summary'!$I$67</f>
        <v>0</v>
      </c>
      <c r="BZ23" s="40">
        <f>BT23*'[2]Opex Summary'!$I$68</f>
        <v>0</v>
      </c>
      <c r="CA23" s="40">
        <f>BU23*'[2]Opex Summary'!$I$66</f>
        <v>0</v>
      </c>
    </row>
    <row r="24" spans="1:79" ht="12.75">
      <c r="A24" s="2" t="s">
        <v>282</v>
      </c>
      <c r="B24" s="20" t="s">
        <v>610</v>
      </c>
      <c r="C24" s="1">
        <v>0</v>
      </c>
      <c r="D24" s="1">
        <v>0</v>
      </c>
      <c r="E24" s="1">
        <v>77057</v>
      </c>
      <c r="F24" s="1">
        <v>0</v>
      </c>
      <c r="I24" s="94"/>
      <c r="J24" s="79"/>
      <c r="K24" s="76"/>
      <c r="L24" s="77"/>
      <c r="M24" s="34"/>
      <c r="N24" s="34"/>
      <c r="O24" s="78"/>
      <c r="P24" s="34"/>
      <c r="Q24" s="34"/>
      <c r="R24" s="71"/>
      <c r="S24" s="39">
        <v>0.27</v>
      </c>
      <c r="T24" s="39">
        <v>0.73</v>
      </c>
      <c r="U24" s="39"/>
      <c r="V24" s="39"/>
      <c r="X24" s="1">
        <f t="shared" si="6"/>
        <v>0</v>
      </c>
      <c r="Y24" s="1">
        <f t="shared" si="7"/>
        <v>0</v>
      </c>
      <c r="Z24" s="1">
        <f t="shared" si="8"/>
        <v>0</v>
      </c>
      <c r="AA24" s="40"/>
      <c r="AB24" s="40"/>
      <c r="AC24" s="1">
        <f t="shared" si="9"/>
        <v>0</v>
      </c>
      <c r="AD24" s="1">
        <f t="shared" si="10"/>
        <v>0</v>
      </c>
      <c r="AE24" s="1">
        <f t="shared" si="11"/>
        <v>0</v>
      </c>
      <c r="AF24" s="40"/>
      <c r="AG24" s="40"/>
      <c r="AH24" s="1">
        <f t="shared" si="12"/>
        <v>77057</v>
      </c>
      <c r="AI24" s="1">
        <f t="shared" si="13"/>
        <v>20805.390000000003</v>
      </c>
      <c r="AJ24" s="1">
        <f t="shared" si="14"/>
        <v>56251.61</v>
      </c>
      <c r="AK24" s="40"/>
      <c r="AL24" s="40"/>
      <c r="AM24" s="1">
        <f t="shared" si="15"/>
        <v>0</v>
      </c>
      <c r="AN24" s="1">
        <f t="shared" si="16"/>
        <v>0</v>
      </c>
      <c r="AO24" s="1">
        <f t="shared" si="17"/>
        <v>0</v>
      </c>
      <c r="AP24" s="40"/>
      <c r="AQ24" s="40"/>
      <c r="AR24"/>
      <c r="AS24" s="1">
        <f t="shared" si="20"/>
        <v>0</v>
      </c>
      <c r="AT24" s="1">
        <f t="shared" si="20"/>
        <v>0</v>
      </c>
      <c r="AU24" s="1">
        <f t="shared" si="5"/>
        <v>0</v>
      </c>
      <c r="AV24" s="1">
        <f t="shared" si="18"/>
        <v>0</v>
      </c>
      <c r="AW24" s="1">
        <f t="shared" si="18"/>
        <v>0</v>
      </c>
      <c r="AX24" s="4">
        <f t="shared" si="19"/>
        <v>0</v>
      </c>
      <c r="AY24" s="1">
        <f t="shared" si="0"/>
        <v>0</v>
      </c>
      <c r="AZ24" s="1">
        <f>AT24*'[2]Opex Summary'!$E$67</f>
        <v>0</v>
      </c>
      <c r="BA24" s="1">
        <f>AU24*'[2]Opex Summary'!$E$67</f>
        <v>0</v>
      </c>
      <c r="BB24" s="40">
        <f>AV24*'[2]Opex Summary'!$E$68</f>
        <v>0</v>
      </c>
      <c r="BC24" s="40">
        <f>AW24*'[2]Opex Summary'!$E$66</f>
        <v>0</v>
      </c>
      <c r="BE24" s="1">
        <f t="shared" si="1"/>
        <v>0</v>
      </c>
      <c r="BF24" s="1">
        <f>AZ24*'[2]Opex Summary'!$F$67</f>
        <v>0</v>
      </c>
      <c r="BG24" s="1">
        <f>BA24*'[2]Opex Summary'!$F$67</f>
        <v>0</v>
      </c>
      <c r="BH24" s="40">
        <f>BB24*'[2]Opex Summary'!$F$68</f>
        <v>0</v>
      </c>
      <c r="BI24" s="40">
        <f>BC24*'[2]Opex Summary'!$F$66</f>
        <v>0</v>
      </c>
      <c r="BK24" s="1">
        <f t="shared" si="2"/>
        <v>0</v>
      </c>
      <c r="BL24" s="1">
        <f>BF24*'[2]Opex Summary'!$G$67</f>
        <v>0</v>
      </c>
      <c r="BM24" s="1">
        <f>BG24*'[2]Opex Summary'!$G$67</f>
        <v>0</v>
      </c>
      <c r="BN24" s="40">
        <f>BH24*'[2]Opex Summary'!$G$68</f>
        <v>0</v>
      </c>
      <c r="BO24" s="40">
        <f>BI24*'[2]Opex Summary'!$G$66</f>
        <v>0</v>
      </c>
      <c r="BQ24" s="1">
        <f t="shared" si="3"/>
        <v>0</v>
      </c>
      <c r="BR24" s="1">
        <f>BL24*'[2]Opex Summary'!$H$67</f>
        <v>0</v>
      </c>
      <c r="BS24" s="1">
        <f>BM24*'[2]Opex Summary'!$H$67</f>
        <v>0</v>
      </c>
      <c r="BT24" s="40">
        <f>BN24*'[2]Opex Summary'!$H$68</f>
        <v>0</v>
      </c>
      <c r="BU24" s="40">
        <f>BO24*'[2]Opex Summary'!$H$66</f>
        <v>0</v>
      </c>
      <c r="BW24" s="1">
        <f t="shared" si="4"/>
        <v>0</v>
      </c>
      <c r="BX24" s="1">
        <f>BR24*'[2]Opex Summary'!$I$67</f>
        <v>0</v>
      </c>
      <c r="BY24" s="1">
        <f>BS24*'[2]Opex Summary'!$I$67</f>
        <v>0</v>
      </c>
      <c r="BZ24" s="40">
        <f>BT24*'[2]Opex Summary'!$I$68</f>
        <v>0</v>
      </c>
      <c r="CA24" s="40">
        <f>BU24*'[2]Opex Summary'!$I$66</f>
        <v>0</v>
      </c>
    </row>
    <row r="25" spans="1:79" ht="12.75">
      <c r="A25" s="2" t="s">
        <v>149</v>
      </c>
      <c r="B25" s="20" t="s">
        <v>423</v>
      </c>
      <c r="C25" s="1">
        <v>0</v>
      </c>
      <c r="D25" s="1">
        <v>0</v>
      </c>
      <c r="E25" s="1">
        <v>0</v>
      </c>
      <c r="F25" s="1">
        <v>40695.050000000003</v>
      </c>
      <c r="I25" s="94" t="s">
        <v>149</v>
      </c>
      <c r="J25" s="79" t="s">
        <v>423</v>
      </c>
      <c r="K25" s="76" t="s">
        <v>149</v>
      </c>
      <c r="L25" s="77" t="s">
        <v>423</v>
      </c>
      <c r="M25" s="34">
        <v>16849.649999999994</v>
      </c>
      <c r="N25" s="34">
        <v>0</v>
      </c>
      <c r="O25" s="78">
        <v>-16849.649999999994</v>
      </c>
      <c r="P25" s="34">
        <v>0</v>
      </c>
      <c r="Q25" s="34">
        <v>67853.540549999976</v>
      </c>
      <c r="R25" s="71"/>
      <c r="S25" s="39">
        <v>1</v>
      </c>
      <c r="T25" s="39">
        <v>0</v>
      </c>
      <c r="U25" s="39"/>
      <c r="V25" s="39"/>
      <c r="X25" s="1">
        <f t="shared" si="6"/>
        <v>0</v>
      </c>
      <c r="Y25" s="1">
        <f t="shared" si="7"/>
        <v>0</v>
      </c>
      <c r="Z25" s="1">
        <f t="shared" si="8"/>
        <v>0</v>
      </c>
      <c r="AA25" s="40"/>
      <c r="AB25" s="40"/>
      <c r="AC25" s="1">
        <f t="shared" si="9"/>
        <v>0</v>
      </c>
      <c r="AD25" s="1">
        <f t="shared" si="10"/>
        <v>0</v>
      </c>
      <c r="AE25" s="1">
        <f t="shared" si="11"/>
        <v>0</v>
      </c>
      <c r="AF25" s="40"/>
      <c r="AG25" s="40"/>
      <c r="AH25" s="1">
        <f t="shared" si="12"/>
        <v>0</v>
      </c>
      <c r="AI25" s="1">
        <f t="shared" si="13"/>
        <v>0</v>
      </c>
      <c r="AJ25" s="1">
        <f t="shared" si="14"/>
        <v>0</v>
      </c>
      <c r="AK25" s="40"/>
      <c r="AL25" s="40"/>
      <c r="AM25" s="1">
        <f t="shared" si="15"/>
        <v>40695.050000000003</v>
      </c>
      <c r="AN25" s="1">
        <f t="shared" si="16"/>
        <v>40695.050000000003</v>
      </c>
      <c r="AO25" s="1">
        <f t="shared" si="17"/>
        <v>0</v>
      </c>
      <c r="AP25" s="40"/>
      <c r="AQ25" s="40"/>
      <c r="AR25"/>
      <c r="AS25" s="1">
        <f t="shared" si="20"/>
        <v>40695.050000000003</v>
      </c>
      <c r="AT25" s="1">
        <f t="shared" si="20"/>
        <v>40695.050000000003</v>
      </c>
      <c r="AU25" s="1">
        <f t="shared" si="5"/>
        <v>0</v>
      </c>
      <c r="AV25" s="185">
        <f t="shared" si="18"/>
        <v>0</v>
      </c>
      <c r="AW25" s="185">
        <f t="shared" si="18"/>
        <v>0</v>
      </c>
      <c r="AX25" s="4">
        <f t="shared" si="19"/>
        <v>40695.050000000003</v>
      </c>
      <c r="AY25" s="1">
        <f t="shared" si="0"/>
        <v>40907.387984061024</v>
      </c>
      <c r="AZ25" s="1">
        <f>AT25*'[2]Opex Summary'!$E$67</f>
        <v>40907.387984061024</v>
      </c>
      <c r="BA25" s="1">
        <f>AU25*'[2]Opex Summary'!$E$67</f>
        <v>0</v>
      </c>
      <c r="BB25" s="40">
        <f>AV25*'[2]Opex Summary'!$E$68</f>
        <v>0</v>
      </c>
      <c r="BC25" s="40">
        <f>AW25*'[2]Opex Summary'!$E$66</f>
        <v>0</v>
      </c>
      <c r="BE25" s="1">
        <f t="shared" si="1"/>
        <v>41452.045174156039</v>
      </c>
      <c r="BF25" s="1">
        <f>AZ25*'[2]Opex Summary'!$F$67</f>
        <v>41452.045174156039</v>
      </c>
      <c r="BG25" s="1">
        <f>BA25*'[2]Opex Summary'!$F$67</f>
        <v>0</v>
      </c>
      <c r="BH25" s="40">
        <f>BB25*'[2]Opex Summary'!$F$68</f>
        <v>0</v>
      </c>
      <c r="BI25" s="40">
        <f>BC25*'[2]Opex Summary'!$F$66</f>
        <v>0</v>
      </c>
      <c r="BK25" s="1">
        <f t="shared" si="2"/>
        <v>42226.823859845477</v>
      </c>
      <c r="BL25" s="1">
        <f>BF25*'[2]Opex Summary'!$G$67</f>
        <v>42226.823859845477</v>
      </c>
      <c r="BM25" s="1">
        <f>BG25*'[2]Opex Summary'!$G$67</f>
        <v>0</v>
      </c>
      <c r="BN25" s="40">
        <f>BH25*'[2]Opex Summary'!$G$68</f>
        <v>0</v>
      </c>
      <c r="BO25" s="40">
        <f>BI25*'[2]Opex Summary'!$G$66</f>
        <v>0</v>
      </c>
      <c r="BQ25" s="1">
        <f t="shared" si="3"/>
        <v>43027.549259103238</v>
      </c>
      <c r="BR25" s="1">
        <f>BL25*'[2]Opex Summary'!$H$67</f>
        <v>43027.549259103238</v>
      </c>
      <c r="BS25" s="1">
        <f>BM25*'[2]Opex Summary'!$H$67</f>
        <v>0</v>
      </c>
      <c r="BT25" s="40">
        <f>BN25*'[2]Opex Summary'!$H$68</f>
        <v>0</v>
      </c>
      <c r="BU25" s="40">
        <f>BO25*'[2]Opex Summary'!$H$66</f>
        <v>0</v>
      </c>
      <c r="BW25" s="1">
        <f t="shared" si="4"/>
        <v>43850.532705466314</v>
      </c>
      <c r="BX25" s="1">
        <f>BR25*'[2]Opex Summary'!$I$67</f>
        <v>43850.532705466314</v>
      </c>
      <c r="BY25" s="1">
        <f>BS25*'[2]Opex Summary'!$I$67</f>
        <v>0</v>
      </c>
      <c r="BZ25" s="40">
        <f>BT25*'[2]Opex Summary'!$I$68</f>
        <v>0</v>
      </c>
      <c r="CA25" s="40">
        <f>BU25*'[2]Opex Summary'!$I$66</f>
        <v>0</v>
      </c>
    </row>
    <row r="26" spans="1:79" ht="12.75">
      <c r="A26" s="2" t="s">
        <v>150</v>
      </c>
      <c r="B26" s="20" t="s">
        <v>424</v>
      </c>
      <c r="C26" s="1">
        <v>0</v>
      </c>
      <c r="D26" s="1">
        <v>0</v>
      </c>
      <c r="E26" s="1">
        <v>0</v>
      </c>
      <c r="F26" s="1">
        <v>42810.649999999987</v>
      </c>
      <c r="I26" s="94" t="s">
        <v>150</v>
      </c>
      <c r="J26" s="79" t="s">
        <v>424</v>
      </c>
      <c r="K26" s="76" t="s">
        <v>150</v>
      </c>
      <c r="L26" s="77" t="s">
        <v>424</v>
      </c>
      <c r="M26" s="34">
        <v>70817.47</v>
      </c>
      <c r="N26" s="34">
        <v>0</v>
      </c>
      <c r="O26" s="78">
        <v>-70817.47</v>
      </c>
      <c r="P26" s="34">
        <v>0</v>
      </c>
      <c r="Q26" s="34">
        <v>285181.95169000002</v>
      </c>
      <c r="R26" s="71"/>
      <c r="S26" s="39">
        <v>1</v>
      </c>
      <c r="T26" s="39">
        <v>0</v>
      </c>
      <c r="U26" s="39"/>
      <c r="V26" s="39"/>
      <c r="X26" s="1">
        <f t="shared" si="6"/>
        <v>0</v>
      </c>
      <c r="Y26" s="1">
        <f t="shared" si="7"/>
        <v>0</v>
      </c>
      <c r="Z26" s="1">
        <f t="shared" si="8"/>
        <v>0</v>
      </c>
      <c r="AA26" s="40"/>
      <c r="AB26" s="40"/>
      <c r="AC26" s="1">
        <f t="shared" si="9"/>
        <v>0</v>
      </c>
      <c r="AD26" s="1">
        <f t="shared" si="10"/>
        <v>0</v>
      </c>
      <c r="AE26" s="1">
        <f t="shared" si="11"/>
        <v>0</v>
      </c>
      <c r="AF26" s="40"/>
      <c r="AG26" s="40"/>
      <c r="AH26" s="1">
        <f t="shared" si="12"/>
        <v>0</v>
      </c>
      <c r="AI26" s="1">
        <f t="shared" si="13"/>
        <v>0</v>
      </c>
      <c r="AJ26" s="1">
        <f t="shared" si="14"/>
        <v>0</v>
      </c>
      <c r="AK26" s="40"/>
      <c r="AL26" s="40"/>
      <c r="AM26" s="1">
        <f t="shared" si="15"/>
        <v>42810.649999999987</v>
      </c>
      <c r="AN26" s="1">
        <f t="shared" si="16"/>
        <v>42810.649999999987</v>
      </c>
      <c r="AO26" s="1">
        <f t="shared" si="17"/>
        <v>0</v>
      </c>
      <c r="AP26" s="40"/>
      <c r="AQ26" s="40"/>
      <c r="AR26"/>
      <c r="AS26" s="1">
        <f t="shared" si="20"/>
        <v>42810.649999999987</v>
      </c>
      <c r="AT26" s="1">
        <f t="shared" si="20"/>
        <v>42810.649999999987</v>
      </c>
      <c r="AU26" s="1">
        <f t="shared" si="5"/>
        <v>0</v>
      </c>
      <c r="AV26" s="185">
        <f t="shared" si="18"/>
        <v>0</v>
      </c>
      <c r="AW26" s="185">
        <f t="shared" si="18"/>
        <v>0</v>
      </c>
      <c r="AX26" s="4">
        <f t="shared" si="19"/>
        <v>42810.649999999987</v>
      </c>
      <c r="AY26" s="1">
        <f t="shared" si="0"/>
        <v>43034.026728062541</v>
      </c>
      <c r="AZ26" s="1">
        <f>AT26*'[2]Opex Summary'!$E$67</f>
        <v>43034.026728062541</v>
      </c>
      <c r="BA26" s="1">
        <f>AU26*'[2]Opex Summary'!$E$67</f>
        <v>0</v>
      </c>
      <c r="BB26" s="40">
        <f>AV26*'[2]Opex Summary'!$E$68</f>
        <v>0</v>
      </c>
      <c r="BC26" s="40">
        <f>AW26*'[2]Opex Summary'!$E$66</f>
        <v>0</v>
      </c>
      <c r="BE26" s="1">
        <f t="shared" si="1"/>
        <v>43606.998829955555</v>
      </c>
      <c r="BF26" s="1">
        <f>AZ26*'[2]Opex Summary'!$F$67</f>
        <v>43606.998829955555</v>
      </c>
      <c r="BG26" s="1">
        <f>BA26*'[2]Opex Summary'!$F$67</f>
        <v>0</v>
      </c>
      <c r="BH26" s="40">
        <f>BB26*'[2]Opex Summary'!$F$68</f>
        <v>0</v>
      </c>
      <c r="BI26" s="40">
        <f>BC26*'[2]Opex Summary'!$F$66</f>
        <v>0</v>
      </c>
      <c r="BK26" s="1">
        <f t="shared" si="2"/>
        <v>44422.055676931057</v>
      </c>
      <c r="BL26" s="1">
        <f>BF26*'[2]Opex Summary'!$G$67</f>
        <v>44422.055676931057</v>
      </c>
      <c r="BM26" s="1">
        <f>BG26*'[2]Opex Summary'!$G$67</f>
        <v>0</v>
      </c>
      <c r="BN26" s="40">
        <f>BH26*'[2]Opex Summary'!$G$68</f>
        <v>0</v>
      </c>
      <c r="BO26" s="40">
        <f>BI26*'[2]Opex Summary'!$G$66</f>
        <v>0</v>
      </c>
      <c r="BQ26" s="1">
        <f t="shared" si="3"/>
        <v>45264.408120624685</v>
      </c>
      <c r="BR26" s="1">
        <f>BL26*'[2]Opex Summary'!$H$67</f>
        <v>45264.408120624685</v>
      </c>
      <c r="BS26" s="1">
        <f>BM26*'[2]Opex Summary'!$H$67</f>
        <v>0</v>
      </c>
      <c r="BT26" s="40">
        <f>BN26*'[2]Opex Summary'!$H$68</f>
        <v>0</v>
      </c>
      <c r="BU26" s="40">
        <f>BO26*'[2]Opex Summary'!$H$66</f>
        <v>0</v>
      </c>
      <c r="BW26" s="1">
        <f t="shared" si="4"/>
        <v>46130.175733099502</v>
      </c>
      <c r="BX26" s="1">
        <f>BR26*'[2]Opex Summary'!$I$67</f>
        <v>46130.175733099502</v>
      </c>
      <c r="BY26" s="1">
        <f>BS26*'[2]Opex Summary'!$I$67</f>
        <v>0</v>
      </c>
      <c r="BZ26" s="40">
        <f>BT26*'[2]Opex Summary'!$I$68</f>
        <v>0</v>
      </c>
      <c r="CA26" s="40">
        <f>BU26*'[2]Opex Summary'!$I$66</f>
        <v>0</v>
      </c>
    </row>
    <row r="27" spans="1:79" ht="12.75">
      <c r="A27" s="2" t="s">
        <v>151</v>
      </c>
      <c r="B27" s="20" t="s">
        <v>425</v>
      </c>
      <c r="C27" s="1">
        <v>0</v>
      </c>
      <c r="D27" s="1">
        <v>0</v>
      </c>
      <c r="E27" s="1">
        <v>0</v>
      </c>
      <c r="F27" s="1">
        <v>60197.15</v>
      </c>
      <c r="I27" s="94" t="s">
        <v>151</v>
      </c>
      <c r="J27" s="79" t="s">
        <v>425</v>
      </c>
      <c r="K27" s="76" t="s">
        <v>151</v>
      </c>
      <c r="L27" s="77" t="s">
        <v>425</v>
      </c>
      <c r="M27" s="34">
        <v>61055.010000000009</v>
      </c>
      <c r="N27" s="34">
        <v>0</v>
      </c>
      <c r="O27" s="78">
        <v>-61055.010000000009</v>
      </c>
      <c r="P27" s="34">
        <v>0</v>
      </c>
      <c r="Q27" s="34">
        <v>245868.52527000004</v>
      </c>
      <c r="R27" s="71"/>
      <c r="S27" s="39">
        <v>1</v>
      </c>
      <c r="T27" s="39">
        <v>0</v>
      </c>
      <c r="U27" s="39"/>
      <c r="V27" s="39"/>
      <c r="X27" s="1">
        <f t="shared" si="6"/>
        <v>0</v>
      </c>
      <c r="Y27" s="1">
        <f t="shared" si="7"/>
        <v>0</v>
      </c>
      <c r="Z27" s="1">
        <f t="shared" si="8"/>
        <v>0</v>
      </c>
      <c r="AA27" s="40"/>
      <c r="AB27" s="40"/>
      <c r="AC27" s="1">
        <f t="shared" si="9"/>
        <v>0</v>
      </c>
      <c r="AD27" s="1">
        <f t="shared" si="10"/>
        <v>0</v>
      </c>
      <c r="AE27" s="1">
        <f t="shared" si="11"/>
        <v>0</v>
      </c>
      <c r="AF27" s="40"/>
      <c r="AG27" s="40"/>
      <c r="AH27" s="1">
        <f t="shared" si="12"/>
        <v>0</v>
      </c>
      <c r="AI27" s="1">
        <f t="shared" si="13"/>
        <v>0</v>
      </c>
      <c r="AJ27" s="1">
        <f t="shared" si="14"/>
        <v>0</v>
      </c>
      <c r="AK27" s="40"/>
      <c r="AL27" s="40"/>
      <c r="AM27" s="1">
        <f t="shared" si="15"/>
        <v>60197.15</v>
      </c>
      <c r="AN27" s="1">
        <f t="shared" si="16"/>
        <v>60197.15</v>
      </c>
      <c r="AO27" s="1">
        <f t="shared" si="17"/>
        <v>0</v>
      </c>
      <c r="AP27" s="40"/>
      <c r="AQ27" s="40"/>
      <c r="AR27"/>
      <c r="AS27" s="1">
        <f t="shared" si="20"/>
        <v>60197.15</v>
      </c>
      <c r="AT27" s="1">
        <f t="shared" si="20"/>
        <v>60197.15</v>
      </c>
      <c r="AU27" s="1">
        <f t="shared" si="5"/>
        <v>0</v>
      </c>
      <c r="AV27" s="185">
        <f t="shared" si="18"/>
        <v>0</v>
      </c>
      <c r="AW27" s="185">
        <f t="shared" si="18"/>
        <v>0</v>
      </c>
      <c r="AX27" s="4">
        <f t="shared" si="19"/>
        <v>60197.15</v>
      </c>
      <c r="AY27" s="1">
        <f t="shared" si="0"/>
        <v>60511.245730984949</v>
      </c>
      <c r="AZ27" s="1">
        <f>AT27*'[2]Opex Summary'!$E$67</f>
        <v>60511.245730984949</v>
      </c>
      <c r="BA27" s="1">
        <f>AU27*'[2]Opex Summary'!$E$67</f>
        <v>0</v>
      </c>
      <c r="BB27" s="40">
        <f>AV27*'[2]Opex Summary'!$E$68</f>
        <v>0</v>
      </c>
      <c r="BC27" s="40">
        <f>AW27*'[2]Opex Summary'!$E$66</f>
        <v>0</v>
      </c>
      <c r="BE27" s="1">
        <f t="shared" si="1"/>
        <v>61316.916459260945</v>
      </c>
      <c r="BF27" s="1">
        <f>AZ27*'[2]Opex Summary'!$F$67</f>
        <v>61316.916459260945</v>
      </c>
      <c r="BG27" s="1">
        <f>BA27*'[2]Opex Summary'!$F$67</f>
        <v>0</v>
      </c>
      <c r="BH27" s="40">
        <f>BB27*'[2]Opex Summary'!$F$68</f>
        <v>0</v>
      </c>
      <c r="BI27" s="40">
        <f>BC27*'[2]Opex Summary'!$F$66</f>
        <v>0</v>
      </c>
      <c r="BK27" s="1">
        <f t="shared" si="2"/>
        <v>62462.988739777858</v>
      </c>
      <c r="BL27" s="1">
        <f>BF27*'[2]Opex Summary'!$G$67</f>
        <v>62462.988739777858</v>
      </c>
      <c r="BM27" s="1">
        <f>BG27*'[2]Opex Summary'!$G$67</f>
        <v>0</v>
      </c>
      <c r="BN27" s="40">
        <f>BH27*'[2]Opex Summary'!$G$68</f>
        <v>0</v>
      </c>
      <c r="BO27" s="40">
        <f>BI27*'[2]Opex Summary'!$G$66</f>
        <v>0</v>
      </c>
      <c r="BQ27" s="1">
        <f t="shared" si="3"/>
        <v>63647.442057022323</v>
      </c>
      <c r="BR27" s="1">
        <f>BL27*'[2]Opex Summary'!$H$67</f>
        <v>63647.442057022323</v>
      </c>
      <c r="BS27" s="1">
        <f>BM27*'[2]Opex Summary'!$H$67</f>
        <v>0</v>
      </c>
      <c r="BT27" s="40">
        <f>BN27*'[2]Opex Summary'!$H$68</f>
        <v>0</v>
      </c>
      <c r="BU27" s="40">
        <f>BO27*'[2]Opex Summary'!$H$66</f>
        <v>0</v>
      </c>
      <c r="BW27" s="1">
        <f t="shared" si="4"/>
        <v>64864.820042016443</v>
      </c>
      <c r="BX27" s="1">
        <f>BR27*'[2]Opex Summary'!$I$67</f>
        <v>64864.820042016443</v>
      </c>
      <c r="BY27" s="1">
        <f>BS27*'[2]Opex Summary'!$I$67</f>
        <v>0</v>
      </c>
      <c r="BZ27" s="40">
        <f>BT27*'[2]Opex Summary'!$I$68</f>
        <v>0</v>
      </c>
      <c r="CA27" s="40">
        <f>BU27*'[2]Opex Summary'!$I$66</f>
        <v>0</v>
      </c>
    </row>
    <row r="28" spans="1:79" ht="12.75">
      <c r="A28" s="2" t="s">
        <v>152</v>
      </c>
      <c r="B28" s="20" t="s">
        <v>426</v>
      </c>
      <c r="C28" s="1">
        <v>0</v>
      </c>
      <c r="D28" s="1">
        <v>0</v>
      </c>
      <c r="E28" s="1">
        <v>0</v>
      </c>
      <c r="F28" s="1">
        <v>86817.66</v>
      </c>
      <c r="I28" s="94" t="s">
        <v>152</v>
      </c>
      <c r="J28" s="79" t="s">
        <v>426</v>
      </c>
      <c r="K28" s="76" t="s">
        <v>152</v>
      </c>
      <c r="L28" s="77" t="s">
        <v>426</v>
      </c>
      <c r="M28" s="34">
        <v>87886.219999999972</v>
      </c>
      <c r="N28" s="34">
        <v>0</v>
      </c>
      <c r="O28" s="78">
        <v>-87886.219999999972</v>
      </c>
      <c r="P28" s="34">
        <v>0</v>
      </c>
      <c r="Q28" s="34">
        <v>353917.80793999991</v>
      </c>
      <c r="R28" s="71"/>
      <c r="S28" s="39">
        <v>1</v>
      </c>
      <c r="T28" s="39">
        <v>0</v>
      </c>
      <c r="U28" s="39"/>
      <c r="V28" s="39"/>
      <c r="X28" s="1">
        <f t="shared" si="6"/>
        <v>0</v>
      </c>
      <c r="Y28" s="1">
        <f t="shared" si="7"/>
        <v>0</v>
      </c>
      <c r="Z28" s="1">
        <f t="shared" si="8"/>
        <v>0</v>
      </c>
      <c r="AA28" s="40"/>
      <c r="AB28" s="40"/>
      <c r="AC28" s="1">
        <f t="shared" si="9"/>
        <v>0</v>
      </c>
      <c r="AD28" s="1">
        <f t="shared" si="10"/>
        <v>0</v>
      </c>
      <c r="AE28" s="1">
        <f t="shared" si="11"/>
        <v>0</v>
      </c>
      <c r="AF28" s="40"/>
      <c r="AG28" s="40"/>
      <c r="AH28" s="1">
        <f t="shared" si="12"/>
        <v>0</v>
      </c>
      <c r="AI28" s="1">
        <f t="shared" si="13"/>
        <v>0</v>
      </c>
      <c r="AJ28" s="1">
        <f t="shared" si="14"/>
        <v>0</v>
      </c>
      <c r="AK28" s="40"/>
      <c r="AL28" s="40"/>
      <c r="AM28" s="1">
        <f t="shared" si="15"/>
        <v>86817.66</v>
      </c>
      <c r="AN28" s="1">
        <f t="shared" si="16"/>
        <v>86817.66</v>
      </c>
      <c r="AO28" s="1">
        <f t="shared" si="17"/>
        <v>0</v>
      </c>
      <c r="AP28" s="40"/>
      <c r="AQ28" s="40"/>
      <c r="AR28"/>
      <c r="AS28" s="1">
        <f t="shared" si="20"/>
        <v>86817.66</v>
      </c>
      <c r="AT28" s="1">
        <f t="shared" si="20"/>
        <v>86817.66</v>
      </c>
      <c r="AU28" s="1">
        <f t="shared" ref="AU28:AU39" si="21">AO28*1</f>
        <v>0</v>
      </c>
      <c r="AV28" s="185">
        <f t="shared" si="18"/>
        <v>0</v>
      </c>
      <c r="AW28" s="185">
        <f t="shared" si="18"/>
        <v>0</v>
      </c>
      <c r="AX28" s="4">
        <f t="shared" si="19"/>
        <v>86817.66</v>
      </c>
      <c r="AY28" s="1">
        <f t="shared" si="0"/>
        <v>87270.655804288122</v>
      </c>
      <c r="AZ28" s="1">
        <f>AT28*'[2]Opex Summary'!$E$67</f>
        <v>87270.655804288122</v>
      </c>
      <c r="BA28" s="1">
        <f>AU28*'[2]Opex Summary'!$E$67</f>
        <v>0</v>
      </c>
      <c r="BB28" s="40">
        <f>AV28*'[2]Opex Summary'!$E$68</f>
        <v>0</v>
      </c>
      <c r="BC28" s="40">
        <f>AW28*'[2]Opex Summary'!$E$66</f>
        <v>0</v>
      </c>
      <c r="BE28" s="1">
        <f t="shared" si="1"/>
        <v>88432.61193276626</v>
      </c>
      <c r="BF28" s="1">
        <f>AZ28*'[2]Opex Summary'!$F$67</f>
        <v>88432.61193276626</v>
      </c>
      <c r="BG28" s="1">
        <f>BA28*'[2]Opex Summary'!$F$67</f>
        <v>0</v>
      </c>
      <c r="BH28" s="40">
        <f>BB28*'[2]Opex Summary'!$F$68</f>
        <v>0</v>
      </c>
      <c r="BI28" s="40">
        <f>BC28*'[2]Opex Summary'!$F$66</f>
        <v>0</v>
      </c>
      <c r="BK28" s="1">
        <f t="shared" si="2"/>
        <v>90085.50270226851</v>
      </c>
      <c r="BL28" s="1">
        <f>BF28*'[2]Opex Summary'!$G$67</f>
        <v>90085.50270226851</v>
      </c>
      <c r="BM28" s="1">
        <f>BG28*'[2]Opex Summary'!$G$67</f>
        <v>0</v>
      </c>
      <c r="BN28" s="40">
        <f>BH28*'[2]Opex Summary'!$G$68</f>
        <v>0</v>
      </c>
      <c r="BO28" s="40">
        <f>BI28*'[2]Opex Summary'!$G$66</f>
        <v>0</v>
      </c>
      <c r="BQ28" s="1">
        <f t="shared" si="3"/>
        <v>91793.74745110466</v>
      </c>
      <c r="BR28" s="1">
        <f>BL28*'[2]Opex Summary'!$H$67</f>
        <v>91793.74745110466</v>
      </c>
      <c r="BS28" s="1">
        <f>BM28*'[2]Opex Summary'!$H$67</f>
        <v>0</v>
      </c>
      <c r="BT28" s="40">
        <f>BN28*'[2]Opex Summary'!$H$68</f>
        <v>0</v>
      </c>
      <c r="BU28" s="40">
        <f>BO28*'[2]Opex Summary'!$H$66</f>
        <v>0</v>
      </c>
      <c r="BW28" s="1">
        <f t="shared" si="4"/>
        <v>93549.476883356925</v>
      </c>
      <c r="BX28" s="1">
        <f>BR28*'[2]Opex Summary'!$I$67</f>
        <v>93549.476883356925</v>
      </c>
      <c r="BY28" s="1">
        <f>BS28*'[2]Opex Summary'!$I$67</f>
        <v>0</v>
      </c>
      <c r="BZ28" s="40">
        <f>BT28*'[2]Opex Summary'!$I$68</f>
        <v>0</v>
      </c>
      <c r="CA28" s="40">
        <f>BU28*'[2]Opex Summary'!$I$66</f>
        <v>0</v>
      </c>
    </row>
    <row r="29" spans="1:79" ht="12.75">
      <c r="A29" s="2" t="s">
        <v>145</v>
      </c>
      <c r="B29" s="20" t="s">
        <v>419</v>
      </c>
      <c r="C29" s="1">
        <v>0</v>
      </c>
      <c r="D29" s="1">
        <v>0</v>
      </c>
      <c r="E29" s="1">
        <v>0</v>
      </c>
      <c r="F29" s="1">
        <v>18188.5</v>
      </c>
      <c r="I29" s="94" t="s">
        <v>145</v>
      </c>
      <c r="J29" s="79" t="s">
        <v>419</v>
      </c>
      <c r="K29" s="76" t="s">
        <v>145</v>
      </c>
      <c r="L29" s="77" t="s">
        <v>419</v>
      </c>
      <c r="M29" s="34">
        <v>15238.779999999999</v>
      </c>
      <c r="N29" s="34">
        <v>0</v>
      </c>
      <c r="O29" s="78">
        <v>-15238.779999999999</v>
      </c>
      <c r="P29" s="34">
        <v>0</v>
      </c>
      <c r="Q29" s="34">
        <v>61366.567060000001</v>
      </c>
      <c r="R29" s="71"/>
      <c r="S29" s="39">
        <v>0.27</v>
      </c>
      <c r="T29" s="39">
        <v>0.73</v>
      </c>
      <c r="U29" s="39"/>
      <c r="V29" s="39"/>
      <c r="X29" s="1">
        <f t="shared" si="6"/>
        <v>0</v>
      </c>
      <c r="Y29" s="1">
        <f t="shared" si="7"/>
        <v>0</v>
      </c>
      <c r="Z29" s="1">
        <f t="shared" si="8"/>
        <v>0</v>
      </c>
      <c r="AA29" s="40"/>
      <c r="AB29" s="40"/>
      <c r="AC29" s="1">
        <f t="shared" si="9"/>
        <v>0</v>
      </c>
      <c r="AD29" s="1">
        <f t="shared" si="10"/>
        <v>0</v>
      </c>
      <c r="AE29" s="1">
        <f t="shared" si="11"/>
        <v>0</v>
      </c>
      <c r="AF29" s="40"/>
      <c r="AG29" s="40"/>
      <c r="AH29" s="1">
        <f t="shared" si="12"/>
        <v>0</v>
      </c>
      <c r="AI29" s="1">
        <f t="shared" si="13"/>
        <v>0</v>
      </c>
      <c r="AJ29" s="1">
        <f t="shared" si="14"/>
        <v>0</v>
      </c>
      <c r="AK29" s="40"/>
      <c r="AL29" s="40"/>
      <c r="AM29" s="1">
        <f t="shared" si="15"/>
        <v>18188.5</v>
      </c>
      <c r="AN29" s="1">
        <f t="shared" si="16"/>
        <v>4910.8950000000004</v>
      </c>
      <c r="AO29" s="1">
        <f t="shared" si="17"/>
        <v>13277.605</v>
      </c>
      <c r="AP29" s="40"/>
      <c r="AQ29" s="40"/>
      <c r="AR29"/>
      <c r="AS29" s="1">
        <f t="shared" si="20"/>
        <v>18188.5</v>
      </c>
      <c r="AT29" s="1">
        <f t="shared" si="20"/>
        <v>4910.8950000000004</v>
      </c>
      <c r="AU29" s="1">
        <f t="shared" si="21"/>
        <v>13277.605</v>
      </c>
      <c r="AV29" s="185">
        <f t="shared" si="18"/>
        <v>0</v>
      </c>
      <c r="AW29" s="185">
        <f t="shared" si="18"/>
        <v>0</v>
      </c>
      <c r="AX29" s="4">
        <f t="shared" si="19"/>
        <v>18188.5</v>
      </c>
      <c r="AY29" s="1">
        <f t="shared" si="0"/>
        <v>18283.403665755268</v>
      </c>
      <c r="AZ29" s="1">
        <f>AT29*'[2]Opex Summary'!$E$67</f>
        <v>4936.5189897539231</v>
      </c>
      <c r="BA29" s="1">
        <f>AU29*'[2]Opex Summary'!$E$67</f>
        <v>13346.884676001346</v>
      </c>
      <c r="BB29" s="40">
        <f>AV29*'[2]Opex Summary'!$E$68</f>
        <v>0</v>
      </c>
      <c r="BC29" s="40">
        <f>AW29*'[2]Opex Summary'!$E$66</f>
        <v>0</v>
      </c>
      <c r="BE29" s="1">
        <f t="shared" si="1"/>
        <v>18526.836154523393</v>
      </c>
      <c r="BF29" s="1">
        <f>AZ29*'[2]Opex Summary'!$F$67</f>
        <v>5002.2457617213158</v>
      </c>
      <c r="BG29" s="1">
        <f>BA29*'[2]Opex Summary'!$F$67</f>
        <v>13524.590392802076</v>
      </c>
      <c r="BH29" s="40">
        <f>BB29*'[2]Opex Summary'!$F$68</f>
        <v>0</v>
      </c>
      <c r="BI29" s="40">
        <f>BC29*'[2]Opex Summary'!$F$66</f>
        <v>0</v>
      </c>
      <c r="BK29" s="1">
        <f t="shared" si="2"/>
        <v>18873.120582842374</v>
      </c>
      <c r="BL29" s="1">
        <f>BF29*'[2]Opex Summary'!$G$67</f>
        <v>5095.7425573674409</v>
      </c>
      <c r="BM29" s="1">
        <f>BG29*'[2]Opex Summary'!$G$67</f>
        <v>13777.378025474933</v>
      </c>
      <c r="BN29" s="40">
        <f>BH29*'[2]Opex Summary'!$G$68</f>
        <v>0</v>
      </c>
      <c r="BO29" s="40">
        <f>BI29*'[2]Opex Summary'!$G$66</f>
        <v>0</v>
      </c>
      <c r="BQ29" s="1">
        <f t="shared" si="3"/>
        <v>19231.001797496239</v>
      </c>
      <c r="BR29" s="1">
        <f>BL29*'[2]Opex Summary'!$H$67</f>
        <v>5192.3704853239842</v>
      </c>
      <c r="BS29" s="1">
        <f>BM29*'[2]Opex Summary'!$H$67</f>
        <v>14038.631312172254</v>
      </c>
      <c r="BT29" s="40">
        <f>BN29*'[2]Opex Summary'!$H$68</f>
        <v>0</v>
      </c>
      <c r="BU29" s="40">
        <f>BO29*'[2]Opex Summary'!$H$66</f>
        <v>0</v>
      </c>
      <c r="BW29" s="1">
        <f t="shared" si="4"/>
        <v>19598.831162841037</v>
      </c>
      <c r="BX29" s="1">
        <f>BR29*'[2]Opex Summary'!$I$67</f>
        <v>5291.6844139670793</v>
      </c>
      <c r="BY29" s="1">
        <f>BS29*'[2]Opex Summary'!$I$67</f>
        <v>14307.146748873956</v>
      </c>
      <c r="BZ29" s="40">
        <f>BT29*'[2]Opex Summary'!$I$68</f>
        <v>0</v>
      </c>
      <c r="CA29" s="40">
        <f>BU29*'[2]Opex Summary'!$I$66</f>
        <v>0</v>
      </c>
    </row>
    <row r="30" spans="1:79" ht="12.75">
      <c r="A30" s="5" t="s">
        <v>146</v>
      </c>
      <c r="B30" s="20" t="s">
        <v>420</v>
      </c>
      <c r="C30" s="1">
        <v>0</v>
      </c>
      <c r="D30" s="1">
        <v>0</v>
      </c>
      <c r="E30" s="1">
        <v>0</v>
      </c>
      <c r="F30" s="1">
        <v>88756.82</v>
      </c>
      <c r="I30" s="94" t="s">
        <v>146</v>
      </c>
      <c r="J30" s="79" t="s">
        <v>420</v>
      </c>
      <c r="K30" s="76" t="s">
        <v>146</v>
      </c>
      <c r="L30" s="77" t="s">
        <v>420</v>
      </c>
      <c r="M30" s="34">
        <v>589.24</v>
      </c>
      <c r="N30" s="34">
        <v>0</v>
      </c>
      <c r="O30" s="78">
        <v>-589.24</v>
      </c>
      <c r="P30" s="34">
        <v>0</v>
      </c>
      <c r="Q30" s="34">
        <v>52372.869480000001</v>
      </c>
      <c r="R30" s="71"/>
      <c r="S30" s="39">
        <v>0.27</v>
      </c>
      <c r="T30" s="39">
        <v>0.73</v>
      </c>
      <c r="U30" s="39"/>
      <c r="V30" s="39"/>
      <c r="X30" s="1">
        <f t="shared" si="6"/>
        <v>0</v>
      </c>
      <c r="Y30" s="1">
        <f t="shared" si="7"/>
        <v>0</v>
      </c>
      <c r="Z30" s="1">
        <f t="shared" si="8"/>
        <v>0</v>
      </c>
      <c r="AA30" s="40"/>
      <c r="AB30" s="40"/>
      <c r="AC30" s="1">
        <f t="shared" si="9"/>
        <v>0</v>
      </c>
      <c r="AD30" s="1">
        <f t="shared" si="10"/>
        <v>0</v>
      </c>
      <c r="AE30" s="1">
        <f t="shared" si="11"/>
        <v>0</v>
      </c>
      <c r="AF30" s="40"/>
      <c r="AG30" s="40"/>
      <c r="AH30" s="1">
        <f t="shared" si="12"/>
        <v>0</v>
      </c>
      <c r="AI30" s="1">
        <f t="shared" si="13"/>
        <v>0</v>
      </c>
      <c r="AJ30" s="1">
        <f t="shared" si="14"/>
        <v>0</v>
      </c>
      <c r="AK30" s="40"/>
      <c r="AL30" s="40"/>
      <c r="AM30" s="1">
        <f t="shared" si="15"/>
        <v>88756.82</v>
      </c>
      <c r="AN30" s="1">
        <f t="shared" si="16"/>
        <v>23964.341400000005</v>
      </c>
      <c r="AO30" s="1">
        <f t="shared" si="17"/>
        <v>64792.478600000002</v>
      </c>
      <c r="AP30" s="40"/>
      <c r="AQ30" s="40"/>
      <c r="AR30"/>
      <c r="AS30" s="1">
        <f t="shared" si="20"/>
        <v>88756.82</v>
      </c>
      <c r="AT30" s="1">
        <f t="shared" si="20"/>
        <v>23964.341400000005</v>
      </c>
      <c r="AU30" s="1">
        <f t="shared" si="21"/>
        <v>64792.478600000002</v>
      </c>
      <c r="AV30" s="185">
        <f t="shared" si="18"/>
        <v>0</v>
      </c>
      <c r="AW30" s="185">
        <f t="shared" si="18"/>
        <v>0</v>
      </c>
      <c r="AX30" s="4">
        <f t="shared" si="19"/>
        <v>88756.82</v>
      </c>
      <c r="AY30" s="1">
        <f t="shared" si="0"/>
        <v>89219.933922466429</v>
      </c>
      <c r="AZ30" s="1">
        <f>AT30*'[2]Opex Summary'!$E$67</f>
        <v>24089.382159065939</v>
      </c>
      <c r="BA30" s="1">
        <f>AU30*'[2]Opex Summary'!$E$67</f>
        <v>65130.551763400486</v>
      </c>
      <c r="BB30" s="40">
        <f>AV30*'[2]Opex Summary'!$E$68</f>
        <v>0</v>
      </c>
      <c r="BC30" s="40">
        <f>AW30*'[2]Opex Summary'!$E$66</f>
        <v>0</v>
      </c>
      <c r="BE30" s="1">
        <f t="shared" si="1"/>
        <v>90407.84351301784</v>
      </c>
      <c r="BF30" s="1">
        <f>AZ30*'[2]Opex Summary'!$F$67</f>
        <v>24410.117748514818</v>
      </c>
      <c r="BG30" s="1">
        <f>BA30*'[2]Opex Summary'!$F$67</f>
        <v>65997.725764503019</v>
      </c>
      <c r="BH30" s="40">
        <f>BB30*'[2]Opex Summary'!$F$68</f>
        <v>0</v>
      </c>
      <c r="BI30" s="40">
        <f>BC30*'[2]Opex Summary'!$F$66</f>
        <v>0</v>
      </c>
      <c r="BK30" s="1">
        <f t="shared" si="2"/>
        <v>92097.653264955094</v>
      </c>
      <c r="BL30" s="1">
        <f>BF30*'[2]Opex Summary'!$G$67</f>
        <v>24866.366381537875</v>
      </c>
      <c r="BM30" s="1">
        <f>BG30*'[2]Opex Summary'!$G$67</f>
        <v>67231.286883417211</v>
      </c>
      <c r="BN30" s="40">
        <f>BH30*'[2]Opex Summary'!$G$68</f>
        <v>0</v>
      </c>
      <c r="BO30" s="40">
        <f>BI30*'[2]Opex Summary'!$G$66</f>
        <v>0</v>
      </c>
      <c r="BQ30" s="1">
        <f t="shared" si="3"/>
        <v>93844.053383184437</v>
      </c>
      <c r="BR30" s="1">
        <f>BL30*'[2]Opex Summary'!$H$67</f>
        <v>25337.894413459799</v>
      </c>
      <c r="BS30" s="1">
        <f>BM30*'[2]Opex Summary'!$H$67</f>
        <v>68506.158969724638</v>
      </c>
      <c r="BT30" s="40">
        <f>BN30*'[2]Opex Summary'!$H$68</f>
        <v>0</v>
      </c>
      <c r="BU30" s="40">
        <f>BO30*'[2]Opex Summary'!$H$66</f>
        <v>0</v>
      </c>
      <c r="BW30" s="1">
        <f t="shared" si="4"/>
        <v>95638.998803126844</v>
      </c>
      <c r="BX30" s="1">
        <f>BR30*'[2]Opex Summary'!$I$67</f>
        <v>25822.529676844246</v>
      </c>
      <c r="BY30" s="1">
        <f>BS30*'[2]Opex Summary'!$I$67</f>
        <v>69816.469126282595</v>
      </c>
      <c r="BZ30" s="40">
        <f>BT30*'[2]Opex Summary'!$I$68</f>
        <v>0</v>
      </c>
      <c r="CA30" s="40">
        <f>BU30*'[2]Opex Summary'!$I$66</f>
        <v>0</v>
      </c>
    </row>
    <row r="31" spans="1:79" ht="12.75">
      <c r="A31" s="5" t="s">
        <v>147</v>
      </c>
      <c r="B31" s="20" t="s">
        <v>421</v>
      </c>
      <c r="C31" s="1">
        <v>0</v>
      </c>
      <c r="D31" s="1">
        <v>0</v>
      </c>
      <c r="E31" s="1">
        <v>0</v>
      </c>
      <c r="F31" s="1">
        <v>52644.970000000023</v>
      </c>
      <c r="I31" s="94" t="s">
        <v>147</v>
      </c>
      <c r="J31" s="79" t="s">
        <v>421</v>
      </c>
      <c r="K31" s="76" t="s">
        <v>147</v>
      </c>
      <c r="L31" s="77" t="s">
        <v>421</v>
      </c>
      <c r="M31" s="34">
        <v>20396.259999999998</v>
      </c>
      <c r="N31" s="34">
        <v>0</v>
      </c>
      <c r="O31" s="78">
        <v>-20396.259999999998</v>
      </c>
      <c r="P31" s="34">
        <v>0</v>
      </c>
      <c r="Q31" s="34">
        <v>82135.739019999994</v>
      </c>
      <c r="R31" s="71"/>
      <c r="S31" s="39">
        <v>0.27</v>
      </c>
      <c r="T31" s="39">
        <v>0.73</v>
      </c>
      <c r="U31" s="39"/>
      <c r="V31" s="39"/>
      <c r="X31" s="1">
        <f t="shared" si="6"/>
        <v>0</v>
      </c>
      <c r="Y31" s="1">
        <f t="shared" si="7"/>
        <v>0</v>
      </c>
      <c r="Z31" s="1">
        <f t="shared" si="8"/>
        <v>0</v>
      </c>
      <c r="AA31" s="40"/>
      <c r="AB31" s="40"/>
      <c r="AC31" s="1">
        <f t="shared" si="9"/>
        <v>0</v>
      </c>
      <c r="AD31" s="1">
        <f t="shared" si="10"/>
        <v>0</v>
      </c>
      <c r="AE31" s="1">
        <f t="shared" si="11"/>
        <v>0</v>
      </c>
      <c r="AF31" s="40"/>
      <c r="AG31" s="40"/>
      <c r="AH31" s="1">
        <f t="shared" si="12"/>
        <v>0</v>
      </c>
      <c r="AI31" s="1">
        <f t="shared" si="13"/>
        <v>0</v>
      </c>
      <c r="AJ31" s="1">
        <f t="shared" si="14"/>
        <v>0</v>
      </c>
      <c r="AK31" s="40"/>
      <c r="AL31" s="40"/>
      <c r="AM31" s="1">
        <f t="shared" si="15"/>
        <v>52644.970000000023</v>
      </c>
      <c r="AN31" s="1">
        <f t="shared" si="16"/>
        <v>14214.141900000008</v>
      </c>
      <c r="AO31" s="1">
        <f t="shared" si="17"/>
        <v>38430.828100000013</v>
      </c>
      <c r="AP31" s="40"/>
      <c r="AQ31" s="40"/>
      <c r="AR31"/>
      <c r="AS31" s="1">
        <f t="shared" si="20"/>
        <v>52644.970000000023</v>
      </c>
      <c r="AT31" s="1">
        <f t="shared" si="20"/>
        <v>14214.141900000008</v>
      </c>
      <c r="AU31" s="1">
        <f t="shared" si="21"/>
        <v>38430.828100000013</v>
      </c>
      <c r="AV31" s="185">
        <f t="shared" si="18"/>
        <v>0</v>
      </c>
      <c r="AW31" s="185">
        <f t="shared" si="18"/>
        <v>0</v>
      </c>
      <c r="AX31" s="4">
        <f t="shared" si="19"/>
        <v>52644.970000000023</v>
      </c>
      <c r="AY31" s="1">
        <f t="shared" si="0"/>
        <v>52919.660086404954</v>
      </c>
      <c r="AZ31" s="1">
        <f>AT31*'[2]Opex Summary'!$E$67</f>
        <v>14288.308223329339</v>
      </c>
      <c r="BA31" s="1">
        <f>AU31*'[2]Opex Summary'!$E$67</f>
        <v>38631.351863075615</v>
      </c>
      <c r="BB31" s="40">
        <f>AV31*'[2]Opex Summary'!$E$68</f>
        <v>0</v>
      </c>
      <c r="BC31" s="40">
        <f>AW31*'[2]Opex Summary'!$E$66</f>
        <v>0</v>
      </c>
      <c r="BE31" s="1">
        <f t="shared" si="1"/>
        <v>53624.253432102691</v>
      </c>
      <c r="BF31" s="1">
        <f>AZ31*'[2]Opex Summary'!$F$67</f>
        <v>14478.548426667727</v>
      </c>
      <c r="BG31" s="1">
        <f>BA31*'[2]Opex Summary'!$F$67</f>
        <v>39145.70500543496</v>
      </c>
      <c r="BH31" s="40">
        <f>BB31*'[2]Opex Summary'!$F$68</f>
        <v>0</v>
      </c>
      <c r="BI31" s="40">
        <f>BC31*'[2]Opex Summary'!$F$66</f>
        <v>0</v>
      </c>
      <c r="BK31" s="1">
        <f t="shared" si="2"/>
        <v>54626.542424615538</v>
      </c>
      <c r="BL31" s="1">
        <f>BF31*'[2]Opex Summary'!$G$67</f>
        <v>14749.166454646196</v>
      </c>
      <c r="BM31" s="1">
        <f>BG31*'[2]Opex Summary'!$G$67</f>
        <v>39877.37596996934</v>
      </c>
      <c r="BN31" s="40">
        <f>BH31*'[2]Opex Summary'!$G$68</f>
        <v>0</v>
      </c>
      <c r="BO31" s="40">
        <f>BI31*'[2]Opex Summary'!$G$66</f>
        <v>0</v>
      </c>
      <c r="BQ31" s="1">
        <f t="shared" si="3"/>
        <v>55662.39726745669</v>
      </c>
      <c r="BR31" s="1">
        <f>BL31*'[2]Opex Summary'!$H$67</f>
        <v>15028.847262213307</v>
      </c>
      <c r="BS31" s="1">
        <f>BM31*'[2]Opex Summary'!$H$67</f>
        <v>40633.550005243385</v>
      </c>
      <c r="BT31" s="40">
        <f>BN31*'[2]Opex Summary'!$H$68</f>
        <v>0</v>
      </c>
      <c r="BU31" s="40">
        <f>BO31*'[2]Opex Summary'!$H$66</f>
        <v>0</v>
      </c>
      <c r="BW31" s="1">
        <f t="shared" si="4"/>
        <v>56727.046133701624</v>
      </c>
      <c r="BX31" s="1">
        <f>BR31*'[2]Opex Summary'!$I$67</f>
        <v>15316.302456099438</v>
      </c>
      <c r="BY31" s="1">
        <f>BS31*'[2]Opex Summary'!$I$67</f>
        <v>41410.743677602186</v>
      </c>
      <c r="BZ31" s="40">
        <f>BT31*'[2]Opex Summary'!$I$68</f>
        <v>0</v>
      </c>
      <c r="CA31" s="40">
        <f>BU31*'[2]Opex Summary'!$I$66</f>
        <v>0</v>
      </c>
    </row>
    <row r="32" spans="1:79" ht="12.75">
      <c r="A32" s="5" t="s">
        <v>148</v>
      </c>
      <c r="B32" s="20" t="s">
        <v>422</v>
      </c>
      <c r="C32" s="1">
        <v>0</v>
      </c>
      <c r="D32" s="1">
        <v>0</v>
      </c>
      <c r="E32" s="1">
        <v>0</v>
      </c>
      <c r="F32" s="1">
        <v>55594.950000000012</v>
      </c>
      <c r="I32" s="94" t="s">
        <v>148</v>
      </c>
      <c r="J32" s="79" t="s">
        <v>422</v>
      </c>
      <c r="K32" s="76" t="s">
        <v>148</v>
      </c>
      <c r="L32" s="77" t="s">
        <v>422</v>
      </c>
      <c r="M32" s="34">
        <v>59441.490000000013</v>
      </c>
      <c r="N32" s="34">
        <v>0</v>
      </c>
      <c r="O32" s="78">
        <v>-59441.490000000013</v>
      </c>
      <c r="P32" s="34">
        <v>0</v>
      </c>
      <c r="Q32" s="34">
        <v>239370.88023000007</v>
      </c>
      <c r="R32" s="71"/>
      <c r="S32" s="39">
        <v>0.27</v>
      </c>
      <c r="T32" s="39">
        <v>0.73</v>
      </c>
      <c r="U32" s="39"/>
      <c r="V32" s="39"/>
      <c r="X32" s="1">
        <f t="shared" si="6"/>
        <v>0</v>
      </c>
      <c r="Y32" s="1">
        <f t="shared" si="7"/>
        <v>0</v>
      </c>
      <c r="Z32" s="1">
        <f t="shared" si="8"/>
        <v>0</v>
      </c>
      <c r="AA32" s="40"/>
      <c r="AB32" s="40"/>
      <c r="AC32" s="1">
        <f t="shared" si="9"/>
        <v>0</v>
      </c>
      <c r="AD32" s="1">
        <f t="shared" si="10"/>
        <v>0</v>
      </c>
      <c r="AE32" s="1">
        <f t="shared" si="11"/>
        <v>0</v>
      </c>
      <c r="AF32" s="40"/>
      <c r="AG32" s="40"/>
      <c r="AH32" s="1">
        <f t="shared" si="12"/>
        <v>0</v>
      </c>
      <c r="AI32" s="1">
        <f t="shared" si="13"/>
        <v>0</v>
      </c>
      <c r="AJ32" s="1">
        <f t="shared" si="14"/>
        <v>0</v>
      </c>
      <c r="AK32" s="40"/>
      <c r="AL32" s="40"/>
      <c r="AM32" s="1">
        <f t="shared" si="15"/>
        <v>55594.950000000012</v>
      </c>
      <c r="AN32" s="1">
        <f t="shared" si="16"/>
        <v>15010.636500000004</v>
      </c>
      <c r="AO32" s="1">
        <f t="shared" si="17"/>
        <v>40584.313500000011</v>
      </c>
      <c r="AP32" s="40"/>
      <c r="AQ32" s="40"/>
      <c r="AR32"/>
      <c r="AS32" s="1">
        <f t="shared" si="20"/>
        <v>55594.950000000012</v>
      </c>
      <c r="AT32" s="1">
        <f t="shared" si="20"/>
        <v>15010.636500000004</v>
      </c>
      <c r="AU32" s="1">
        <f t="shared" si="21"/>
        <v>40584.313500000011</v>
      </c>
      <c r="AV32" s="185">
        <f t="shared" si="18"/>
        <v>0</v>
      </c>
      <c r="AW32" s="185">
        <f t="shared" si="18"/>
        <v>0</v>
      </c>
      <c r="AX32" s="4">
        <f t="shared" si="19"/>
        <v>55594.950000000012</v>
      </c>
      <c r="AY32" s="1">
        <f t="shared" si="0"/>
        <v>55885.032445087891</v>
      </c>
      <c r="AZ32" s="1">
        <f>AT32*'[2]Opex Summary'!$E$67</f>
        <v>15088.958760173731</v>
      </c>
      <c r="BA32" s="1">
        <f>AU32*'[2]Opex Summary'!$E$67</f>
        <v>40796.073684914161</v>
      </c>
      <c r="BB32" s="40">
        <f>AV32*'[2]Opex Summary'!$E$68</f>
        <v>0</v>
      </c>
      <c r="BC32" s="40">
        <f>AW32*'[2]Opex Summary'!$E$66</f>
        <v>0</v>
      </c>
      <c r="BE32" s="1">
        <f t="shared" si="1"/>
        <v>56629.107934624655</v>
      </c>
      <c r="BF32" s="1">
        <f>AZ32*'[2]Opex Summary'!$F$67</f>
        <v>15289.859142348656</v>
      </c>
      <c r="BG32" s="1">
        <f>BA32*'[2]Opex Summary'!$F$67</f>
        <v>41339.248792275997</v>
      </c>
      <c r="BH32" s="40">
        <f>BB32*'[2]Opex Summary'!$F$68</f>
        <v>0</v>
      </c>
      <c r="BI32" s="40">
        <f>BC32*'[2]Opex Summary'!$F$66</f>
        <v>0</v>
      </c>
      <c r="BK32" s="1">
        <f t="shared" si="2"/>
        <v>57687.560554586293</v>
      </c>
      <c r="BL32" s="1">
        <f>BF32*'[2]Opex Summary'!$G$67</f>
        <v>15575.6413497383</v>
      </c>
      <c r="BM32" s="1">
        <f>BG32*'[2]Opex Summary'!$G$67</f>
        <v>42111.919204847996</v>
      </c>
      <c r="BN32" s="40">
        <f>BH32*'[2]Opex Summary'!$G$68</f>
        <v>0</v>
      </c>
      <c r="BO32" s="40">
        <f>BI32*'[2]Opex Summary'!$G$66</f>
        <v>0</v>
      </c>
      <c r="BQ32" s="1">
        <f t="shared" si="3"/>
        <v>58781.459899481197</v>
      </c>
      <c r="BR32" s="1">
        <f>BL32*'[2]Opex Summary'!$H$67</f>
        <v>15870.994172859924</v>
      </c>
      <c r="BS32" s="1">
        <f>BM32*'[2]Opex Summary'!$H$67</f>
        <v>42910.465726621274</v>
      </c>
      <c r="BT32" s="40">
        <f>BN32*'[2]Opex Summary'!$H$68</f>
        <v>0</v>
      </c>
      <c r="BU32" s="40">
        <f>BO32*'[2]Opex Summary'!$H$66</f>
        <v>0</v>
      </c>
      <c r="BW32" s="1">
        <f t="shared" si="4"/>
        <v>59905.766751331306</v>
      </c>
      <c r="BX32" s="1">
        <f>BR32*'[2]Opex Summary'!$I$67</f>
        <v>16174.557022859453</v>
      </c>
      <c r="BY32" s="1">
        <f>BS32*'[2]Opex Summary'!$I$67</f>
        <v>43731.209728471855</v>
      </c>
      <c r="BZ32" s="40">
        <f>BT32*'[2]Opex Summary'!$I$68</f>
        <v>0</v>
      </c>
      <c r="CA32" s="40">
        <f>BU32*'[2]Opex Summary'!$I$66</f>
        <v>0</v>
      </c>
    </row>
    <row r="33" spans="1:79" ht="12.75">
      <c r="A33" s="5" t="s">
        <v>283</v>
      </c>
      <c r="B33" s="20" t="s">
        <v>611</v>
      </c>
      <c r="C33" s="1">
        <v>44244.079999999994</v>
      </c>
      <c r="D33" s="1">
        <v>0</v>
      </c>
      <c r="E33" s="1">
        <v>0</v>
      </c>
      <c r="F33" s="1">
        <v>0</v>
      </c>
      <c r="I33" s="94"/>
      <c r="J33" s="79"/>
      <c r="K33" s="76"/>
      <c r="L33" s="77"/>
      <c r="M33" s="34"/>
      <c r="N33" s="34"/>
      <c r="O33" s="78"/>
      <c r="P33" s="34"/>
      <c r="Q33" s="34"/>
      <c r="R33" s="71"/>
      <c r="S33" s="39">
        <v>0.27</v>
      </c>
      <c r="T33" s="39">
        <v>0.73</v>
      </c>
      <c r="U33" s="39"/>
      <c r="V33" s="39"/>
      <c r="X33" s="1">
        <f t="shared" si="6"/>
        <v>44244.079999999994</v>
      </c>
      <c r="Y33" s="1">
        <f t="shared" si="7"/>
        <v>11945.901599999999</v>
      </c>
      <c r="Z33" s="1">
        <f t="shared" si="8"/>
        <v>32298.178399999993</v>
      </c>
      <c r="AA33" s="40"/>
      <c r="AB33" s="40"/>
      <c r="AC33" s="1">
        <f t="shared" si="9"/>
        <v>0</v>
      </c>
      <c r="AD33" s="1">
        <f t="shared" si="10"/>
        <v>0</v>
      </c>
      <c r="AE33" s="1">
        <f t="shared" si="11"/>
        <v>0</v>
      </c>
      <c r="AF33" s="40"/>
      <c r="AG33" s="40"/>
      <c r="AH33" s="1">
        <f t="shared" si="12"/>
        <v>0</v>
      </c>
      <c r="AI33" s="1">
        <f t="shared" si="13"/>
        <v>0</v>
      </c>
      <c r="AJ33" s="1">
        <f t="shared" si="14"/>
        <v>0</v>
      </c>
      <c r="AK33" s="40"/>
      <c r="AL33" s="40"/>
      <c r="AM33" s="1">
        <f t="shared" si="15"/>
        <v>0</v>
      </c>
      <c r="AN33" s="1">
        <f t="shared" si="16"/>
        <v>0</v>
      </c>
      <c r="AO33" s="1">
        <f t="shared" si="17"/>
        <v>0</v>
      </c>
      <c r="AP33" s="40"/>
      <c r="AQ33" s="40"/>
      <c r="AR33"/>
      <c r="AS33" s="1">
        <f t="shared" si="20"/>
        <v>0</v>
      </c>
      <c r="AT33" s="1">
        <f t="shared" si="20"/>
        <v>0</v>
      </c>
      <c r="AU33" s="1">
        <f t="shared" si="21"/>
        <v>0</v>
      </c>
      <c r="AV33" s="1">
        <f t="shared" si="18"/>
        <v>0</v>
      </c>
      <c r="AW33" s="1">
        <f t="shared" si="18"/>
        <v>0</v>
      </c>
      <c r="AX33" s="4">
        <f t="shared" si="19"/>
        <v>0</v>
      </c>
      <c r="AY33" s="1">
        <f t="shared" si="0"/>
        <v>0</v>
      </c>
      <c r="AZ33" s="1">
        <f>AT33*'[2]Opex Summary'!$E$67</f>
        <v>0</v>
      </c>
      <c r="BA33" s="1">
        <f>AU33*'[2]Opex Summary'!$E$67</f>
        <v>0</v>
      </c>
      <c r="BB33" s="40">
        <f>AV33*'[2]Opex Summary'!$E$68</f>
        <v>0</v>
      </c>
      <c r="BC33" s="40">
        <f>AW33*'[2]Opex Summary'!$E$66</f>
        <v>0</v>
      </c>
      <c r="BE33" s="1">
        <f t="shared" si="1"/>
        <v>0</v>
      </c>
      <c r="BF33" s="1">
        <f>AZ33*'[2]Opex Summary'!$F$67</f>
        <v>0</v>
      </c>
      <c r="BG33" s="1">
        <f>BA33*'[2]Opex Summary'!$F$67</f>
        <v>0</v>
      </c>
      <c r="BH33" s="40">
        <f>BB33*'[2]Opex Summary'!$F$68</f>
        <v>0</v>
      </c>
      <c r="BI33" s="40">
        <f>BC33*'[2]Opex Summary'!$F$66</f>
        <v>0</v>
      </c>
      <c r="BK33" s="1">
        <f t="shared" si="2"/>
        <v>0</v>
      </c>
      <c r="BL33" s="1">
        <f>BF33*'[2]Opex Summary'!$G$67</f>
        <v>0</v>
      </c>
      <c r="BM33" s="1">
        <f>BG33*'[2]Opex Summary'!$G$67</f>
        <v>0</v>
      </c>
      <c r="BN33" s="40">
        <f>BH33*'[2]Opex Summary'!$G$68</f>
        <v>0</v>
      </c>
      <c r="BO33" s="40">
        <f>BI33*'[2]Opex Summary'!$G$66</f>
        <v>0</v>
      </c>
      <c r="BQ33" s="1">
        <f t="shared" si="3"/>
        <v>0</v>
      </c>
      <c r="BR33" s="1">
        <f>BL33*'[2]Opex Summary'!$H$67</f>
        <v>0</v>
      </c>
      <c r="BS33" s="1">
        <f>BM33*'[2]Opex Summary'!$H$67</f>
        <v>0</v>
      </c>
      <c r="BT33" s="40">
        <f>BN33*'[2]Opex Summary'!$H$68</f>
        <v>0</v>
      </c>
      <c r="BU33" s="40">
        <f>BO33*'[2]Opex Summary'!$H$66</f>
        <v>0</v>
      </c>
      <c r="BW33" s="1">
        <f t="shared" si="4"/>
        <v>0</v>
      </c>
      <c r="BX33" s="1">
        <f>BR33*'[2]Opex Summary'!$I$67</f>
        <v>0</v>
      </c>
      <c r="BY33" s="1">
        <f>BS33*'[2]Opex Summary'!$I$67</f>
        <v>0</v>
      </c>
      <c r="BZ33" s="40">
        <f>BT33*'[2]Opex Summary'!$I$68</f>
        <v>0</v>
      </c>
      <c r="CA33" s="40">
        <f>BU33*'[2]Opex Summary'!$I$66</f>
        <v>0</v>
      </c>
    </row>
    <row r="34" spans="1:79" ht="12.75">
      <c r="A34" s="5" t="s">
        <v>284</v>
      </c>
      <c r="B34" s="20" t="s">
        <v>612</v>
      </c>
      <c r="C34" s="1">
        <v>4846.53</v>
      </c>
      <c r="D34" s="1">
        <v>0</v>
      </c>
      <c r="E34" s="1">
        <v>0</v>
      </c>
      <c r="F34" s="1">
        <v>0</v>
      </c>
      <c r="I34" s="94"/>
      <c r="J34" s="79"/>
      <c r="K34" s="76"/>
      <c r="L34" s="77"/>
      <c r="M34" s="34"/>
      <c r="N34" s="34"/>
      <c r="O34" s="78"/>
      <c r="P34" s="34"/>
      <c r="Q34" s="34"/>
      <c r="R34" s="71"/>
      <c r="S34" s="39">
        <v>0.27</v>
      </c>
      <c r="T34" s="39">
        <v>0.73</v>
      </c>
      <c r="U34" s="39"/>
      <c r="V34" s="39"/>
      <c r="X34" s="1">
        <f t="shared" si="6"/>
        <v>4846.53</v>
      </c>
      <c r="Y34" s="1">
        <f t="shared" si="7"/>
        <v>1308.5631000000001</v>
      </c>
      <c r="Z34" s="1">
        <f t="shared" si="8"/>
        <v>3537.9668999999999</v>
      </c>
      <c r="AA34" s="40"/>
      <c r="AB34" s="40"/>
      <c r="AC34" s="1">
        <f t="shared" si="9"/>
        <v>0</v>
      </c>
      <c r="AD34" s="1">
        <f t="shared" si="10"/>
        <v>0</v>
      </c>
      <c r="AE34" s="1">
        <f t="shared" si="11"/>
        <v>0</v>
      </c>
      <c r="AF34" s="40"/>
      <c r="AG34" s="40"/>
      <c r="AH34" s="1">
        <f t="shared" si="12"/>
        <v>0</v>
      </c>
      <c r="AI34" s="1">
        <f t="shared" si="13"/>
        <v>0</v>
      </c>
      <c r="AJ34" s="1">
        <f t="shared" si="14"/>
        <v>0</v>
      </c>
      <c r="AK34" s="40"/>
      <c r="AL34" s="40"/>
      <c r="AM34" s="1">
        <f t="shared" si="15"/>
        <v>0</v>
      </c>
      <c r="AN34" s="1">
        <f t="shared" si="16"/>
        <v>0</v>
      </c>
      <c r="AO34" s="1">
        <f t="shared" si="17"/>
        <v>0</v>
      </c>
      <c r="AP34" s="40"/>
      <c r="AQ34" s="40"/>
      <c r="AR34"/>
      <c r="AS34" s="1">
        <f t="shared" si="20"/>
        <v>0</v>
      </c>
      <c r="AT34" s="1">
        <f t="shared" si="20"/>
        <v>0</v>
      </c>
      <c r="AU34" s="1">
        <f t="shared" si="21"/>
        <v>0</v>
      </c>
      <c r="AV34" s="1">
        <f t="shared" si="18"/>
        <v>0</v>
      </c>
      <c r="AW34" s="1">
        <f t="shared" si="18"/>
        <v>0</v>
      </c>
      <c r="AX34" s="4">
        <f t="shared" si="19"/>
        <v>0</v>
      </c>
      <c r="AY34" s="1">
        <f t="shared" si="0"/>
        <v>0</v>
      </c>
      <c r="AZ34" s="1">
        <f>AT34*'[2]Opex Summary'!$E$67</f>
        <v>0</v>
      </c>
      <c r="BA34" s="1">
        <f>AU34*'[2]Opex Summary'!$E$67</f>
        <v>0</v>
      </c>
      <c r="BB34" s="40">
        <f>AV34*'[2]Opex Summary'!$E$68</f>
        <v>0</v>
      </c>
      <c r="BC34" s="40">
        <f>AW34*'[2]Opex Summary'!$E$66</f>
        <v>0</v>
      </c>
      <c r="BE34" s="1">
        <f t="shared" si="1"/>
        <v>0</v>
      </c>
      <c r="BF34" s="1">
        <f>AZ34*'[2]Opex Summary'!$F$67</f>
        <v>0</v>
      </c>
      <c r="BG34" s="1">
        <f>BA34*'[2]Opex Summary'!$F$67</f>
        <v>0</v>
      </c>
      <c r="BH34" s="40">
        <f>BB34*'[2]Opex Summary'!$F$68</f>
        <v>0</v>
      </c>
      <c r="BI34" s="40">
        <f>BC34*'[2]Opex Summary'!$F$66</f>
        <v>0</v>
      </c>
      <c r="BK34" s="1">
        <f t="shared" si="2"/>
        <v>0</v>
      </c>
      <c r="BL34" s="1">
        <f>BF34*'[2]Opex Summary'!$G$67</f>
        <v>0</v>
      </c>
      <c r="BM34" s="1">
        <f>BG34*'[2]Opex Summary'!$G$67</f>
        <v>0</v>
      </c>
      <c r="BN34" s="40">
        <f>BH34*'[2]Opex Summary'!$G$68</f>
        <v>0</v>
      </c>
      <c r="BO34" s="40">
        <f>BI34*'[2]Opex Summary'!$G$66</f>
        <v>0</v>
      </c>
      <c r="BQ34" s="1">
        <f t="shared" si="3"/>
        <v>0</v>
      </c>
      <c r="BR34" s="1">
        <f>BL34*'[2]Opex Summary'!$H$67</f>
        <v>0</v>
      </c>
      <c r="BS34" s="1">
        <f>BM34*'[2]Opex Summary'!$H$67</f>
        <v>0</v>
      </c>
      <c r="BT34" s="40">
        <f>BN34*'[2]Opex Summary'!$H$68</f>
        <v>0</v>
      </c>
      <c r="BU34" s="40">
        <f>BO34*'[2]Opex Summary'!$H$66</f>
        <v>0</v>
      </c>
      <c r="BW34" s="1">
        <f t="shared" si="4"/>
        <v>0</v>
      </c>
      <c r="BX34" s="1">
        <f>BR34*'[2]Opex Summary'!$I$67</f>
        <v>0</v>
      </c>
      <c r="BY34" s="1">
        <f>BS34*'[2]Opex Summary'!$I$67</f>
        <v>0</v>
      </c>
      <c r="BZ34" s="40">
        <f>BT34*'[2]Opex Summary'!$I$68</f>
        <v>0</v>
      </c>
      <c r="CA34" s="40">
        <f>BU34*'[2]Opex Summary'!$I$66</f>
        <v>0</v>
      </c>
    </row>
    <row r="35" spans="1:79" ht="12.75">
      <c r="A35" s="5" t="s">
        <v>137</v>
      </c>
      <c r="B35" s="20" t="s">
        <v>410</v>
      </c>
      <c r="C35" s="1">
        <v>0</v>
      </c>
      <c r="D35" s="1">
        <v>318589.09000000014</v>
      </c>
      <c r="E35" s="1">
        <v>248271.0100000001</v>
      </c>
      <c r="F35" s="1">
        <v>194171.74000000002</v>
      </c>
      <c r="I35" s="94" t="s">
        <v>137</v>
      </c>
      <c r="J35" s="79" t="s">
        <v>410</v>
      </c>
      <c r="K35" s="76" t="s">
        <v>137</v>
      </c>
      <c r="L35" s="77" t="s">
        <v>410</v>
      </c>
      <c r="M35" s="34">
        <v>29836.350000000002</v>
      </c>
      <c r="N35" s="34" t="s">
        <v>411</v>
      </c>
      <c r="O35" s="78">
        <v>477952.25</v>
      </c>
      <c r="P35" s="34">
        <v>1953493.04</v>
      </c>
      <c r="Q35" s="34">
        <v>220150.98145000002</v>
      </c>
      <c r="R35" s="71"/>
      <c r="S35" s="39">
        <v>0.27</v>
      </c>
      <c r="T35" s="39">
        <v>0.73</v>
      </c>
      <c r="U35" s="39"/>
      <c r="V35" s="39"/>
      <c r="X35" s="1">
        <f t="shared" si="6"/>
        <v>0</v>
      </c>
      <c r="Y35" s="1">
        <f t="shared" si="7"/>
        <v>0</v>
      </c>
      <c r="Z35" s="1">
        <f t="shared" si="8"/>
        <v>0</v>
      </c>
      <c r="AA35" s="40"/>
      <c r="AB35" s="40"/>
      <c r="AC35" s="1">
        <f t="shared" si="9"/>
        <v>318589.09000000014</v>
      </c>
      <c r="AD35" s="1">
        <f t="shared" si="10"/>
        <v>86019.054300000047</v>
      </c>
      <c r="AE35" s="1">
        <f t="shared" si="11"/>
        <v>232570.03570000009</v>
      </c>
      <c r="AF35" s="40"/>
      <c r="AG35" s="40"/>
      <c r="AH35" s="1">
        <f t="shared" si="12"/>
        <v>248271.0100000001</v>
      </c>
      <c r="AI35" s="1">
        <f t="shared" si="13"/>
        <v>67033.172700000025</v>
      </c>
      <c r="AJ35" s="1">
        <f t="shared" si="14"/>
        <v>181237.83730000007</v>
      </c>
      <c r="AK35" s="40"/>
      <c r="AL35" s="40"/>
      <c r="AM35" s="1">
        <f t="shared" si="15"/>
        <v>194171.74000000002</v>
      </c>
      <c r="AN35" s="1">
        <f t="shared" si="16"/>
        <v>52426.369800000008</v>
      </c>
      <c r="AO35" s="1">
        <f t="shared" si="17"/>
        <v>141745.3702</v>
      </c>
      <c r="AP35" s="40"/>
      <c r="AQ35" s="40"/>
      <c r="AR35"/>
      <c r="AS35" s="1">
        <f t="shared" si="20"/>
        <v>194171.74000000002</v>
      </c>
      <c r="AT35" s="1">
        <f t="shared" si="20"/>
        <v>52426.369800000008</v>
      </c>
      <c r="AU35" s="1">
        <f t="shared" si="21"/>
        <v>141745.3702</v>
      </c>
      <c r="AV35" s="1">
        <f t="shared" si="18"/>
        <v>0</v>
      </c>
      <c r="AW35" s="1">
        <f t="shared" si="18"/>
        <v>0</v>
      </c>
      <c r="AX35" s="4">
        <f t="shared" si="19"/>
        <v>194171.74000000002</v>
      </c>
      <c r="AY35" s="1">
        <f t="shared" si="0"/>
        <v>195184.88621393073</v>
      </c>
      <c r="AZ35" s="1">
        <f>AT35*'[2]Opex Summary'!$E$67</f>
        <v>52699.919277761299</v>
      </c>
      <c r="BA35" s="1">
        <f>AU35*'[2]Opex Summary'!$E$67</f>
        <v>142484.96693616943</v>
      </c>
      <c r="BB35" s="40">
        <f>AV35*'[2]Opex Summary'!$E$68</f>
        <v>0</v>
      </c>
      <c r="BC35" s="40">
        <f>AW35*'[2]Opex Summary'!$E$66</f>
        <v>0</v>
      </c>
      <c r="BE35" s="1">
        <f t="shared" si="1"/>
        <v>197783.65521173907</v>
      </c>
      <c r="BF35" s="1">
        <f>AZ35*'[2]Opex Summary'!$F$67</f>
        <v>53401.586907169549</v>
      </c>
      <c r="BG35" s="1">
        <f>BA35*'[2]Opex Summary'!$F$67</f>
        <v>144382.06830456952</v>
      </c>
      <c r="BH35" s="40">
        <f>BB35*'[2]Opex Summary'!$F$68</f>
        <v>0</v>
      </c>
      <c r="BI35" s="40">
        <f>BC35*'[2]Opex Summary'!$F$66</f>
        <v>0</v>
      </c>
      <c r="BK35" s="1">
        <f t="shared" si="2"/>
        <v>201480.42239878591</v>
      </c>
      <c r="BL35" s="1">
        <f>BF35*'[2]Opex Summary'!$G$67</f>
        <v>54399.714047672198</v>
      </c>
      <c r="BM35" s="1">
        <f>BG35*'[2]Opex Summary'!$G$67</f>
        <v>147080.70835111372</v>
      </c>
      <c r="BN35" s="40">
        <f>BH35*'[2]Opex Summary'!$G$68</f>
        <v>0</v>
      </c>
      <c r="BO35" s="40">
        <f>BI35*'[2]Opex Summary'!$G$66</f>
        <v>0</v>
      </c>
      <c r="BQ35" s="1">
        <f t="shared" si="3"/>
        <v>205300.99133864653</v>
      </c>
      <c r="BR35" s="1">
        <f>BL35*'[2]Opex Summary'!$H$67</f>
        <v>55431.267661434562</v>
      </c>
      <c r="BS35" s="1">
        <f>BM35*'[2]Opex Summary'!$H$67</f>
        <v>149869.72367721196</v>
      </c>
      <c r="BT35" s="40">
        <f>BN35*'[2]Opex Summary'!$H$68</f>
        <v>0</v>
      </c>
      <c r="BU35" s="40">
        <f>BO35*'[2]Opex Summary'!$H$66</f>
        <v>0</v>
      </c>
      <c r="BW35" s="1">
        <f t="shared" si="4"/>
        <v>209227.7619844994</v>
      </c>
      <c r="BX35" s="1">
        <f>BR35*'[2]Opex Summary'!$I$67</f>
        <v>56491.495735814839</v>
      </c>
      <c r="BY35" s="1">
        <f>BS35*'[2]Opex Summary'!$I$67</f>
        <v>152736.26624868455</v>
      </c>
      <c r="BZ35" s="40">
        <f>BT35*'[2]Opex Summary'!$I$68</f>
        <v>0</v>
      </c>
      <c r="CA35" s="40">
        <f>BU35*'[2]Opex Summary'!$I$66</f>
        <v>0</v>
      </c>
    </row>
    <row r="36" spans="1:79" ht="12.75">
      <c r="A36" s="5" t="s">
        <v>141</v>
      </c>
      <c r="B36" s="20" t="s">
        <v>415</v>
      </c>
      <c r="C36" s="1">
        <v>0</v>
      </c>
      <c r="D36" s="1">
        <v>58628.51999999999</v>
      </c>
      <c r="E36" s="1">
        <v>68056.259999999995</v>
      </c>
      <c r="F36" s="1">
        <v>92626.01999999996</v>
      </c>
      <c r="I36" s="82" t="s">
        <v>141</v>
      </c>
      <c r="J36" s="79" t="s">
        <v>415</v>
      </c>
      <c r="K36" s="76" t="s">
        <v>141</v>
      </c>
      <c r="L36" s="77" t="s">
        <v>415</v>
      </c>
      <c r="M36" s="34">
        <v>21253.980000000003</v>
      </c>
      <c r="N36" s="34">
        <v>126947.14999999998</v>
      </c>
      <c r="O36" s="78">
        <v>105693.16999999998</v>
      </c>
      <c r="P36" s="34">
        <v>488373.25999999995</v>
      </c>
      <c r="Q36" s="34">
        <v>85589.777460000012</v>
      </c>
      <c r="R36" s="71"/>
      <c r="S36" s="248"/>
      <c r="T36" s="248"/>
      <c r="U36" s="248"/>
      <c r="V36" s="249">
        <v>1</v>
      </c>
      <c r="X36" s="1">
        <f t="shared" si="6"/>
        <v>0</v>
      </c>
      <c r="Y36" s="1"/>
      <c r="Z36" s="1">
        <f t="shared" si="8"/>
        <v>0</v>
      </c>
      <c r="AA36" s="40">
        <f>X36</f>
        <v>0</v>
      </c>
      <c r="AB36" s="40"/>
      <c r="AC36" s="1">
        <f t="shared" si="9"/>
        <v>58628.51999999999</v>
      </c>
      <c r="AD36" s="1"/>
      <c r="AE36" s="1">
        <f t="shared" si="11"/>
        <v>0</v>
      </c>
      <c r="AF36" s="40">
        <f>AC36</f>
        <v>58628.51999999999</v>
      </c>
      <c r="AG36" s="40"/>
      <c r="AH36" s="1">
        <f t="shared" si="12"/>
        <v>68056.259999999995</v>
      </c>
      <c r="AI36" s="1"/>
      <c r="AJ36" s="1">
        <f t="shared" si="14"/>
        <v>0</v>
      </c>
      <c r="AK36" s="40">
        <f>AH36</f>
        <v>68056.259999999995</v>
      </c>
      <c r="AL36" s="40"/>
      <c r="AM36" s="1">
        <f t="shared" si="15"/>
        <v>92626.01999999996</v>
      </c>
      <c r="AN36" s="1"/>
      <c r="AO36" s="1">
        <f t="shared" si="17"/>
        <v>0</v>
      </c>
      <c r="AP36" s="40">
        <f>AM36</f>
        <v>92626.01999999996</v>
      </c>
      <c r="AQ36" s="40"/>
      <c r="AR36"/>
      <c r="AS36" s="1">
        <f>AM36*1.025</f>
        <v>94941.670499999949</v>
      </c>
      <c r="AT36" s="1">
        <f t="shared" si="20"/>
        <v>0</v>
      </c>
      <c r="AU36" s="1">
        <f t="shared" si="21"/>
        <v>0</v>
      </c>
      <c r="AV36" s="1">
        <f>AP36*1.025</f>
        <v>94941.670499999949</v>
      </c>
      <c r="AW36" s="1">
        <f t="shared" si="18"/>
        <v>0</v>
      </c>
      <c r="AX36" s="4">
        <f t="shared" si="19"/>
        <v>94941.670499999949</v>
      </c>
      <c r="AY36" s="1">
        <f t="shared" si="0"/>
        <v>95256.915210625113</v>
      </c>
      <c r="AZ36" s="1">
        <f>AT36*'[2]Opex Summary'!$E$67</f>
        <v>0</v>
      </c>
      <c r="BA36" s="1">
        <f>AU36*'[2]Opex Summary'!$E$67</f>
        <v>0</v>
      </c>
      <c r="BB36" s="40">
        <f>AV36*'[2]Opex Summary'!$E$68</f>
        <v>95256.915210625113</v>
      </c>
      <c r="BC36" s="40">
        <f>AW36*'[2]Opex Summary'!$E$66</f>
        <v>0</v>
      </c>
      <c r="BE36" s="1">
        <f t="shared" si="1"/>
        <v>96385.063902196096</v>
      </c>
      <c r="BF36" s="1">
        <f>AZ36*'[2]Opex Summary'!$F$67</f>
        <v>0</v>
      </c>
      <c r="BG36" s="1">
        <f>BA36*'[2]Opex Summary'!$F$67</f>
        <v>0</v>
      </c>
      <c r="BH36" s="40">
        <f>BB36*'[2]Opex Summary'!$F$68</f>
        <v>96385.063902196096</v>
      </c>
      <c r="BI36" s="40">
        <f>BC36*'[2]Opex Summary'!$F$66</f>
        <v>0</v>
      </c>
      <c r="BK36" s="1">
        <f t="shared" si="2"/>
        <v>98029.809821482762</v>
      </c>
      <c r="BL36" s="1">
        <f>BF36*'[2]Opex Summary'!$G$67</f>
        <v>0</v>
      </c>
      <c r="BM36" s="1">
        <f>BG36*'[2]Opex Summary'!$G$67</f>
        <v>0</v>
      </c>
      <c r="BN36" s="40">
        <f>BH36*'[2]Opex Summary'!$G$68</f>
        <v>98029.809821482762</v>
      </c>
      <c r="BO36" s="40">
        <f>BI36*'[2]Opex Summary'!$G$66</f>
        <v>0</v>
      </c>
      <c r="BQ36" s="1">
        <f t="shared" si="3"/>
        <v>99742.388532313911</v>
      </c>
      <c r="BR36" s="1">
        <f>BL36*'[2]Opex Summary'!$H$67</f>
        <v>0</v>
      </c>
      <c r="BS36" s="1">
        <f>BM36*'[2]Opex Summary'!$H$67</f>
        <v>0</v>
      </c>
      <c r="BT36" s="40">
        <f>BN36*'[2]Opex Summary'!$H$68</f>
        <v>99742.388532313911</v>
      </c>
      <c r="BU36" s="40">
        <f>BO36*'[2]Opex Summary'!$H$66</f>
        <v>0</v>
      </c>
      <c r="BW36" s="1">
        <f t="shared" si="4"/>
        <v>101513.24755925624</v>
      </c>
      <c r="BX36" s="1">
        <f>BR36*'[2]Opex Summary'!$I$67</f>
        <v>0</v>
      </c>
      <c r="BY36" s="1">
        <f>BS36*'[2]Opex Summary'!$I$67</f>
        <v>0</v>
      </c>
      <c r="BZ36" s="40">
        <f>BT36*'[2]Opex Summary'!$I$68</f>
        <v>101513.24755925624</v>
      </c>
      <c r="CA36" s="40">
        <f>BU36*'[2]Opex Summary'!$I$66</f>
        <v>0</v>
      </c>
    </row>
    <row r="37" spans="1:79" ht="12.75">
      <c r="A37" s="5" t="s">
        <v>153</v>
      </c>
      <c r="B37" s="20" t="s">
        <v>427</v>
      </c>
      <c r="C37" s="1">
        <v>0</v>
      </c>
      <c r="D37" s="1">
        <v>54643.31</v>
      </c>
      <c r="E37" s="1">
        <v>30989.840000000004</v>
      </c>
      <c r="F37" s="1">
        <v>30826.239999999994</v>
      </c>
      <c r="I37" s="82" t="s">
        <v>153</v>
      </c>
      <c r="J37" s="79" t="s">
        <v>427</v>
      </c>
      <c r="K37" s="76" t="s">
        <v>153</v>
      </c>
      <c r="L37" s="77" t="s">
        <v>427</v>
      </c>
      <c r="M37" s="34">
        <v>12549.66</v>
      </c>
      <c r="N37" s="34">
        <v>50778.87</v>
      </c>
      <c r="O37" s="78">
        <v>38229.210000000006</v>
      </c>
      <c r="P37" s="34">
        <v>195349.30000000002</v>
      </c>
      <c r="Q37" s="34">
        <v>50537.480819999997</v>
      </c>
      <c r="R37" s="71"/>
      <c r="S37" s="248"/>
      <c r="T37" s="248"/>
      <c r="U37" s="248"/>
      <c r="V37" s="249">
        <v>1</v>
      </c>
      <c r="X37" s="1">
        <f t="shared" si="6"/>
        <v>0</v>
      </c>
      <c r="Y37" s="1"/>
      <c r="Z37" s="1">
        <f t="shared" si="8"/>
        <v>0</v>
      </c>
      <c r="AA37" s="40">
        <f>X37</f>
        <v>0</v>
      </c>
      <c r="AB37" s="40"/>
      <c r="AC37" s="1">
        <f t="shared" si="9"/>
        <v>54643.31</v>
      </c>
      <c r="AD37" s="1"/>
      <c r="AE37" s="1">
        <f t="shared" si="11"/>
        <v>0</v>
      </c>
      <c r="AF37" s="40">
        <f>AC37</f>
        <v>54643.31</v>
      </c>
      <c r="AG37" s="40"/>
      <c r="AH37" s="1">
        <f t="shared" si="12"/>
        <v>30989.840000000004</v>
      </c>
      <c r="AI37" s="1"/>
      <c r="AJ37" s="1">
        <f t="shared" si="14"/>
        <v>0</v>
      </c>
      <c r="AK37" s="40">
        <f>AH37</f>
        <v>30989.840000000004</v>
      </c>
      <c r="AL37" s="40"/>
      <c r="AM37" s="1">
        <f t="shared" si="15"/>
        <v>30826.239999999994</v>
      </c>
      <c r="AN37" s="1"/>
      <c r="AO37" s="1">
        <f t="shared" si="17"/>
        <v>0</v>
      </c>
      <c r="AP37" s="40">
        <f>AM37</f>
        <v>30826.239999999994</v>
      </c>
      <c r="AQ37" s="40"/>
      <c r="AR37"/>
      <c r="AS37" s="1">
        <f>AM37*1.025</f>
        <v>31596.89599999999</v>
      </c>
      <c r="AT37" s="1">
        <f t="shared" si="20"/>
        <v>0</v>
      </c>
      <c r="AU37" s="1">
        <f t="shared" si="21"/>
        <v>0</v>
      </c>
      <c r="AV37" s="1">
        <f t="shared" ref="AV37:AV44" si="22">AP37*1.025</f>
        <v>31596.89599999999</v>
      </c>
      <c r="AW37" s="1">
        <f t="shared" si="18"/>
        <v>0</v>
      </c>
      <c r="AX37" s="4">
        <f t="shared" si="19"/>
        <v>31596.89599999999</v>
      </c>
      <c r="AY37" s="1">
        <f t="shared" si="0"/>
        <v>31701.810462571757</v>
      </c>
      <c r="AZ37" s="1">
        <f>AT37*'[2]Opex Summary'!$E$67</f>
        <v>0</v>
      </c>
      <c r="BA37" s="1">
        <f>AU37*'[2]Opex Summary'!$E$67</f>
        <v>0</v>
      </c>
      <c r="BB37" s="40">
        <f>AV37*'[2]Opex Summary'!$E$68</f>
        <v>31701.810462571757</v>
      </c>
      <c r="BC37" s="40">
        <f>AW37*'[2]Opex Summary'!$E$66</f>
        <v>0</v>
      </c>
      <c r="BE37" s="1">
        <f t="shared" si="1"/>
        <v>32077.262007634938</v>
      </c>
      <c r="BF37" s="1">
        <f>AZ37*'[2]Opex Summary'!$F$67</f>
        <v>0</v>
      </c>
      <c r="BG37" s="1">
        <f>BA37*'[2]Opex Summary'!$F$67</f>
        <v>0</v>
      </c>
      <c r="BH37" s="40">
        <f>BB37*'[2]Opex Summary'!$F$68</f>
        <v>32077.262007634938</v>
      </c>
      <c r="BI37" s="40">
        <f>BC37*'[2]Opex Summary'!$F$66</f>
        <v>0</v>
      </c>
      <c r="BK37" s="1">
        <f t="shared" si="2"/>
        <v>32624.638786286891</v>
      </c>
      <c r="BL37" s="1">
        <f>BF37*'[2]Opex Summary'!$G$67</f>
        <v>0</v>
      </c>
      <c r="BM37" s="1">
        <f>BG37*'[2]Opex Summary'!$G$67</f>
        <v>0</v>
      </c>
      <c r="BN37" s="40">
        <f>BH37*'[2]Opex Summary'!$G$68</f>
        <v>32624.638786286891</v>
      </c>
      <c r="BO37" s="40">
        <f>BI37*'[2]Opex Summary'!$G$66</f>
        <v>0</v>
      </c>
      <c r="BQ37" s="1">
        <f t="shared" si="3"/>
        <v>33194.590538062163</v>
      </c>
      <c r="BR37" s="1">
        <f>BL37*'[2]Opex Summary'!$H$67</f>
        <v>0</v>
      </c>
      <c r="BS37" s="1">
        <f>BM37*'[2]Opex Summary'!$H$67</f>
        <v>0</v>
      </c>
      <c r="BT37" s="40">
        <f>BN37*'[2]Opex Summary'!$H$68</f>
        <v>33194.590538062163</v>
      </c>
      <c r="BU37" s="40">
        <f>BO37*'[2]Opex Summary'!$H$66</f>
        <v>0</v>
      </c>
      <c r="BW37" s="1">
        <f t="shared" si="4"/>
        <v>33783.938168141598</v>
      </c>
      <c r="BX37" s="1">
        <f>BR37*'[2]Opex Summary'!$I$67</f>
        <v>0</v>
      </c>
      <c r="BY37" s="1">
        <f>BS37*'[2]Opex Summary'!$I$67</f>
        <v>0</v>
      </c>
      <c r="BZ37" s="40">
        <f>BT37*'[2]Opex Summary'!$I$68</f>
        <v>33783.938168141598</v>
      </c>
      <c r="CA37" s="40">
        <f>BU37*'[2]Opex Summary'!$I$66</f>
        <v>0</v>
      </c>
    </row>
    <row r="38" spans="1:79" ht="12.75">
      <c r="A38" s="5" t="s">
        <v>138</v>
      </c>
      <c r="B38" s="20" t="s">
        <v>412</v>
      </c>
      <c r="C38" s="1">
        <v>523568.20000000013</v>
      </c>
      <c r="D38" s="1">
        <v>407073.11</v>
      </c>
      <c r="E38" s="1">
        <v>402426.83000000007</v>
      </c>
      <c r="F38" s="1">
        <v>362811.65999999986</v>
      </c>
      <c r="I38" s="82" t="s">
        <v>138</v>
      </c>
      <c r="J38" s="79" t="s">
        <v>412</v>
      </c>
      <c r="K38" s="76" t="s">
        <v>138</v>
      </c>
      <c r="L38" s="77" t="s">
        <v>412</v>
      </c>
      <c r="M38" s="34">
        <v>62724.28</v>
      </c>
      <c r="N38" s="34">
        <v>0</v>
      </c>
      <c r="O38" s="78">
        <v>-62724.28</v>
      </c>
      <c r="P38" s="34">
        <v>0</v>
      </c>
      <c r="Q38" s="34">
        <v>252590.67556</v>
      </c>
      <c r="R38" s="71"/>
      <c r="S38" s="39">
        <v>0.27</v>
      </c>
      <c r="T38" s="39">
        <v>0.73</v>
      </c>
      <c r="U38" s="39"/>
      <c r="V38" s="39"/>
      <c r="X38" s="1">
        <f t="shared" si="6"/>
        <v>523568.20000000013</v>
      </c>
      <c r="Y38" s="1">
        <f t="shared" si="7"/>
        <v>141363.41400000005</v>
      </c>
      <c r="Z38" s="1">
        <f t="shared" si="8"/>
        <v>382204.78600000008</v>
      </c>
      <c r="AA38" s="40"/>
      <c r="AB38" s="40"/>
      <c r="AC38" s="1">
        <f t="shared" si="9"/>
        <v>407073.11</v>
      </c>
      <c r="AD38" s="1">
        <f t="shared" si="10"/>
        <v>109909.73970000001</v>
      </c>
      <c r="AE38" s="1">
        <f t="shared" si="11"/>
        <v>297163.37030000001</v>
      </c>
      <c r="AF38" s="40"/>
      <c r="AG38" s="40"/>
      <c r="AH38" s="1">
        <f t="shared" si="12"/>
        <v>402426.83000000007</v>
      </c>
      <c r="AI38" s="1">
        <f t="shared" si="13"/>
        <v>108655.24410000003</v>
      </c>
      <c r="AJ38" s="1">
        <f t="shared" si="14"/>
        <v>293771.58590000006</v>
      </c>
      <c r="AK38" s="40"/>
      <c r="AL38" s="40"/>
      <c r="AM38" s="1">
        <f t="shared" si="15"/>
        <v>362811.65999999986</v>
      </c>
      <c r="AN38" s="1">
        <f t="shared" si="16"/>
        <v>97959.148199999967</v>
      </c>
      <c r="AO38" s="1">
        <f t="shared" si="17"/>
        <v>264852.51179999986</v>
      </c>
      <c r="AP38" s="40"/>
      <c r="AQ38" s="40"/>
      <c r="AR38"/>
      <c r="AS38" s="1">
        <f t="shared" si="20"/>
        <v>362811.65999999986</v>
      </c>
      <c r="AT38" s="1">
        <f t="shared" si="20"/>
        <v>97959.148199999967</v>
      </c>
      <c r="AU38" s="1">
        <f t="shared" si="21"/>
        <v>264852.51179999986</v>
      </c>
      <c r="AV38" s="1">
        <f t="shared" si="22"/>
        <v>0</v>
      </c>
      <c r="AW38" s="1">
        <f t="shared" si="18"/>
        <v>0</v>
      </c>
      <c r="AX38" s="4">
        <f t="shared" si="19"/>
        <v>362811.6599999998</v>
      </c>
      <c r="AY38" s="1">
        <f t="shared" si="0"/>
        <v>364704.73290390911</v>
      </c>
      <c r="AZ38" s="1">
        <f>AT38*'[2]Opex Summary'!$E$67</f>
        <v>98470.277884055467</v>
      </c>
      <c r="BA38" s="1">
        <f>AU38*'[2]Opex Summary'!$E$67</f>
        <v>266234.45501985366</v>
      </c>
      <c r="BB38" s="40">
        <f>AV38*'[2]Opex Summary'!$E$68</f>
        <v>0</v>
      </c>
      <c r="BC38" s="40">
        <f>AW38*'[2]Opex Summary'!$E$66</f>
        <v>0</v>
      </c>
      <c r="BE38" s="1">
        <f t="shared" si="1"/>
        <v>369560.55638291477</v>
      </c>
      <c r="BF38" s="1">
        <f>AZ38*'[2]Opex Summary'!$F$67</f>
        <v>99781.350223386995</v>
      </c>
      <c r="BG38" s="1">
        <f>BA38*'[2]Opex Summary'!$F$67</f>
        <v>269779.20615952776</v>
      </c>
      <c r="BH38" s="40">
        <f>BB38*'[2]Opex Summary'!$F$68</f>
        <v>0</v>
      </c>
      <c r="BI38" s="40">
        <f>BC38*'[2]Opex Summary'!$F$66</f>
        <v>0</v>
      </c>
      <c r="BK38" s="1">
        <f t="shared" si="2"/>
        <v>376467.99945246754</v>
      </c>
      <c r="BL38" s="1">
        <f>BF38*'[2]Opex Summary'!$G$67</f>
        <v>101646.35985216624</v>
      </c>
      <c r="BM38" s="1">
        <f>BG38*'[2]Opex Summary'!$G$67</f>
        <v>274821.63960030128</v>
      </c>
      <c r="BN38" s="40">
        <f>BH38*'[2]Opex Summary'!$G$68</f>
        <v>0</v>
      </c>
      <c r="BO38" s="40">
        <f>BI38*'[2]Opex Summary'!$G$66</f>
        <v>0</v>
      </c>
      <c r="BQ38" s="1">
        <f t="shared" si="3"/>
        <v>383606.76722173853</v>
      </c>
      <c r="BR38" s="1">
        <f>BL38*'[2]Opex Summary'!$H$67</f>
        <v>103573.82714986939</v>
      </c>
      <c r="BS38" s="1">
        <f>BM38*'[2]Opex Summary'!$H$67</f>
        <v>280032.94007186912</v>
      </c>
      <c r="BT38" s="40">
        <f>BN38*'[2]Opex Summary'!$H$68</f>
        <v>0</v>
      </c>
      <c r="BU38" s="40">
        <f>BO38*'[2]Opex Summary'!$H$66</f>
        <v>0</v>
      </c>
      <c r="BW38" s="1">
        <f t="shared" si="4"/>
        <v>390943.97384336719</v>
      </c>
      <c r="BX38" s="1">
        <f>BR38*'[2]Opex Summary'!$I$67</f>
        <v>105554.87293770912</v>
      </c>
      <c r="BY38" s="1">
        <f>BS38*'[2]Opex Summary'!$I$67</f>
        <v>285389.10090565804</v>
      </c>
      <c r="BZ38" s="40">
        <f>BT38*'[2]Opex Summary'!$I$68</f>
        <v>0</v>
      </c>
      <c r="CA38" s="40">
        <f>BU38*'[2]Opex Summary'!$I$66</f>
        <v>0</v>
      </c>
    </row>
    <row r="39" spans="1:79" ht="12.75">
      <c r="A39" s="5" t="s">
        <v>154</v>
      </c>
      <c r="B39" s="20" t="s">
        <v>428</v>
      </c>
      <c r="C39" s="1">
        <v>339117.27000000008</v>
      </c>
      <c r="D39" s="1">
        <v>220496.61999999997</v>
      </c>
      <c r="E39" s="1">
        <v>155127.62000000002</v>
      </c>
      <c r="F39" s="1">
        <v>155750.79</v>
      </c>
      <c r="I39" s="82" t="s">
        <v>154</v>
      </c>
      <c r="J39" s="79" t="s">
        <v>428</v>
      </c>
      <c r="K39" s="76" t="s">
        <v>154</v>
      </c>
      <c r="L39" s="77" t="s">
        <v>428</v>
      </c>
      <c r="M39" s="34">
        <v>44149.330000000009</v>
      </c>
      <c r="N39" s="34">
        <v>0</v>
      </c>
      <c r="O39" s="78">
        <v>-44149.330000000009</v>
      </c>
      <c r="P39" s="34">
        <v>0</v>
      </c>
      <c r="Q39" s="34">
        <v>177789.35191000003</v>
      </c>
      <c r="R39" s="71"/>
      <c r="S39" s="248"/>
      <c r="T39" s="248"/>
      <c r="U39" s="248"/>
      <c r="V39" s="249">
        <v>1</v>
      </c>
      <c r="X39" s="1">
        <f t="shared" si="6"/>
        <v>339117.27000000008</v>
      </c>
      <c r="Y39" s="1"/>
      <c r="Z39" s="1">
        <f t="shared" si="8"/>
        <v>0</v>
      </c>
      <c r="AA39" s="40">
        <f>X39</f>
        <v>339117.27000000008</v>
      </c>
      <c r="AB39" s="40"/>
      <c r="AC39" s="1">
        <f t="shared" si="9"/>
        <v>220496.61999999997</v>
      </c>
      <c r="AD39" s="1"/>
      <c r="AE39" s="1">
        <f t="shared" si="11"/>
        <v>0</v>
      </c>
      <c r="AF39" s="40">
        <f>AC39</f>
        <v>220496.61999999997</v>
      </c>
      <c r="AG39" s="40"/>
      <c r="AH39" s="1">
        <f t="shared" si="12"/>
        <v>155127.62000000002</v>
      </c>
      <c r="AI39" s="1"/>
      <c r="AJ39" s="1">
        <f t="shared" si="14"/>
        <v>0</v>
      </c>
      <c r="AK39" s="40">
        <f>AH39</f>
        <v>155127.62000000002</v>
      </c>
      <c r="AL39" s="40"/>
      <c r="AM39" s="1">
        <f t="shared" si="15"/>
        <v>155750.79</v>
      </c>
      <c r="AN39" s="1"/>
      <c r="AO39" s="1">
        <f t="shared" si="17"/>
        <v>0</v>
      </c>
      <c r="AP39" s="40">
        <f>AM39</f>
        <v>155750.79</v>
      </c>
      <c r="AQ39" s="40"/>
      <c r="AR39"/>
      <c r="AS39" s="1">
        <f t="shared" ref="AS39:AS44" si="23">AM39*1.025</f>
        <v>159644.55974999999</v>
      </c>
      <c r="AT39" s="1">
        <f t="shared" si="20"/>
        <v>0</v>
      </c>
      <c r="AU39" s="1">
        <f t="shared" si="21"/>
        <v>0</v>
      </c>
      <c r="AV39" s="1">
        <f t="shared" si="22"/>
        <v>159644.55974999999</v>
      </c>
      <c r="AW39" s="1">
        <f t="shared" si="18"/>
        <v>0</v>
      </c>
      <c r="AX39" s="4">
        <f t="shared" si="19"/>
        <v>159644.55974999999</v>
      </c>
      <c r="AY39" s="1">
        <f t="shared" si="0"/>
        <v>160174.64419844322</v>
      </c>
      <c r="AZ39" s="1">
        <f>AT39*'[2]Opex Summary'!$E$67</f>
        <v>0</v>
      </c>
      <c r="BA39" s="1">
        <f>AU39*'[2]Opex Summary'!$E$67</f>
        <v>0</v>
      </c>
      <c r="BB39" s="40">
        <f>AV39*'[2]Opex Summary'!$E$68</f>
        <v>160174.64419844322</v>
      </c>
      <c r="BC39" s="40">
        <f>AW39*'[2]Opex Summary'!$E$66</f>
        <v>0</v>
      </c>
      <c r="BE39" s="1">
        <f t="shared" si="1"/>
        <v>162071.62789643271</v>
      </c>
      <c r="BF39" s="1">
        <f>AZ39*'[2]Opex Summary'!$F$67</f>
        <v>0</v>
      </c>
      <c r="BG39" s="1">
        <f>BA39*'[2]Opex Summary'!$F$67</f>
        <v>0</v>
      </c>
      <c r="BH39" s="40">
        <f>BB39*'[2]Opex Summary'!$F$68</f>
        <v>162071.62789643271</v>
      </c>
      <c r="BI39" s="40">
        <f>BC39*'[2]Opex Summary'!$F$66</f>
        <v>0</v>
      </c>
      <c r="BK39" s="1">
        <f t="shared" si="2"/>
        <v>164837.27059897111</v>
      </c>
      <c r="BL39" s="1">
        <f>BF39*'[2]Opex Summary'!$G$67</f>
        <v>0</v>
      </c>
      <c r="BM39" s="1">
        <f>BG39*'[2]Opex Summary'!$G$67</f>
        <v>0</v>
      </c>
      <c r="BN39" s="40">
        <f>BH39*'[2]Opex Summary'!$G$68</f>
        <v>164837.27059897111</v>
      </c>
      <c r="BO39" s="40">
        <f>BI39*'[2]Opex Summary'!$G$66</f>
        <v>0</v>
      </c>
      <c r="BQ39" s="1">
        <f t="shared" si="3"/>
        <v>167716.9742410917</v>
      </c>
      <c r="BR39" s="1">
        <f>BL39*'[2]Opex Summary'!$H$67</f>
        <v>0</v>
      </c>
      <c r="BS39" s="1">
        <f>BM39*'[2]Opex Summary'!$H$67</f>
        <v>0</v>
      </c>
      <c r="BT39" s="40">
        <f>BN39*'[2]Opex Summary'!$H$68</f>
        <v>167716.9742410917</v>
      </c>
      <c r="BU39" s="40">
        <f>BO39*'[2]Opex Summary'!$H$66</f>
        <v>0</v>
      </c>
      <c r="BW39" s="1">
        <f t="shared" si="4"/>
        <v>170694.67632118645</v>
      </c>
      <c r="BX39" s="1">
        <f>BR39*'[2]Opex Summary'!$I$67</f>
        <v>0</v>
      </c>
      <c r="BY39" s="1">
        <f>BS39*'[2]Opex Summary'!$I$67</f>
        <v>0</v>
      </c>
      <c r="BZ39" s="40">
        <f>BT39*'[2]Opex Summary'!$I$68</f>
        <v>170694.67632118645</v>
      </c>
      <c r="CA39" s="40">
        <f>BU39*'[2]Opex Summary'!$I$66</f>
        <v>0</v>
      </c>
    </row>
    <row r="40" spans="1:79" ht="12.75">
      <c r="A40" s="5" t="s">
        <v>142</v>
      </c>
      <c r="B40" s="20" t="s">
        <v>416</v>
      </c>
      <c r="C40" s="1">
        <v>102872.94000000002</v>
      </c>
      <c r="D40" s="1">
        <v>75111.170000000042</v>
      </c>
      <c r="E40" s="1">
        <v>68063.070000000007</v>
      </c>
      <c r="F40" s="1">
        <v>71885.13</v>
      </c>
      <c r="I40" s="82" t="s">
        <v>142</v>
      </c>
      <c r="J40" s="79" t="s">
        <v>416</v>
      </c>
      <c r="K40" s="76" t="s">
        <v>142</v>
      </c>
      <c r="L40" s="77" t="s">
        <v>416</v>
      </c>
      <c r="M40" s="34">
        <v>11017.349999999999</v>
      </c>
      <c r="N40" s="34">
        <v>0</v>
      </c>
      <c r="O40" s="78">
        <v>-11017.349999999999</v>
      </c>
      <c r="P40" s="34">
        <v>0</v>
      </c>
      <c r="Q40" s="34">
        <v>44366.868449999994</v>
      </c>
      <c r="R40" s="71"/>
      <c r="S40" s="248"/>
      <c r="T40" s="248"/>
      <c r="U40" s="248"/>
      <c r="V40" s="249">
        <v>1</v>
      </c>
      <c r="X40" s="1">
        <f t="shared" si="6"/>
        <v>102872.94000000002</v>
      </c>
      <c r="Y40" s="1"/>
      <c r="Z40" s="1">
        <f t="shared" si="8"/>
        <v>0</v>
      </c>
      <c r="AA40" s="40">
        <f>X40</f>
        <v>102872.94000000002</v>
      </c>
      <c r="AB40" s="40"/>
      <c r="AC40" s="1">
        <f t="shared" si="9"/>
        <v>75111.170000000042</v>
      </c>
      <c r="AD40" s="1"/>
      <c r="AE40" s="1">
        <f t="shared" si="11"/>
        <v>0</v>
      </c>
      <c r="AF40" s="40">
        <f>AC40</f>
        <v>75111.170000000042</v>
      </c>
      <c r="AG40" s="40"/>
      <c r="AH40" s="1">
        <f t="shared" si="12"/>
        <v>68063.070000000007</v>
      </c>
      <c r="AI40" s="1"/>
      <c r="AJ40" s="1">
        <f t="shared" si="14"/>
        <v>0</v>
      </c>
      <c r="AK40" s="40">
        <f>AH40</f>
        <v>68063.070000000007</v>
      </c>
      <c r="AL40" s="40"/>
      <c r="AM40" s="1">
        <f t="shared" si="15"/>
        <v>71885.13</v>
      </c>
      <c r="AN40" s="1"/>
      <c r="AO40" s="1">
        <f t="shared" si="17"/>
        <v>0</v>
      </c>
      <c r="AP40" s="40">
        <f>AM40</f>
        <v>71885.13</v>
      </c>
      <c r="AQ40" s="40"/>
      <c r="AR40"/>
      <c r="AS40" s="1">
        <f t="shared" si="23"/>
        <v>73682.258249999999</v>
      </c>
      <c r="AT40" s="1">
        <f t="shared" si="20"/>
        <v>0</v>
      </c>
      <c r="AU40" s="1">
        <f t="shared" si="20"/>
        <v>0</v>
      </c>
      <c r="AV40" s="1">
        <f t="shared" si="22"/>
        <v>73682.258249999999</v>
      </c>
      <c r="AW40" s="1">
        <f t="shared" si="18"/>
        <v>0</v>
      </c>
      <c r="AX40" s="4">
        <f t="shared" si="19"/>
        <v>73682.258249999999</v>
      </c>
      <c r="AY40" s="1">
        <f t="shared" si="0"/>
        <v>73926.91312133208</v>
      </c>
      <c r="AZ40" s="1">
        <f>AT40*'[2]Opex Summary'!$E$67</f>
        <v>0</v>
      </c>
      <c r="BA40" s="1">
        <f>AU40*'[2]Opex Summary'!$E$67</f>
        <v>0</v>
      </c>
      <c r="BB40" s="40">
        <f>AV40*'[2]Opex Summary'!$E$68</f>
        <v>73926.91312133208</v>
      </c>
      <c r="BC40" s="40">
        <f>AW40*'[2]Opex Summary'!$E$66</f>
        <v>0</v>
      </c>
      <c r="BE40" s="1">
        <f t="shared" si="1"/>
        <v>74802.445885807014</v>
      </c>
      <c r="BF40" s="1">
        <f>AZ40*'[2]Opex Summary'!$F$67</f>
        <v>0</v>
      </c>
      <c r="BG40" s="1">
        <f>BA40*'[2]Opex Summary'!$F$67</f>
        <v>0</v>
      </c>
      <c r="BH40" s="40">
        <f>BB40*'[2]Opex Summary'!$F$68</f>
        <v>74802.445885807014</v>
      </c>
      <c r="BI40" s="40">
        <f>BC40*'[2]Opex Summary'!$F$66</f>
        <v>0</v>
      </c>
      <c r="BK40" s="1">
        <f t="shared" si="2"/>
        <v>76078.899027428473</v>
      </c>
      <c r="BL40" s="1">
        <f>BF40*'[2]Opex Summary'!$G$67</f>
        <v>0</v>
      </c>
      <c r="BM40" s="1">
        <f>BG40*'[2]Opex Summary'!$G$67</f>
        <v>0</v>
      </c>
      <c r="BN40" s="40">
        <f>BH40*'[2]Opex Summary'!$G$68</f>
        <v>76078.899027428473</v>
      </c>
      <c r="BO40" s="40">
        <f>BI40*'[2]Opex Summary'!$G$66</f>
        <v>0</v>
      </c>
      <c r="BQ40" s="1">
        <f t="shared" si="3"/>
        <v>77407.995789475783</v>
      </c>
      <c r="BR40" s="1">
        <f>BL40*'[2]Opex Summary'!$H$67</f>
        <v>0</v>
      </c>
      <c r="BS40" s="1">
        <f>BM40*'[2]Opex Summary'!$H$67</f>
        <v>0</v>
      </c>
      <c r="BT40" s="40">
        <f>BN40*'[2]Opex Summary'!$H$68</f>
        <v>77407.995789475783</v>
      </c>
      <c r="BU40" s="40">
        <f>BO40*'[2]Opex Summary'!$H$66</f>
        <v>0</v>
      </c>
      <c r="BW40" s="1">
        <f t="shared" si="4"/>
        <v>78782.322694198912</v>
      </c>
      <c r="BX40" s="1">
        <f>BR40*'[2]Opex Summary'!$I$67</f>
        <v>0</v>
      </c>
      <c r="BY40" s="1">
        <f>BS40*'[2]Opex Summary'!$I$67</f>
        <v>0</v>
      </c>
      <c r="BZ40" s="40">
        <f>BT40*'[2]Opex Summary'!$I$68</f>
        <v>78782.322694198912</v>
      </c>
      <c r="CA40" s="40">
        <f>BU40*'[2]Opex Summary'!$I$66</f>
        <v>0</v>
      </c>
    </row>
    <row r="41" spans="1:79" ht="12.75">
      <c r="A41" s="5" t="s">
        <v>139</v>
      </c>
      <c r="B41" s="20" t="s">
        <v>413</v>
      </c>
      <c r="C41" s="1">
        <v>263781.56</v>
      </c>
      <c r="D41" s="1">
        <v>229125.98999999996</v>
      </c>
      <c r="E41" s="1">
        <v>266395.10000000009</v>
      </c>
      <c r="F41" s="1">
        <v>207283.14999999997</v>
      </c>
      <c r="I41" s="82" t="s">
        <v>139</v>
      </c>
      <c r="J41" s="79" t="s">
        <v>413</v>
      </c>
      <c r="K41" s="76" t="s">
        <v>139</v>
      </c>
      <c r="L41" s="77" t="s">
        <v>413</v>
      </c>
      <c r="M41" s="34">
        <v>43921.98</v>
      </c>
      <c r="N41" s="34">
        <v>0</v>
      </c>
      <c r="O41" s="78">
        <v>-43921.98</v>
      </c>
      <c r="P41" s="34">
        <v>0</v>
      </c>
      <c r="Q41" s="34">
        <v>276873.81346000003</v>
      </c>
      <c r="R41" s="71"/>
      <c r="S41" s="39">
        <v>0.27</v>
      </c>
      <c r="T41" s="39">
        <v>0.73</v>
      </c>
      <c r="U41" s="39"/>
      <c r="V41" s="39"/>
      <c r="X41" s="1">
        <f t="shared" si="6"/>
        <v>263781.56</v>
      </c>
      <c r="Y41" s="1">
        <f t="shared" si="7"/>
        <v>71221.021200000003</v>
      </c>
      <c r="Z41" s="1">
        <f t="shared" si="8"/>
        <v>192560.53879999998</v>
      </c>
      <c r="AA41" s="40"/>
      <c r="AB41" s="40"/>
      <c r="AC41" s="1">
        <f t="shared" si="9"/>
        <v>229125.98999999996</v>
      </c>
      <c r="AD41" s="1">
        <f t="shared" si="10"/>
        <v>61864.017299999992</v>
      </c>
      <c r="AE41" s="1">
        <f t="shared" si="11"/>
        <v>167261.97269999995</v>
      </c>
      <c r="AF41" s="40"/>
      <c r="AG41" s="40"/>
      <c r="AH41" s="1">
        <f t="shared" si="12"/>
        <v>266395.10000000009</v>
      </c>
      <c r="AI41" s="1">
        <f t="shared" si="13"/>
        <v>71926.677000000025</v>
      </c>
      <c r="AJ41" s="1">
        <f t="shared" si="14"/>
        <v>194468.42300000007</v>
      </c>
      <c r="AK41" s="40"/>
      <c r="AL41" s="40"/>
      <c r="AM41" s="1">
        <f t="shared" si="15"/>
        <v>207283.14999999997</v>
      </c>
      <c r="AN41" s="1">
        <f t="shared" si="16"/>
        <v>55966.450499999992</v>
      </c>
      <c r="AO41" s="1">
        <f t="shared" si="17"/>
        <v>151316.69949999996</v>
      </c>
      <c r="AP41" s="40"/>
      <c r="AQ41" s="40"/>
      <c r="AR41"/>
      <c r="AS41" s="1">
        <f t="shared" si="20"/>
        <v>207283.14999999997</v>
      </c>
      <c r="AT41" s="1">
        <f t="shared" si="20"/>
        <v>55966.450499999992</v>
      </c>
      <c r="AU41" s="1">
        <f t="shared" si="20"/>
        <v>151316.69949999996</v>
      </c>
      <c r="AV41" s="1">
        <f t="shared" si="22"/>
        <v>0</v>
      </c>
      <c r="AW41" s="1">
        <f t="shared" si="18"/>
        <v>0</v>
      </c>
      <c r="AX41" s="4">
        <f t="shared" si="19"/>
        <v>207283.14999999997</v>
      </c>
      <c r="AY41" s="1">
        <f t="shared" si="0"/>
        <v>208364.70872030669</v>
      </c>
      <c r="AZ41" s="1">
        <f>AT41*'[2]Opex Summary'!$E$67</f>
        <v>56258.471354482812</v>
      </c>
      <c r="BA41" s="1">
        <f>AU41*'[2]Opex Summary'!$E$67</f>
        <v>152106.23736582388</v>
      </c>
      <c r="BB41" s="40">
        <f>AV41*'[2]Opex Summary'!$E$68</f>
        <v>0</v>
      </c>
      <c r="BC41" s="40">
        <f>AW41*'[2]Opex Summary'!$E$66</f>
        <v>0</v>
      </c>
      <c r="BE41" s="1">
        <f t="shared" si="1"/>
        <v>211138.95910292186</v>
      </c>
      <c r="BF41" s="1">
        <f>AZ41*'[2]Opex Summary'!$F$67</f>
        <v>57007.51895778891</v>
      </c>
      <c r="BG41" s="1">
        <f>BA41*'[2]Opex Summary'!$F$67</f>
        <v>154131.44014513295</v>
      </c>
      <c r="BH41" s="40">
        <f>BB41*'[2]Opex Summary'!$F$68</f>
        <v>0</v>
      </c>
      <c r="BI41" s="40">
        <f>BC41*'[2]Opex Summary'!$F$66</f>
        <v>0</v>
      </c>
      <c r="BK41" s="1">
        <f t="shared" si="2"/>
        <v>215085.34979472752</v>
      </c>
      <c r="BL41" s="1">
        <f>BF41*'[2]Opex Summary'!$G$67</f>
        <v>58073.044444576444</v>
      </c>
      <c r="BM41" s="1">
        <f>BG41*'[2]Opex Summary'!$G$67</f>
        <v>157012.30535015109</v>
      </c>
      <c r="BN41" s="40">
        <f>BH41*'[2]Opex Summary'!$G$68</f>
        <v>0</v>
      </c>
      <c r="BO41" s="40">
        <f>BI41*'[2]Opex Summary'!$G$66</f>
        <v>0</v>
      </c>
      <c r="BQ41" s="1">
        <f t="shared" si="3"/>
        <v>219163.90192927845</v>
      </c>
      <c r="BR41" s="1">
        <f>BL41*'[2]Opex Summary'!$H$67</f>
        <v>59174.253520905193</v>
      </c>
      <c r="BS41" s="1">
        <f>BM41*'[2]Opex Summary'!$H$67</f>
        <v>159989.64840837326</v>
      </c>
      <c r="BT41" s="40">
        <f>BN41*'[2]Opex Summary'!$H$68</f>
        <v>0</v>
      </c>
      <c r="BU41" s="40">
        <f>BO41*'[2]Opex Summary'!$H$66</f>
        <v>0</v>
      </c>
      <c r="BW41" s="1">
        <f t="shared" si="4"/>
        <v>223355.82701992203</v>
      </c>
      <c r="BX41" s="1">
        <f>BR41*'[2]Opex Summary'!$I$67</f>
        <v>60306.073295378956</v>
      </c>
      <c r="BY41" s="1">
        <f>BS41*'[2]Opex Summary'!$I$67</f>
        <v>163049.75372454306</v>
      </c>
      <c r="BZ41" s="40">
        <f>BT41*'[2]Opex Summary'!$I$68</f>
        <v>0</v>
      </c>
      <c r="CA41" s="40">
        <f>BU41*'[2]Opex Summary'!$I$66</f>
        <v>0</v>
      </c>
    </row>
    <row r="42" spans="1:79" ht="12.75">
      <c r="A42" s="5" t="s">
        <v>143</v>
      </c>
      <c r="B42" s="20" t="s">
        <v>417</v>
      </c>
      <c r="C42" s="1">
        <v>66477.490000000005</v>
      </c>
      <c r="D42" s="1">
        <v>84749.569999999992</v>
      </c>
      <c r="E42" s="1">
        <v>111334.13999999998</v>
      </c>
      <c r="F42" s="1">
        <v>110588.32000000002</v>
      </c>
      <c r="I42" s="82" t="s">
        <v>143</v>
      </c>
      <c r="J42" s="79" t="s">
        <v>417</v>
      </c>
      <c r="K42" s="76" t="s">
        <v>143</v>
      </c>
      <c r="L42" s="77" t="s">
        <v>417</v>
      </c>
      <c r="M42" s="34">
        <v>24305.359999999997</v>
      </c>
      <c r="N42" s="34">
        <v>0</v>
      </c>
      <c r="O42" s="78">
        <v>-24305.359999999997</v>
      </c>
      <c r="P42" s="34">
        <v>0</v>
      </c>
      <c r="Q42" s="34">
        <v>97877.68471999999</v>
      </c>
      <c r="R42" s="71"/>
      <c r="S42" s="248"/>
      <c r="T42" s="248"/>
      <c r="U42" s="248"/>
      <c r="V42" s="249">
        <v>1</v>
      </c>
      <c r="X42" s="1">
        <f t="shared" si="6"/>
        <v>66477.490000000005</v>
      </c>
      <c r="Y42" s="1"/>
      <c r="Z42" s="1">
        <f t="shared" si="8"/>
        <v>0</v>
      </c>
      <c r="AA42" s="40">
        <f>X42</f>
        <v>66477.490000000005</v>
      </c>
      <c r="AB42" s="40"/>
      <c r="AC42" s="1">
        <f t="shared" si="9"/>
        <v>84749.569999999992</v>
      </c>
      <c r="AD42" s="1"/>
      <c r="AE42" s="1">
        <f t="shared" si="11"/>
        <v>0</v>
      </c>
      <c r="AF42" s="40">
        <f>AC42</f>
        <v>84749.569999999992</v>
      </c>
      <c r="AG42" s="40"/>
      <c r="AH42" s="1">
        <f t="shared" si="12"/>
        <v>111334.13999999998</v>
      </c>
      <c r="AI42" s="1"/>
      <c r="AJ42" s="1">
        <f t="shared" si="14"/>
        <v>0</v>
      </c>
      <c r="AK42" s="40">
        <f>AH42</f>
        <v>111334.13999999998</v>
      </c>
      <c r="AL42" s="40"/>
      <c r="AM42" s="1">
        <f t="shared" si="15"/>
        <v>110588.32000000002</v>
      </c>
      <c r="AN42" s="1"/>
      <c r="AO42" s="1">
        <f t="shared" si="17"/>
        <v>0</v>
      </c>
      <c r="AP42" s="40">
        <f>AM42</f>
        <v>110588.32000000002</v>
      </c>
      <c r="AQ42" s="40"/>
      <c r="AR42"/>
      <c r="AS42" s="1">
        <f t="shared" si="23"/>
        <v>113353.02800000001</v>
      </c>
      <c r="AT42" s="1">
        <f t="shared" si="20"/>
        <v>0</v>
      </c>
      <c r="AU42" s="1">
        <f t="shared" si="20"/>
        <v>0</v>
      </c>
      <c r="AV42" s="1">
        <f t="shared" si="22"/>
        <v>113353.02800000001</v>
      </c>
      <c r="AW42" s="1">
        <f t="shared" si="18"/>
        <v>0</v>
      </c>
      <c r="AX42" s="4">
        <f t="shared" si="19"/>
        <v>113353.02800000001</v>
      </c>
      <c r="AY42" s="1">
        <f t="shared" si="0"/>
        <v>113729.40585729024</v>
      </c>
      <c r="AZ42" s="1">
        <f>AT42*'[2]Opex Summary'!$E$67</f>
        <v>0</v>
      </c>
      <c r="BA42" s="1">
        <f>AU42*'[2]Opex Summary'!$E$67</f>
        <v>0</v>
      </c>
      <c r="BB42" s="40">
        <f>AV42*'[2]Opex Summary'!$E$68</f>
        <v>113729.40585729024</v>
      </c>
      <c r="BC42" s="40">
        <f>AW42*'[2]Opex Summary'!$E$66</f>
        <v>0</v>
      </c>
      <c r="BE42" s="1">
        <f t="shared" si="1"/>
        <v>115076.32833664361</v>
      </c>
      <c r="BF42" s="1">
        <f>AZ42*'[2]Opex Summary'!$F$67</f>
        <v>0</v>
      </c>
      <c r="BG42" s="1">
        <f>BA42*'[2]Opex Summary'!$F$67</f>
        <v>0</v>
      </c>
      <c r="BH42" s="40">
        <f>BB42*'[2]Opex Summary'!$F$68</f>
        <v>115076.32833664361</v>
      </c>
      <c r="BI42" s="40">
        <f>BC42*'[2]Opex Summary'!$F$66</f>
        <v>0</v>
      </c>
      <c r="BK42" s="1">
        <f t="shared" si="2"/>
        <v>117040.02804047163</v>
      </c>
      <c r="BL42" s="1">
        <f>BF42*'[2]Opex Summary'!$G$67</f>
        <v>0</v>
      </c>
      <c r="BM42" s="1">
        <f>BG42*'[2]Opex Summary'!$G$67</f>
        <v>0</v>
      </c>
      <c r="BN42" s="40">
        <f>BH42*'[2]Opex Summary'!$G$68</f>
        <v>117040.02804047163</v>
      </c>
      <c r="BO42" s="40">
        <f>BI42*'[2]Opex Summary'!$G$66</f>
        <v>0</v>
      </c>
      <c r="BQ42" s="1">
        <f t="shared" si="3"/>
        <v>119084.71486279849</v>
      </c>
      <c r="BR42" s="1">
        <f>BL42*'[2]Opex Summary'!$H$67</f>
        <v>0</v>
      </c>
      <c r="BS42" s="1">
        <f>BM42*'[2]Opex Summary'!$H$67</f>
        <v>0</v>
      </c>
      <c r="BT42" s="40">
        <f>BN42*'[2]Opex Summary'!$H$68</f>
        <v>119084.71486279849</v>
      </c>
      <c r="BU42" s="40">
        <f>BO42*'[2]Opex Summary'!$H$66</f>
        <v>0</v>
      </c>
      <c r="BW42" s="1">
        <f t="shared" si="4"/>
        <v>121198.9838851141</v>
      </c>
      <c r="BX42" s="1">
        <f>BR42*'[2]Opex Summary'!$I$67</f>
        <v>0</v>
      </c>
      <c r="BY42" s="1">
        <f>BS42*'[2]Opex Summary'!$I$67</f>
        <v>0</v>
      </c>
      <c r="BZ42" s="40">
        <f>BT42*'[2]Opex Summary'!$I$68</f>
        <v>121198.9838851141</v>
      </c>
      <c r="CA42" s="40">
        <f>BU42*'[2]Opex Summary'!$I$66</f>
        <v>0</v>
      </c>
    </row>
    <row r="43" spans="1:79" ht="12.75">
      <c r="A43" s="5" t="s">
        <v>140</v>
      </c>
      <c r="B43" s="20" t="s">
        <v>414</v>
      </c>
      <c r="C43" s="1">
        <v>530484.79</v>
      </c>
      <c r="D43" s="1">
        <v>661945.33000000019</v>
      </c>
      <c r="E43" s="1">
        <v>716137.46999999986</v>
      </c>
      <c r="F43" s="1">
        <v>665280.27999999991</v>
      </c>
      <c r="I43" s="82" t="s">
        <v>140</v>
      </c>
      <c r="J43" s="79" t="s">
        <v>414</v>
      </c>
      <c r="K43" s="76" t="s">
        <v>140</v>
      </c>
      <c r="L43" s="77" t="s">
        <v>414</v>
      </c>
      <c r="M43" s="34">
        <v>143612.09999999998</v>
      </c>
      <c r="N43" s="34">
        <v>0</v>
      </c>
      <c r="O43" s="78">
        <v>-143612.09999999998</v>
      </c>
      <c r="P43" s="34">
        <v>0</v>
      </c>
      <c r="Q43" s="34">
        <v>578325.92669999995</v>
      </c>
      <c r="R43" s="71"/>
      <c r="S43" s="39">
        <v>0.27</v>
      </c>
      <c r="T43" s="39">
        <v>0.73</v>
      </c>
      <c r="U43" s="39"/>
      <c r="V43" s="39"/>
      <c r="X43" s="1">
        <f t="shared" si="6"/>
        <v>530484.79</v>
      </c>
      <c r="Y43" s="1">
        <f t="shared" si="7"/>
        <v>143230.89330000003</v>
      </c>
      <c r="Z43" s="1">
        <f t="shared" si="8"/>
        <v>387253.89670000004</v>
      </c>
      <c r="AA43" s="40"/>
      <c r="AB43" s="40"/>
      <c r="AC43" s="1">
        <f t="shared" si="9"/>
        <v>661945.33000000019</v>
      </c>
      <c r="AD43" s="1">
        <f t="shared" si="10"/>
        <v>178725.23910000006</v>
      </c>
      <c r="AE43" s="1">
        <f t="shared" si="11"/>
        <v>483220.09090000013</v>
      </c>
      <c r="AF43" s="40"/>
      <c r="AG43" s="40"/>
      <c r="AH43" s="1">
        <f t="shared" si="12"/>
        <v>716137.46999999986</v>
      </c>
      <c r="AI43" s="1">
        <f t="shared" si="13"/>
        <v>193357.11689999996</v>
      </c>
      <c r="AJ43" s="1">
        <f t="shared" si="14"/>
        <v>522780.35309999989</v>
      </c>
      <c r="AK43" s="40"/>
      <c r="AL43" s="40"/>
      <c r="AM43" s="1">
        <f t="shared" si="15"/>
        <v>665280.27999999991</v>
      </c>
      <c r="AN43" s="1">
        <f t="shared" si="16"/>
        <v>179625.67559999999</v>
      </c>
      <c r="AO43" s="1">
        <f t="shared" si="17"/>
        <v>485654.60439999989</v>
      </c>
      <c r="AP43" s="40"/>
      <c r="AQ43" s="40"/>
      <c r="AR43"/>
      <c r="AS43" s="1">
        <f t="shared" si="20"/>
        <v>665280.27999999991</v>
      </c>
      <c r="AT43" s="1">
        <f t="shared" si="20"/>
        <v>179625.67559999999</v>
      </c>
      <c r="AU43" s="1">
        <f t="shared" si="20"/>
        <v>485654.60439999989</v>
      </c>
      <c r="AV43" s="1">
        <f t="shared" si="22"/>
        <v>0</v>
      </c>
      <c r="AW43" s="1">
        <f t="shared" si="18"/>
        <v>0</v>
      </c>
      <c r="AX43" s="4">
        <f t="shared" si="19"/>
        <v>665280.27999999991</v>
      </c>
      <c r="AY43" s="1">
        <f t="shared" si="0"/>
        <v>668751.56885431393</v>
      </c>
      <c r="AZ43" s="1">
        <f>AT43*'[2]Opex Summary'!$E$67</f>
        <v>180562.92359066478</v>
      </c>
      <c r="BA43" s="1">
        <f>AU43*'[2]Opex Summary'!$E$67</f>
        <v>488188.64526364917</v>
      </c>
      <c r="BB43" s="40">
        <f>AV43*'[2]Opex Summary'!$E$68</f>
        <v>0</v>
      </c>
      <c r="BC43" s="40">
        <f>AW43*'[2]Opex Summary'!$E$66</f>
        <v>0</v>
      </c>
      <c r="BE43" s="1">
        <f t="shared" si="1"/>
        <v>677655.5925115014</v>
      </c>
      <c r="BF43" s="1">
        <f>AZ43*'[2]Opex Summary'!$F$67</f>
        <v>182967.0099781054</v>
      </c>
      <c r="BG43" s="1">
        <f>BA43*'[2]Opex Summary'!$F$67</f>
        <v>494688.58253339602</v>
      </c>
      <c r="BH43" s="40">
        <f>BB43*'[2]Opex Summary'!$F$68</f>
        <v>0</v>
      </c>
      <c r="BI43" s="40">
        <f>BC43*'[2]Opex Summary'!$F$66</f>
        <v>0</v>
      </c>
      <c r="BK43" s="1">
        <f t="shared" si="2"/>
        <v>690321.62882190035</v>
      </c>
      <c r="BL43" s="1">
        <f>BF43*'[2]Opex Summary'!$G$67</f>
        <v>186386.83978191312</v>
      </c>
      <c r="BM43" s="1">
        <f>BG43*'[2]Opex Summary'!$G$67</f>
        <v>503934.78903998726</v>
      </c>
      <c r="BN43" s="40">
        <f>BH43*'[2]Opex Summary'!$G$68</f>
        <v>0</v>
      </c>
      <c r="BO43" s="40">
        <f>BI43*'[2]Opex Summary'!$G$66</f>
        <v>0</v>
      </c>
      <c r="BQ43" s="1">
        <f t="shared" si="3"/>
        <v>703411.84047715855</v>
      </c>
      <c r="BR43" s="1">
        <f>BL43*'[2]Opex Summary'!$H$67</f>
        <v>189921.19692883283</v>
      </c>
      <c r="BS43" s="1">
        <f>BM43*'[2]Opex Summary'!$H$67</f>
        <v>513490.64354832575</v>
      </c>
      <c r="BT43" s="40">
        <f>BN43*'[2]Opex Summary'!$H$68</f>
        <v>0</v>
      </c>
      <c r="BU43" s="40">
        <f>BO43*'[2]Opex Summary'!$H$66</f>
        <v>0</v>
      </c>
      <c r="BW43" s="1">
        <f t="shared" si="4"/>
        <v>716865.92537524295</v>
      </c>
      <c r="BX43" s="1">
        <f>BR43*'[2]Opex Summary'!$I$67</f>
        <v>193553.79985131562</v>
      </c>
      <c r="BY43" s="1">
        <f>BS43*'[2]Opex Summary'!$I$67</f>
        <v>523312.12552392739</v>
      </c>
      <c r="BZ43" s="40">
        <f>BT43*'[2]Opex Summary'!$I$68</f>
        <v>0</v>
      </c>
      <c r="CA43" s="40">
        <f>BU43*'[2]Opex Summary'!$I$66</f>
        <v>0</v>
      </c>
    </row>
    <row r="44" spans="1:79" ht="12.75">
      <c r="A44" s="5" t="s">
        <v>144</v>
      </c>
      <c r="B44" s="20" t="s">
        <v>418</v>
      </c>
      <c r="C44" s="1">
        <v>181500.46</v>
      </c>
      <c r="D44" s="1">
        <v>242651.02999999997</v>
      </c>
      <c r="E44" s="1">
        <v>195037.42</v>
      </c>
      <c r="F44" s="1">
        <v>268466.02999999997</v>
      </c>
      <c r="I44" s="82" t="s">
        <v>144</v>
      </c>
      <c r="J44" s="79" t="s">
        <v>418</v>
      </c>
      <c r="K44" s="76" t="s">
        <v>144</v>
      </c>
      <c r="L44" s="77" t="s">
        <v>418</v>
      </c>
      <c r="M44" s="34">
        <v>56233.700000000004</v>
      </c>
      <c r="N44" s="34">
        <v>0</v>
      </c>
      <c r="O44" s="78">
        <v>-56233.700000000004</v>
      </c>
      <c r="P44" s="34">
        <v>0</v>
      </c>
      <c r="Q44" s="34">
        <v>226453.10990000004</v>
      </c>
      <c r="R44" s="71"/>
      <c r="S44" s="248"/>
      <c r="T44" s="248"/>
      <c r="U44" s="248"/>
      <c r="V44" s="249">
        <v>1</v>
      </c>
      <c r="X44" s="1">
        <f t="shared" si="6"/>
        <v>181500.46</v>
      </c>
      <c r="Y44" s="1"/>
      <c r="Z44" s="1">
        <f t="shared" si="8"/>
        <v>0</v>
      </c>
      <c r="AA44" s="40">
        <f>X44</f>
        <v>181500.46</v>
      </c>
      <c r="AB44" s="40"/>
      <c r="AC44" s="1">
        <f t="shared" si="9"/>
        <v>242651.02999999997</v>
      </c>
      <c r="AD44" s="1"/>
      <c r="AE44" s="1">
        <f t="shared" si="11"/>
        <v>0</v>
      </c>
      <c r="AF44" s="40">
        <f>AC44</f>
        <v>242651.02999999997</v>
      </c>
      <c r="AG44" s="40"/>
      <c r="AH44" s="1">
        <f t="shared" si="12"/>
        <v>195037.42</v>
      </c>
      <c r="AI44" s="1"/>
      <c r="AJ44" s="1">
        <f t="shared" si="14"/>
        <v>0</v>
      </c>
      <c r="AK44" s="40">
        <f>AH44</f>
        <v>195037.42</v>
      </c>
      <c r="AL44" s="40"/>
      <c r="AM44" s="1">
        <f>F44</f>
        <v>268466.02999999997</v>
      </c>
      <c r="AN44" s="1"/>
      <c r="AO44" s="1">
        <f t="shared" si="17"/>
        <v>0</v>
      </c>
      <c r="AP44" s="40">
        <f>AM44</f>
        <v>268466.02999999997</v>
      </c>
      <c r="AQ44" s="40"/>
      <c r="AR44"/>
      <c r="AS44" s="1">
        <f t="shared" si="23"/>
        <v>275177.68074999994</v>
      </c>
      <c r="AT44" s="1">
        <f t="shared" si="20"/>
        <v>0</v>
      </c>
      <c r="AU44" s="1">
        <f t="shared" si="20"/>
        <v>0</v>
      </c>
      <c r="AV44" s="1">
        <f t="shared" si="22"/>
        <v>275177.68074999994</v>
      </c>
      <c r="AW44" s="1">
        <f t="shared" si="18"/>
        <v>0</v>
      </c>
      <c r="AX44" s="4">
        <f t="shared" si="19"/>
        <v>275177.68074999994</v>
      </c>
      <c r="AY44" s="1">
        <f t="shared" si="0"/>
        <v>276091.38184543769</v>
      </c>
      <c r="AZ44" s="1">
        <f>AT44*'[2]Opex Summary'!$E$67</f>
        <v>0</v>
      </c>
      <c r="BA44" s="1">
        <f>AU44*'[2]Opex Summary'!$E$67</f>
        <v>0</v>
      </c>
      <c r="BB44" s="40">
        <f>AV44*'[2]Opex Summary'!$E$68</f>
        <v>276091.38184543769</v>
      </c>
      <c r="BC44" s="40">
        <f>AW44*'[2]Opex Summary'!$E$66</f>
        <v>0</v>
      </c>
      <c r="BE44" s="1">
        <f t="shared" si="1"/>
        <v>279361.19307640451</v>
      </c>
      <c r="BF44" s="1">
        <f>AZ44*'[2]Opex Summary'!$F$67</f>
        <v>0</v>
      </c>
      <c r="BG44" s="1">
        <f>BA44*'[2]Opex Summary'!$F$67</f>
        <v>0</v>
      </c>
      <c r="BH44" s="40">
        <f>BB44*'[2]Opex Summary'!$F$68</f>
        <v>279361.19307640451</v>
      </c>
      <c r="BI44" s="40">
        <f>BC44*'[2]Opex Summary'!$F$66</f>
        <v>0</v>
      </c>
      <c r="BK44" s="1">
        <f t="shared" si="2"/>
        <v>284128.30287243798</v>
      </c>
      <c r="BL44" s="1">
        <f>BF44*'[2]Opex Summary'!$G$67</f>
        <v>0</v>
      </c>
      <c r="BM44" s="1">
        <f>BG44*'[2]Opex Summary'!$G$67</f>
        <v>0</v>
      </c>
      <c r="BN44" s="40">
        <f>BH44*'[2]Opex Summary'!$G$68</f>
        <v>284128.30287243798</v>
      </c>
      <c r="BO44" s="40">
        <f>BI44*'[2]Opex Summary'!$G$66</f>
        <v>0</v>
      </c>
      <c r="BQ44" s="1">
        <f t="shared" si="3"/>
        <v>289092.01833337819</v>
      </c>
      <c r="BR44" s="1">
        <f>BL44*'[2]Opex Summary'!$H$67</f>
        <v>0</v>
      </c>
      <c r="BS44" s="1">
        <f>BM44*'[2]Opex Summary'!$H$67</f>
        <v>0</v>
      </c>
      <c r="BT44" s="40">
        <f>BN44*'[2]Opex Summary'!$H$68</f>
        <v>289092.01833337819</v>
      </c>
      <c r="BU44" s="40">
        <f>BO44*'[2]Opex Summary'!$H$66</f>
        <v>0</v>
      </c>
      <c r="BW44" s="1">
        <f t="shared" si="4"/>
        <v>294224.65269090398</v>
      </c>
      <c r="BX44" s="1">
        <f>BR44*'[2]Opex Summary'!$I$67</f>
        <v>0</v>
      </c>
      <c r="BY44" s="1">
        <f>BS44*'[2]Opex Summary'!$I$67</f>
        <v>0</v>
      </c>
      <c r="BZ44" s="40">
        <f>BT44*'[2]Opex Summary'!$I$68</f>
        <v>294224.65269090398</v>
      </c>
      <c r="CA44" s="40">
        <f>BU44*'[2]Opex Summary'!$I$66</f>
        <v>0</v>
      </c>
    </row>
    <row r="45" spans="1:79" ht="12.75">
      <c r="A45" s="5" t="s">
        <v>285</v>
      </c>
      <c r="B45" s="20" t="s">
        <v>613</v>
      </c>
      <c r="C45" s="1">
        <v>5237.67</v>
      </c>
      <c r="D45" s="1">
        <v>0</v>
      </c>
      <c r="E45" s="1">
        <v>0</v>
      </c>
      <c r="F45" s="1">
        <v>0</v>
      </c>
      <c r="I45" s="82"/>
      <c r="J45" s="79"/>
      <c r="K45" s="76"/>
      <c r="L45" s="77"/>
      <c r="M45" s="34"/>
      <c r="N45" s="34"/>
      <c r="O45" s="78"/>
      <c r="P45" s="34"/>
      <c r="Q45" s="34"/>
      <c r="R45" s="71"/>
      <c r="S45" s="39">
        <v>0.27</v>
      </c>
      <c r="T45" s="39">
        <v>0.73</v>
      </c>
      <c r="U45" s="39"/>
      <c r="V45" s="39"/>
      <c r="X45" s="1">
        <f t="shared" si="6"/>
        <v>5237.67</v>
      </c>
      <c r="Y45" s="1">
        <f t="shared" si="7"/>
        <v>1414.1709000000001</v>
      </c>
      <c r="Z45" s="1">
        <f t="shared" si="8"/>
        <v>3823.4991</v>
      </c>
      <c r="AA45" s="40"/>
      <c r="AB45" s="40"/>
      <c r="AC45" s="1">
        <f t="shared" si="9"/>
        <v>0</v>
      </c>
      <c r="AD45" s="1">
        <f t="shared" si="10"/>
        <v>0</v>
      </c>
      <c r="AE45" s="1">
        <f t="shared" si="11"/>
        <v>0</v>
      </c>
      <c r="AF45" s="40"/>
      <c r="AG45" s="40"/>
      <c r="AH45" s="1">
        <f t="shared" si="12"/>
        <v>0</v>
      </c>
      <c r="AI45" s="1">
        <f t="shared" si="13"/>
        <v>0</v>
      </c>
      <c r="AJ45" s="1">
        <f t="shared" si="14"/>
        <v>0</v>
      </c>
      <c r="AK45" s="40"/>
      <c r="AL45" s="40"/>
      <c r="AM45" s="1">
        <f t="shared" si="15"/>
        <v>0</v>
      </c>
      <c r="AN45" s="1">
        <f t="shared" si="16"/>
        <v>0</v>
      </c>
      <c r="AO45" s="1">
        <f t="shared" si="17"/>
        <v>0</v>
      </c>
      <c r="AP45" s="40"/>
      <c r="AQ45" s="40"/>
      <c r="AR45"/>
      <c r="AS45" s="1">
        <f t="shared" si="20"/>
        <v>0</v>
      </c>
      <c r="AT45" s="1">
        <f t="shared" si="20"/>
        <v>0</v>
      </c>
      <c r="AU45" s="1">
        <f t="shared" si="20"/>
        <v>0</v>
      </c>
      <c r="AV45" s="1">
        <f t="shared" ref="AV45" si="24">AP45</f>
        <v>0</v>
      </c>
      <c r="AW45" s="1">
        <f t="shared" si="18"/>
        <v>0</v>
      </c>
      <c r="AX45" s="4">
        <f t="shared" si="19"/>
        <v>0</v>
      </c>
      <c r="AY45" s="1">
        <f t="shared" si="0"/>
        <v>0</v>
      </c>
      <c r="AZ45" s="1">
        <f>AT45*'[2]Opex Summary'!$E$67</f>
        <v>0</v>
      </c>
      <c r="BA45" s="1">
        <f>AU45*'[2]Opex Summary'!$E$67</f>
        <v>0</v>
      </c>
      <c r="BB45" s="40">
        <f>AV45*'[2]Opex Summary'!$E$68</f>
        <v>0</v>
      </c>
      <c r="BC45" s="40">
        <f>AW45*'[2]Opex Summary'!$E$66</f>
        <v>0</v>
      </c>
      <c r="BE45" s="1">
        <f t="shared" si="1"/>
        <v>0</v>
      </c>
      <c r="BF45" s="1">
        <f>AZ45*'[2]Opex Summary'!$F$67</f>
        <v>0</v>
      </c>
      <c r="BG45" s="1">
        <f>BA45*'[2]Opex Summary'!$F$67</f>
        <v>0</v>
      </c>
      <c r="BH45" s="40">
        <f>BB45*'[2]Opex Summary'!$F$68</f>
        <v>0</v>
      </c>
      <c r="BI45" s="40">
        <f>BC45*'[2]Opex Summary'!$F$66</f>
        <v>0</v>
      </c>
      <c r="BK45" s="1">
        <f t="shared" si="2"/>
        <v>0</v>
      </c>
      <c r="BL45" s="1">
        <f>BF45*'[2]Opex Summary'!$G$67</f>
        <v>0</v>
      </c>
      <c r="BM45" s="1">
        <f>BG45*'[2]Opex Summary'!$G$67</f>
        <v>0</v>
      </c>
      <c r="BN45" s="40">
        <f>BH45*'[2]Opex Summary'!$G$68</f>
        <v>0</v>
      </c>
      <c r="BO45" s="40">
        <f>BI45*'[2]Opex Summary'!$G$66</f>
        <v>0</v>
      </c>
      <c r="BQ45" s="1">
        <f t="shared" si="3"/>
        <v>0</v>
      </c>
      <c r="BR45" s="1">
        <f>BL45*'[2]Opex Summary'!$H$67</f>
        <v>0</v>
      </c>
      <c r="BS45" s="1">
        <f>BM45*'[2]Opex Summary'!$H$67</f>
        <v>0</v>
      </c>
      <c r="BT45" s="40">
        <f>BN45*'[2]Opex Summary'!$H$68</f>
        <v>0</v>
      </c>
      <c r="BU45" s="40">
        <f>BO45*'[2]Opex Summary'!$H$66</f>
        <v>0</v>
      </c>
      <c r="BW45" s="1">
        <f t="shared" si="4"/>
        <v>0</v>
      </c>
      <c r="BX45" s="1">
        <f>BR45*'[2]Opex Summary'!$I$67</f>
        <v>0</v>
      </c>
      <c r="BY45" s="1">
        <f>BS45*'[2]Opex Summary'!$I$67</f>
        <v>0</v>
      </c>
      <c r="BZ45" s="40">
        <f>BT45*'[2]Opex Summary'!$I$68</f>
        <v>0</v>
      </c>
      <c r="CA45" s="40">
        <f>BU45*'[2]Opex Summary'!$I$66</f>
        <v>0</v>
      </c>
    </row>
    <row r="46" spans="1:79" ht="12.75">
      <c r="A46" s="5" t="s">
        <v>135</v>
      </c>
      <c r="B46" s="20" t="s">
        <v>408</v>
      </c>
      <c r="C46" s="1">
        <v>0</v>
      </c>
      <c r="D46" s="1">
        <v>14284.04</v>
      </c>
      <c r="E46" s="1">
        <v>50606.270000000004</v>
      </c>
      <c r="F46" s="1">
        <v>46365.12000000001</v>
      </c>
      <c r="I46" s="94" t="s">
        <v>135</v>
      </c>
      <c r="J46" s="79" t="s">
        <v>408</v>
      </c>
      <c r="K46" s="76" t="s">
        <v>135</v>
      </c>
      <c r="L46" s="77" t="s">
        <v>408</v>
      </c>
      <c r="M46" s="34">
        <v>0</v>
      </c>
      <c r="N46" s="34">
        <v>0</v>
      </c>
      <c r="O46" s="78">
        <v>0</v>
      </c>
      <c r="P46" s="34">
        <v>0</v>
      </c>
      <c r="Q46" s="34">
        <v>0</v>
      </c>
      <c r="R46" s="71"/>
      <c r="S46" s="39">
        <v>0.27</v>
      </c>
      <c r="T46" s="39">
        <v>0.73</v>
      </c>
      <c r="U46" s="39"/>
      <c r="V46" s="39"/>
      <c r="X46" s="1">
        <f t="shared" si="6"/>
        <v>0</v>
      </c>
      <c r="Y46" s="1">
        <f t="shared" si="7"/>
        <v>0</v>
      </c>
      <c r="Z46" s="1">
        <f t="shared" si="8"/>
        <v>0</v>
      </c>
      <c r="AA46" s="40"/>
      <c r="AB46" s="40"/>
      <c r="AC46" s="1">
        <f t="shared" si="9"/>
        <v>14284.04</v>
      </c>
      <c r="AD46" s="1">
        <f t="shared" si="10"/>
        <v>3856.6908000000003</v>
      </c>
      <c r="AE46" s="1">
        <f t="shared" si="11"/>
        <v>10427.349200000001</v>
      </c>
      <c r="AF46" s="40"/>
      <c r="AG46" s="40"/>
      <c r="AH46" s="1">
        <f t="shared" si="12"/>
        <v>50606.270000000004</v>
      </c>
      <c r="AI46" s="1">
        <f t="shared" si="13"/>
        <v>13663.692900000002</v>
      </c>
      <c r="AJ46" s="1">
        <f t="shared" si="14"/>
        <v>36942.577100000002</v>
      </c>
      <c r="AK46" s="40"/>
      <c r="AL46" s="40"/>
      <c r="AM46" s="1">
        <f t="shared" si="15"/>
        <v>46365.12000000001</v>
      </c>
      <c r="AN46" s="1">
        <f t="shared" si="16"/>
        <v>12518.582400000003</v>
      </c>
      <c r="AO46" s="1">
        <f t="shared" si="17"/>
        <v>33846.537600000003</v>
      </c>
      <c r="AP46" s="40"/>
      <c r="AQ46" s="40"/>
      <c r="AR46"/>
      <c r="AS46" s="1">
        <f t="shared" si="20"/>
        <v>46365.12000000001</v>
      </c>
      <c r="AT46" s="1">
        <f t="shared" si="20"/>
        <v>12518.582400000003</v>
      </c>
      <c r="AU46" s="1">
        <f t="shared" si="20"/>
        <v>33846.537600000003</v>
      </c>
      <c r="AV46" s="1">
        <f t="shared" si="18"/>
        <v>0</v>
      </c>
      <c r="AW46" s="1">
        <f t="shared" si="18"/>
        <v>0</v>
      </c>
      <c r="AX46" s="4">
        <f t="shared" si="19"/>
        <v>46365.12000000001</v>
      </c>
      <c r="AY46" s="1">
        <f t="shared" si="0"/>
        <v>46607.04318504456</v>
      </c>
      <c r="AZ46" s="1">
        <f>AT46*'[2]Opex Summary'!$E$67</f>
        <v>12583.901659962034</v>
      </c>
      <c r="BA46" s="1">
        <f>AU46*'[2]Opex Summary'!$E$67</f>
        <v>34023.14152508253</v>
      </c>
      <c r="BB46" s="40">
        <f>AV46*'[2]Opex Summary'!$E$68</f>
        <v>0</v>
      </c>
      <c r="BC46" s="40">
        <f>AW46*'[2]Opex Summary'!$E$66</f>
        <v>0</v>
      </c>
      <c r="BE46" s="1">
        <f t="shared" si="1"/>
        <v>47227.587845331705</v>
      </c>
      <c r="BF46" s="1">
        <f>AZ46*'[2]Opex Summary'!$F$67</f>
        <v>12751.448718239562</v>
      </c>
      <c r="BG46" s="1">
        <f>BA46*'[2]Opex Summary'!$F$67</f>
        <v>34476.139127092145</v>
      </c>
      <c r="BH46" s="40">
        <f>BB46*'[2]Opex Summary'!$F$68</f>
        <v>0</v>
      </c>
      <c r="BI46" s="40">
        <f>BC46*'[2]Opex Summary'!$F$66</f>
        <v>0</v>
      </c>
      <c r="BK46" s="1">
        <f t="shared" si="2"/>
        <v>48110.316991393287</v>
      </c>
      <c r="BL46" s="1">
        <f>BF46*'[2]Opex Summary'!$G$67</f>
        <v>12989.785587676188</v>
      </c>
      <c r="BM46" s="1">
        <f>BG46*'[2]Opex Summary'!$G$67</f>
        <v>35120.531403717097</v>
      </c>
      <c r="BN46" s="40">
        <f>BH46*'[2]Opex Summary'!$G$68</f>
        <v>0</v>
      </c>
      <c r="BO46" s="40">
        <f>BI46*'[2]Opex Summary'!$G$66</f>
        <v>0</v>
      </c>
      <c r="BQ46" s="1">
        <f t="shared" si="3"/>
        <v>49022.608024912937</v>
      </c>
      <c r="BR46" s="1">
        <f>BL46*'[2]Opex Summary'!$H$67</f>
        <v>13236.104166726494</v>
      </c>
      <c r="BS46" s="1">
        <f>BM46*'[2]Opex Summary'!$H$67</f>
        <v>35786.503858186443</v>
      </c>
      <c r="BT46" s="40">
        <f>BN46*'[2]Opex Summary'!$H$68</f>
        <v>0</v>
      </c>
      <c r="BU46" s="40">
        <f>BO46*'[2]Opex Summary'!$H$66</f>
        <v>0</v>
      </c>
      <c r="BW46" s="1">
        <f t="shared" si="4"/>
        <v>49960.258334929451</v>
      </c>
      <c r="BX46" s="1">
        <f>BR46*'[2]Opex Summary'!$I$67</f>
        <v>13489.269750430953</v>
      </c>
      <c r="BY46" s="1">
        <f>BS46*'[2]Opex Summary'!$I$67</f>
        <v>36470.988584498496</v>
      </c>
      <c r="BZ46" s="40">
        <f>BT46*'[2]Opex Summary'!$I$68</f>
        <v>0</v>
      </c>
      <c r="CA46" s="40">
        <f>BU46*'[2]Opex Summary'!$I$66</f>
        <v>0</v>
      </c>
    </row>
    <row r="47" spans="1:79" ht="12.75">
      <c r="A47" s="5" t="s">
        <v>129</v>
      </c>
      <c r="B47" s="20" t="s">
        <v>402</v>
      </c>
      <c r="C47" s="1">
        <v>0</v>
      </c>
      <c r="D47" s="1">
        <v>322.77999999999997</v>
      </c>
      <c r="E47" s="1">
        <v>0</v>
      </c>
      <c r="F47" s="1">
        <v>0</v>
      </c>
      <c r="I47" s="94" t="s">
        <v>129</v>
      </c>
      <c r="J47" s="79" t="s">
        <v>402</v>
      </c>
      <c r="K47" s="76" t="s">
        <v>129</v>
      </c>
      <c r="L47" s="77" t="s">
        <v>402</v>
      </c>
      <c r="M47" s="34">
        <v>0</v>
      </c>
      <c r="N47" s="34">
        <v>0</v>
      </c>
      <c r="O47" s="78">
        <v>0</v>
      </c>
      <c r="P47" s="34">
        <v>0</v>
      </c>
      <c r="Q47" s="34">
        <v>0</v>
      </c>
      <c r="R47" s="71"/>
      <c r="S47" s="39">
        <v>1</v>
      </c>
      <c r="T47" s="39">
        <v>0</v>
      </c>
      <c r="U47" s="39"/>
      <c r="V47" s="39"/>
      <c r="X47" s="1">
        <f t="shared" si="6"/>
        <v>0</v>
      </c>
      <c r="Y47" s="1">
        <f t="shared" si="7"/>
        <v>0</v>
      </c>
      <c r="Z47" s="1">
        <f t="shared" si="8"/>
        <v>0</v>
      </c>
      <c r="AA47" s="40"/>
      <c r="AB47" s="40"/>
      <c r="AC47" s="1">
        <f t="shared" si="9"/>
        <v>322.77999999999997</v>
      </c>
      <c r="AD47" s="1">
        <f t="shared" si="10"/>
        <v>322.77999999999997</v>
      </c>
      <c r="AE47" s="1">
        <f t="shared" si="11"/>
        <v>0</v>
      </c>
      <c r="AF47" s="40"/>
      <c r="AG47" s="40"/>
      <c r="AH47" s="1">
        <f t="shared" si="12"/>
        <v>0</v>
      </c>
      <c r="AI47" s="1">
        <f t="shared" si="13"/>
        <v>0</v>
      </c>
      <c r="AJ47" s="1">
        <f t="shared" si="14"/>
        <v>0</v>
      </c>
      <c r="AK47" s="40"/>
      <c r="AL47" s="40"/>
      <c r="AM47" s="1">
        <f t="shared" si="15"/>
        <v>0</v>
      </c>
      <c r="AN47" s="1">
        <f t="shared" si="16"/>
        <v>0</v>
      </c>
      <c r="AO47" s="1">
        <f t="shared" si="17"/>
        <v>0</v>
      </c>
      <c r="AP47" s="40"/>
      <c r="AQ47" s="40"/>
      <c r="AR47"/>
      <c r="AS47" s="1">
        <f t="shared" si="20"/>
        <v>0</v>
      </c>
      <c r="AT47" s="1">
        <f t="shared" si="20"/>
        <v>0</v>
      </c>
      <c r="AU47" s="1">
        <f t="shared" si="20"/>
        <v>0</v>
      </c>
      <c r="AV47" s="1">
        <f t="shared" si="18"/>
        <v>0</v>
      </c>
      <c r="AW47" s="1">
        <f t="shared" si="18"/>
        <v>0</v>
      </c>
      <c r="AX47" s="4">
        <f t="shared" si="19"/>
        <v>0</v>
      </c>
      <c r="AY47" s="1">
        <f t="shared" si="0"/>
        <v>0</v>
      </c>
      <c r="AZ47" s="1">
        <f>AT47*'[2]Opex Summary'!$E$67</f>
        <v>0</v>
      </c>
      <c r="BA47" s="1">
        <f>AU47*'[2]Opex Summary'!$E$67</f>
        <v>0</v>
      </c>
      <c r="BB47" s="40">
        <f>AV47*'[2]Opex Summary'!$E$68</f>
        <v>0</v>
      </c>
      <c r="BC47" s="40">
        <f>AW47*'[2]Opex Summary'!$E$66</f>
        <v>0</v>
      </c>
      <c r="BE47" s="1">
        <f t="shared" si="1"/>
        <v>0</v>
      </c>
      <c r="BF47" s="1">
        <f>AZ47*'[2]Opex Summary'!$F$67</f>
        <v>0</v>
      </c>
      <c r="BG47" s="1">
        <f>BA47*'[2]Opex Summary'!$F$67</f>
        <v>0</v>
      </c>
      <c r="BH47" s="40">
        <f>BB47*'[2]Opex Summary'!$F$68</f>
        <v>0</v>
      </c>
      <c r="BI47" s="40">
        <f>BC47*'[2]Opex Summary'!$F$66</f>
        <v>0</v>
      </c>
      <c r="BK47" s="1">
        <f t="shared" si="2"/>
        <v>0</v>
      </c>
      <c r="BL47" s="1">
        <f>BF47*'[2]Opex Summary'!$G$67</f>
        <v>0</v>
      </c>
      <c r="BM47" s="1">
        <f>BG47*'[2]Opex Summary'!$G$67</f>
        <v>0</v>
      </c>
      <c r="BN47" s="40">
        <f>BH47*'[2]Opex Summary'!$G$68</f>
        <v>0</v>
      </c>
      <c r="BO47" s="40">
        <f>BI47*'[2]Opex Summary'!$G$66</f>
        <v>0</v>
      </c>
      <c r="BQ47" s="1">
        <f t="shared" si="3"/>
        <v>0</v>
      </c>
      <c r="BR47" s="1">
        <f>BL47*'[2]Opex Summary'!$H$67</f>
        <v>0</v>
      </c>
      <c r="BS47" s="1">
        <f>BM47*'[2]Opex Summary'!$H$67</f>
        <v>0</v>
      </c>
      <c r="BT47" s="40">
        <f>BN47*'[2]Opex Summary'!$H$68</f>
        <v>0</v>
      </c>
      <c r="BU47" s="40">
        <f>BO47*'[2]Opex Summary'!$H$66</f>
        <v>0</v>
      </c>
      <c r="BW47" s="1">
        <f t="shared" si="4"/>
        <v>0</v>
      </c>
      <c r="BX47" s="1">
        <f>BR47*'[2]Opex Summary'!$I$67</f>
        <v>0</v>
      </c>
      <c r="BY47" s="1">
        <f>BS47*'[2]Opex Summary'!$I$67</f>
        <v>0</v>
      </c>
      <c r="BZ47" s="40">
        <f>BT47*'[2]Opex Summary'!$I$68</f>
        <v>0</v>
      </c>
      <c r="CA47" s="40">
        <f>BU47*'[2]Opex Summary'!$I$66</f>
        <v>0</v>
      </c>
    </row>
    <row r="48" spans="1:79" ht="12.75">
      <c r="A48" s="5" t="s">
        <v>130</v>
      </c>
      <c r="B48" s="20" t="s">
        <v>403</v>
      </c>
      <c r="C48" s="1">
        <v>0</v>
      </c>
      <c r="D48" s="1">
        <v>15698.49</v>
      </c>
      <c r="E48" s="1">
        <v>5760.68</v>
      </c>
      <c r="F48" s="1">
        <v>6406.0199999999995</v>
      </c>
      <c r="I48" s="94" t="s">
        <v>130</v>
      </c>
      <c r="J48" s="79" t="s">
        <v>403</v>
      </c>
      <c r="K48" s="76" t="s">
        <v>130</v>
      </c>
      <c r="L48" s="77" t="s">
        <v>403</v>
      </c>
      <c r="M48" s="34">
        <v>384.97000000000008</v>
      </c>
      <c r="N48" s="34">
        <v>25389.43</v>
      </c>
      <c r="O48" s="78">
        <v>25004.46</v>
      </c>
      <c r="P48" s="34">
        <v>97674.66</v>
      </c>
      <c r="Q48" s="34">
        <v>1550.2741900000005</v>
      </c>
      <c r="R48" s="71"/>
      <c r="S48" s="39">
        <v>1</v>
      </c>
      <c r="T48" s="39">
        <v>0</v>
      </c>
      <c r="U48" s="39"/>
      <c r="V48" s="39"/>
      <c r="X48" s="1">
        <f t="shared" si="6"/>
        <v>0</v>
      </c>
      <c r="Y48" s="1">
        <f t="shared" si="7"/>
        <v>0</v>
      </c>
      <c r="Z48" s="1">
        <f t="shared" si="8"/>
        <v>0</v>
      </c>
      <c r="AA48" s="40"/>
      <c r="AB48" s="40"/>
      <c r="AC48" s="1">
        <f t="shared" si="9"/>
        <v>15698.49</v>
      </c>
      <c r="AD48" s="1">
        <f t="shared" si="10"/>
        <v>15698.49</v>
      </c>
      <c r="AE48" s="1">
        <f t="shared" si="11"/>
        <v>0</v>
      </c>
      <c r="AF48" s="40"/>
      <c r="AG48" s="40"/>
      <c r="AH48" s="1">
        <f t="shared" si="12"/>
        <v>5760.68</v>
      </c>
      <c r="AI48" s="1">
        <f t="shared" si="13"/>
        <v>5760.68</v>
      </c>
      <c r="AJ48" s="1">
        <f t="shared" si="14"/>
        <v>0</v>
      </c>
      <c r="AK48" s="40"/>
      <c r="AL48" s="40"/>
      <c r="AM48" s="1">
        <f t="shared" si="15"/>
        <v>6406.0199999999995</v>
      </c>
      <c r="AN48" s="1">
        <f t="shared" si="16"/>
        <v>6406.0199999999995</v>
      </c>
      <c r="AO48" s="1">
        <f t="shared" si="17"/>
        <v>0</v>
      </c>
      <c r="AP48" s="40"/>
      <c r="AQ48" s="40"/>
      <c r="AR48"/>
      <c r="AS48" s="1">
        <f t="shared" si="20"/>
        <v>6406.0199999999995</v>
      </c>
      <c r="AT48" s="1">
        <f t="shared" si="20"/>
        <v>6406.0199999999995</v>
      </c>
      <c r="AU48" s="1">
        <f t="shared" si="20"/>
        <v>0</v>
      </c>
      <c r="AV48" s="1">
        <f t="shared" si="18"/>
        <v>0</v>
      </c>
      <c r="AW48" s="1">
        <f t="shared" si="18"/>
        <v>0</v>
      </c>
      <c r="AX48" s="4">
        <f t="shared" si="19"/>
        <v>6406.0199999999995</v>
      </c>
      <c r="AY48" s="1">
        <f t="shared" si="0"/>
        <v>6439.4452291778625</v>
      </c>
      <c r="AZ48" s="1">
        <f>AT48*'[2]Opex Summary'!$E$67</f>
        <v>6439.4452291778625</v>
      </c>
      <c r="BA48" s="1">
        <f>AU48*'[2]Opex Summary'!$E$67</f>
        <v>0</v>
      </c>
      <c r="BB48" s="40">
        <f>AV48*'[2]Opex Summary'!$E$68</f>
        <v>0</v>
      </c>
      <c r="BC48" s="40">
        <f>AW48*'[2]Opex Summary'!$E$66</f>
        <v>0</v>
      </c>
      <c r="BE48" s="1">
        <f t="shared" si="1"/>
        <v>6525.1825572532052</v>
      </c>
      <c r="BF48" s="1">
        <f>AZ48*'[2]Opex Summary'!$F$67</f>
        <v>6525.1825572532052</v>
      </c>
      <c r="BG48" s="1">
        <f>BA48*'[2]Opex Summary'!$F$67</f>
        <v>0</v>
      </c>
      <c r="BH48" s="40">
        <f>BB48*'[2]Opex Summary'!$F$68</f>
        <v>0</v>
      </c>
      <c r="BI48" s="40">
        <f>BC48*'[2]Opex Summary'!$F$66</f>
        <v>0</v>
      </c>
      <c r="BK48" s="1">
        <f t="shared" si="2"/>
        <v>6647.1445097781498</v>
      </c>
      <c r="BL48" s="1">
        <f>BF48*'[2]Opex Summary'!$G$67</f>
        <v>6647.1445097781498</v>
      </c>
      <c r="BM48" s="1">
        <f>BG48*'[2]Opex Summary'!$G$67</f>
        <v>0</v>
      </c>
      <c r="BN48" s="40">
        <f>BH48*'[2]Opex Summary'!$G$68</f>
        <v>0</v>
      </c>
      <c r="BO48" s="40">
        <f>BI48*'[2]Opex Summary'!$G$66</f>
        <v>0</v>
      </c>
      <c r="BQ48" s="1">
        <f t="shared" si="3"/>
        <v>6773.1908697691852</v>
      </c>
      <c r="BR48" s="1">
        <f>BL48*'[2]Opex Summary'!$H$67</f>
        <v>6773.1908697691852</v>
      </c>
      <c r="BS48" s="1">
        <f>BM48*'[2]Opex Summary'!$H$67</f>
        <v>0</v>
      </c>
      <c r="BT48" s="40">
        <f>BN48*'[2]Opex Summary'!$H$68</f>
        <v>0</v>
      </c>
      <c r="BU48" s="40">
        <f>BO48*'[2]Opex Summary'!$H$66</f>
        <v>0</v>
      </c>
      <c r="BW48" s="1">
        <f t="shared" si="4"/>
        <v>6902.7409850060694</v>
      </c>
      <c r="BX48" s="1">
        <f>BR48*'[2]Opex Summary'!$I$67</f>
        <v>6902.7409850060694</v>
      </c>
      <c r="BY48" s="1">
        <f>BS48*'[2]Opex Summary'!$I$67</f>
        <v>0</v>
      </c>
      <c r="BZ48" s="40">
        <f>BT48*'[2]Opex Summary'!$I$68</f>
        <v>0</v>
      </c>
      <c r="CA48" s="40">
        <f>BU48*'[2]Opex Summary'!$I$66</f>
        <v>0</v>
      </c>
    </row>
    <row r="49" spans="1:79" ht="12.75">
      <c r="A49" s="5" t="s">
        <v>131</v>
      </c>
      <c r="B49" s="20" t="s">
        <v>404</v>
      </c>
      <c r="C49" s="1">
        <v>0</v>
      </c>
      <c r="D49" s="1">
        <v>29955.670000000002</v>
      </c>
      <c r="E49" s="1">
        <v>25379.32</v>
      </c>
      <c r="F49" s="1">
        <v>39279.550000000003</v>
      </c>
      <c r="I49" s="94" t="s">
        <v>131</v>
      </c>
      <c r="J49" s="79" t="s">
        <v>404</v>
      </c>
      <c r="K49" s="76" t="s">
        <v>131</v>
      </c>
      <c r="L49" s="77" t="s">
        <v>404</v>
      </c>
      <c r="M49" s="34">
        <v>3150.57</v>
      </c>
      <c r="N49" s="34">
        <v>0</v>
      </c>
      <c r="O49" s="78">
        <v>-3150.57</v>
      </c>
      <c r="P49" s="34">
        <v>0</v>
      </c>
      <c r="Q49" s="34">
        <v>12687.345390000002</v>
      </c>
      <c r="R49" s="71"/>
      <c r="S49" s="39">
        <v>1</v>
      </c>
      <c r="T49" s="39">
        <v>0</v>
      </c>
      <c r="U49" s="39"/>
      <c r="V49" s="39"/>
      <c r="X49" s="1">
        <f t="shared" si="6"/>
        <v>0</v>
      </c>
      <c r="Y49" s="1">
        <f t="shared" si="7"/>
        <v>0</v>
      </c>
      <c r="Z49" s="1">
        <f t="shared" si="8"/>
        <v>0</v>
      </c>
      <c r="AA49" s="40"/>
      <c r="AB49" s="40"/>
      <c r="AC49" s="1">
        <f t="shared" si="9"/>
        <v>29955.670000000002</v>
      </c>
      <c r="AD49" s="1">
        <f t="shared" si="10"/>
        <v>29955.670000000002</v>
      </c>
      <c r="AE49" s="1">
        <f t="shared" si="11"/>
        <v>0</v>
      </c>
      <c r="AF49" s="40"/>
      <c r="AG49" s="40"/>
      <c r="AH49" s="1">
        <f t="shared" si="12"/>
        <v>25379.32</v>
      </c>
      <c r="AI49" s="1">
        <f t="shared" si="13"/>
        <v>25379.32</v>
      </c>
      <c r="AJ49" s="1">
        <f t="shared" si="14"/>
        <v>0</v>
      </c>
      <c r="AK49" s="40"/>
      <c r="AL49" s="40"/>
      <c r="AM49" s="1">
        <f t="shared" si="15"/>
        <v>39279.550000000003</v>
      </c>
      <c r="AN49" s="1">
        <f t="shared" si="16"/>
        <v>39279.550000000003</v>
      </c>
      <c r="AO49" s="1">
        <f t="shared" si="17"/>
        <v>0</v>
      </c>
      <c r="AP49" s="40"/>
      <c r="AQ49" s="40"/>
      <c r="AR49"/>
      <c r="AS49" s="1">
        <f t="shared" si="20"/>
        <v>39279.550000000003</v>
      </c>
      <c r="AT49" s="1">
        <f t="shared" si="20"/>
        <v>39279.550000000003</v>
      </c>
      <c r="AU49" s="1">
        <f t="shared" si="20"/>
        <v>0</v>
      </c>
      <c r="AV49" s="1">
        <f t="shared" si="18"/>
        <v>0</v>
      </c>
      <c r="AW49" s="1">
        <f t="shared" si="18"/>
        <v>0</v>
      </c>
      <c r="AX49" s="4">
        <f t="shared" si="19"/>
        <v>39279.550000000003</v>
      </c>
      <c r="AY49" s="1">
        <f t="shared" si="0"/>
        <v>39484.502210694525</v>
      </c>
      <c r="AZ49" s="1">
        <f>AT49*'[2]Opex Summary'!$E$67</f>
        <v>39484.502210694525</v>
      </c>
      <c r="BA49" s="1">
        <f>AU49*'[2]Opex Summary'!$E$67</f>
        <v>0</v>
      </c>
      <c r="BB49" s="40">
        <f>AV49*'[2]Opex Summary'!$E$68</f>
        <v>0</v>
      </c>
      <c r="BC49" s="40">
        <f>AW49*'[2]Opex Summary'!$E$66</f>
        <v>0</v>
      </c>
      <c r="BE49" s="1">
        <f t="shared" si="1"/>
        <v>40010.214535195824</v>
      </c>
      <c r="BF49" s="1">
        <f>AZ49*'[2]Opex Summary'!$F$67</f>
        <v>40010.214535195824</v>
      </c>
      <c r="BG49" s="1">
        <f>BA49*'[2]Opex Summary'!$F$67</f>
        <v>0</v>
      </c>
      <c r="BH49" s="40">
        <f>BB49*'[2]Opex Summary'!$F$68</f>
        <v>0</v>
      </c>
      <c r="BI49" s="40">
        <f>BC49*'[2]Opex Summary'!$F$66</f>
        <v>0</v>
      </c>
      <c r="BK49" s="1">
        <f t="shared" si="2"/>
        <v>40758.044016262254</v>
      </c>
      <c r="BL49" s="1">
        <f>BF49*'[2]Opex Summary'!$G$67</f>
        <v>40758.044016262254</v>
      </c>
      <c r="BM49" s="1">
        <f>BG49*'[2]Opex Summary'!$G$67</f>
        <v>0</v>
      </c>
      <c r="BN49" s="40">
        <f>BH49*'[2]Opex Summary'!$G$68</f>
        <v>0</v>
      </c>
      <c r="BO49" s="40">
        <f>BI49*'[2]Opex Summary'!$G$66</f>
        <v>0</v>
      </c>
      <c r="BQ49" s="1">
        <f t="shared" si="3"/>
        <v>41530.917703760249</v>
      </c>
      <c r="BR49" s="1">
        <f>BL49*'[2]Opex Summary'!$H$67</f>
        <v>41530.917703760249</v>
      </c>
      <c r="BS49" s="1">
        <f>BM49*'[2]Opex Summary'!$H$67</f>
        <v>0</v>
      </c>
      <c r="BT49" s="40">
        <f>BN49*'[2]Opex Summary'!$H$68</f>
        <v>0</v>
      </c>
      <c r="BU49" s="40">
        <f>BO49*'[2]Opex Summary'!$H$66</f>
        <v>0</v>
      </c>
      <c r="BW49" s="1">
        <f t="shared" si="4"/>
        <v>42325.275234481815</v>
      </c>
      <c r="BX49" s="1">
        <f>BR49*'[2]Opex Summary'!$I$67</f>
        <v>42325.275234481815</v>
      </c>
      <c r="BY49" s="1">
        <f>BS49*'[2]Opex Summary'!$I$67</f>
        <v>0</v>
      </c>
      <c r="BZ49" s="40">
        <f>BT49*'[2]Opex Summary'!$I$68</f>
        <v>0</v>
      </c>
      <c r="CA49" s="40">
        <f>BU49*'[2]Opex Summary'!$I$66</f>
        <v>0</v>
      </c>
    </row>
    <row r="50" spans="1:79" ht="12.75">
      <c r="A50" s="5" t="s">
        <v>132</v>
      </c>
      <c r="B50" s="20" t="s">
        <v>405</v>
      </c>
      <c r="C50" s="1">
        <v>0</v>
      </c>
      <c r="D50" s="1">
        <v>0</v>
      </c>
      <c r="E50" s="1">
        <v>58854.739999999991</v>
      </c>
      <c r="F50" s="1">
        <v>31382.339999999989</v>
      </c>
      <c r="I50" s="94" t="s">
        <v>132</v>
      </c>
      <c r="J50" s="79" t="s">
        <v>405</v>
      </c>
      <c r="K50" s="76" t="s">
        <v>132</v>
      </c>
      <c r="L50" s="77" t="s">
        <v>405</v>
      </c>
      <c r="M50" s="34">
        <v>7529.68</v>
      </c>
      <c r="N50" s="34">
        <v>0</v>
      </c>
      <c r="O50" s="78">
        <v>-7529.68</v>
      </c>
      <c r="P50" s="34">
        <v>0</v>
      </c>
      <c r="Q50" s="34">
        <v>30322.021360000002</v>
      </c>
      <c r="R50" s="71"/>
      <c r="S50" s="39">
        <v>1</v>
      </c>
      <c r="T50" s="39">
        <v>0</v>
      </c>
      <c r="U50" s="39"/>
      <c r="V50" s="39"/>
      <c r="X50" s="1">
        <f t="shared" si="6"/>
        <v>0</v>
      </c>
      <c r="Y50" s="1">
        <f t="shared" si="7"/>
        <v>0</v>
      </c>
      <c r="Z50" s="1">
        <f t="shared" si="8"/>
        <v>0</v>
      </c>
      <c r="AA50" s="40"/>
      <c r="AB50" s="40"/>
      <c r="AC50" s="1">
        <f t="shared" si="9"/>
        <v>0</v>
      </c>
      <c r="AD50" s="1">
        <f t="shared" si="10"/>
        <v>0</v>
      </c>
      <c r="AE50" s="1">
        <f t="shared" si="11"/>
        <v>0</v>
      </c>
      <c r="AF50" s="40"/>
      <c r="AG50" s="40"/>
      <c r="AH50" s="1">
        <f t="shared" si="12"/>
        <v>58854.739999999991</v>
      </c>
      <c r="AI50" s="1">
        <f t="shared" si="13"/>
        <v>58854.739999999991</v>
      </c>
      <c r="AJ50" s="1">
        <f t="shared" si="14"/>
        <v>0</v>
      </c>
      <c r="AK50" s="40"/>
      <c r="AL50" s="40"/>
      <c r="AM50" s="1">
        <f t="shared" si="15"/>
        <v>31382.339999999989</v>
      </c>
      <c r="AN50" s="1">
        <f t="shared" si="16"/>
        <v>31382.339999999989</v>
      </c>
      <c r="AO50" s="1">
        <f t="shared" si="17"/>
        <v>0</v>
      </c>
      <c r="AP50" s="40"/>
      <c r="AQ50" s="40"/>
      <c r="AR50"/>
      <c r="AS50" s="1">
        <f t="shared" si="20"/>
        <v>31382.339999999989</v>
      </c>
      <c r="AT50" s="1">
        <f t="shared" si="20"/>
        <v>31382.339999999989</v>
      </c>
      <c r="AU50" s="1">
        <f t="shared" si="20"/>
        <v>0</v>
      </c>
      <c r="AV50" s="1">
        <f t="shared" si="18"/>
        <v>0</v>
      </c>
      <c r="AW50" s="1">
        <f t="shared" si="18"/>
        <v>0</v>
      </c>
      <c r="AX50" s="4">
        <f t="shared" si="19"/>
        <v>31382.339999999989</v>
      </c>
      <c r="AY50" s="1">
        <f t="shared" si="0"/>
        <v>31546.086274073066</v>
      </c>
      <c r="AZ50" s="1">
        <f>AT50*'[2]Opex Summary'!$E$67</f>
        <v>31546.086274073066</v>
      </c>
      <c r="BA50" s="1">
        <f>AU50*'[2]Opex Summary'!$E$67</f>
        <v>0</v>
      </c>
      <c r="BB50" s="40">
        <f>AV50*'[2]Opex Summary'!$E$68</f>
        <v>0</v>
      </c>
      <c r="BC50" s="40">
        <f>AW50*'[2]Opex Summary'!$E$66</f>
        <v>0</v>
      </c>
      <c r="BE50" s="1">
        <f t="shared" si="1"/>
        <v>31966.103379912878</v>
      </c>
      <c r="BF50" s="1">
        <f>AZ50*'[2]Opex Summary'!$F$67</f>
        <v>31966.103379912878</v>
      </c>
      <c r="BG50" s="1">
        <f>BA50*'[2]Opex Summary'!$F$67</f>
        <v>0</v>
      </c>
      <c r="BH50" s="40">
        <f>BB50*'[2]Opex Summary'!$F$68</f>
        <v>0</v>
      </c>
      <c r="BI50" s="40">
        <f>BC50*'[2]Opex Summary'!$F$66</f>
        <v>0</v>
      </c>
      <c r="BK50" s="1">
        <f t="shared" si="2"/>
        <v>32563.58066865092</v>
      </c>
      <c r="BL50" s="1">
        <f>BF50*'[2]Opex Summary'!$G$67</f>
        <v>32563.58066865092</v>
      </c>
      <c r="BM50" s="1">
        <f>BG50*'[2]Opex Summary'!$G$67</f>
        <v>0</v>
      </c>
      <c r="BN50" s="40">
        <f>BH50*'[2]Opex Summary'!$G$68</f>
        <v>0</v>
      </c>
      <c r="BO50" s="40">
        <f>BI50*'[2]Opex Summary'!$G$66</f>
        <v>0</v>
      </c>
      <c r="BQ50" s="1">
        <f t="shared" si="3"/>
        <v>33181.06699011122</v>
      </c>
      <c r="BR50" s="1">
        <f>BL50*'[2]Opex Summary'!$H$67</f>
        <v>33181.06699011122</v>
      </c>
      <c r="BS50" s="1">
        <f>BM50*'[2]Opex Summary'!$H$67</f>
        <v>0</v>
      </c>
      <c r="BT50" s="40">
        <f>BN50*'[2]Opex Summary'!$H$68</f>
        <v>0</v>
      </c>
      <c r="BU50" s="40">
        <f>BO50*'[2]Opex Summary'!$H$66</f>
        <v>0</v>
      </c>
      <c r="BW50" s="1">
        <f t="shared" si="4"/>
        <v>33815.717797227509</v>
      </c>
      <c r="BX50" s="1">
        <f>BR50*'[2]Opex Summary'!$I$67</f>
        <v>33815.717797227509</v>
      </c>
      <c r="BY50" s="1">
        <f>BS50*'[2]Opex Summary'!$I$67</f>
        <v>0</v>
      </c>
      <c r="BZ50" s="40">
        <f>BT50*'[2]Opex Summary'!$I$68</f>
        <v>0</v>
      </c>
      <c r="CA50" s="40">
        <f>BU50*'[2]Opex Summary'!$I$66</f>
        <v>0</v>
      </c>
    </row>
    <row r="51" spans="1:79" ht="12.75">
      <c r="A51" s="5" t="s">
        <v>133</v>
      </c>
      <c r="B51" s="20" t="s">
        <v>406</v>
      </c>
      <c r="C51" s="1">
        <v>0</v>
      </c>
      <c r="D51" s="1">
        <v>36501.590000000011</v>
      </c>
      <c r="E51" s="1">
        <v>82589.080000000016</v>
      </c>
      <c r="F51" s="1">
        <v>23480.63</v>
      </c>
      <c r="I51" s="94" t="s">
        <v>133</v>
      </c>
      <c r="J51" s="79" t="s">
        <v>406</v>
      </c>
      <c r="K51" s="76" t="s">
        <v>133</v>
      </c>
      <c r="L51" s="77" t="s">
        <v>406</v>
      </c>
      <c r="M51" s="34">
        <v>0</v>
      </c>
      <c r="N51" s="34">
        <v>457009.75</v>
      </c>
      <c r="O51" s="78">
        <v>457009.75</v>
      </c>
      <c r="P51" s="34">
        <v>1758143.72</v>
      </c>
      <c r="Q51" s="34">
        <v>0</v>
      </c>
      <c r="R51" s="71"/>
      <c r="S51" s="39">
        <v>0.27</v>
      </c>
      <c r="T51" s="39">
        <v>0.73</v>
      </c>
      <c r="U51" s="39"/>
      <c r="V51" s="39"/>
      <c r="X51" s="1">
        <f t="shared" si="6"/>
        <v>0</v>
      </c>
      <c r="Y51" s="1">
        <f t="shared" si="7"/>
        <v>0</v>
      </c>
      <c r="Z51" s="1">
        <f t="shared" si="8"/>
        <v>0</v>
      </c>
      <c r="AA51" s="40"/>
      <c r="AB51" s="40"/>
      <c r="AC51" s="1">
        <f t="shared" si="9"/>
        <v>36501.590000000011</v>
      </c>
      <c r="AD51" s="1">
        <f t="shared" si="10"/>
        <v>9855.4293000000034</v>
      </c>
      <c r="AE51" s="1">
        <f t="shared" si="11"/>
        <v>26646.160700000008</v>
      </c>
      <c r="AF51" s="40"/>
      <c r="AG51" s="40"/>
      <c r="AH51" s="1">
        <f t="shared" si="12"/>
        <v>82589.080000000016</v>
      </c>
      <c r="AI51" s="1">
        <f t="shared" si="13"/>
        <v>22299.051600000006</v>
      </c>
      <c r="AJ51" s="1">
        <f t="shared" si="14"/>
        <v>60290.02840000001</v>
      </c>
      <c r="AK51" s="40"/>
      <c r="AL51" s="40"/>
      <c r="AM51" s="1">
        <f t="shared" si="15"/>
        <v>23480.63</v>
      </c>
      <c r="AN51" s="1">
        <f t="shared" si="16"/>
        <v>6339.7701000000006</v>
      </c>
      <c r="AO51" s="1">
        <f t="shared" si="17"/>
        <v>17140.859899999999</v>
      </c>
      <c r="AP51" s="40"/>
      <c r="AQ51" s="40"/>
      <c r="AR51"/>
      <c r="AS51" s="1">
        <f t="shared" si="20"/>
        <v>23480.63</v>
      </c>
      <c r="AT51" s="1">
        <f t="shared" si="20"/>
        <v>6339.7701000000006</v>
      </c>
      <c r="AU51" s="1">
        <f t="shared" si="20"/>
        <v>17140.859899999999</v>
      </c>
      <c r="AV51" s="1">
        <f t="shared" si="18"/>
        <v>0</v>
      </c>
      <c r="AW51" s="1">
        <f t="shared" si="18"/>
        <v>0</v>
      </c>
      <c r="AX51" s="4">
        <f t="shared" si="19"/>
        <v>23480.63</v>
      </c>
      <c r="AY51" s="1">
        <f t="shared" si="0"/>
        <v>23603.146857423268</v>
      </c>
      <c r="AZ51" s="1">
        <f>AT51*'[2]Opex Summary'!$E$67</f>
        <v>6372.8496515042834</v>
      </c>
      <c r="BA51" s="1">
        <f>AU51*'[2]Opex Summary'!$E$67</f>
        <v>17230.297205918985</v>
      </c>
      <c r="BB51" s="40">
        <f>AV51*'[2]Opex Summary'!$E$68</f>
        <v>0</v>
      </c>
      <c r="BC51" s="40">
        <f>AW51*'[2]Opex Summary'!$E$66</f>
        <v>0</v>
      </c>
      <c r="BE51" s="1">
        <f t="shared" si="1"/>
        <v>23917.408517194192</v>
      </c>
      <c r="BF51" s="1">
        <f>AZ51*'[2]Opex Summary'!$F$67</f>
        <v>6457.7002996424326</v>
      </c>
      <c r="BG51" s="1">
        <f>BA51*'[2]Opex Summary'!$F$67</f>
        <v>17459.708217551761</v>
      </c>
      <c r="BH51" s="40">
        <f>BB51*'[2]Opex Summary'!$F$68</f>
        <v>0</v>
      </c>
      <c r="BI51" s="40">
        <f>BC51*'[2]Opex Summary'!$F$66</f>
        <v>0</v>
      </c>
      <c r="BK51" s="1">
        <f t="shared" si="2"/>
        <v>24364.447939692996</v>
      </c>
      <c r="BL51" s="1">
        <f>BF51*'[2]Opex Summary'!$G$67</f>
        <v>6578.4009437171098</v>
      </c>
      <c r="BM51" s="1">
        <f>BG51*'[2]Opex Summary'!$G$67</f>
        <v>17786.046995975888</v>
      </c>
      <c r="BN51" s="40">
        <f>BH51*'[2]Opex Summary'!$G$68</f>
        <v>0</v>
      </c>
      <c r="BO51" s="40">
        <f>BI51*'[2]Opex Summary'!$G$66</f>
        <v>0</v>
      </c>
      <c r="BQ51" s="1">
        <f t="shared" si="3"/>
        <v>24826.458352054546</v>
      </c>
      <c r="BR51" s="1">
        <f>BL51*'[2]Opex Summary'!$H$67</f>
        <v>6703.1437550547271</v>
      </c>
      <c r="BS51" s="1">
        <f>BM51*'[2]Opex Summary'!$H$67</f>
        <v>18123.314596999819</v>
      </c>
      <c r="BT51" s="40">
        <f>BN51*'[2]Opex Summary'!$H$68</f>
        <v>0</v>
      </c>
      <c r="BU51" s="40">
        <f>BO51*'[2]Opex Summary'!$H$66</f>
        <v>0</v>
      </c>
      <c r="BW51" s="1">
        <f t="shared" si="4"/>
        <v>25301.311431241724</v>
      </c>
      <c r="BX51" s="1">
        <f>BR51*'[2]Opex Summary'!$I$67</f>
        <v>6831.3540864352653</v>
      </c>
      <c r="BY51" s="1">
        <f>BS51*'[2]Opex Summary'!$I$67</f>
        <v>18469.957344806458</v>
      </c>
      <c r="BZ51" s="40">
        <f>BT51*'[2]Opex Summary'!$I$68</f>
        <v>0</v>
      </c>
      <c r="CA51" s="40">
        <f>BU51*'[2]Opex Summary'!$I$66</f>
        <v>0</v>
      </c>
    </row>
    <row r="52" spans="1:79" ht="12.75">
      <c r="A52" s="5" t="s">
        <v>134</v>
      </c>
      <c r="B52" s="20" t="s">
        <v>407</v>
      </c>
      <c r="C52" s="1">
        <v>0</v>
      </c>
      <c r="D52" s="1">
        <v>26359.360000000001</v>
      </c>
      <c r="E52" s="1">
        <v>130540.53000000001</v>
      </c>
      <c r="F52" s="1">
        <v>52528.84</v>
      </c>
      <c r="I52" s="94" t="s">
        <v>134</v>
      </c>
      <c r="J52" s="79" t="s">
        <v>407</v>
      </c>
      <c r="K52" s="76" t="s">
        <v>134</v>
      </c>
      <c r="L52" s="77" t="s">
        <v>407</v>
      </c>
      <c r="M52" s="34">
        <v>2569.1099999999997</v>
      </c>
      <c r="N52" s="34">
        <v>0</v>
      </c>
      <c r="O52" s="78">
        <v>-2569.1099999999997</v>
      </c>
      <c r="P52" s="34">
        <v>0</v>
      </c>
      <c r="Q52" s="34">
        <v>10345.805969999999</v>
      </c>
      <c r="R52" s="71"/>
      <c r="S52" s="39">
        <v>0.27</v>
      </c>
      <c r="T52" s="39">
        <v>0.73</v>
      </c>
      <c r="U52" s="39"/>
      <c r="V52" s="39"/>
      <c r="X52" s="1">
        <f t="shared" si="6"/>
        <v>0</v>
      </c>
      <c r="Y52" s="1">
        <f t="shared" si="7"/>
        <v>0</v>
      </c>
      <c r="Z52" s="1">
        <f t="shared" si="8"/>
        <v>0</v>
      </c>
      <c r="AA52" s="40"/>
      <c r="AB52" s="40"/>
      <c r="AC52" s="1">
        <f t="shared" si="9"/>
        <v>26359.360000000001</v>
      </c>
      <c r="AD52" s="1">
        <f t="shared" si="10"/>
        <v>7117.0272000000004</v>
      </c>
      <c r="AE52" s="1">
        <f t="shared" si="11"/>
        <v>19242.3328</v>
      </c>
      <c r="AF52" s="40"/>
      <c r="AG52" s="40"/>
      <c r="AH52" s="1">
        <f t="shared" si="12"/>
        <v>130540.53000000001</v>
      </c>
      <c r="AI52" s="1">
        <f t="shared" si="13"/>
        <v>35245.943100000004</v>
      </c>
      <c r="AJ52" s="1">
        <f t="shared" si="14"/>
        <v>95294.586900000009</v>
      </c>
      <c r="AK52" s="40"/>
      <c r="AL52" s="40"/>
      <c r="AM52" s="1">
        <f t="shared" si="15"/>
        <v>52528.84</v>
      </c>
      <c r="AN52" s="1">
        <f t="shared" si="16"/>
        <v>14182.7868</v>
      </c>
      <c r="AO52" s="1">
        <f t="shared" si="17"/>
        <v>38346.053199999995</v>
      </c>
      <c r="AP52" s="40"/>
      <c r="AQ52" s="40"/>
      <c r="AR52"/>
      <c r="AS52" s="1">
        <f t="shared" si="20"/>
        <v>52528.84</v>
      </c>
      <c r="AT52" s="1">
        <f t="shared" si="20"/>
        <v>14182.7868</v>
      </c>
      <c r="AU52" s="1">
        <f t="shared" si="20"/>
        <v>38346.053199999995</v>
      </c>
      <c r="AV52" s="1">
        <f t="shared" si="18"/>
        <v>0</v>
      </c>
      <c r="AW52" s="1">
        <f t="shared" si="18"/>
        <v>0</v>
      </c>
      <c r="AX52" s="4">
        <f t="shared" si="19"/>
        <v>52528.84</v>
      </c>
      <c r="AY52" s="1">
        <f t="shared" si="0"/>
        <v>52802.924145139616</v>
      </c>
      <c r="AZ52" s="1">
        <f>AT52*'[2]Opex Summary'!$E$67</f>
        <v>14256.789519187698</v>
      </c>
      <c r="BA52" s="1">
        <f>AU52*'[2]Opex Summary'!$E$67</f>
        <v>38546.13462595192</v>
      </c>
      <c r="BB52" s="40">
        <f>AV52*'[2]Opex Summary'!$E$68</f>
        <v>0</v>
      </c>
      <c r="BC52" s="40">
        <f>AW52*'[2]Opex Summary'!$E$66</f>
        <v>0</v>
      </c>
      <c r="BE52" s="1">
        <f t="shared" si="1"/>
        <v>53505.963222210434</v>
      </c>
      <c r="BF52" s="1">
        <f>AZ52*'[2]Opex Summary'!$F$67</f>
        <v>14446.610069996817</v>
      </c>
      <c r="BG52" s="1">
        <f>BA52*'[2]Opex Summary'!$F$67</f>
        <v>39059.353152213618</v>
      </c>
      <c r="BH52" s="40">
        <f>BB52*'[2]Opex Summary'!$F$68</f>
        <v>0</v>
      </c>
      <c r="BI52" s="40">
        <f>BC52*'[2]Opex Summary'!$F$66</f>
        <v>0</v>
      </c>
      <c r="BK52" s="1">
        <f t="shared" si="2"/>
        <v>54506.04125666403</v>
      </c>
      <c r="BL52" s="1">
        <f>BF52*'[2]Opex Summary'!$G$67</f>
        <v>14716.631139299288</v>
      </c>
      <c r="BM52" s="1">
        <f>BG52*'[2]Opex Summary'!$G$67</f>
        <v>39789.410117364743</v>
      </c>
      <c r="BN52" s="40">
        <f>BH52*'[2]Opex Summary'!$G$68</f>
        <v>0</v>
      </c>
      <c r="BO52" s="40">
        <f>BI52*'[2]Opex Summary'!$G$66</f>
        <v>0</v>
      </c>
      <c r="BQ52" s="1">
        <f t="shared" si="3"/>
        <v>55539.611098242967</v>
      </c>
      <c r="BR52" s="1">
        <f>BL52*'[2]Opex Summary'!$H$67</f>
        <v>14995.694996525603</v>
      </c>
      <c r="BS52" s="1">
        <f>BM52*'[2]Opex Summary'!$H$67</f>
        <v>40543.916101717368</v>
      </c>
      <c r="BT52" s="40">
        <f>BN52*'[2]Opex Summary'!$H$68</f>
        <v>0</v>
      </c>
      <c r="BU52" s="40">
        <f>BO52*'[2]Opex Summary'!$H$66</f>
        <v>0</v>
      </c>
      <c r="BW52" s="1">
        <f t="shared" si="4"/>
        <v>56601.911446237493</v>
      </c>
      <c r="BX52" s="1">
        <f>BR52*'[2]Opex Summary'!$I$67</f>
        <v>15282.516090484123</v>
      </c>
      <c r="BY52" s="1">
        <f>BS52*'[2]Opex Summary'!$I$67</f>
        <v>41319.395355753368</v>
      </c>
      <c r="BZ52" s="40">
        <f>BT52*'[2]Opex Summary'!$I$68</f>
        <v>0</v>
      </c>
      <c r="CA52" s="40">
        <f>BU52*'[2]Opex Summary'!$I$66</f>
        <v>0</v>
      </c>
    </row>
    <row r="53" spans="1:79" ht="12.75">
      <c r="A53" s="5" t="s">
        <v>136</v>
      </c>
      <c r="B53" s="20" t="s">
        <v>409</v>
      </c>
      <c r="C53" s="1">
        <v>0</v>
      </c>
      <c r="D53" s="1">
        <v>0</v>
      </c>
      <c r="E53" s="1">
        <v>124521.33</v>
      </c>
      <c r="F53" s="1">
        <v>28953.949999999997</v>
      </c>
      <c r="I53" s="94" t="s">
        <v>136</v>
      </c>
      <c r="J53" s="79" t="s">
        <v>409</v>
      </c>
      <c r="K53" s="76" t="s">
        <v>136</v>
      </c>
      <c r="L53" s="77" t="s">
        <v>409</v>
      </c>
      <c r="M53" s="34">
        <v>1155.5</v>
      </c>
      <c r="N53" s="34">
        <v>0</v>
      </c>
      <c r="O53" s="78">
        <v>-1155.5</v>
      </c>
      <c r="P53" s="34">
        <v>0</v>
      </c>
      <c r="Q53" s="34">
        <v>4653.1985000000004</v>
      </c>
      <c r="R53" s="71"/>
      <c r="S53" s="39">
        <v>0.27</v>
      </c>
      <c r="T53" s="39">
        <v>0.73</v>
      </c>
      <c r="U53" s="39"/>
      <c r="V53" s="39"/>
      <c r="X53" s="1">
        <f t="shared" si="6"/>
        <v>0</v>
      </c>
      <c r="Y53" s="1">
        <f t="shared" si="7"/>
        <v>0</v>
      </c>
      <c r="Z53" s="1">
        <f t="shared" si="8"/>
        <v>0</v>
      </c>
      <c r="AA53" s="40"/>
      <c r="AB53" s="40"/>
      <c r="AC53" s="1">
        <f t="shared" si="9"/>
        <v>0</v>
      </c>
      <c r="AD53" s="1">
        <f t="shared" si="10"/>
        <v>0</v>
      </c>
      <c r="AE53" s="1">
        <f t="shared" si="11"/>
        <v>0</v>
      </c>
      <c r="AF53" s="40"/>
      <c r="AG53" s="40"/>
      <c r="AH53" s="1">
        <f t="shared" si="12"/>
        <v>124521.33</v>
      </c>
      <c r="AI53" s="1">
        <f t="shared" si="13"/>
        <v>33620.759100000003</v>
      </c>
      <c r="AJ53" s="1">
        <f t="shared" si="14"/>
        <v>90900.570900000006</v>
      </c>
      <c r="AK53" s="40"/>
      <c r="AL53" s="40"/>
      <c r="AM53" s="1">
        <f t="shared" si="15"/>
        <v>28953.949999999997</v>
      </c>
      <c r="AN53" s="1">
        <f t="shared" si="16"/>
        <v>7817.5664999999999</v>
      </c>
      <c r="AO53" s="1">
        <f t="shared" si="17"/>
        <v>21136.383499999996</v>
      </c>
      <c r="AP53" s="40"/>
      <c r="AQ53" s="40"/>
      <c r="AR53"/>
      <c r="AS53" s="1">
        <f t="shared" si="20"/>
        <v>28953.949999999997</v>
      </c>
      <c r="AT53" s="1">
        <f t="shared" si="20"/>
        <v>7817.5664999999999</v>
      </c>
      <c r="AU53" s="1">
        <f t="shared" si="20"/>
        <v>21136.383499999996</v>
      </c>
      <c r="AV53" s="1">
        <f t="shared" si="18"/>
        <v>0</v>
      </c>
      <c r="AW53" s="1">
        <f t="shared" si="18"/>
        <v>0</v>
      </c>
      <c r="AX53" s="4">
        <f t="shared" si="19"/>
        <v>28953.949999999997</v>
      </c>
      <c r="AY53" s="1">
        <f t="shared" si="0"/>
        <v>29105.025459388882</v>
      </c>
      <c r="AZ53" s="1">
        <f>AT53*'[2]Opex Summary'!$E$67</f>
        <v>7858.3568740349992</v>
      </c>
      <c r="BA53" s="1">
        <f>AU53*'[2]Opex Summary'!$E$67</f>
        <v>21246.668585353884</v>
      </c>
      <c r="BB53" s="40">
        <f>AV53*'[2]Opex Summary'!$E$68</f>
        <v>0</v>
      </c>
      <c r="BC53" s="40">
        <f>AW53*'[2]Opex Summary'!$E$66</f>
        <v>0</v>
      </c>
      <c r="BE53" s="1">
        <f t="shared" si="1"/>
        <v>29492.541313261812</v>
      </c>
      <c r="BF53" s="1">
        <f>AZ53*'[2]Opex Summary'!$F$67</f>
        <v>7962.9861545806907</v>
      </c>
      <c r="BG53" s="1">
        <f>BA53*'[2]Opex Summary'!$F$67</f>
        <v>21529.555158681123</v>
      </c>
      <c r="BH53" s="40">
        <f>BB53*'[2]Opex Summary'!$F$68</f>
        <v>0</v>
      </c>
      <c r="BI53" s="40">
        <f>BC53*'[2]Opex Summary'!$F$66</f>
        <v>0</v>
      </c>
      <c r="BK53" s="1">
        <f t="shared" si="2"/>
        <v>30043.78534236407</v>
      </c>
      <c r="BL53" s="1">
        <f>BF53*'[2]Opex Summary'!$G$67</f>
        <v>8111.8220424382998</v>
      </c>
      <c r="BM53" s="1">
        <f>BG53*'[2]Opex Summary'!$G$67</f>
        <v>21931.96329992577</v>
      </c>
      <c r="BN53" s="40">
        <f>BH53*'[2]Opex Summary'!$G$68</f>
        <v>0</v>
      </c>
      <c r="BO53" s="40">
        <f>BI53*'[2]Opex Summary'!$G$66</f>
        <v>0</v>
      </c>
      <c r="BQ53" s="1">
        <f t="shared" si="3"/>
        <v>30613.490089595962</v>
      </c>
      <c r="BR53" s="1">
        <f>BL53*'[2]Opex Summary'!$H$67</f>
        <v>8265.6423241909106</v>
      </c>
      <c r="BS53" s="1">
        <f>BM53*'[2]Opex Summary'!$H$67</f>
        <v>22347.847765405051</v>
      </c>
      <c r="BT53" s="40">
        <f>BN53*'[2]Opex Summary'!$H$68</f>
        <v>0</v>
      </c>
      <c r="BU53" s="40">
        <f>BO53*'[2]Opex Summary'!$H$66</f>
        <v>0</v>
      </c>
      <c r="BW53" s="1">
        <f t="shared" si="4"/>
        <v>31199.031121166732</v>
      </c>
      <c r="BX53" s="1">
        <f>BR53*'[2]Opex Summary'!$I$67</f>
        <v>8423.7384027150183</v>
      </c>
      <c r="BY53" s="1">
        <f>BS53*'[2]Opex Summary'!$I$67</f>
        <v>22775.292718451714</v>
      </c>
      <c r="BZ53" s="40">
        <f>BT53*'[2]Opex Summary'!$I$68</f>
        <v>0</v>
      </c>
      <c r="CA53" s="40">
        <f>BU53*'[2]Opex Summary'!$I$66</f>
        <v>0</v>
      </c>
    </row>
    <row r="54" spans="1:79" ht="12.75">
      <c r="A54" s="5" t="s">
        <v>125</v>
      </c>
      <c r="B54" s="20" t="s">
        <v>394</v>
      </c>
      <c r="C54" s="1">
        <v>0</v>
      </c>
      <c r="D54" s="1">
        <v>94552.760000000024</v>
      </c>
      <c r="E54" s="1">
        <v>94412.169999999969</v>
      </c>
      <c r="F54" s="1">
        <v>109631.82</v>
      </c>
      <c r="I54" s="94" t="s">
        <v>125</v>
      </c>
      <c r="J54" s="75" t="s">
        <v>394</v>
      </c>
      <c r="K54" s="76" t="s">
        <v>125</v>
      </c>
      <c r="L54" s="77" t="s">
        <v>395</v>
      </c>
      <c r="M54" s="34">
        <v>28268.589999999997</v>
      </c>
      <c r="N54" s="34">
        <v>0</v>
      </c>
      <c r="O54" s="78">
        <v>-28268.589999999997</v>
      </c>
      <c r="P54" s="34">
        <v>0</v>
      </c>
      <c r="Q54" s="34">
        <v>113837.61192999998</v>
      </c>
      <c r="R54" s="71"/>
      <c r="S54" s="39">
        <v>0.9</v>
      </c>
      <c r="T54" s="39">
        <v>0.1</v>
      </c>
      <c r="U54" s="39"/>
      <c r="V54" s="39"/>
      <c r="X54" s="1">
        <f t="shared" si="6"/>
        <v>0</v>
      </c>
      <c r="Y54" s="1">
        <f t="shared" si="7"/>
        <v>0</v>
      </c>
      <c r="Z54" s="1">
        <f t="shared" si="8"/>
        <v>0</v>
      </c>
      <c r="AA54" s="40"/>
      <c r="AB54" s="40"/>
      <c r="AC54" s="1">
        <f t="shared" si="9"/>
        <v>94552.760000000024</v>
      </c>
      <c r="AD54" s="1">
        <f t="shared" si="10"/>
        <v>85097.484000000026</v>
      </c>
      <c r="AE54" s="1">
        <f t="shared" si="11"/>
        <v>9455.2760000000035</v>
      </c>
      <c r="AF54" s="40"/>
      <c r="AG54" s="40"/>
      <c r="AH54" s="1">
        <f t="shared" si="12"/>
        <v>94412.169999999969</v>
      </c>
      <c r="AI54" s="1">
        <f t="shared" si="13"/>
        <v>84970.95299999998</v>
      </c>
      <c r="AJ54" s="1">
        <f t="shared" si="14"/>
        <v>9441.2169999999969</v>
      </c>
      <c r="AK54" s="40"/>
      <c r="AL54" s="40"/>
      <c r="AM54" s="1">
        <f t="shared" si="15"/>
        <v>109631.82</v>
      </c>
      <c r="AN54" s="1">
        <f t="shared" si="16"/>
        <v>98668.638000000006</v>
      </c>
      <c r="AO54" s="1">
        <f t="shared" si="17"/>
        <v>10963.182000000001</v>
      </c>
      <c r="AP54" s="40"/>
      <c r="AQ54" s="40"/>
      <c r="AR54"/>
      <c r="AS54" s="1">
        <f t="shared" si="20"/>
        <v>109631.82</v>
      </c>
      <c r="AT54" s="1">
        <f t="shared" si="20"/>
        <v>98668.638000000006</v>
      </c>
      <c r="AU54" s="1">
        <f t="shared" si="20"/>
        <v>10963.182000000001</v>
      </c>
      <c r="AV54" s="1">
        <f t="shared" si="18"/>
        <v>0</v>
      </c>
      <c r="AW54" s="1">
        <f t="shared" si="18"/>
        <v>0</v>
      </c>
      <c r="AX54" s="4">
        <f t="shared" si="19"/>
        <v>109631.82</v>
      </c>
      <c r="AY54" s="1">
        <f t="shared" si="0"/>
        <v>110203.85516515501</v>
      </c>
      <c r="AZ54" s="1">
        <f>AT54*'[2]Opex Summary'!$E$67</f>
        <v>99183.469648639511</v>
      </c>
      <c r="BA54" s="1">
        <f>AU54*'[2]Opex Summary'!$E$67</f>
        <v>11020.3855165155</v>
      </c>
      <c r="BB54" s="40">
        <f>AV54*'[2]Opex Summary'!$E$68</f>
        <v>0</v>
      </c>
      <c r="BC54" s="40">
        <f>AW54*'[2]Opex Summary'!$E$66</f>
        <v>0</v>
      </c>
      <c r="BE54" s="1">
        <f t="shared" si="1"/>
        <v>111671.15300669108</v>
      </c>
      <c r="BF54" s="1">
        <f>AZ54*'[2]Opex Summary'!$F$67</f>
        <v>100504.03770602198</v>
      </c>
      <c r="BG54" s="1">
        <f>BA54*'[2]Opex Summary'!$F$67</f>
        <v>11167.115300669107</v>
      </c>
      <c r="BH54" s="40">
        <f>BB54*'[2]Opex Summary'!$F$68</f>
        <v>0</v>
      </c>
      <c r="BI54" s="40">
        <f>BC54*'[2]Opex Summary'!$F$66</f>
        <v>0</v>
      </c>
      <c r="BK54" s="1">
        <f t="shared" si="2"/>
        <v>113758.39451172281</v>
      </c>
      <c r="BL54" s="1">
        <f>BF54*'[2]Opex Summary'!$G$67</f>
        <v>102382.55506055053</v>
      </c>
      <c r="BM54" s="1">
        <f>BG54*'[2]Opex Summary'!$G$67</f>
        <v>11375.83945117228</v>
      </c>
      <c r="BN54" s="40">
        <f>BH54*'[2]Opex Summary'!$G$68</f>
        <v>0</v>
      </c>
      <c r="BO54" s="40">
        <f>BI54*'[2]Opex Summary'!$G$66</f>
        <v>0</v>
      </c>
      <c r="BQ54" s="1">
        <f t="shared" si="3"/>
        <v>115915.536052054</v>
      </c>
      <c r="BR54" s="1">
        <f>BL54*'[2]Opex Summary'!$H$67</f>
        <v>104323.9824468486</v>
      </c>
      <c r="BS54" s="1">
        <f>BM54*'[2]Opex Summary'!$H$67</f>
        <v>11591.553605205399</v>
      </c>
      <c r="BT54" s="40">
        <f>BN54*'[2]Opex Summary'!$H$68</f>
        <v>0</v>
      </c>
      <c r="BU54" s="40">
        <f>BO54*'[2]Opex Summary'!$H$66</f>
        <v>0</v>
      </c>
      <c r="BW54" s="1">
        <f t="shared" si="4"/>
        <v>118132.64041867001</v>
      </c>
      <c r="BX54" s="1">
        <f>BR54*'[2]Opex Summary'!$I$67</f>
        <v>106319.376376803</v>
      </c>
      <c r="BY54" s="1">
        <f>BS54*'[2]Opex Summary'!$I$67</f>
        <v>11813.264041867</v>
      </c>
      <c r="BZ54" s="40">
        <f>BT54*'[2]Opex Summary'!$I$68</f>
        <v>0</v>
      </c>
      <c r="CA54" s="40">
        <f>BU54*'[2]Opex Summary'!$I$66</f>
        <v>0</v>
      </c>
    </row>
    <row r="55" spans="1:79" ht="12.75">
      <c r="A55" s="5" t="s">
        <v>126</v>
      </c>
      <c r="B55" s="20" t="s">
        <v>396</v>
      </c>
      <c r="C55" s="1">
        <v>0</v>
      </c>
      <c r="D55" s="1">
        <v>143603.40000000002</v>
      </c>
      <c r="E55" s="1">
        <v>140662.08999999997</v>
      </c>
      <c r="F55" s="1">
        <v>221065.58000000002</v>
      </c>
      <c r="I55" s="94" t="s">
        <v>126</v>
      </c>
      <c r="J55" s="75" t="s">
        <v>396</v>
      </c>
      <c r="K55" s="76" t="s">
        <v>126</v>
      </c>
      <c r="L55" s="77" t="s">
        <v>397</v>
      </c>
      <c r="M55" s="34">
        <v>48851.88</v>
      </c>
      <c r="N55" s="34">
        <v>0</v>
      </c>
      <c r="O55" s="78">
        <v>-48851.88</v>
      </c>
      <c r="P55" s="34">
        <v>0</v>
      </c>
      <c r="Q55" s="34">
        <v>196726.52075999998</v>
      </c>
      <c r="R55" s="71"/>
      <c r="S55" s="39">
        <v>0.9</v>
      </c>
      <c r="T55" s="39">
        <v>0.1</v>
      </c>
      <c r="U55" s="39"/>
      <c r="V55" s="39"/>
      <c r="X55" s="1">
        <f t="shared" si="6"/>
        <v>0</v>
      </c>
      <c r="Y55" s="1">
        <f t="shared" si="7"/>
        <v>0</v>
      </c>
      <c r="Z55" s="1">
        <f t="shared" si="8"/>
        <v>0</v>
      </c>
      <c r="AA55" s="40"/>
      <c r="AB55" s="40"/>
      <c r="AC55" s="1">
        <f t="shared" si="9"/>
        <v>143603.40000000002</v>
      </c>
      <c r="AD55" s="1">
        <f t="shared" si="10"/>
        <v>129243.06000000003</v>
      </c>
      <c r="AE55" s="1">
        <f t="shared" si="11"/>
        <v>14360.340000000004</v>
      </c>
      <c r="AF55" s="40"/>
      <c r="AG55" s="40"/>
      <c r="AH55" s="1">
        <f t="shared" si="12"/>
        <v>140662.08999999997</v>
      </c>
      <c r="AI55" s="1">
        <f t="shared" si="13"/>
        <v>126595.88099999998</v>
      </c>
      <c r="AJ55" s="1">
        <f t="shared" si="14"/>
        <v>14066.208999999997</v>
      </c>
      <c r="AK55" s="40"/>
      <c r="AL55" s="40"/>
      <c r="AM55" s="1">
        <f t="shared" si="15"/>
        <v>221065.58000000002</v>
      </c>
      <c r="AN55" s="1">
        <f t="shared" si="16"/>
        <v>198959.02200000003</v>
      </c>
      <c r="AO55" s="1">
        <f t="shared" si="17"/>
        <v>22106.558000000005</v>
      </c>
      <c r="AP55" s="40"/>
      <c r="AQ55" s="40"/>
      <c r="AR55"/>
      <c r="AS55" s="1">
        <f t="shared" si="20"/>
        <v>221065.58000000002</v>
      </c>
      <c r="AT55" s="1">
        <f t="shared" si="20"/>
        <v>198959.02200000003</v>
      </c>
      <c r="AU55" s="1">
        <f t="shared" si="20"/>
        <v>22106.558000000005</v>
      </c>
      <c r="AV55" s="1">
        <f t="shared" si="18"/>
        <v>0</v>
      </c>
      <c r="AW55" s="1">
        <f t="shared" si="18"/>
        <v>0</v>
      </c>
      <c r="AX55" s="4">
        <f t="shared" si="19"/>
        <v>221065.58000000002</v>
      </c>
      <c r="AY55" s="1">
        <f t="shared" si="0"/>
        <v>222219.05246415673</v>
      </c>
      <c r="AZ55" s="1">
        <f>AT55*'[2]Opex Summary'!$E$67</f>
        <v>199997.14721774106</v>
      </c>
      <c r="BA55" s="1">
        <f>AU55*'[2]Opex Summary'!$E$67</f>
        <v>22221.905246415678</v>
      </c>
      <c r="BB55" s="40">
        <f>AV55*'[2]Opex Summary'!$E$68</f>
        <v>0</v>
      </c>
      <c r="BC55" s="40">
        <f>AW55*'[2]Opex Summary'!$E$66</f>
        <v>0</v>
      </c>
      <c r="BE55" s="1">
        <f t="shared" si="1"/>
        <v>225177.76507489258</v>
      </c>
      <c r="BF55" s="1">
        <f>AZ55*'[2]Opex Summary'!$F$67</f>
        <v>202659.98856740331</v>
      </c>
      <c r="BG55" s="1">
        <f>BA55*'[2]Opex Summary'!$F$67</f>
        <v>22517.77650748926</v>
      </c>
      <c r="BH55" s="40">
        <f>BB55*'[2]Opex Summary'!$F$68</f>
        <v>0</v>
      </c>
      <c r="BI55" s="40">
        <f>BC55*'[2]Opex Summary'!$F$66</f>
        <v>0</v>
      </c>
      <c r="BK55" s="1">
        <f t="shared" si="2"/>
        <v>229386.55458426959</v>
      </c>
      <c r="BL55" s="1">
        <f>BF55*'[2]Opex Summary'!$G$67</f>
        <v>206447.89912584264</v>
      </c>
      <c r="BM55" s="1">
        <f>BG55*'[2]Opex Summary'!$G$67</f>
        <v>22938.655458426962</v>
      </c>
      <c r="BN55" s="40">
        <f>BH55*'[2]Opex Summary'!$G$68</f>
        <v>0</v>
      </c>
      <c r="BO55" s="40">
        <f>BI55*'[2]Opex Summary'!$G$66</f>
        <v>0</v>
      </c>
      <c r="BQ55" s="1">
        <f t="shared" si="3"/>
        <v>233736.29306125018</v>
      </c>
      <c r="BR55" s="1">
        <f>BL55*'[2]Opex Summary'!$H$67</f>
        <v>210362.66375512516</v>
      </c>
      <c r="BS55" s="1">
        <f>BM55*'[2]Opex Summary'!$H$67</f>
        <v>23373.629306125018</v>
      </c>
      <c r="BT55" s="40">
        <f>BN55*'[2]Opex Summary'!$H$68</f>
        <v>0</v>
      </c>
      <c r="BU55" s="40">
        <f>BO55*'[2]Opex Summary'!$H$66</f>
        <v>0</v>
      </c>
      <c r="BW55" s="1">
        <f t="shared" si="4"/>
        <v>238206.94275699087</v>
      </c>
      <c r="BX55" s="1">
        <f>BR55*'[2]Opex Summary'!$I$67</f>
        <v>214386.24848129178</v>
      </c>
      <c r="BY55" s="1">
        <f>BS55*'[2]Opex Summary'!$I$67</f>
        <v>23820.694275699087</v>
      </c>
      <c r="BZ55" s="40">
        <f>BT55*'[2]Opex Summary'!$I$68</f>
        <v>0</v>
      </c>
      <c r="CA55" s="40">
        <f>BU55*'[2]Opex Summary'!$I$66</f>
        <v>0</v>
      </c>
    </row>
    <row r="56" spans="1:79" ht="12.75">
      <c r="A56" s="5" t="s">
        <v>127</v>
      </c>
      <c r="B56" s="20" t="s">
        <v>398</v>
      </c>
      <c r="C56" s="1">
        <v>0</v>
      </c>
      <c r="D56" s="1">
        <v>114347.31999999995</v>
      </c>
      <c r="E56" s="1">
        <v>92471.969999999987</v>
      </c>
      <c r="F56" s="1">
        <v>72527.53</v>
      </c>
      <c r="I56" s="94" t="s">
        <v>127</v>
      </c>
      <c r="J56" s="75" t="s">
        <v>398</v>
      </c>
      <c r="K56" s="76" t="s">
        <v>127</v>
      </c>
      <c r="L56" s="77" t="s">
        <v>399</v>
      </c>
      <c r="M56" s="34">
        <v>14725.1</v>
      </c>
      <c r="N56" s="34">
        <v>0</v>
      </c>
      <c r="O56" s="78">
        <v>-14725.1</v>
      </c>
      <c r="P56" s="34">
        <v>0</v>
      </c>
      <c r="Q56" s="34">
        <v>109297.9777</v>
      </c>
      <c r="R56" s="71"/>
      <c r="S56" s="39">
        <v>0.9</v>
      </c>
      <c r="T56" s="39">
        <v>0.1</v>
      </c>
      <c r="U56" s="39"/>
      <c r="V56" s="39"/>
      <c r="X56" s="1">
        <f t="shared" si="6"/>
        <v>0</v>
      </c>
      <c r="Y56" s="1">
        <f t="shared" si="7"/>
        <v>0</v>
      </c>
      <c r="Z56" s="1">
        <f t="shared" si="8"/>
        <v>0</v>
      </c>
      <c r="AA56" s="40"/>
      <c r="AB56" s="40"/>
      <c r="AC56" s="1">
        <f t="shared" si="9"/>
        <v>114347.31999999995</v>
      </c>
      <c r="AD56" s="1">
        <f t="shared" si="10"/>
        <v>102912.58799999996</v>
      </c>
      <c r="AE56" s="1">
        <f t="shared" si="11"/>
        <v>11434.731999999996</v>
      </c>
      <c r="AF56" s="40"/>
      <c r="AG56" s="40"/>
      <c r="AH56" s="1">
        <f t="shared" si="12"/>
        <v>92471.969999999987</v>
      </c>
      <c r="AI56" s="1">
        <f t="shared" si="13"/>
        <v>83224.772999999986</v>
      </c>
      <c r="AJ56" s="1">
        <f t="shared" si="14"/>
        <v>9247.1969999999983</v>
      </c>
      <c r="AK56" s="40"/>
      <c r="AL56" s="40"/>
      <c r="AM56" s="1">
        <f t="shared" si="15"/>
        <v>72527.53</v>
      </c>
      <c r="AN56" s="1">
        <f t="shared" si="16"/>
        <v>65274.777000000002</v>
      </c>
      <c r="AO56" s="1">
        <f t="shared" si="17"/>
        <v>7252.7530000000006</v>
      </c>
      <c r="AP56" s="40"/>
      <c r="AQ56" s="40"/>
      <c r="AR56"/>
      <c r="AS56" s="1">
        <f t="shared" si="20"/>
        <v>72527.53</v>
      </c>
      <c r="AT56" s="1">
        <f t="shared" si="20"/>
        <v>65274.777000000002</v>
      </c>
      <c r="AU56" s="1">
        <f t="shared" si="20"/>
        <v>7252.7530000000006</v>
      </c>
      <c r="AV56" s="1">
        <f t="shared" si="18"/>
        <v>0</v>
      </c>
      <c r="AW56" s="1">
        <f t="shared" si="18"/>
        <v>0</v>
      </c>
      <c r="AX56" s="4">
        <f t="shared" si="19"/>
        <v>72527.53</v>
      </c>
      <c r="AY56" s="1">
        <f t="shared" si="0"/>
        <v>72905.96299146027</v>
      </c>
      <c r="AZ56" s="1">
        <f>AT56*'[2]Opex Summary'!$E$67</f>
        <v>65615.366692314245</v>
      </c>
      <c r="BA56" s="1">
        <f>AU56*'[2]Opex Summary'!$E$67</f>
        <v>7290.5962991460283</v>
      </c>
      <c r="BB56" s="40">
        <f>AV56*'[2]Opex Summary'!$E$68</f>
        <v>0</v>
      </c>
      <c r="BC56" s="40">
        <f>AW56*'[2]Opex Summary'!$E$66</f>
        <v>0</v>
      </c>
      <c r="BE56" s="1">
        <f t="shared" si="1"/>
        <v>73876.661901876461</v>
      </c>
      <c r="BF56" s="1">
        <f>AZ56*'[2]Opex Summary'!$F$67</f>
        <v>66488.995711688811</v>
      </c>
      <c r="BG56" s="1">
        <f>BA56*'[2]Opex Summary'!$F$67</f>
        <v>7387.666190187646</v>
      </c>
      <c r="BH56" s="40">
        <f>BB56*'[2]Opex Summary'!$F$68</f>
        <v>0</v>
      </c>
      <c r="BI56" s="40">
        <f>BC56*'[2]Opex Summary'!$F$66</f>
        <v>0</v>
      </c>
      <c r="BK56" s="1">
        <f t="shared" si="2"/>
        <v>75257.487932799166</v>
      </c>
      <c r="BL56" s="1">
        <f>BF56*'[2]Opex Summary'!$G$67</f>
        <v>67731.739139519254</v>
      </c>
      <c r="BM56" s="1">
        <f>BG56*'[2]Opex Summary'!$G$67</f>
        <v>7525.7487932799168</v>
      </c>
      <c r="BN56" s="40">
        <f>BH56*'[2]Opex Summary'!$G$68</f>
        <v>0</v>
      </c>
      <c r="BO56" s="40">
        <f>BI56*'[2]Opex Summary'!$G$66</f>
        <v>0</v>
      </c>
      <c r="BQ56" s="1">
        <f t="shared" si="3"/>
        <v>76684.556714295439</v>
      </c>
      <c r="BR56" s="1">
        <f>BL56*'[2]Opex Summary'!$H$67</f>
        <v>69016.101042865892</v>
      </c>
      <c r="BS56" s="1">
        <f>BM56*'[2]Opex Summary'!$H$67</f>
        <v>7668.4556714295422</v>
      </c>
      <c r="BT56" s="40">
        <f>BN56*'[2]Opex Summary'!$H$68</f>
        <v>0</v>
      </c>
      <c r="BU56" s="40">
        <f>BO56*'[2]Opex Summary'!$H$66</f>
        <v>0</v>
      </c>
      <c r="BW56" s="1">
        <f t="shared" si="4"/>
        <v>78151.294231403808</v>
      </c>
      <c r="BX56" s="1">
        <f>BR56*'[2]Opex Summary'!$I$67</f>
        <v>70336.164808263435</v>
      </c>
      <c r="BY56" s="1">
        <f>BS56*'[2]Opex Summary'!$I$67</f>
        <v>7815.1294231403799</v>
      </c>
      <c r="BZ56" s="40">
        <f>BT56*'[2]Opex Summary'!$I$68</f>
        <v>0</v>
      </c>
      <c r="CA56" s="40">
        <f>BU56*'[2]Opex Summary'!$I$66</f>
        <v>0</v>
      </c>
    </row>
    <row r="57" spans="1:79" ht="12.75">
      <c r="A57" s="5" t="s">
        <v>128</v>
      </c>
      <c r="B57" s="20" t="s">
        <v>400</v>
      </c>
      <c r="C57" s="1">
        <v>0</v>
      </c>
      <c r="D57" s="1">
        <v>34957.039999999994</v>
      </c>
      <c r="E57" s="1">
        <v>36698.469999999994</v>
      </c>
      <c r="F57" s="1">
        <v>20893.060000000009</v>
      </c>
      <c r="I57" s="94" t="s">
        <v>128</v>
      </c>
      <c r="J57" s="75" t="s">
        <v>400</v>
      </c>
      <c r="K57" s="76" t="s">
        <v>128</v>
      </c>
      <c r="L57" s="77" t="s">
        <v>401</v>
      </c>
      <c r="M57" s="34">
        <v>6988.84</v>
      </c>
      <c r="N57" s="34">
        <v>76168.289999999994</v>
      </c>
      <c r="O57" s="78">
        <v>69179.45</v>
      </c>
      <c r="P57" s="34">
        <v>293023.97000000003</v>
      </c>
      <c r="Q57" s="34">
        <v>103144.05868</v>
      </c>
      <c r="R57" s="71"/>
      <c r="S57" s="39">
        <v>0.9</v>
      </c>
      <c r="T57" s="39">
        <v>0.1</v>
      </c>
      <c r="U57" s="39"/>
      <c r="V57" s="39"/>
      <c r="X57" s="1">
        <f t="shared" si="6"/>
        <v>0</v>
      </c>
      <c r="Y57" s="1">
        <f t="shared" si="7"/>
        <v>0</v>
      </c>
      <c r="Z57" s="1">
        <f t="shared" si="8"/>
        <v>0</v>
      </c>
      <c r="AA57" s="40"/>
      <c r="AB57" s="40"/>
      <c r="AC57" s="1">
        <f t="shared" si="9"/>
        <v>34957.039999999994</v>
      </c>
      <c r="AD57" s="1">
        <f t="shared" si="10"/>
        <v>31461.335999999996</v>
      </c>
      <c r="AE57" s="1">
        <f t="shared" si="11"/>
        <v>3495.7039999999997</v>
      </c>
      <c r="AF57" s="40"/>
      <c r="AG57" s="40"/>
      <c r="AH57" s="1">
        <f t="shared" si="12"/>
        <v>36698.469999999994</v>
      </c>
      <c r="AI57" s="1">
        <f t="shared" si="13"/>
        <v>33028.622999999992</v>
      </c>
      <c r="AJ57" s="1">
        <f t="shared" si="14"/>
        <v>3669.8469999999998</v>
      </c>
      <c r="AK57" s="40"/>
      <c r="AL57" s="40"/>
      <c r="AM57" s="1">
        <f t="shared" si="15"/>
        <v>20893.060000000009</v>
      </c>
      <c r="AN57" s="1">
        <f t="shared" si="16"/>
        <v>18803.754000000008</v>
      </c>
      <c r="AO57" s="1">
        <f t="shared" si="17"/>
        <v>2089.3060000000009</v>
      </c>
      <c r="AP57" s="40"/>
      <c r="AQ57" s="40"/>
      <c r="AR57"/>
      <c r="AS57" s="1">
        <f t="shared" si="20"/>
        <v>20893.060000000009</v>
      </c>
      <c r="AT57" s="1">
        <f t="shared" si="20"/>
        <v>18803.754000000008</v>
      </c>
      <c r="AU57" s="1">
        <f t="shared" si="20"/>
        <v>2089.3060000000009</v>
      </c>
      <c r="AV57" s="1">
        <f t="shared" si="18"/>
        <v>0</v>
      </c>
      <c r="AW57" s="1">
        <f t="shared" si="18"/>
        <v>0</v>
      </c>
      <c r="AX57" s="4">
        <f t="shared" si="19"/>
        <v>20893.060000000009</v>
      </c>
      <c r="AY57" s="1">
        <f t="shared" si="0"/>
        <v>21002.075475869089</v>
      </c>
      <c r="AZ57" s="1">
        <f>AT57*'[2]Opex Summary'!$E$67</f>
        <v>18901.867928282179</v>
      </c>
      <c r="BA57" s="1">
        <f>AU57*'[2]Opex Summary'!$E$67</f>
        <v>2100.2075475869087</v>
      </c>
      <c r="BB57" s="40">
        <f>AV57*'[2]Opex Summary'!$E$68</f>
        <v>0</v>
      </c>
      <c r="BC57" s="40">
        <f>AW57*'[2]Opex Summary'!$E$66</f>
        <v>0</v>
      </c>
      <c r="BE57" s="1">
        <f t="shared" si="1"/>
        <v>21281.705439515441</v>
      </c>
      <c r="BF57" s="1">
        <f>AZ57*'[2]Opex Summary'!$F$67</f>
        <v>19153.534895563898</v>
      </c>
      <c r="BG57" s="1">
        <f>BA57*'[2]Opex Summary'!$F$67</f>
        <v>2128.170543951544</v>
      </c>
      <c r="BH57" s="40">
        <f>BB57*'[2]Opex Summary'!$F$68</f>
        <v>0</v>
      </c>
      <c r="BI57" s="40">
        <f>BC57*'[2]Opex Summary'!$F$66</f>
        <v>0</v>
      </c>
      <c r="BK57" s="1">
        <f t="shared" si="2"/>
        <v>21679.481030572108</v>
      </c>
      <c r="BL57" s="1">
        <f>BF57*'[2]Opex Summary'!$G$67</f>
        <v>19511.532927514898</v>
      </c>
      <c r="BM57" s="1">
        <f>BG57*'[2]Opex Summary'!$G$67</f>
        <v>2167.9481030572106</v>
      </c>
      <c r="BN57" s="40">
        <f>BH57*'[2]Opex Summary'!$G$68</f>
        <v>0</v>
      </c>
      <c r="BO57" s="40">
        <f>BI57*'[2]Opex Summary'!$G$66</f>
        <v>0</v>
      </c>
      <c r="BQ57" s="1">
        <f t="shared" si="3"/>
        <v>22090.57780549231</v>
      </c>
      <c r="BR57" s="1">
        <f>BL57*'[2]Opex Summary'!$H$67</f>
        <v>19881.520024943078</v>
      </c>
      <c r="BS57" s="1">
        <f>BM57*'[2]Opex Summary'!$H$67</f>
        <v>2209.0577805492308</v>
      </c>
      <c r="BT57" s="40">
        <f>BN57*'[2]Opex Summary'!$H$68</f>
        <v>0</v>
      </c>
      <c r="BU57" s="40">
        <f>BO57*'[2]Opex Summary'!$H$66</f>
        <v>0</v>
      </c>
      <c r="BW57" s="1">
        <f t="shared" si="4"/>
        <v>22513.101982852218</v>
      </c>
      <c r="BX57" s="1">
        <f>BR57*'[2]Opex Summary'!$I$67</f>
        <v>20261.791784566998</v>
      </c>
      <c r="BY57" s="1">
        <f>BS57*'[2]Opex Summary'!$I$67</f>
        <v>2251.3101982852222</v>
      </c>
      <c r="BZ57" s="40">
        <f>BT57*'[2]Opex Summary'!$I$68</f>
        <v>0</v>
      </c>
      <c r="CA57" s="40">
        <f>BU57*'[2]Opex Summary'!$I$66</f>
        <v>0</v>
      </c>
    </row>
    <row r="58" spans="1:79" ht="12.75">
      <c r="A58" s="5" t="s">
        <v>159</v>
      </c>
      <c r="B58" s="20" t="s">
        <v>433</v>
      </c>
      <c r="C58" s="1">
        <v>0</v>
      </c>
      <c r="D58" s="1">
        <v>0</v>
      </c>
      <c r="E58" s="1">
        <v>87.6799999999986</v>
      </c>
      <c r="F58" s="1">
        <v>7787.05</v>
      </c>
      <c r="I58" t="s">
        <v>159</v>
      </c>
      <c r="J58" s="79" t="s">
        <v>433</v>
      </c>
      <c r="K58" s="76" t="s">
        <v>159</v>
      </c>
      <c r="L58" s="77" t="s">
        <v>433</v>
      </c>
      <c r="M58" s="34">
        <v>572.09999999999991</v>
      </c>
      <c r="N58" s="34">
        <v>0</v>
      </c>
      <c r="O58" s="78">
        <v>-572.09999999999991</v>
      </c>
      <c r="P58" s="34">
        <v>0</v>
      </c>
      <c r="Q58" s="34">
        <v>2303.8466999999996</v>
      </c>
      <c r="R58" s="71"/>
      <c r="S58" s="39">
        <v>0.27</v>
      </c>
      <c r="T58" s="39">
        <v>0.73</v>
      </c>
      <c r="U58" s="39"/>
      <c r="V58" s="39"/>
      <c r="X58" s="1">
        <f t="shared" si="6"/>
        <v>0</v>
      </c>
      <c r="Y58" s="1">
        <f t="shared" si="7"/>
        <v>0</v>
      </c>
      <c r="Z58" s="1">
        <f t="shared" si="8"/>
        <v>0</v>
      </c>
      <c r="AA58" s="40"/>
      <c r="AB58" s="40"/>
      <c r="AC58" s="1">
        <f t="shared" si="9"/>
        <v>0</v>
      </c>
      <c r="AD58" s="1">
        <f t="shared" si="10"/>
        <v>0</v>
      </c>
      <c r="AE58" s="1">
        <f t="shared" si="11"/>
        <v>0</v>
      </c>
      <c r="AF58" s="40"/>
      <c r="AG58" s="40"/>
      <c r="AH58" s="1">
        <f t="shared" si="12"/>
        <v>87.6799999999986</v>
      </c>
      <c r="AI58" s="1">
        <f t="shared" si="13"/>
        <v>23.673599999999624</v>
      </c>
      <c r="AJ58" s="1">
        <f t="shared" si="14"/>
        <v>64.006399999998976</v>
      </c>
      <c r="AK58" s="40"/>
      <c r="AL58" s="40"/>
      <c r="AM58" s="1">
        <f t="shared" si="15"/>
        <v>7787.05</v>
      </c>
      <c r="AN58" s="1">
        <f t="shared" si="16"/>
        <v>2102.5035000000003</v>
      </c>
      <c r="AO58" s="1">
        <f t="shared" si="17"/>
        <v>5684.5465000000004</v>
      </c>
      <c r="AP58" s="40"/>
      <c r="AQ58" s="40"/>
      <c r="AR58"/>
      <c r="AS58" s="1">
        <f>AW58</f>
        <v>75500</v>
      </c>
      <c r="AT58" s="1"/>
      <c r="AU58" s="1"/>
      <c r="AV58" s="1">
        <f t="shared" si="18"/>
        <v>0</v>
      </c>
      <c r="AW58" s="1">
        <v>75500</v>
      </c>
      <c r="AX58" s="4">
        <f t="shared" si="19"/>
        <v>75500</v>
      </c>
      <c r="AY58" s="1">
        <f t="shared" si="0"/>
        <v>76169.709570573774</v>
      </c>
      <c r="AZ58" s="1">
        <f>AT58*'[2]Opex Summary'!$E$67</f>
        <v>0</v>
      </c>
      <c r="BA58" s="1">
        <f>AU58*'[2]Opex Summary'!$E$67</f>
        <v>0</v>
      </c>
      <c r="BB58" s="40">
        <f>AV58*'[2]Opex Summary'!$E$68</f>
        <v>0</v>
      </c>
      <c r="BC58" s="40">
        <f>AW58*'[2]Opex Summary'!$E$66</f>
        <v>76169.709570573774</v>
      </c>
      <c r="BE58" s="1">
        <f t="shared" si="1"/>
        <v>77395.434522853029</v>
      </c>
      <c r="BF58" s="1">
        <f>AZ58*'[2]Opex Summary'!$F$67</f>
        <v>0</v>
      </c>
      <c r="BG58" s="1">
        <f>BA58*'[2]Opex Summary'!$F$67</f>
        <v>0</v>
      </c>
      <c r="BH58" s="40">
        <f>BB58*'[2]Opex Summary'!$F$68</f>
        <v>0</v>
      </c>
      <c r="BI58" s="40">
        <f>BC58*'[2]Opex Summary'!$F$66</f>
        <v>77395.434522853029</v>
      </c>
      <c r="BK58" s="1">
        <f t="shared" si="2"/>
        <v>79087.024469511161</v>
      </c>
      <c r="BL58" s="1">
        <f>BF58*'[2]Opex Summary'!$G$67</f>
        <v>0</v>
      </c>
      <c r="BM58" s="1">
        <f>BG58*'[2]Opex Summary'!$G$67</f>
        <v>0</v>
      </c>
      <c r="BN58" s="40">
        <f>BH58*'[2]Opex Summary'!$G$68</f>
        <v>0</v>
      </c>
      <c r="BO58" s="40">
        <f>BI58*'[2]Opex Summary'!$G$66</f>
        <v>79087.024469511161</v>
      </c>
      <c r="BQ58" s="1">
        <f t="shared" si="3"/>
        <v>80818.661168955427</v>
      </c>
      <c r="BR58" s="1">
        <f>BL58*'[2]Opex Summary'!$H$67</f>
        <v>0</v>
      </c>
      <c r="BS58" s="1">
        <f>BM58*'[2]Opex Summary'!$H$67</f>
        <v>0</v>
      </c>
      <c r="BT58" s="40">
        <f>BN58*'[2]Opex Summary'!$H$68</f>
        <v>0</v>
      </c>
      <c r="BU58" s="40">
        <f>BO58*'[2]Opex Summary'!$H$66</f>
        <v>80818.661168955427</v>
      </c>
      <c r="BW58" s="1">
        <f t="shared" si="4"/>
        <v>82584.533160231062</v>
      </c>
      <c r="BX58" s="1">
        <f>BR58*'[2]Opex Summary'!$I$67</f>
        <v>0</v>
      </c>
      <c r="BY58" s="1">
        <f>BS58*'[2]Opex Summary'!$I$67</f>
        <v>0</v>
      </c>
      <c r="BZ58" s="40">
        <f>BT58*'[2]Opex Summary'!$I$68</f>
        <v>0</v>
      </c>
      <c r="CA58" s="40">
        <f>BU58*'[2]Opex Summary'!$I$66</f>
        <v>82584.533160231062</v>
      </c>
    </row>
    <row r="59" spans="1:79" ht="12.75">
      <c r="A59" s="5" t="s">
        <v>160</v>
      </c>
      <c r="B59" s="20" t="s">
        <v>434</v>
      </c>
      <c r="C59" s="1">
        <v>0</v>
      </c>
      <c r="D59" s="1">
        <v>0</v>
      </c>
      <c r="E59" s="1">
        <v>131.52000000000785</v>
      </c>
      <c r="F59" s="1">
        <v>11694.070000000003</v>
      </c>
      <c r="I59" t="s">
        <v>160</v>
      </c>
      <c r="J59" s="79" t="s">
        <v>434</v>
      </c>
      <c r="K59" s="76" t="s">
        <v>160</v>
      </c>
      <c r="L59" s="77" t="s">
        <v>434</v>
      </c>
      <c r="M59" s="34">
        <v>2615.9899999999998</v>
      </c>
      <c r="N59" s="34">
        <v>0</v>
      </c>
      <c r="O59" s="78">
        <v>-2615.9899999999998</v>
      </c>
      <c r="P59" s="34">
        <v>0</v>
      </c>
      <c r="Q59" s="34">
        <v>10534.59173</v>
      </c>
      <c r="R59" s="71"/>
      <c r="S59" s="39">
        <v>0.27</v>
      </c>
      <c r="T59" s="39">
        <v>0.73</v>
      </c>
      <c r="U59" s="39"/>
      <c r="V59" s="39"/>
      <c r="X59" s="1">
        <f t="shared" si="6"/>
        <v>0</v>
      </c>
      <c r="Y59" s="1">
        <f t="shared" si="7"/>
        <v>0</v>
      </c>
      <c r="Z59" s="1">
        <f t="shared" si="8"/>
        <v>0</v>
      </c>
      <c r="AA59" s="40"/>
      <c r="AB59" s="40"/>
      <c r="AC59" s="1">
        <f t="shared" si="9"/>
        <v>0</v>
      </c>
      <c r="AD59" s="1">
        <f t="shared" si="10"/>
        <v>0</v>
      </c>
      <c r="AE59" s="1">
        <f t="shared" si="11"/>
        <v>0</v>
      </c>
      <c r="AF59" s="40"/>
      <c r="AG59" s="40"/>
      <c r="AH59" s="1">
        <f t="shared" si="12"/>
        <v>131.52000000000785</v>
      </c>
      <c r="AI59" s="1">
        <f t="shared" si="13"/>
        <v>35.510400000002122</v>
      </c>
      <c r="AJ59" s="1">
        <f t="shared" si="14"/>
        <v>96.009600000005733</v>
      </c>
      <c r="AK59" s="40"/>
      <c r="AL59" s="40"/>
      <c r="AM59" s="1">
        <f t="shared" si="15"/>
        <v>11694.070000000003</v>
      </c>
      <c r="AN59" s="1">
        <f t="shared" si="16"/>
        <v>3157.398900000001</v>
      </c>
      <c r="AO59" s="1">
        <f t="shared" si="17"/>
        <v>8536.6711000000014</v>
      </c>
      <c r="AP59" s="40"/>
      <c r="AQ59" s="40"/>
      <c r="AR59"/>
      <c r="AS59" s="1">
        <f t="shared" ref="AS59:AS61" si="25">AW59</f>
        <v>100000</v>
      </c>
      <c r="AT59" s="1"/>
      <c r="AU59" s="1"/>
      <c r="AV59" s="1">
        <f t="shared" si="18"/>
        <v>0</v>
      </c>
      <c r="AW59" s="1">
        <v>100000</v>
      </c>
      <c r="AX59" s="4">
        <f t="shared" si="19"/>
        <v>100000</v>
      </c>
      <c r="AY59" s="1">
        <f t="shared" si="0"/>
        <v>100887.03254380633</v>
      </c>
      <c r="AZ59" s="1">
        <f>AT59*'[2]Opex Summary'!$E$67</f>
        <v>0</v>
      </c>
      <c r="BA59" s="1">
        <f>AU59*'[2]Opex Summary'!$E$67</f>
        <v>0</v>
      </c>
      <c r="BB59" s="40">
        <f>AV59*'[2]Opex Summary'!$E$68</f>
        <v>0</v>
      </c>
      <c r="BC59" s="40">
        <f>AW59*'[2]Opex Summary'!$E$66</f>
        <v>100887.03254380633</v>
      </c>
      <c r="BE59" s="1">
        <f t="shared" si="1"/>
        <v>102510.5093017921</v>
      </c>
      <c r="BF59" s="1">
        <f>AZ59*'[2]Opex Summary'!$F$67</f>
        <v>0</v>
      </c>
      <c r="BG59" s="1">
        <f>BA59*'[2]Opex Summary'!$F$67</f>
        <v>0</v>
      </c>
      <c r="BH59" s="40">
        <f>BB59*'[2]Opex Summary'!$F$68</f>
        <v>0</v>
      </c>
      <c r="BI59" s="40">
        <f>BC59*'[2]Opex Summary'!$F$66</f>
        <v>102510.5093017921</v>
      </c>
      <c r="BK59" s="1">
        <f t="shared" si="2"/>
        <v>104751.02578743201</v>
      </c>
      <c r="BL59" s="1">
        <f>BF59*'[2]Opex Summary'!$G$67</f>
        <v>0</v>
      </c>
      <c r="BM59" s="1">
        <f>BG59*'[2]Opex Summary'!$G$67</f>
        <v>0</v>
      </c>
      <c r="BN59" s="40">
        <f>BH59*'[2]Opex Summary'!$G$68</f>
        <v>0</v>
      </c>
      <c r="BO59" s="40">
        <f>BI59*'[2]Opex Summary'!$G$66</f>
        <v>104751.02578743201</v>
      </c>
      <c r="BQ59" s="1">
        <f t="shared" si="3"/>
        <v>107044.5843297423</v>
      </c>
      <c r="BR59" s="1">
        <f>BL59*'[2]Opex Summary'!$H$67</f>
        <v>0</v>
      </c>
      <c r="BS59" s="1">
        <f>BM59*'[2]Opex Summary'!$H$67</f>
        <v>0</v>
      </c>
      <c r="BT59" s="40">
        <f>BN59*'[2]Opex Summary'!$H$68</f>
        <v>0</v>
      </c>
      <c r="BU59" s="40">
        <f>BO59*'[2]Opex Summary'!$H$66</f>
        <v>107044.5843297423</v>
      </c>
      <c r="BW59" s="1">
        <f t="shared" si="4"/>
        <v>109383.48762944512</v>
      </c>
      <c r="BX59" s="1">
        <f>BR59*'[2]Opex Summary'!$I$67</f>
        <v>0</v>
      </c>
      <c r="BY59" s="1">
        <f>BS59*'[2]Opex Summary'!$I$67</f>
        <v>0</v>
      </c>
      <c r="BZ59" s="40">
        <f>BT59*'[2]Opex Summary'!$I$68</f>
        <v>0</v>
      </c>
      <c r="CA59" s="40">
        <f>BU59*'[2]Opex Summary'!$I$66</f>
        <v>109383.48762944512</v>
      </c>
    </row>
    <row r="60" spans="1:79" ht="12.75">
      <c r="A60" s="5" t="s">
        <v>161</v>
      </c>
      <c r="B60" s="20" t="s">
        <v>435</v>
      </c>
      <c r="C60" s="1">
        <v>0</v>
      </c>
      <c r="D60" s="1">
        <v>0</v>
      </c>
      <c r="E60" s="1">
        <v>153.43999999999818</v>
      </c>
      <c r="F60" s="1">
        <v>15831.620000000003</v>
      </c>
      <c r="I60" t="s">
        <v>161</v>
      </c>
      <c r="J60" s="79" t="s">
        <v>435</v>
      </c>
      <c r="K60" s="76" t="s">
        <v>161</v>
      </c>
      <c r="L60" s="77" t="s">
        <v>435</v>
      </c>
      <c r="M60" s="34">
        <v>1339.54</v>
      </c>
      <c r="N60" s="34">
        <v>0</v>
      </c>
      <c r="O60" s="78">
        <v>-1339.54</v>
      </c>
      <c r="P60" s="34">
        <v>0</v>
      </c>
      <c r="Q60" s="34">
        <v>5394.3275800000001</v>
      </c>
      <c r="R60" s="71"/>
      <c r="S60" s="39">
        <v>0.27</v>
      </c>
      <c r="T60" s="39">
        <v>0.73</v>
      </c>
      <c r="U60" s="39"/>
      <c r="V60" s="39"/>
      <c r="X60" s="1">
        <f t="shared" si="6"/>
        <v>0</v>
      </c>
      <c r="Y60" s="1">
        <f t="shared" si="7"/>
        <v>0</v>
      </c>
      <c r="Z60" s="1">
        <f t="shared" si="8"/>
        <v>0</v>
      </c>
      <c r="AA60" s="40"/>
      <c r="AB60" s="40"/>
      <c r="AC60" s="1">
        <f t="shared" si="9"/>
        <v>0</v>
      </c>
      <c r="AD60" s="1">
        <f t="shared" si="10"/>
        <v>0</v>
      </c>
      <c r="AE60" s="1">
        <f t="shared" si="11"/>
        <v>0</v>
      </c>
      <c r="AF60" s="40"/>
      <c r="AG60" s="40"/>
      <c r="AH60" s="1">
        <f t="shared" si="12"/>
        <v>153.43999999999818</v>
      </c>
      <c r="AI60" s="1">
        <f t="shared" si="13"/>
        <v>41.428799999999512</v>
      </c>
      <c r="AJ60" s="1">
        <f t="shared" si="14"/>
        <v>112.01119999999867</v>
      </c>
      <c r="AK60" s="40"/>
      <c r="AL60" s="40"/>
      <c r="AM60" s="1">
        <f t="shared" si="15"/>
        <v>15831.620000000003</v>
      </c>
      <c r="AN60" s="1">
        <f t="shared" si="16"/>
        <v>4274.5374000000011</v>
      </c>
      <c r="AO60" s="1">
        <f t="shared" si="17"/>
        <v>11557.082600000002</v>
      </c>
      <c r="AP60" s="40"/>
      <c r="AQ60" s="40"/>
      <c r="AR60"/>
      <c r="AS60" s="1">
        <f t="shared" si="25"/>
        <v>75500</v>
      </c>
      <c r="AT60" s="1"/>
      <c r="AU60" s="1"/>
      <c r="AV60" s="1">
        <f t="shared" si="18"/>
        <v>0</v>
      </c>
      <c r="AW60" s="1">
        <v>75500</v>
      </c>
      <c r="AX60" s="4">
        <f t="shared" si="19"/>
        <v>75500</v>
      </c>
      <c r="AY60" s="1">
        <f t="shared" si="0"/>
        <v>76169.709570573774</v>
      </c>
      <c r="AZ60" s="1">
        <f>AT60*'[2]Opex Summary'!$E$67</f>
        <v>0</v>
      </c>
      <c r="BA60" s="1">
        <f>AU60*'[2]Opex Summary'!$E$67</f>
        <v>0</v>
      </c>
      <c r="BB60" s="40">
        <f>AV60*'[2]Opex Summary'!$E$68</f>
        <v>0</v>
      </c>
      <c r="BC60" s="40">
        <f>AW60*'[2]Opex Summary'!$E$66</f>
        <v>76169.709570573774</v>
      </c>
      <c r="BE60" s="1">
        <f t="shared" si="1"/>
        <v>77395.434522853029</v>
      </c>
      <c r="BF60" s="1">
        <f>AZ60*'[2]Opex Summary'!$F$67</f>
        <v>0</v>
      </c>
      <c r="BG60" s="1">
        <f>BA60*'[2]Opex Summary'!$F$67</f>
        <v>0</v>
      </c>
      <c r="BH60" s="40">
        <f>BB60*'[2]Opex Summary'!$F$68</f>
        <v>0</v>
      </c>
      <c r="BI60" s="40">
        <f>BC60*'[2]Opex Summary'!$F$66</f>
        <v>77395.434522853029</v>
      </c>
      <c r="BK60" s="1">
        <f t="shared" si="2"/>
        <v>79087.024469511161</v>
      </c>
      <c r="BL60" s="1">
        <f>BF60*'[2]Opex Summary'!$G$67</f>
        <v>0</v>
      </c>
      <c r="BM60" s="1">
        <f>BG60*'[2]Opex Summary'!$G$67</f>
        <v>0</v>
      </c>
      <c r="BN60" s="40">
        <f>BH60*'[2]Opex Summary'!$G$68</f>
        <v>0</v>
      </c>
      <c r="BO60" s="40">
        <f>BI60*'[2]Opex Summary'!$G$66</f>
        <v>79087.024469511161</v>
      </c>
      <c r="BQ60" s="1">
        <f t="shared" si="3"/>
        <v>80818.661168955427</v>
      </c>
      <c r="BR60" s="1">
        <f>BL60*'[2]Opex Summary'!$H$67</f>
        <v>0</v>
      </c>
      <c r="BS60" s="1">
        <f>BM60*'[2]Opex Summary'!$H$67</f>
        <v>0</v>
      </c>
      <c r="BT60" s="40">
        <f>BN60*'[2]Opex Summary'!$H$68</f>
        <v>0</v>
      </c>
      <c r="BU60" s="40">
        <f>BO60*'[2]Opex Summary'!$H$66</f>
        <v>80818.661168955427</v>
      </c>
      <c r="BW60" s="1">
        <f t="shared" si="4"/>
        <v>82584.533160231062</v>
      </c>
      <c r="BX60" s="1">
        <f>BR60*'[2]Opex Summary'!$I$67</f>
        <v>0</v>
      </c>
      <c r="BY60" s="1">
        <f>BS60*'[2]Opex Summary'!$I$67</f>
        <v>0</v>
      </c>
      <c r="BZ60" s="40">
        <f>BT60*'[2]Opex Summary'!$I$68</f>
        <v>0</v>
      </c>
      <c r="CA60" s="40">
        <f>BU60*'[2]Opex Summary'!$I$66</f>
        <v>82584.533160231062</v>
      </c>
    </row>
    <row r="61" spans="1:79" ht="12.75">
      <c r="A61" s="5" t="s">
        <v>162</v>
      </c>
      <c r="B61" s="20" t="s">
        <v>436</v>
      </c>
      <c r="C61" s="1">
        <v>0</v>
      </c>
      <c r="D61" s="1">
        <v>0</v>
      </c>
      <c r="E61" s="1">
        <v>54.799999999999557</v>
      </c>
      <c r="F61" s="1">
        <v>37591.740000000005</v>
      </c>
      <c r="I61" t="s">
        <v>162</v>
      </c>
      <c r="J61" s="79" t="s">
        <v>436</v>
      </c>
      <c r="K61" s="76" t="s">
        <v>162</v>
      </c>
      <c r="L61" s="77" t="s">
        <v>436</v>
      </c>
      <c r="M61" s="34">
        <v>1536.4</v>
      </c>
      <c r="N61" s="34">
        <v>0</v>
      </c>
      <c r="O61" s="78">
        <v>-1536.4</v>
      </c>
      <c r="P61" s="34">
        <v>0</v>
      </c>
      <c r="Q61" s="34">
        <v>6187.0828000000001</v>
      </c>
      <c r="R61" s="71"/>
      <c r="S61" s="39">
        <v>0.27</v>
      </c>
      <c r="T61" s="39">
        <v>0.73</v>
      </c>
      <c r="U61" s="39"/>
      <c r="V61" s="39"/>
      <c r="X61" s="1">
        <f t="shared" si="6"/>
        <v>0</v>
      </c>
      <c r="Y61" s="1">
        <f t="shared" si="7"/>
        <v>0</v>
      </c>
      <c r="Z61" s="1">
        <f t="shared" si="8"/>
        <v>0</v>
      </c>
      <c r="AA61" s="40"/>
      <c r="AB61" s="40"/>
      <c r="AC61" s="1">
        <f t="shared" si="9"/>
        <v>0</v>
      </c>
      <c r="AD61" s="1">
        <f t="shared" si="10"/>
        <v>0</v>
      </c>
      <c r="AE61" s="1">
        <f t="shared" si="11"/>
        <v>0</v>
      </c>
      <c r="AF61" s="40"/>
      <c r="AG61" s="40"/>
      <c r="AH61" s="1">
        <f t="shared" si="12"/>
        <v>54.799999999999557</v>
      </c>
      <c r="AI61" s="1">
        <f t="shared" si="13"/>
        <v>14.795999999999882</v>
      </c>
      <c r="AJ61" s="1">
        <f t="shared" si="14"/>
        <v>40.003999999999678</v>
      </c>
      <c r="AK61" s="40"/>
      <c r="AL61" s="40"/>
      <c r="AM61" s="1">
        <f t="shared" si="15"/>
        <v>37591.740000000005</v>
      </c>
      <c r="AN61" s="1">
        <f t="shared" si="16"/>
        <v>10149.769800000002</v>
      </c>
      <c r="AO61" s="1">
        <f t="shared" si="17"/>
        <v>27441.970200000003</v>
      </c>
      <c r="AP61" s="40"/>
      <c r="AQ61" s="40"/>
      <c r="AR61"/>
      <c r="AS61" s="1">
        <f t="shared" si="25"/>
        <v>75500</v>
      </c>
      <c r="AT61" s="1"/>
      <c r="AU61" s="1"/>
      <c r="AV61" s="1">
        <f t="shared" si="18"/>
        <v>0</v>
      </c>
      <c r="AW61" s="1">
        <v>75500</v>
      </c>
      <c r="AX61" s="4">
        <f t="shared" si="19"/>
        <v>75500</v>
      </c>
      <c r="AY61" s="1">
        <f t="shared" si="0"/>
        <v>76169.709570573774</v>
      </c>
      <c r="AZ61" s="1">
        <f>AT61*'[2]Opex Summary'!$E$67</f>
        <v>0</v>
      </c>
      <c r="BA61" s="1">
        <f>AU61*'[2]Opex Summary'!$E$67</f>
        <v>0</v>
      </c>
      <c r="BB61" s="40">
        <f>AV61*'[2]Opex Summary'!$E$68</f>
        <v>0</v>
      </c>
      <c r="BC61" s="40">
        <f>AW61*'[2]Opex Summary'!$E$66</f>
        <v>76169.709570573774</v>
      </c>
      <c r="BE61" s="1">
        <f t="shared" si="1"/>
        <v>77395.434522853029</v>
      </c>
      <c r="BF61" s="1">
        <f>AZ61*'[2]Opex Summary'!$F$67</f>
        <v>0</v>
      </c>
      <c r="BG61" s="1">
        <f>BA61*'[2]Opex Summary'!$F$67</f>
        <v>0</v>
      </c>
      <c r="BH61" s="40">
        <f>BB61*'[2]Opex Summary'!$F$68</f>
        <v>0</v>
      </c>
      <c r="BI61" s="40">
        <f>BC61*'[2]Opex Summary'!$F$66</f>
        <v>77395.434522853029</v>
      </c>
      <c r="BK61" s="1">
        <f t="shared" si="2"/>
        <v>79087.024469511161</v>
      </c>
      <c r="BL61" s="1">
        <f>BF61*'[2]Opex Summary'!$G$67</f>
        <v>0</v>
      </c>
      <c r="BM61" s="1">
        <f>BG61*'[2]Opex Summary'!$G$67</f>
        <v>0</v>
      </c>
      <c r="BN61" s="40">
        <f>BH61*'[2]Opex Summary'!$G$68</f>
        <v>0</v>
      </c>
      <c r="BO61" s="40">
        <f>BI61*'[2]Opex Summary'!$G$66</f>
        <v>79087.024469511161</v>
      </c>
      <c r="BQ61" s="1">
        <f t="shared" si="3"/>
        <v>80818.661168955427</v>
      </c>
      <c r="BR61" s="1">
        <f>BL61*'[2]Opex Summary'!$H$67</f>
        <v>0</v>
      </c>
      <c r="BS61" s="1">
        <f>BM61*'[2]Opex Summary'!$H$67</f>
        <v>0</v>
      </c>
      <c r="BT61" s="40">
        <f>BN61*'[2]Opex Summary'!$H$68</f>
        <v>0</v>
      </c>
      <c r="BU61" s="40">
        <f>BO61*'[2]Opex Summary'!$H$66</f>
        <v>80818.661168955427</v>
      </c>
      <c r="BW61" s="1">
        <f t="shared" si="4"/>
        <v>82584.533160231062</v>
      </c>
      <c r="BX61" s="1">
        <f>BR61*'[2]Opex Summary'!$I$67</f>
        <v>0</v>
      </c>
      <c r="BY61" s="1">
        <f>BS61*'[2]Opex Summary'!$I$67</f>
        <v>0</v>
      </c>
      <c r="BZ61" s="40">
        <f>BT61*'[2]Opex Summary'!$I$68</f>
        <v>0</v>
      </c>
      <c r="CA61" s="40">
        <f>BU61*'[2]Opex Summary'!$I$66</f>
        <v>82584.533160231062</v>
      </c>
    </row>
    <row r="62" spans="1:79" ht="12.75">
      <c r="A62" s="5" t="s">
        <v>155</v>
      </c>
      <c r="B62" s="20" t="s">
        <v>429</v>
      </c>
      <c r="C62" s="1">
        <v>168.52</v>
      </c>
      <c r="D62" s="1">
        <v>131434.94999999998</v>
      </c>
      <c r="E62" s="1">
        <v>139864.64000000001</v>
      </c>
      <c r="F62" s="1">
        <v>27148.66</v>
      </c>
      <c r="I62" s="82" t="s">
        <v>155</v>
      </c>
      <c r="J62" s="79" t="s">
        <v>429</v>
      </c>
      <c r="K62" s="76" t="s">
        <v>155</v>
      </c>
      <c r="L62" s="77" t="s">
        <v>429</v>
      </c>
      <c r="M62" s="34">
        <v>50169</v>
      </c>
      <c r="N62" s="34">
        <v>152336.57999999999</v>
      </c>
      <c r="O62" s="78">
        <v>102167.57999999999</v>
      </c>
      <c r="P62" s="34">
        <v>586047.91</v>
      </c>
      <c r="Q62" s="34">
        <v>202030.56300000002</v>
      </c>
      <c r="R62" s="71"/>
      <c r="S62" s="39">
        <v>0.27</v>
      </c>
      <c r="T62" s="39">
        <v>0.73</v>
      </c>
      <c r="U62" s="39"/>
      <c r="V62" s="39"/>
      <c r="X62" s="1">
        <f t="shared" si="6"/>
        <v>168.52</v>
      </c>
      <c r="Y62" s="1">
        <f t="shared" si="7"/>
        <v>45.500400000000006</v>
      </c>
      <c r="Z62" s="1">
        <f t="shared" si="8"/>
        <v>123.01960000000001</v>
      </c>
      <c r="AA62" s="40"/>
      <c r="AB62" s="40"/>
      <c r="AC62" s="1">
        <f t="shared" si="9"/>
        <v>131434.94999999998</v>
      </c>
      <c r="AD62" s="1">
        <f t="shared" si="10"/>
        <v>35487.436499999996</v>
      </c>
      <c r="AE62" s="1">
        <f t="shared" si="11"/>
        <v>95947.513499999986</v>
      </c>
      <c r="AF62" s="40"/>
      <c r="AG62" s="40"/>
      <c r="AH62" s="1">
        <f t="shared" si="12"/>
        <v>139864.64000000001</v>
      </c>
      <c r="AI62" s="1">
        <f t="shared" si="13"/>
        <v>37763.452800000006</v>
      </c>
      <c r="AJ62" s="1">
        <f t="shared" si="14"/>
        <v>102101.18720000001</v>
      </c>
      <c r="AK62" s="40"/>
      <c r="AL62" s="40"/>
      <c r="AM62" s="1">
        <f t="shared" si="15"/>
        <v>27148.66</v>
      </c>
      <c r="AN62" s="1">
        <f t="shared" si="16"/>
        <v>7330.1382000000003</v>
      </c>
      <c r="AO62" s="1">
        <f t="shared" si="17"/>
        <v>19818.521799999999</v>
      </c>
      <c r="AP62" s="40"/>
      <c r="AQ62" s="40"/>
      <c r="AR62"/>
      <c r="AS62" s="1">
        <f t="shared" ref="AS62:AU69" si="26">AM62*1</f>
        <v>27148.66</v>
      </c>
      <c r="AT62" s="1">
        <f t="shared" si="26"/>
        <v>7330.1382000000003</v>
      </c>
      <c r="AU62" s="1">
        <f t="shared" si="26"/>
        <v>19818.521799999999</v>
      </c>
      <c r="AV62" s="185">
        <f t="shared" si="18"/>
        <v>0</v>
      </c>
      <c r="AW62" s="185">
        <f t="shared" si="18"/>
        <v>0</v>
      </c>
      <c r="AX62" s="4">
        <f t="shared" si="19"/>
        <v>27148.66</v>
      </c>
      <c r="AY62" s="1">
        <f t="shared" si="0"/>
        <v>27290.315845965495</v>
      </c>
      <c r="AZ62" s="1">
        <f>AT62*'[2]Opex Summary'!$E$67</f>
        <v>7368.3852784106839</v>
      </c>
      <c r="BA62" s="1">
        <f>AU62*'[2]Opex Summary'!$E$67</f>
        <v>19921.930567554809</v>
      </c>
      <c r="BB62" s="40">
        <f>AV62*'[2]Opex Summary'!$E$68</f>
        <v>0</v>
      </c>
      <c r="BC62" s="40">
        <f>AW62*'[2]Opex Summary'!$E$66</f>
        <v>0</v>
      </c>
      <c r="BE62" s="1">
        <f t="shared" si="1"/>
        <v>27653.669936215905</v>
      </c>
      <c r="BF62" s="1">
        <f>AZ62*'[2]Opex Summary'!$F$67</f>
        <v>7466.4908827782947</v>
      </c>
      <c r="BG62" s="1">
        <f>BA62*'[2]Opex Summary'!$F$67</f>
        <v>20187.179053437609</v>
      </c>
      <c r="BH62" s="40">
        <f>BB62*'[2]Opex Summary'!$F$68</f>
        <v>0</v>
      </c>
      <c r="BI62" s="40">
        <f>BC62*'[2]Opex Summary'!$F$66</f>
        <v>0</v>
      </c>
      <c r="BK62" s="1">
        <f t="shared" si="2"/>
        <v>28170.54368653761</v>
      </c>
      <c r="BL62" s="1">
        <f>BF62*'[2]Opex Summary'!$G$67</f>
        <v>7606.046795365156</v>
      </c>
      <c r="BM62" s="1">
        <f>BG62*'[2]Opex Summary'!$G$67</f>
        <v>20564.496891172454</v>
      </c>
      <c r="BN62" s="40">
        <f>BH62*'[2]Opex Summary'!$G$68</f>
        <v>0</v>
      </c>
      <c r="BO62" s="40">
        <f>BI62*'[2]Opex Summary'!$G$66</f>
        <v>0</v>
      </c>
      <c r="BQ62" s="1">
        <f t="shared" si="3"/>
        <v>28704.72712206142</v>
      </c>
      <c r="BR62" s="1">
        <f>BL62*'[2]Opex Summary'!$H$67</f>
        <v>7750.2763229565844</v>
      </c>
      <c r="BS62" s="1">
        <f>BM62*'[2]Opex Summary'!$H$67</f>
        <v>20954.450799104834</v>
      </c>
      <c r="BT62" s="40">
        <f>BN62*'[2]Opex Summary'!$H$68</f>
        <v>0</v>
      </c>
      <c r="BU62" s="40">
        <f>BO62*'[2]Opex Summary'!$H$66</f>
        <v>0</v>
      </c>
      <c r="BW62" s="1">
        <f t="shared" si="4"/>
        <v>29253.759443460196</v>
      </c>
      <c r="BX62" s="1">
        <f>BR62*'[2]Opex Summary'!$I$67</f>
        <v>7898.5150497342547</v>
      </c>
      <c r="BY62" s="1">
        <f>BS62*'[2]Opex Summary'!$I$67</f>
        <v>21355.244393725941</v>
      </c>
      <c r="BZ62" s="40">
        <f>BT62*'[2]Opex Summary'!$I$68</f>
        <v>0</v>
      </c>
      <c r="CA62" s="40">
        <f>BU62*'[2]Opex Summary'!$I$66</f>
        <v>0</v>
      </c>
    </row>
    <row r="63" spans="1:79" ht="12.75">
      <c r="A63" s="5" t="s">
        <v>121</v>
      </c>
      <c r="B63" s="20" t="s">
        <v>386</v>
      </c>
      <c r="C63" s="1">
        <v>441.03000000000003</v>
      </c>
      <c r="D63" s="1">
        <v>124665.84000000004</v>
      </c>
      <c r="E63" s="1">
        <v>76253.539999999994</v>
      </c>
      <c r="F63" s="1">
        <v>0</v>
      </c>
      <c r="I63" s="82" t="s">
        <v>121</v>
      </c>
      <c r="J63" s="79" t="s">
        <v>386</v>
      </c>
      <c r="K63" s="76" t="s">
        <v>121</v>
      </c>
      <c r="L63" s="77" t="s">
        <v>387</v>
      </c>
      <c r="M63" s="34">
        <v>0</v>
      </c>
      <c r="N63" s="34">
        <v>0</v>
      </c>
      <c r="O63" s="78">
        <v>0</v>
      </c>
      <c r="P63" s="34">
        <v>0</v>
      </c>
      <c r="Q63" s="34">
        <v>15000</v>
      </c>
      <c r="R63" s="71"/>
      <c r="S63" s="39">
        <v>0.9</v>
      </c>
      <c r="T63" s="39">
        <v>0.1</v>
      </c>
      <c r="U63" s="39"/>
      <c r="V63" s="39"/>
      <c r="X63" s="1">
        <f t="shared" si="6"/>
        <v>441.03000000000003</v>
      </c>
      <c r="Y63" s="1">
        <f t="shared" si="7"/>
        <v>396.92700000000002</v>
      </c>
      <c r="Z63" s="1">
        <f t="shared" si="8"/>
        <v>44.103000000000009</v>
      </c>
      <c r="AA63" s="40"/>
      <c r="AB63" s="40"/>
      <c r="AC63" s="1">
        <f t="shared" si="9"/>
        <v>124665.84000000004</v>
      </c>
      <c r="AD63" s="1">
        <f t="shared" si="10"/>
        <v>112199.25600000004</v>
      </c>
      <c r="AE63" s="1">
        <f t="shared" si="11"/>
        <v>12466.584000000004</v>
      </c>
      <c r="AF63" s="40"/>
      <c r="AG63" s="40"/>
      <c r="AH63" s="1">
        <f t="shared" si="12"/>
        <v>76253.539999999994</v>
      </c>
      <c r="AI63" s="1">
        <f t="shared" si="13"/>
        <v>68628.186000000002</v>
      </c>
      <c r="AJ63" s="1">
        <f t="shared" si="14"/>
        <v>7625.3539999999994</v>
      </c>
      <c r="AK63" s="40"/>
      <c r="AL63" s="40"/>
      <c r="AM63" s="1">
        <f t="shared" si="15"/>
        <v>0</v>
      </c>
      <c r="AN63" s="1">
        <f t="shared" si="16"/>
        <v>0</v>
      </c>
      <c r="AO63" s="1">
        <f t="shared" si="17"/>
        <v>0</v>
      </c>
      <c r="AP63" s="40"/>
      <c r="AQ63" s="40"/>
      <c r="AR63"/>
      <c r="AS63" s="1">
        <f t="shared" si="26"/>
        <v>0</v>
      </c>
      <c r="AT63" s="1">
        <f t="shared" si="26"/>
        <v>0</v>
      </c>
      <c r="AU63" s="1">
        <f t="shared" si="26"/>
        <v>0</v>
      </c>
      <c r="AV63" s="1">
        <f t="shared" si="18"/>
        <v>0</v>
      </c>
      <c r="AW63" s="1">
        <f t="shared" si="18"/>
        <v>0</v>
      </c>
      <c r="AX63" s="4">
        <f t="shared" si="19"/>
        <v>0</v>
      </c>
      <c r="AY63" s="1">
        <f t="shared" si="0"/>
        <v>0</v>
      </c>
      <c r="AZ63" s="1">
        <f>AT63*'[2]Opex Summary'!$E$67</f>
        <v>0</v>
      </c>
      <c r="BA63" s="1">
        <f>AU63*'[2]Opex Summary'!$E$67</f>
        <v>0</v>
      </c>
      <c r="BB63" s="40">
        <f>AV63*'[2]Opex Summary'!$E$68</f>
        <v>0</v>
      </c>
      <c r="BC63" s="40">
        <f>AW63*'[2]Opex Summary'!$E$66</f>
        <v>0</v>
      </c>
      <c r="BE63" s="1">
        <f t="shared" si="1"/>
        <v>0</v>
      </c>
      <c r="BF63" s="1">
        <f>AZ63*'[2]Opex Summary'!$F$67</f>
        <v>0</v>
      </c>
      <c r="BG63" s="1">
        <f>BA63*'[2]Opex Summary'!$F$67</f>
        <v>0</v>
      </c>
      <c r="BH63" s="40">
        <f>BB63*'[2]Opex Summary'!$F$68</f>
        <v>0</v>
      </c>
      <c r="BI63" s="40">
        <f>BC63*'[2]Opex Summary'!$F$66</f>
        <v>0</v>
      </c>
      <c r="BK63" s="1">
        <f t="shared" si="2"/>
        <v>0</v>
      </c>
      <c r="BL63" s="1">
        <f>BF63*'[2]Opex Summary'!$G$67</f>
        <v>0</v>
      </c>
      <c r="BM63" s="1">
        <f>BG63*'[2]Opex Summary'!$G$67</f>
        <v>0</v>
      </c>
      <c r="BN63" s="40">
        <f>BH63*'[2]Opex Summary'!$G$68</f>
        <v>0</v>
      </c>
      <c r="BO63" s="40">
        <f>BI63*'[2]Opex Summary'!$G$66</f>
        <v>0</v>
      </c>
      <c r="BQ63" s="1">
        <f t="shared" si="3"/>
        <v>0</v>
      </c>
      <c r="BR63" s="1">
        <f>BL63*'[2]Opex Summary'!$H$67</f>
        <v>0</v>
      </c>
      <c r="BS63" s="1">
        <f>BM63*'[2]Opex Summary'!$H$67</f>
        <v>0</v>
      </c>
      <c r="BT63" s="40">
        <f>BN63*'[2]Opex Summary'!$H$68</f>
        <v>0</v>
      </c>
      <c r="BU63" s="40">
        <f>BO63*'[2]Opex Summary'!$H$66</f>
        <v>0</v>
      </c>
      <c r="BW63" s="1">
        <f t="shared" si="4"/>
        <v>0</v>
      </c>
      <c r="BX63" s="1">
        <f>BR63*'[2]Opex Summary'!$I$67</f>
        <v>0</v>
      </c>
      <c r="BY63" s="1">
        <f>BS63*'[2]Opex Summary'!$I$67</f>
        <v>0</v>
      </c>
      <c r="BZ63" s="40">
        <f>BT63*'[2]Opex Summary'!$I$68</f>
        <v>0</v>
      </c>
      <c r="CA63" s="40">
        <f>BU63*'[2]Opex Summary'!$I$66</f>
        <v>0</v>
      </c>
    </row>
    <row r="64" spans="1:79" ht="12.75">
      <c r="A64" s="5" t="s">
        <v>122</v>
      </c>
      <c r="B64" s="20" t="s">
        <v>388</v>
      </c>
      <c r="C64" s="1">
        <v>257966.18999999994</v>
      </c>
      <c r="D64" s="1">
        <v>192064.73000000004</v>
      </c>
      <c r="E64" s="1">
        <v>109836.03</v>
      </c>
      <c r="F64" s="1">
        <v>11008.929999999998</v>
      </c>
      <c r="I64" s="82" t="s">
        <v>122</v>
      </c>
      <c r="J64" s="79" t="s">
        <v>388</v>
      </c>
      <c r="K64" s="76" t="s">
        <v>122</v>
      </c>
      <c r="L64" s="77" t="s">
        <v>389</v>
      </c>
      <c r="M64" s="34">
        <v>503.20000000000005</v>
      </c>
      <c r="N64" s="34">
        <v>0</v>
      </c>
      <c r="O64" s="78">
        <v>-503.20000000000005</v>
      </c>
      <c r="P64" s="34">
        <v>0</v>
      </c>
      <c r="Q64" s="34">
        <v>17026.386399999999</v>
      </c>
      <c r="R64" s="71"/>
      <c r="S64" s="39">
        <v>0.9</v>
      </c>
      <c r="T64" s="39">
        <v>0.1</v>
      </c>
      <c r="U64" s="39"/>
      <c r="V64" s="39"/>
      <c r="X64" s="1">
        <f t="shared" si="6"/>
        <v>257966.18999999994</v>
      </c>
      <c r="Y64" s="1">
        <f t="shared" si="7"/>
        <v>232169.57099999997</v>
      </c>
      <c r="Z64" s="1">
        <f t="shared" si="8"/>
        <v>25796.618999999995</v>
      </c>
      <c r="AA64" s="40"/>
      <c r="AB64" s="40"/>
      <c r="AC64" s="1">
        <f t="shared" si="9"/>
        <v>192064.73000000004</v>
      </c>
      <c r="AD64" s="1">
        <f t="shared" si="10"/>
        <v>172858.25700000004</v>
      </c>
      <c r="AE64" s="1">
        <f t="shared" si="11"/>
        <v>19206.473000000005</v>
      </c>
      <c r="AF64" s="40"/>
      <c r="AG64" s="40"/>
      <c r="AH64" s="1">
        <f t="shared" si="12"/>
        <v>109836.03</v>
      </c>
      <c r="AI64" s="1">
        <f t="shared" si="13"/>
        <v>98852.426999999996</v>
      </c>
      <c r="AJ64" s="1">
        <f t="shared" si="14"/>
        <v>10983.603000000001</v>
      </c>
      <c r="AK64" s="40"/>
      <c r="AL64" s="40"/>
      <c r="AM64" s="1">
        <f t="shared" si="15"/>
        <v>11008.929999999998</v>
      </c>
      <c r="AN64" s="1">
        <f t="shared" si="16"/>
        <v>9908.0369999999984</v>
      </c>
      <c r="AO64" s="1">
        <f t="shared" si="17"/>
        <v>1100.8929999999998</v>
      </c>
      <c r="AP64" s="40"/>
      <c r="AQ64" s="40"/>
      <c r="AR64"/>
      <c r="AS64" s="1">
        <f t="shared" si="26"/>
        <v>11008.929999999998</v>
      </c>
      <c r="AT64" s="1">
        <f t="shared" si="26"/>
        <v>9908.0369999999984</v>
      </c>
      <c r="AU64" s="1">
        <f t="shared" si="26"/>
        <v>1100.8929999999998</v>
      </c>
      <c r="AV64" s="1">
        <f t="shared" si="18"/>
        <v>0</v>
      </c>
      <c r="AW64" s="1">
        <f t="shared" si="18"/>
        <v>0</v>
      </c>
      <c r="AX64" s="4">
        <f t="shared" si="19"/>
        <v>11008.929999999998</v>
      </c>
      <c r="AY64" s="1">
        <f t="shared" si="0"/>
        <v>11066.37221970163</v>
      </c>
      <c r="AZ64" s="1">
        <f>AT64*'[2]Opex Summary'!$E$67</f>
        <v>9959.734997731468</v>
      </c>
      <c r="BA64" s="1">
        <f>AU64*'[2]Opex Summary'!$E$67</f>
        <v>1106.637221970163</v>
      </c>
      <c r="BB64" s="40">
        <f>AV64*'[2]Opex Summary'!$E$68</f>
        <v>0</v>
      </c>
      <c r="BC64" s="40">
        <f>AW64*'[2]Opex Summary'!$E$66</f>
        <v>0</v>
      </c>
      <c r="BE64" s="1">
        <f t="shared" si="1"/>
        <v>11213.714289062715</v>
      </c>
      <c r="BF64" s="1">
        <f>AZ64*'[2]Opex Summary'!$F$67</f>
        <v>10092.342860156443</v>
      </c>
      <c r="BG64" s="1">
        <f>BA64*'[2]Opex Summary'!$F$67</f>
        <v>1121.3714289062711</v>
      </c>
      <c r="BH64" s="40">
        <f>BB64*'[2]Opex Summary'!$F$68</f>
        <v>0</v>
      </c>
      <c r="BI64" s="40">
        <f>BC64*'[2]Opex Summary'!$F$66</f>
        <v>0</v>
      </c>
      <c r="BK64" s="1">
        <f t="shared" si="2"/>
        <v>11423.309419582201</v>
      </c>
      <c r="BL64" s="1">
        <f>BF64*'[2]Opex Summary'!$G$67</f>
        <v>10280.978477623981</v>
      </c>
      <c r="BM64" s="1">
        <f>BG64*'[2]Opex Summary'!$G$67</f>
        <v>1142.3309419582197</v>
      </c>
      <c r="BN64" s="40">
        <f>BH64*'[2]Opex Summary'!$G$68</f>
        <v>0</v>
      </c>
      <c r="BO64" s="40">
        <f>BI64*'[2]Opex Summary'!$G$66</f>
        <v>0</v>
      </c>
      <c r="BQ64" s="1">
        <f t="shared" si="3"/>
        <v>11639.923722050209</v>
      </c>
      <c r="BR64" s="1">
        <f>BL64*'[2]Opex Summary'!$H$67</f>
        <v>10475.931349845188</v>
      </c>
      <c r="BS64" s="1">
        <f>BM64*'[2]Opex Summary'!$H$67</f>
        <v>1163.9923722050205</v>
      </c>
      <c r="BT64" s="40">
        <f>BN64*'[2]Opex Summary'!$H$68</f>
        <v>0</v>
      </c>
      <c r="BU64" s="40">
        <f>BO64*'[2]Opex Summary'!$H$66</f>
        <v>0</v>
      </c>
      <c r="BW64" s="1">
        <f t="shared" si="4"/>
        <v>11862.559328891086</v>
      </c>
      <c r="BX64" s="1">
        <f>BR64*'[2]Opex Summary'!$I$67</f>
        <v>10676.303396001978</v>
      </c>
      <c r="BY64" s="1">
        <f>BS64*'[2]Opex Summary'!$I$67</f>
        <v>1186.2559328891082</v>
      </c>
      <c r="BZ64" s="40">
        <f>BT64*'[2]Opex Summary'!$I$68</f>
        <v>0</v>
      </c>
      <c r="CA64" s="40">
        <f>BU64*'[2]Opex Summary'!$I$66</f>
        <v>0</v>
      </c>
    </row>
    <row r="65" spans="1:79" ht="12.75">
      <c r="A65" s="5" t="s">
        <v>123</v>
      </c>
      <c r="B65" s="20" t="s">
        <v>390</v>
      </c>
      <c r="C65" s="1">
        <v>120429.27000000005</v>
      </c>
      <c r="D65" s="1">
        <v>111558.56</v>
      </c>
      <c r="E65" s="1">
        <v>130907.87999999999</v>
      </c>
      <c r="F65" s="1">
        <v>4158.46</v>
      </c>
      <c r="I65" s="82" t="s">
        <v>123</v>
      </c>
      <c r="J65" s="79" t="s">
        <v>390</v>
      </c>
      <c r="K65" s="76" t="s">
        <v>123</v>
      </c>
      <c r="L65" s="77" t="s">
        <v>391</v>
      </c>
      <c r="M65" s="34">
        <v>0</v>
      </c>
      <c r="N65" s="34">
        <v>0</v>
      </c>
      <c r="O65" s="78">
        <v>0</v>
      </c>
      <c r="P65" s="34">
        <v>0</v>
      </c>
      <c r="Q65" s="34">
        <v>15000</v>
      </c>
      <c r="R65" s="71"/>
      <c r="S65" s="39">
        <v>0.9</v>
      </c>
      <c r="T65" s="39">
        <v>0.1</v>
      </c>
      <c r="U65" s="39"/>
      <c r="V65" s="39"/>
      <c r="X65" s="1">
        <f t="shared" si="6"/>
        <v>120429.27000000005</v>
      </c>
      <c r="Y65" s="1">
        <f t="shared" si="7"/>
        <v>108386.34300000005</v>
      </c>
      <c r="Z65" s="1">
        <f t="shared" si="8"/>
        <v>12042.927000000005</v>
      </c>
      <c r="AA65" s="40"/>
      <c r="AB65" s="40"/>
      <c r="AC65" s="1">
        <f t="shared" si="9"/>
        <v>111558.56</v>
      </c>
      <c r="AD65" s="1">
        <f t="shared" si="10"/>
        <v>100402.704</v>
      </c>
      <c r="AE65" s="1">
        <f t="shared" si="11"/>
        <v>11155.856</v>
      </c>
      <c r="AF65" s="40"/>
      <c r="AG65" s="40"/>
      <c r="AH65" s="1">
        <f t="shared" si="12"/>
        <v>130907.87999999999</v>
      </c>
      <c r="AI65" s="1">
        <f t="shared" si="13"/>
        <v>117817.09199999999</v>
      </c>
      <c r="AJ65" s="1">
        <f t="shared" si="14"/>
        <v>13090.788</v>
      </c>
      <c r="AK65" s="40"/>
      <c r="AL65" s="40"/>
      <c r="AM65" s="1">
        <f t="shared" si="15"/>
        <v>4158.46</v>
      </c>
      <c r="AN65" s="1">
        <f t="shared" si="16"/>
        <v>3742.614</v>
      </c>
      <c r="AO65" s="1">
        <f t="shared" si="17"/>
        <v>415.846</v>
      </c>
      <c r="AP65" s="40"/>
      <c r="AQ65" s="40"/>
      <c r="AR65"/>
      <c r="AS65" s="1">
        <f t="shared" si="26"/>
        <v>4158.46</v>
      </c>
      <c r="AT65" s="1">
        <f t="shared" si="26"/>
        <v>3742.614</v>
      </c>
      <c r="AU65" s="1">
        <f t="shared" si="26"/>
        <v>415.846</v>
      </c>
      <c r="AV65" s="1">
        <f t="shared" si="18"/>
        <v>0</v>
      </c>
      <c r="AW65" s="1">
        <f t="shared" si="18"/>
        <v>0</v>
      </c>
      <c r="AX65" s="4">
        <f t="shared" si="19"/>
        <v>4158.46</v>
      </c>
      <c r="AY65" s="1">
        <f t="shared" si="0"/>
        <v>4180.1579463890184</v>
      </c>
      <c r="AZ65" s="1">
        <f>AT65*'[2]Opex Summary'!$E$67</f>
        <v>3762.1421517501162</v>
      </c>
      <c r="BA65" s="1">
        <f>AU65*'[2]Opex Summary'!$E$67</f>
        <v>418.01579463890181</v>
      </c>
      <c r="BB65" s="40">
        <f>AV65*'[2]Opex Summary'!$E$68</f>
        <v>0</v>
      </c>
      <c r="BC65" s="40">
        <f>AW65*'[2]Opex Summary'!$E$66</f>
        <v>0</v>
      </c>
      <c r="BE65" s="1">
        <f t="shared" si="1"/>
        <v>4235.8142274040929</v>
      </c>
      <c r="BF65" s="1">
        <f>AZ65*'[2]Opex Summary'!$F$67</f>
        <v>3812.2328046636835</v>
      </c>
      <c r="BG65" s="1">
        <f>BA65*'[2]Opex Summary'!$F$67</f>
        <v>423.58142274040927</v>
      </c>
      <c r="BH65" s="40">
        <f>BB65*'[2]Opex Summary'!$F$68</f>
        <v>0</v>
      </c>
      <c r="BI65" s="40">
        <f>BC65*'[2]Opex Summary'!$F$66</f>
        <v>0</v>
      </c>
      <c r="BK65" s="1">
        <f t="shared" si="2"/>
        <v>4314.9856788040079</v>
      </c>
      <c r="BL65" s="1">
        <f>BF65*'[2]Opex Summary'!$G$67</f>
        <v>3883.4871109236069</v>
      </c>
      <c r="BM65" s="1">
        <f>BG65*'[2]Opex Summary'!$G$67</f>
        <v>431.49856788040074</v>
      </c>
      <c r="BN65" s="40">
        <f>BH65*'[2]Opex Summary'!$G$68</f>
        <v>0</v>
      </c>
      <c r="BO65" s="40">
        <f>BI65*'[2]Opex Summary'!$G$66</f>
        <v>0</v>
      </c>
      <c r="BQ65" s="1">
        <f t="shared" si="3"/>
        <v>4396.8085182844216</v>
      </c>
      <c r="BR65" s="1">
        <f>BL65*'[2]Opex Summary'!$H$67</f>
        <v>3957.1276664559796</v>
      </c>
      <c r="BS65" s="1">
        <f>BM65*'[2]Opex Summary'!$H$67</f>
        <v>439.68085182844214</v>
      </c>
      <c r="BT65" s="40">
        <f>BN65*'[2]Opex Summary'!$H$68</f>
        <v>0</v>
      </c>
      <c r="BU65" s="40">
        <f>BO65*'[2]Opex Summary'!$H$66</f>
        <v>0</v>
      </c>
      <c r="BW65" s="1">
        <f t="shared" si="4"/>
        <v>4480.9058161710927</v>
      </c>
      <c r="BX65" s="1">
        <f>BR65*'[2]Opex Summary'!$I$67</f>
        <v>4032.8152345539838</v>
      </c>
      <c r="BY65" s="1">
        <f>BS65*'[2]Opex Summary'!$I$67</f>
        <v>448.09058161710931</v>
      </c>
      <c r="BZ65" s="40">
        <f>BT65*'[2]Opex Summary'!$I$68</f>
        <v>0</v>
      </c>
      <c r="CA65" s="40">
        <f>BU65*'[2]Opex Summary'!$I$66</f>
        <v>0</v>
      </c>
    </row>
    <row r="66" spans="1:79" ht="12.75">
      <c r="A66" s="5" t="s">
        <v>124</v>
      </c>
      <c r="B66" s="20" t="s">
        <v>392</v>
      </c>
      <c r="C66" s="1">
        <v>182311.95</v>
      </c>
      <c r="D66" s="1">
        <v>218711.02999999991</v>
      </c>
      <c r="E66" s="1">
        <v>201862.47999999998</v>
      </c>
      <c r="F66" s="1">
        <v>17311.230000000003</v>
      </c>
      <c r="I66" s="82" t="s">
        <v>124</v>
      </c>
      <c r="J66" s="79" t="s">
        <v>392</v>
      </c>
      <c r="K66" s="76" t="s">
        <v>124</v>
      </c>
      <c r="L66" s="77" t="s">
        <v>393</v>
      </c>
      <c r="M66" s="34">
        <v>1242.01</v>
      </c>
      <c r="N66" s="34">
        <v>0</v>
      </c>
      <c r="O66" s="78">
        <v>-1242.01</v>
      </c>
      <c r="P66" s="34">
        <v>0</v>
      </c>
      <c r="Q66" s="34">
        <v>20001.574270000001</v>
      </c>
      <c r="R66" s="71"/>
      <c r="S66" s="39">
        <v>0.9</v>
      </c>
      <c r="T66" s="39">
        <v>0.1</v>
      </c>
      <c r="U66" s="39"/>
      <c r="V66" s="39"/>
      <c r="X66" s="1">
        <f t="shared" si="6"/>
        <v>182311.95</v>
      </c>
      <c r="Y66" s="1">
        <f t="shared" si="7"/>
        <v>164080.755</v>
      </c>
      <c r="Z66" s="1">
        <f t="shared" si="8"/>
        <v>18231.195000000003</v>
      </c>
      <c r="AA66" s="40"/>
      <c r="AB66" s="40"/>
      <c r="AC66" s="1">
        <f t="shared" si="9"/>
        <v>218711.02999999991</v>
      </c>
      <c r="AD66" s="1">
        <f t="shared" si="10"/>
        <v>196839.92699999994</v>
      </c>
      <c r="AE66" s="1">
        <f t="shared" si="11"/>
        <v>21871.102999999992</v>
      </c>
      <c r="AF66" s="40"/>
      <c r="AG66" s="40"/>
      <c r="AH66" s="1">
        <f t="shared" si="12"/>
        <v>201862.47999999998</v>
      </c>
      <c r="AI66" s="1">
        <f t="shared" si="13"/>
        <v>181676.23199999999</v>
      </c>
      <c r="AJ66" s="1">
        <f t="shared" si="14"/>
        <v>20186.248</v>
      </c>
      <c r="AK66" s="40"/>
      <c r="AL66" s="40"/>
      <c r="AM66" s="1">
        <f t="shared" si="15"/>
        <v>17311.230000000003</v>
      </c>
      <c r="AN66" s="1">
        <f t="shared" si="16"/>
        <v>15580.107000000004</v>
      </c>
      <c r="AO66" s="1">
        <f t="shared" si="17"/>
        <v>1731.1230000000005</v>
      </c>
      <c r="AP66" s="40"/>
      <c r="AQ66" s="40"/>
      <c r="AR66"/>
      <c r="AS66" s="1">
        <f t="shared" si="26"/>
        <v>17311.230000000003</v>
      </c>
      <c r="AT66" s="1">
        <f t="shared" si="26"/>
        <v>15580.107000000004</v>
      </c>
      <c r="AU66" s="1">
        <f t="shared" si="26"/>
        <v>1731.1230000000005</v>
      </c>
      <c r="AV66" s="1">
        <f t="shared" si="18"/>
        <v>0</v>
      </c>
      <c r="AW66" s="1">
        <f t="shared" si="18"/>
        <v>0</v>
      </c>
      <c r="AX66" s="4">
        <f t="shared" si="19"/>
        <v>17311.230000000003</v>
      </c>
      <c r="AY66" s="1">
        <f t="shared" si="0"/>
        <v>17401.556260314632</v>
      </c>
      <c r="AZ66" s="1">
        <f>AT66*'[2]Opex Summary'!$E$67</f>
        <v>15661.400634283167</v>
      </c>
      <c r="BA66" s="1">
        <f>AU66*'[2]Opex Summary'!$E$67</f>
        <v>1740.155626031463</v>
      </c>
      <c r="BB66" s="40">
        <f>AV66*'[2]Opex Summary'!$E$68</f>
        <v>0</v>
      </c>
      <c r="BC66" s="40">
        <f>AW66*'[2]Opex Summary'!$E$66</f>
        <v>0</v>
      </c>
      <c r="BE66" s="1">
        <f t="shared" si="1"/>
        <v>17633.247482929877</v>
      </c>
      <c r="BF66" s="1">
        <f>AZ66*'[2]Opex Summary'!$F$67</f>
        <v>15869.922734636888</v>
      </c>
      <c r="BG66" s="1">
        <f>BA66*'[2]Opex Summary'!$F$67</f>
        <v>1763.3247482929876</v>
      </c>
      <c r="BH66" s="40">
        <f>BB66*'[2]Opex Summary'!$F$68</f>
        <v>0</v>
      </c>
      <c r="BI66" s="40">
        <f>BC66*'[2]Opex Summary'!$F$66</f>
        <v>0</v>
      </c>
      <c r="BK66" s="1">
        <f t="shared" si="2"/>
        <v>17962.829877522523</v>
      </c>
      <c r="BL66" s="1">
        <f>BF66*'[2]Opex Summary'!$G$67</f>
        <v>16166.546889770272</v>
      </c>
      <c r="BM66" s="1">
        <f>BG66*'[2]Opex Summary'!$G$67</f>
        <v>1796.2829877522524</v>
      </c>
      <c r="BN66" s="40">
        <f>BH66*'[2]Opex Summary'!$G$68</f>
        <v>0</v>
      </c>
      <c r="BO66" s="40">
        <f>BI66*'[2]Opex Summary'!$G$66</f>
        <v>0</v>
      </c>
      <c r="BQ66" s="1">
        <f t="shared" si="3"/>
        <v>18303.449720805504</v>
      </c>
      <c r="BR66" s="1">
        <f>BL66*'[2]Opex Summary'!$H$67</f>
        <v>16473.104748724953</v>
      </c>
      <c r="BS66" s="1">
        <f>BM66*'[2]Opex Summary'!$H$67</f>
        <v>1830.3449720805502</v>
      </c>
      <c r="BT66" s="40">
        <f>BN66*'[2]Opex Summary'!$H$68</f>
        <v>0</v>
      </c>
      <c r="BU66" s="40">
        <f>BO66*'[2]Opex Summary'!$H$66</f>
        <v>0</v>
      </c>
      <c r="BW66" s="1">
        <f t="shared" si="4"/>
        <v>18653.537894334811</v>
      </c>
      <c r="BX66" s="1">
        <f>BR66*'[2]Opex Summary'!$I$67</f>
        <v>16788.184104901331</v>
      </c>
      <c r="BY66" s="1">
        <f>BS66*'[2]Opex Summary'!$I$67</f>
        <v>1865.3537894334809</v>
      </c>
      <c r="BZ66" s="40">
        <f>BT66*'[2]Opex Summary'!$I$68</f>
        <v>0</v>
      </c>
      <c r="CA66" s="40">
        <f>BU66*'[2]Opex Summary'!$I$66</f>
        <v>0</v>
      </c>
    </row>
    <row r="67" spans="1:79" ht="12.75">
      <c r="A67" s="5" t="s">
        <v>156</v>
      </c>
      <c r="B67" s="20" t="s">
        <v>430</v>
      </c>
      <c r="C67" s="1">
        <v>91866.969999999987</v>
      </c>
      <c r="D67" s="1">
        <v>105701.75</v>
      </c>
      <c r="E67" s="1">
        <v>113558.85000000002</v>
      </c>
      <c r="F67" s="1">
        <v>75615.88</v>
      </c>
      <c r="I67" s="82" t="s">
        <v>156</v>
      </c>
      <c r="J67" s="79" t="s">
        <v>430</v>
      </c>
      <c r="K67" s="76" t="s">
        <v>156</v>
      </c>
      <c r="L67" s="77" t="s">
        <v>430</v>
      </c>
      <c r="M67" s="34">
        <v>20323.400000000001</v>
      </c>
      <c r="N67" s="34">
        <v>0</v>
      </c>
      <c r="O67" s="78">
        <v>-20323.400000000001</v>
      </c>
      <c r="P67" s="34">
        <v>0</v>
      </c>
      <c r="Q67" s="34">
        <v>81842.331800000014</v>
      </c>
      <c r="R67" s="71"/>
      <c r="S67" s="39">
        <v>0.27</v>
      </c>
      <c r="T67" s="39">
        <v>0.73</v>
      </c>
      <c r="U67" s="39"/>
      <c r="V67" s="39"/>
      <c r="X67" s="1">
        <f t="shared" si="6"/>
        <v>91866.969999999987</v>
      </c>
      <c r="Y67" s="1">
        <f t="shared" si="7"/>
        <v>24804.081899999997</v>
      </c>
      <c r="Z67" s="1">
        <f t="shared" si="8"/>
        <v>67062.888099999982</v>
      </c>
      <c r="AA67" s="40"/>
      <c r="AB67" s="40"/>
      <c r="AC67" s="1">
        <f t="shared" si="9"/>
        <v>105701.75</v>
      </c>
      <c r="AD67" s="1">
        <f t="shared" si="10"/>
        <v>28539.472500000003</v>
      </c>
      <c r="AE67" s="1">
        <f t="shared" si="11"/>
        <v>77162.277499999997</v>
      </c>
      <c r="AF67" s="40"/>
      <c r="AG67" s="40"/>
      <c r="AH67" s="1">
        <f t="shared" si="12"/>
        <v>113558.85000000002</v>
      </c>
      <c r="AI67" s="1">
        <f t="shared" si="13"/>
        <v>30660.889500000008</v>
      </c>
      <c r="AJ67" s="1">
        <f t="shared" si="14"/>
        <v>82897.960500000016</v>
      </c>
      <c r="AK67" s="40"/>
      <c r="AL67" s="40"/>
      <c r="AM67" s="1">
        <f t="shared" si="15"/>
        <v>75615.88</v>
      </c>
      <c r="AN67" s="1">
        <f t="shared" si="16"/>
        <v>20416.287600000003</v>
      </c>
      <c r="AO67" s="1">
        <f t="shared" si="17"/>
        <v>55199.592400000001</v>
      </c>
      <c r="AP67" s="40"/>
      <c r="AQ67" s="40"/>
      <c r="AR67"/>
      <c r="AS67" s="1">
        <f t="shared" si="26"/>
        <v>75615.88</v>
      </c>
      <c r="AT67" s="1">
        <f t="shared" si="26"/>
        <v>20416.287600000003</v>
      </c>
      <c r="AU67" s="1">
        <f t="shared" si="26"/>
        <v>55199.592400000001</v>
      </c>
      <c r="AV67" s="185">
        <f t="shared" si="18"/>
        <v>0</v>
      </c>
      <c r="AW67" s="185">
        <f t="shared" si="18"/>
        <v>0</v>
      </c>
      <c r="AX67" s="4">
        <f t="shared" si="19"/>
        <v>75615.88</v>
      </c>
      <c r="AY67" s="1">
        <f t="shared" si="0"/>
        <v>76010.427334926499</v>
      </c>
      <c r="AZ67" s="1">
        <f>AT67*'[2]Opex Summary'!$E$67</f>
        <v>20522.815380430155</v>
      </c>
      <c r="BA67" s="1">
        <f>AU67*'[2]Opex Summary'!$E$67</f>
        <v>55487.611954496337</v>
      </c>
      <c r="BB67" s="40">
        <f>AV67*'[2]Opex Summary'!$E$68</f>
        <v>0</v>
      </c>
      <c r="BC67" s="40">
        <f>AW67*'[2]Opex Summary'!$E$66</f>
        <v>0</v>
      </c>
      <c r="BE67" s="1">
        <f t="shared" si="1"/>
        <v>77022.460315039847</v>
      </c>
      <c r="BF67" s="1">
        <f>AZ67*'[2]Opex Summary'!$F$67</f>
        <v>20796.064285060758</v>
      </c>
      <c r="BG67" s="1">
        <f>BA67*'[2]Opex Summary'!$F$67</f>
        <v>56226.396029979085</v>
      </c>
      <c r="BH67" s="40">
        <f>BB67*'[2]Opex Summary'!$F$68</f>
        <v>0</v>
      </c>
      <c r="BI67" s="40">
        <f>BC67*'[2]Opex Summary'!$F$66</f>
        <v>0</v>
      </c>
      <c r="BK67" s="1">
        <f t="shared" si="2"/>
        <v>78462.084350976656</v>
      </c>
      <c r="BL67" s="1">
        <f>BF67*'[2]Opex Summary'!$G$67</f>
        <v>21184.762774763698</v>
      </c>
      <c r="BM67" s="1">
        <f>BG67*'[2]Opex Summary'!$G$67</f>
        <v>57277.321576212955</v>
      </c>
      <c r="BN67" s="40">
        <f>BH67*'[2]Opex Summary'!$G$68</f>
        <v>0</v>
      </c>
      <c r="BO67" s="40">
        <f>BI67*'[2]Opex Summary'!$G$66</f>
        <v>0</v>
      </c>
      <c r="BQ67" s="1">
        <f t="shared" si="3"/>
        <v>79949.920235272817</v>
      </c>
      <c r="BR67" s="1">
        <f>BL67*'[2]Opex Summary'!$H$67</f>
        <v>21586.478463523665</v>
      </c>
      <c r="BS67" s="1">
        <f>BM67*'[2]Opex Summary'!$H$67</f>
        <v>58363.44177174916</v>
      </c>
      <c r="BT67" s="40">
        <f>BN67*'[2]Opex Summary'!$H$68</f>
        <v>0</v>
      </c>
      <c r="BU67" s="40">
        <f>BO67*'[2]Opex Summary'!$H$66</f>
        <v>0</v>
      </c>
      <c r="BW67" s="1">
        <f t="shared" si="4"/>
        <v>81479.114019828354</v>
      </c>
      <c r="BX67" s="1">
        <f>BR67*'[2]Opex Summary'!$I$67</f>
        <v>21999.36078535366</v>
      </c>
      <c r="BY67" s="1">
        <f>BS67*'[2]Opex Summary'!$I$67</f>
        <v>59479.753234474701</v>
      </c>
      <c r="BZ67" s="40">
        <f>BT67*'[2]Opex Summary'!$I$68</f>
        <v>0</v>
      </c>
      <c r="CA67" s="40">
        <f>BU67*'[2]Opex Summary'!$I$66</f>
        <v>0</v>
      </c>
    </row>
    <row r="68" spans="1:79" ht="12.75">
      <c r="A68" s="5" t="s">
        <v>157</v>
      </c>
      <c r="B68" s="20" t="s">
        <v>431</v>
      </c>
      <c r="C68" s="1">
        <v>150351.10000000009</v>
      </c>
      <c r="D68" s="1">
        <v>64795.149999999987</v>
      </c>
      <c r="E68" s="1">
        <v>170956.12000000008</v>
      </c>
      <c r="F68" s="1">
        <v>82425.25</v>
      </c>
      <c r="I68" s="82" t="s">
        <v>157</v>
      </c>
      <c r="J68" s="79" t="s">
        <v>431</v>
      </c>
      <c r="K68" s="76" t="s">
        <v>157</v>
      </c>
      <c r="L68" s="77" t="s">
        <v>431</v>
      </c>
      <c r="M68" s="34">
        <v>51903.24</v>
      </c>
      <c r="N68" s="34">
        <v>0</v>
      </c>
      <c r="O68" s="78">
        <v>-51903.24</v>
      </c>
      <c r="P68" s="34">
        <v>0</v>
      </c>
      <c r="Q68" s="34">
        <v>209014.34748</v>
      </c>
      <c r="R68" s="71"/>
      <c r="S68" s="39">
        <v>0.27</v>
      </c>
      <c r="T68" s="39">
        <v>0.73</v>
      </c>
      <c r="U68" s="39"/>
      <c r="V68" s="39"/>
      <c r="X68" s="1">
        <f t="shared" si="6"/>
        <v>150351.10000000009</v>
      </c>
      <c r="Y68" s="1">
        <f t="shared" si="7"/>
        <v>40594.797000000028</v>
      </c>
      <c r="Z68" s="1">
        <f t="shared" si="8"/>
        <v>109756.30300000006</v>
      </c>
      <c r="AA68" s="40"/>
      <c r="AB68" s="40"/>
      <c r="AC68" s="1">
        <f t="shared" si="9"/>
        <v>64795.149999999987</v>
      </c>
      <c r="AD68" s="1">
        <f t="shared" si="10"/>
        <v>17494.690499999997</v>
      </c>
      <c r="AE68" s="1">
        <f t="shared" si="11"/>
        <v>47300.45949999999</v>
      </c>
      <c r="AF68" s="40"/>
      <c r="AG68" s="40"/>
      <c r="AH68" s="1">
        <f t="shared" si="12"/>
        <v>170956.12000000008</v>
      </c>
      <c r="AI68" s="1">
        <f t="shared" si="13"/>
        <v>46158.152400000028</v>
      </c>
      <c r="AJ68" s="1">
        <f t="shared" si="14"/>
        <v>124797.96760000006</v>
      </c>
      <c r="AK68" s="40"/>
      <c r="AL68" s="40"/>
      <c r="AM68" s="1">
        <f t="shared" si="15"/>
        <v>82425.25</v>
      </c>
      <c r="AN68" s="1">
        <f t="shared" si="16"/>
        <v>22254.817500000001</v>
      </c>
      <c r="AO68" s="1">
        <f t="shared" si="17"/>
        <v>60170.432499999995</v>
      </c>
      <c r="AP68" s="40"/>
      <c r="AQ68" s="40"/>
      <c r="AR68"/>
      <c r="AS68" s="1">
        <f t="shared" si="26"/>
        <v>82425.25</v>
      </c>
      <c r="AT68" s="1">
        <f t="shared" si="26"/>
        <v>22254.817500000001</v>
      </c>
      <c r="AU68" s="1">
        <f t="shared" si="26"/>
        <v>60170.432499999995</v>
      </c>
      <c r="AV68" s="185">
        <f t="shared" si="18"/>
        <v>0</v>
      </c>
      <c r="AW68" s="185">
        <f t="shared" si="18"/>
        <v>0</v>
      </c>
      <c r="AX68" s="4">
        <f t="shared" si="19"/>
        <v>82425.25</v>
      </c>
      <c r="AY68" s="1">
        <f t="shared" si="0"/>
        <v>82855.327157313368</v>
      </c>
      <c r="AZ68" s="1">
        <f>AT68*'[2]Opex Summary'!$E$67</f>
        <v>22370.938332474612</v>
      </c>
      <c r="BA68" s="1">
        <f>AU68*'[2]Opex Summary'!$E$67</f>
        <v>60484.388824838759</v>
      </c>
      <c r="BB68" s="40">
        <f>AV68*'[2]Opex Summary'!$E$68</f>
        <v>0</v>
      </c>
      <c r="BC68" s="40">
        <f>AW68*'[2]Opex Summary'!$E$66</f>
        <v>0</v>
      </c>
      <c r="BE68" s="1">
        <f t="shared" si="1"/>
        <v>83958.495848785169</v>
      </c>
      <c r="BF68" s="1">
        <f>AZ68*'[2]Opex Summary'!$F$67</f>
        <v>22668.793879171997</v>
      </c>
      <c r="BG68" s="1">
        <f>BA68*'[2]Opex Summary'!$F$67</f>
        <v>61289.701969613168</v>
      </c>
      <c r="BH68" s="40">
        <f>BB68*'[2]Opex Summary'!$F$68</f>
        <v>0</v>
      </c>
      <c r="BI68" s="40">
        <f>BC68*'[2]Opex Summary'!$F$66</f>
        <v>0</v>
      </c>
      <c r="BK68" s="1">
        <f t="shared" si="2"/>
        <v>85527.761075455812</v>
      </c>
      <c r="BL68" s="1">
        <f>BF68*'[2]Opex Summary'!$G$67</f>
        <v>23092.495490373072</v>
      </c>
      <c r="BM68" s="1">
        <f>BG68*'[2]Opex Summary'!$G$67</f>
        <v>62435.265585082743</v>
      </c>
      <c r="BN68" s="40">
        <f>BH68*'[2]Opex Summary'!$G$68</f>
        <v>0</v>
      </c>
      <c r="BO68" s="40">
        <f>BI68*'[2]Opex Summary'!$G$66</f>
        <v>0</v>
      </c>
      <c r="BQ68" s="1">
        <f t="shared" si="3"/>
        <v>87149.57972944864</v>
      </c>
      <c r="BR68" s="1">
        <f>BL68*'[2]Opex Summary'!$H$67</f>
        <v>23530.386526951137</v>
      </c>
      <c r="BS68" s="1">
        <f>BM68*'[2]Opex Summary'!$H$67</f>
        <v>63619.193202497503</v>
      </c>
      <c r="BT68" s="40">
        <f>BN68*'[2]Opex Summary'!$H$68</f>
        <v>0</v>
      </c>
      <c r="BU68" s="40">
        <f>BO68*'[2]Opex Summary'!$H$66</f>
        <v>0</v>
      </c>
      <c r="BW68" s="1">
        <f t="shared" si="4"/>
        <v>88816.480650134035</v>
      </c>
      <c r="BX68" s="1">
        <f>BR68*'[2]Opex Summary'!$I$67</f>
        <v>23980.449775536192</v>
      </c>
      <c r="BY68" s="1">
        <f>BS68*'[2]Opex Summary'!$I$67</f>
        <v>64836.03087459784</v>
      </c>
      <c r="BZ68" s="40">
        <f>BT68*'[2]Opex Summary'!$I$68</f>
        <v>0</v>
      </c>
      <c r="CA68" s="40">
        <f>BU68*'[2]Opex Summary'!$I$66</f>
        <v>0</v>
      </c>
    </row>
    <row r="69" spans="1:79" ht="12.75">
      <c r="A69" s="5" t="s">
        <v>158</v>
      </c>
      <c r="B69" s="20" t="s">
        <v>432</v>
      </c>
      <c r="C69" s="1">
        <v>24060.049999999992</v>
      </c>
      <c r="D69" s="1">
        <v>304924.05000000005</v>
      </c>
      <c r="E69" s="1">
        <v>215784.97000000003</v>
      </c>
      <c r="F69" s="1">
        <v>73073.500000000029</v>
      </c>
      <c r="I69" s="82" t="s">
        <v>158</v>
      </c>
      <c r="J69" s="79" t="s">
        <v>432</v>
      </c>
      <c r="K69" s="76" t="s">
        <v>158</v>
      </c>
      <c r="L69" s="77" t="s">
        <v>432</v>
      </c>
      <c r="M69" s="34">
        <v>60165.36</v>
      </c>
      <c r="N69" s="34">
        <v>0</v>
      </c>
      <c r="O69" s="78">
        <v>-60165.36</v>
      </c>
      <c r="P69" s="34">
        <v>0</v>
      </c>
      <c r="Q69" s="34">
        <v>242285.90471999999</v>
      </c>
      <c r="R69" s="71"/>
      <c r="S69" s="39">
        <v>0.27</v>
      </c>
      <c r="T69" s="39">
        <v>0.73</v>
      </c>
      <c r="U69" s="39"/>
      <c r="V69" s="39"/>
      <c r="X69" s="1">
        <f t="shared" si="6"/>
        <v>24060.049999999992</v>
      </c>
      <c r="Y69" s="1">
        <f t="shared" si="7"/>
        <v>6496.213499999998</v>
      </c>
      <c r="Z69" s="1">
        <f t="shared" si="8"/>
        <v>17563.836499999994</v>
      </c>
      <c r="AA69" s="40"/>
      <c r="AB69" s="40"/>
      <c r="AC69" s="1">
        <f t="shared" si="9"/>
        <v>304924.05000000005</v>
      </c>
      <c r="AD69" s="1">
        <f t="shared" si="10"/>
        <v>82329.493500000011</v>
      </c>
      <c r="AE69" s="1">
        <f t="shared" si="11"/>
        <v>222594.55650000004</v>
      </c>
      <c r="AF69" s="40"/>
      <c r="AG69" s="40"/>
      <c r="AH69" s="1">
        <f t="shared" si="12"/>
        <v>215784.97000000003</v>
      </c>
      <c r="AI69" s="1">
        <f t="shared" si="13"/>
        <v>58261.941900000013</v>
      </c>
      <c r="AJ69" s="1">
        <f t="shared" si="14"/>
        <v>157523.02810000003</v>
      </c>
      <c r="AK69" s="40"/>
      <c r="AL69" s="40"/>
      <c r="AM69" s="1">
        <f>F69</f>
        <v>73073.500000000029</v>
      </c>
      <c r="AN69" s="1">
        <f t="shared" si="16"/>
        <v>19729.845000000008</v>
      </c>
      <c r="AO69" s="1">
        <f t="shared" si="17"/>
        <v>53343.655000000021</v>
      </c>
      <c r="AP69" s="40"/>
      <c r="AQ69" s="40"/>
      <c r="AR69"/>
      <c r="AS69" s="1">
        <f t="shared" si="26"/>
        <v>73073.500000000029</v>
      </c>
      <c r="AT69" s="1">
        <f t="shared" si="26"/>
        <v>19729.845000000008</v>
      </c>
      <c r="AU69" s="1">
        <f t="shared" si="26"/>
        <v>53343.655000000021</v>
      </c>
      <c r="AV69" s="185">
        <f t="shared" si="18"/>
        <v>0</v>
      </c>
      <c r="AW69" s="185">
        <f t="shared" si="18"/>
        <v>0</v>
      </c>
      <c r="AX69" s="4">
        <f t="shared" si="19"/>
        <v>73073.500000000029</v>
      </c>
      <c r="AY69" s="1">
        <f t="shared" si="0"/>
        <v>73454.781745034939</v>
      </c>
      <c r="AZ69" s="1">
        <f>AT69*'[2]Opex Summary'!$E$67</f>
        <v>19832.791071159438</v>
      </c>
      <c r="BA69" s="1">
        <f>AU69*'[2]Opex Summary'!$E$67</f>
        <v>53621.990673875509</v>
      </c>
      <c r="BB69" s="40">
        <f>AV69*'[2]Opex Summary'!$E$68</f>
        <v>0</v>
      </c>
      <c r="BC69" s="40">
        <f>AW69*'[2]Opex Summary'!$E$66</f>
        <v>0</v>
      </c>
      <c r="BE69" s="1">
        <f t="shared" si="1"/>
        <v>74432.78784603269</v>
      </c>
      <c r="BF69" s="1">
        <f>AZ69*'[2]Opex Summary'!$F$67</f>
        <v>20096.852718428829</v>
      </c>
      <c r="BG69" s="1">
        <f>BA69*'[2]Opex Summary'!$F$67</f>
        <v>54335.935127603858</v>
      </c>
      <c r="BH69" s="40">
        <f>BB69*'[2]Opex Summary'!$F$68</f>
        <v>0</v>
      </c>
      <c r="BI69" s="40">
        <f>BC69*'[2]Opex Summary'!$F$66</f>
        <v>0</v>
      </c>
      <c r="BK69" s="1">
        <f t="shared" si="2"/>
        <v>75824.008406978726</v>
      </c>
      <c r="BL69" s="1">
        <f>BF69*'[2]Opex Summary'!$G$67</f>
        <v>20472.482269884258</v>
      </c>
      <c r="BM69" s="1">
        <f>BG69*'[2]Opex Summary'!$G$67</f>
        <v>55351.526137094465</v>
      </c>
      <c r="BN69" s="40">
        <f>BH69*'[2]Opex Summary'!$G$68</f>
        <v>0</v>
      </c>
      <c r="BO69" s="40">
        <f>BI69*'[2]Opex Summary'!$G$66</f>
        <v>0</v>
      </c>
      <c r="BQ69" s="1">
        <f t="shared" si="3"/>
        <v>77261.819822928868</v>
      </c>
      <c r="BR69" s="1">
        <f>BL69*'[2]Opex Summary'!$H$67</f>
        <v>20860.691352190799</v>
      </c>
      <c r="BS69" s="1">
        <f>BM69*'[2]Opex Summary'!$H$67</f>
        <v>56401.128470738069</v>
      </c>
      <c r="BT69" s="40">
        <f>BN69*'[2]Opex Summary'!$H$68</f>
        <v>0</v>
      </c>
      <c r="BU69" s="40">
        <f>BO69*'[2]Opex Summary'!$H$66</f>
        <v>0</v>
      </c>
      <c r="BW69" s="1">
        <f t="shared" si="4"/>
        <v>78739.598591300266</v>
      </c>
      <c r="BX69" s="1">
        <f>BR69*'[2]Opex Summary'!$I$67</f>
        <v>21259.691619651076</v>
      </c>
      <c r="BY69" s="1">
        <f>BS69*'[2]Opex Summary'!$I$67</f>
        <v>57479.906971649187</v>
      </c>
      <c r="BZ69" s="40">
        <f>BT69*'[2]Opex Summary'!$I$68</f>
        <v>0</v>
      </c>
      <c r="CA69" s="40">
        <f>BU69*'[2]Opex Summary'!$I$66</f>
        <v>0</v>
      </c>
    </row>
    <row r="70" spans="1:79" ht="12.75">
      <c r="A70" s="5"/>
      <c r="B70" s="20" t="s">
        <v>691</v>
      </c>
      <c r="C70" s="1"/>
      <c r="D70" s="1"/>
      <c r="E70" s="1"/>
      <c r="F70" s="1"/>
      <c r="I70" s="82"/>
      <c r="J70" s="79"/>
      <c r="K70" s="76"/>
      <c r="L70" s="77"/>
      <c r="M70" s="34"/>
      <c r="N70" s="34"/>
      <c r="O70" s="78"/>
      <c r="P70" s="34"/>
      <c r="Q70" s="34"/>
      <c r="R70" s="71"/>
      <c r="S70" s="39"/>
      <c r="T70" s="39"/>
      <c r="U70" s="39"/>
      <c r="V70" s="39"/>
      <c r="X70" s="1"/>
      <c r="Y70" s="1"/>
      <c r="Z70" s="1"/>
      <c r="AA70" s="40"/>
      <c r="AB70" s="40"/>
      <c r="AC70" s="1"/>
      <c r="AD70" s="1"/>
      <c r="AE70" s="1"/>
      <c r="AF70" s="40"/>
      <c r="AG70" s="40"/>
      <c r="AH70" s="1"/>
      <c r="AI70" s="1"/>
      <c r="AJ70" s="1"/>
      <c r="AK70" s="40"/>
      <c r="AL70" s="40"/>
      <c r="AM70" s="1">
        <v>352821.17058190604</v>
      </c>
      <c r="AN70" s="1"/>
      <c r="AO70" s="1">
        <f t="shared" si="17"/>
        <v>0</v>
      </c>
      <c r="AP70" s="40"/>
      <c r="AQ70" s="40"/>
      <c r="AR70"/>
      <c r="AS70" s="1"/>
      <c r="AT70" s="1"/>
      <c r="AU70" s="1"/>
      <c r="AV70" s="185"/>
      <c r="AW70" s="185"/>
      <c r="AY70" s="1">
        <f t="shared" si="0"/>
        <v>0</v>
      </c>
      <c r="AZ70" s="1">
        <f>AT70*'[2]Opex Summary'!$E$67</f>
        <v>0</v>
      </c>
      <c r="BA70" s="1">
        <f>AU70*'[2]Opex Summary'!$E$67</f>
        <v>0</v>
      </c>
      <c r="BB70" s="40">
        <f>AV70*'[2]Opex Summary'!$E$68</f>
        <v>0</v>
      </c>
      <c r="BC70" s="40">
        <f>AW70*'[2]Opex Summary'!$E$66</f>
        <v>0</v>
      </c>
      <c r="BE70" s="1">
        <f t="shared" si="1"/>
        <v>0</v>
      </c>
      <c r="BF70" s="1">
        <f>AZ70*'[2]Opex Summary'!$F$67</f>
        <v>0</v>
      </c>
      <c r="BG70" s="1">
        <f>BA70*'[2]Opex Summary'!$F$67</f>
        <v>0</v>
      </c>
      <c r="BH70" s="40">
        <f>BB70*'[2]Opex Summary'!$F$68</f>
        <v>0</v>
      </c>
      <c r="BI70" s="40">
        <f>BC70*'[2]Opex Summary'!$F$66</f>
        <v>0</v>
      </c>
      <c r="BK70" s="1">
        <f t="shared" si="2"/>
        <v>0</v>
      </c>
      <c r="BL70" s="1">
        <f>BF70*'[2]Opex Summary'!$G$67</f>
        <v>0</v>
      </c>
      <c r="BM70" s="1">
        <f>BG70*'[2]Opex Summary'!$G$67</f>
        <v>0</v>
      </c>
      <c r="BN70" s="40">
        <f>BH70*'[2]Opex Summary'!$G$68</f>
        <v>0</v>
      </c>
      <c r="BO70" s="40">
        <f>BI70*'[2]Opex Summary'!$G$66</f>
        <v>0</v>
      </c>
      <c r="BQ70" s="1">
        <f t="shared" si="3"/>
        <v>0</v>
      </c>
      <c r="BR70" s="1">
        <f>BL70*'[2]Opex Summary'!$H$67</f>
        <v>0</v>
      </c>
      <c r="BS70" s="1">
        <f>BM70*'[2]Opex Summary'!$H$67</f>
        <v>0</v>
      </c>
      <c r="BT70" s="40">
        <f>BN70*'[2]Opex Summary'!$H$68</f>
        <v>0</v>
      </c>
      <c r="BU70" s="40">
        <f>BO70*'[2]Opex Summary'!$H$66</f>
        <v>0</v>
      </c>
      <c r="BW70" s="1">
        <f t="shared" si="4"/>
        <v>0</v>
      </c>
      <c r="BX70" s="1">
        <f>BR70*'[2]Opex Summary'!$I$67</f>
        <v>0</v>
      </c>
      <c r="BY70" s="1">
        <f>BS70*'[2]Opex Summary'!$I$67</f>
        <v>0</v>
      </c>
      <c r="BZ70" s="40">
        <f>BT70*'[2]Opex Summary'!$I$68</f>
        <v>0</v>
      </c>
      <c r="CA70" s="40">
        <f>BU70*'[2]Opex Summary'!$I$66</f>
        <v>0</v>
      </c>
    </row>
    <row r="71" spans="1:79" ht="12.75">
      <c r="A71" s="16" t="s">
        <v>286</v>
      </c>
      <c r="B71" s="17"/>
      <c r="C71" s="18">
        <v>3138453.62</v>
      </c>
      <c r="D71" s="18">
        <v>4384815.3</v>
      </c>
      <c r="E71" s="18">
        <v>4846417.7199999988</v>
      </c>
      <c r="F71" s="18">
        <v>3863143.2499999991</v>
      </c>
      <c r="I71" s="82"/>
      <c r="J71" s="72" t="s">
        <v>439</v>
      </c>
      <c r="K71"/>
      <c r="L71"/>
      <c r="M71" s="80">
        <v>1131258.1100000008</v>
      </c>
      <c r="N71" s="80">
        <v>874101.10000000009</v>
      </c>
      <c r="O71" s="80">
        <v>250631.5899999993</v>
      </c>
      <c r="P71" s="80">
        <v>5411168.7299999995</v>
      </c>
      <c r="Q71" s="80">
        <v>5009100.6089700041</v>
      </c>
      <c r="R71" s="81">
        <v>0</v>
      </c>
      <c r="S71" s="71"/>
      <c r="T71" s="71"/>
      <c r="U71" s="71"/>
      <c r="V71" s="71"/>
      <c r="X71" s="55">
        <f t="shared" ref="X71:AF71" si="27">SUM(X18:X69)</f>
        <v>3138453.62</v>
      </c>
      <c r="Y71" s="55">
        <f t="shared" si="27"/>
        <v>1196185.7029000006</v>
      </c>
      <c r="Z71" s="55">
        <f t="shared" si="27"/>
        <v>1252299.7571</v>
      </c>
      <c r="AA71" s="55">
        <f t="shared" si="27"/>
        <v>689968.16</v>
      </c>
      <c r="AB71" s="55">
        <f t="shared" si="27"/>
        <v>0</v>
      </c>
      <c r="AC71" s="55">
        <f t="shared" si="27"/>
        <v>4384815.3</v>
      </c>
      <c r="AD71" s="55">
        <f t="shared" si="27"/>
        <v>1865552.8927</v>
      </c>
      <c r="AE71" s="55">
        <f t="shared" si="27"/>
        <v>1782982.1873000001</v>
      </c>
      <c r="AF71" s="55">
        <f t="shared" si="27"/>
        <v>736280.22</v>
      </c>
      <c r="AG71" s="66"/>
      <c r="AH71" s="55">
        <f>SUM(AH18:AH69)</f>
        <v>4846417.7199999988</v>
      </c>
      <c r="AI71" s="55">
        <f>SUM(AI18:AI69)</f>
        <v>1994882.8682000006</v>
      </c>
      <c r="AJ71" s="55">
        <f>SUM(AJ18:AJ69)</f>
        <v>2222926.5018000002</v>
      </c>
      <c r="AK71" s="55">
        <f>SUM(AK18:AK69)</f>
        <v>628608.35000000009</v>
      </c>
      <c r="AL71" s="66"/>
      <c r="AM71" s="55">
        <f>SUM(AM18:AM69)</f>
        <v>3863143.2499999991</v>
      </c>
      <c r="AN71" s="55">
        <f>SUM(AN18:AN69)</f>
        <v>1372340.2183999997</v>
      </c>
      <c r="AO71" s="55">
        <f>SUM(AO18:AO69)</f>
        <v>1760660.5015999994</v>
      </c>
      <c r="AP71" s="55">
        <f>SUM(AP18:AP69)</f>
        <v>730142.52999999991</v>
      </c>
      <c r="AQ71" s="66"/>
      <c r="AR71"/>
      <c r="AS71" s="55">
        <f>SUM(AS18:AS70)</f>
        <v>3912904.4932499989</v>
      </c>
      <c r="AT71" s="55">
        <f>SUM(AT18:AT69)</f>
        <v>1292692.2919999997</v>
      </c>
      <c r="AU71" s="55">
        <f>SUM(AU18:AU69)</f>
        <v>1545316.1079999993</v>
      </c>
      <c r="AV71" s="55">
        <f>SUM(AV18:AV70)</f>
        <v>748396.09324999992</v>
      </c>
      <c r="AW71" s="55">
        <f>SUM(AW18:AW69)</f>
        <v>326500</v>
      </c>
      <c r="AY71" s="55">
        <f t="shared" si="0"/>
        <v>3933093.7470021793</v>
      </c>
      <c r="AZ71" s="55">
        <f>AT71*'[2]Opex Summary'!$E$67</f>
        <v>1299437.2812626865</v>
      </c>
      <c r="BA71" s="55">
        <f>AU71*'[2]Opex Summary'!$E$67</f>
        <v>1553379.2337882647</v>
      </c>
      <c r="BB71" s="55">
        <f>AV71*'[2]Opex Summary'!$E$68</f>
        <v>750881.07069570012</v>
      </c>
      <c r="BC71" s="55">
        <f>AW71*'[2]Opex Summary'!$E$66</f>
        <v>329396.1612555277</v>
      </c>
      <c r="BE71" s="55">
        <f t="shared" si="1"/>
        <v>3985270.7797165187</v>
      </c>
      <c r="BF71" s="55">
        <f>AZ71*'[2]Opex Summary'!$F$67</f>
        <v>1316738.5046649971</v>
      </c>
      <c r="BG71" s="55">
        <f>BA71*'[2]Opex Summary'!$F$67</f>
        <v>1574061.5410760515</v>
      </c>
      <c r="BH71" s="55">
        <f>BB71*'[2]Opex Summary'!$F$68</f>
        <v>759773.92110511893</v>
      </c>
      <c r="BI71" s="55">
        <f>BC71*'[2]Opex Summary'!$F$66</f>
        <v>334696.81287035125</v>
      </c>
      <c r="BK71" s="55">
        <f t="shared" si="2"/>
        <v>4059582.93378272</v>
      </c>
      <c r="BL71" s="55">
        <f>BF71*'[2]Opex Summary'!$G$67</f>
        <v>1341349.6167043392</v>
      </c>
      <c r="BM71" s="55">
        <f>BG71*'[2]Opex Summary'!$G$67</f>
        <v>1603482.2687353359</v>
      </c>
      <c r="BN71" s="55">
        <f>BH71*'[2]Opex Summary'!$G$68</f>
        <v>772738.94914707891</v>
      </c>
      <c r="BO71" s="55">
        <f>BI71*'[2]Opex Summary'!$G$66</f>
        <v>342012.09919596551</v>
      </c>
      <c r="BQ71" s="55">
        <f t="shared" si="3"/>
        <v>4136412.4580238466</v>
      </c>
      <c r="BR71" s="55">
        <f>BL71*'[2]Opex Summary'!$H$67</f>
        <v>1366784.9350447548</v>
      </c>
      <c r="BS71" s="55">
        <f>BM71*'[2]Opex Summary'!$H$67</f>
        <v>1633888.2728453628</v>
      </c>
      <c r="BT71" s="55">
        <f>BN71*'[2]Opex Summary'!$H$68</f>
        <v>786238.68229712034</v>
      </c>
      <c r="BU71" s="55">
        <f>BO71*'[2]Opex Summary'!$H$66</f>
        <v>349500.56783660856</v>
      </c>
      <c r="BW71" s="55">
        <f t="shared" si="4"/>
        <v>4215401.6797583299</v>
      </c>
      <c r="BX71" s="55">
        <f>BR71*'[2]Opex Summary'!$I$67</f>
        <v>1392927.2879244573</v>
      </c>
      <c r="BY71" s="55">
        <f>BS71*'[2]Opex Summary'!$I$67</f>
        <v>1665139.4834049323</v>
      </c>
      <c r="BZ71" s="55">
        <f>BT71*'[2]Opex Summary'!$I$68</f>
        <v>800197.82131880138</v>
      </c>
      <c r="CA71" s="55">
        <f>BU71*'[2]Opex Summary'!$I$66</f>
        <v>357137.08711013827</v>
      </c>
    </row>
    <row r="72" spans="1:79" ht="12.75">
      <c r="A72" s="19" t="s">
        <v>168</v>
      </c>
      <c r="B72" s="20" t="s">
        <v>444</v>
      </c>
      <c r="C72" s="1">
        <v>35368.30999999999</v>
      </c>
      <c r="D72" s="1">
        <v>35545.170000000006</v>
      </c>
      <c r="E72" s="1">
        <v>54179.35000000002</v>
      </c>
      <c r="F72" s="1">
        <v>28782.539999999994</v>
      </c>
      <c r="I72" s="94" t="s">
        <v>168</v>
      </c>
      <c r="J72" s="79" t="s">
        <v>444</v>
      </c>
      <c r="K72" s="76" t="s">
        <v>168</v>
      </c>
      <c r="L72" s="77" t="s">
        <v>444</v>
      </c>
      <c r="M72" s="34">
        <v>7313.24</v>
      </c>
      <c r="N72" s="34">
        <v>116422.15000000002</v>
      </c>
      <c r="O72" s="78">
        <v>109108.91000000002</v>
      </c>
      <c r="P72" s="34">
        <v>448606.42999999993</v>
      </c>
      <c r="Q72" s="34" t="e">
        <f>#REF!*1.025</f>
        <v>#REF!</v>
      </c>
      <c r="R72" s="71"/>
      <c r="S72" s="39">
        <v>0.27</v>
      </c>
      <c r="T72" s="39">
        <v>0.73</v>
      </c>
      <c r="U72" s="39"/>
      <c r="V72" s="249"/>
      <c r="X72" s="1">
        <f>C72</f>
        <v>35368.30999999999</v>
      </c>
      <c r="Y72" s="1"/>
      <c r="Z72" s="1"/>
      <c r="AA72" s="40"/>
      <c r="AB72" s="40">
        <f>X72</f>
        <v>35368.30999999999</v>
      </c>
      <c r="AC72" s="1">
        <f>D72</f>
        <v>35545.170000000006</v>
      </c>
      <c r="AD72" s="1"/>
      <c r="AE72" s="1"/>
      <c r="AF72" s="40"/>
      <c r="AG72" s="40">
        <f>AC72</f>
        <v>35545.170000000006</v>
      </c>
      <c r="AH72" s="1">
        <f>E72</f>
        <v>54179.35000000002</v>
      </c>
      <c r="AI72" s="1"/>
      <c r="AJ72" s="1"/>
      <c r="AK72" s="40"/>
      <c r="AL72" s="40">
        <f>AH72</f>
        <v>54179.35000000002</v>
      </c>
      <c r="AM72" s="1">
        <f>F72</f>
        <v>28782.539999999994</v>
      </c>
      <c r="AN72" s="1"/>
      <c r="AO72" s="1"/>
      <c r="AP72" s="40"/>
      <c r="AQ72" s="40">
        <f>AM72</f>
        <v>28782.539999999994</v>
      </c>
      <c r="AR72"/>
      <c r="AS72" s="1">
        <f>AM72*1.025</f>
        <v>29502.10349999999</v>
      </c>
      <c r="AT72" s="1">
        <f t="shared" ref="AT72:AU92" si="28">AN72*1</f>
        <v>0</v>
      </c>
      <c r="AU72" s="1"/>
      <c r="AV72" s="1">
        <f t="shared" si="18"/>
        <v>0</v>
      </c>
      <c r="AW72" s="1">
        <f t="shared" si="18"/>
        <v>29502.10349999999</v>
      </c>
      <c r="AY72" s="1">
        <f t="shared" si="0"/>
        <v>29763.796759152418</v>
      </c>
      <c r="AZ72" s="1">
        <f>AT72*'[2]Opex Summary'!$E$67</f>
        <v>0</v>
      </c>
      <c r="BA72" s="1">
        <f>AU72*'[2]Opex Summary'!$E$67</f>
        <v>0</v>
      </c>
      <c r="BB72" s="1">
        <f>AV72*'[2]Opex Summary'!$E$68</f>
        <v>0</v>
      </c>
      <c r="BC72" s="1">
        <f>AW72*'[2]Opex Summary'!$E$66</f>
        <v>29763.796759152418</v>
      </c>
      <c r="BE72" s="1">
        <f t="shared" si="1"/>
        <v>30242.756552591822</v>
      </c>
      <c r="BF72" s="1">
        <f>AZ72*'[2]Opex Summary'!$F$67</f>
        <v>0</v>
      </c>
      <c r="BG72" s="1">
        <f>BA72*'[2]Opex Summary'!$F$67</f>
        <v>0</v>
      </c>
      <c r="BH72" s="1">
        <f>BB72*'[2]Opex Summary'!$F$68</f>
        <v>0</v>
      </c>
      <c r="BI72" s="1">
        <f>BC72*'[2]Opex Summary'!$F$66</f>
        <v>30242.756552591822</v>
      </c>
      <c r="BK72" s="1">
        <f t="shared" si="2"/>
        <v>30903.756045119866</v>
      </c>
      <c r="BL72" s="1">
        <f>BF72*'[2]Opex Summary'!$G$67</f>
        <v>0</v>
      </c>
      <c r="BM72" s="1">
        <f>BG72*'[2]Opex Summary'!$G$67</f>
        <v>0</v>
      </c>
      <c r="BN72" s="1">
        <f>BH72*'[2]Opex Summary'!$G$68</f>
        <v>0</v>
      </c>
      <c r="BO72" s="1">
        <f>BI72*'[2]Opex Summary'!$G$66</f>
        <v>30903.756045119866</v>
      </c>
      <c r="BQ72" s="1">
        <f t="shared" si="3"/>
        <v>31580.404060105338</v>
      </c>
      <c r="BR72" s="1">
        <f>BL72*'[2]Opex Summary'!$H$67</f>
        <v>0</v>
      </c>
      <c r="BS72" s="1">
        <f>BM72*'[2]Opex Summary'!$H$67</f>
        <v>0</v>
      </c>
      <c r="BT72" s="1">
        <f>BN72*'[2]Opex Summary'!$H$68</f>
        <v>0</v>
      </c>
      <c r="BU72" s="1">
        <f>BO72*'[2]Opex Summary'!$H$66</f>
        <v>31580.404060105338</v>
      </c>
      <c r="BW72" s="1">
        <f t="shared" si="4"/>
        <v>32270.429732348581</v>
      </c>
      <c r="BX72" s="1">
        <f>BR72*'[2]Opex Summary'!$I$67</f>
        <v>0</v>
      </c>
      <c r="BY72" s="1">
        <f>BS72*'[2]Opex Summary'!$I$67</f>
        <v>0</v>
      </c>
      <c r="BZ72" s="1">
        <f>BT72*'[2]Opex Summary'!$I$68</f>
        <v>0</v>
      </c>
      <c r="CA72" s="1">
        <f>BU72*'[2]Opex Summary'!$I$66</f>
        <v>32270.429732348581</v>
      </c>
    </row>
    <row r="73" spans="1:79" ht="12.75">
      <c r="A73" s="19" t="s">
        <v>176</v>
      </c>
      <c r="B73" s="20" t="s">
        <v>452</v>
      </c>
      <c r="C73" s="1">
        <v>26569.400000000005</v>
      </c>
      <c r="D73" s="1">
        <v>11140.090000000002</v>
      </c>
      <c r="E73" s="1">
        <v>18082.539999999997</v>
      </c>
      <c r="F73" s="1">
        <v>20391.679999999993</v>
      </c>
      <c r="I73" s="95" t="s">
        <v>176</v>
      </c>
      <c r="J73" s="79" t="s">
        <v>452</v>
      </c>
      <c r="K73" s="84" t="s">
        <v>176</v>
      </c>
      <c r="L73" s="77" t="s">
        <v>452</v>
      </c>
      <c r="M73" s="34">
        <v>1406.3400000000001</v>
      </c>
      <c r="N73" s="34">
        <v>0</v>
      </c>
      <c r="O73" s="78">
        <v>-1406.3400000000001</v>
      </c>
      <c r="P73" s="34">
        <v>0</v>
      </c>
      <c r="Q73" s="34" t="e">
        <f>#REF!*1.025</f>
        <v>#REF!</v>
      </c>
      <c r="R73" s="71"/>
      <c r="S73" s="39">
        <v>0.27</v>
      </c>
      <c r="T73" s="39">
        <v>0.73</v>
      </c>
      <c r="U73" s="39"/>
      <c r="V73" s="249"/>
      <c r="X73" s="1">
        <f t="shared" ref="X73:X106" si="29">C73</f>
        <v>26569.400000000005</v>
      </c>
      <c r="Y73" s="1"/>
      <c r="Z73" s="1"/>
      <c r="AA73" s="40"/>
      <c r="AB73" s="40">
        <f t="shared" ref="AB73:AB102" si="30">X73</f>
        <v>26569.400000000005</v>
      </c>
      <c r="AC73" s="1">
        <f t="shared" ref="AC73:AC106" si="31">D73</f>
        <v>11140.090000000002</v>
      </c>
      <c r="AD73" s="1"/>
      <c r="AE73" s="1"/>
      <c r="AF73" s="40"/>
      <c r="AG73" s="40">
        <f t="shared" ref="AG73:AG84" si="32">AC73</f>
        <v>11140.090000000002</v>
      </c>
      <c r="AH73" s="1">
        <f t="shared" ref="AH73:AH106" si="33">E73</f>
        <v>18082.539999999997</v>
      </c>
      <c r="AI73" s="1"/>
      <c r="AJ73" s="1"/>
      <c r="AK73" s="40"/>
      <c r="AL73" s="40">
        <f t="shared" ref="AL73:AL84" si="34">AH73</f>
        <v>18082.539999999997</v>
      </c>
      <c r="AM73" s="1">
        <f t="shared" ref="AM73:AM106" si="35">F73</f>
        <v>20391.679999999993</v>
      </c>
      <c r="AN73" s="1"/>
      <c r="AO73" s="1"/>
      <c r="AP73" s="40"/>
      <c r="AQ73" s="40">
        <f t="shared" ref="AQ73:AQ84" si="36">AM73</f>
        <v>20391.679999999993</v>
      </c>
      <c r="AR73"/>
      <c r="AS73" s="1">
        <f>AM73*1.025</f>
        <v>20901.471999999991</v>
      </c>
      <c r="AT73" s="1">
        <f t="shared" si="28"/>
        <v>0</v>
      </c>
      <c r="AU73" s="1"/>
      <c r="AV73" s="1">
        <f t="shared" si="18"/>
        <v>0</v>
      </c>
      <c r="AW73" s="1">
        <f t="shared" si="18"/>
        <v>20901.471999999991</v>
      </c>
      <c r="AY73" s="1">
        <f t="shared" si="0"/>
        <v>21086.874858774558</v>
      </c>
      <c r="AZ73" s="1">
        <f>AT73*'[2]Opex Summary'!$E$67</f>
        <v>0</v>
      </c>
      <c r="BA73" s="1">
        <f>AU73*'[2]Opex Summary'!$E$67</f>
        <v>0</v>
      </c>
      <c r="BB73" s="1">
        <f>AV73*'[2]Opex Summary'!$E$68</f>
        <v>0</v>
      </c>
      <c r="BC73" s="1">
        <f>AW73*'[2]Opex Summary'!$E$66</f>
        <v>21086.874858774558</v>
      </c>
      <c r="BE73" s="1">
        <f t="shared" si="1"/>
        <v>21426.205398771461</v>
      </c>
      <c r="BF73" s="1">
        <f>AZ73*'[2]Opex Summary'!$F$67</f>
        <v>0</v>
      </c>
      <c r="BG73" s="1">
        <f>BA73*'[2]Opex Summary'!$F$67</f>
        <v>0</v>
      </c>
      <c r="BH73" s="1">
        <f>BB73*'[2]Opex Summary'!$F$68</f>
        <v>0</v>
      </c>
      <c r="BI73" s="1">
        <f>BC73*'[2]Opex Summary'!$F$66</f>
        <v>21426.205398771461</v>
      </c>
      <c r="BK73" s="1">
        <f t="shared" si="2"/>
        <v>21894.506324672868</v>
      </c>
      <c r="BL73" s="1">
        <f>BF73*'[2]Opex Summary'!$G$67</f>
        <v>0</v>
      </c>
      <c r="BM73" s="1">
        <f>BG73*'[2]Opex Summary'!$G$67</f>
        <v>0</v>
      </c>
      <c r="BN73" s="1">
        <f>BH73*'[2]Opex Summary'!$G$68</f>
        <v>0</v>
      </c>
      <c r="BO73" s="1">
        <f>BI73*'[2]Opex Summary'!$G$66</f>
        <v>21894.506324672868</v>
      </c>
      <c r="BQ73" s="1">
        <f t="shared" si="3"/>
        <v>22373.89382119746</v>
      </c>
      <c r="BR73" s="1">
        <f>BL73*'[2]Opex Summary'!$H$67</f>
        <v>0</v>
      </c>
      <c r="BS73" s="1">
        <f>BM73*'[2]Opex Summary'!$H$67</f>
        <v>0</v>
      </c>
      <c r="BT73" s="1">
        <f>BN73*'[2]Opex Summary'!$H$68</f>
        <v>0</v>
      </c>
      <c r="BU73" s="1">
        <f>BO73*'[2]Opex Summary'!$H$66</f>
        <v>22373.89382119746</v>
      </c>
      <c r="BW73" s="1">
        <f t="shared" si="4"/>
        <v>22862.759039491921</v>
      </c>
      <c r="BX73" s="1">
        <f>BR73*'[2]Opex Summary'!$I$67</f>
        <v>0</v>
      </c>
      <c r="BY73" s="1">
        <f>BS73*'[2]Opex Summary'!$I$67</f>
        <v>0</v>
      </c>
      <c r="BZ73" s="1">
        <f>BT73*'[2]Opex Summary'!$I$68</f>
        <v>0</v>
      </c>
      <c r="CA73" s="1">
        <f>BU73*'[2]Opex Summary'!$I$66</f>
        <v>22862.759039491921</v>
      </c>
    </row>
    <row r="74" spans="1:79" ht="12.75">
      <c r="A74" s="19" t="s">
        <v>189</v>
      </c>
      <c r="B74" s="20" t="s">
        <v>466</v>
      </c>
      <c r="C74" s="1">
        <v>65004.569999999992</v>
      </c>
      <c r="D74" s="1">
        <v>132716.48000000001</v>
      </c>
      <c r="E74" s="1">
        <v>53764.390000000021</v>
      </c>
      <c r="F74" s="1">
        <v>26773.48</v>
      </c>
      <c r="I74" s="94" t="s">
        <v>189</v>
      </c>
      <c r="J74" s="79" t="s">
        <v>466</v>
      </c>
      <c r="K74" s="76" t="s">
        <v>189</v>
      </c>
      <c r="L74" s="77" t="s">
        <v>466</v>
      </c>
      <c r="M74" s="34">
        <v>9018.5800000000017</v>
      </c>
      <c r="N74" s="34">
        <v>16631.73</v>
      </c>
      <c r="O74" s="78">
        <v>7613.1499999999978</v>
      </c>
      <c r="P74" s="34">
        <v>64086.62</v>
      </c>
      <c r="Q74" s="34" t="e">
        <f>#REF!*1.025</f>
        <v>#REF!</v>
      </c>
      <c r="R74" s="71"/>
      <c r="S74" s="39">
        <v>0.27</v>
      </c>
      <c r="T74" s="39">
        <v>0.73</v>
      </c>
      <c r="U74" s="39"/>
      <c r="V74" s="249"/>
      <c r="X74" s="1">
        <f t="shared" si="29"/>
        <v>65004.569999999992</v>
      </c>
      <c r="Y74" s="1"/>
      <c r="Z74" s="1"/>
      <c r="AA74" s="40"/>
      <c r="AB74" s="40">
        <f t="shared" si="30"/>
        <v>65004.569999999992</v>
      </c>
      <c r="AC74" s="1">
        <f t="shared" si="31"/>
        <v>132716.48000000001</v>
      </c>
      <c r="AD74" s="1"/>
      <c r="AE74" s="1"/>
      <c r="AF74" s="40"/>
      <c r="AG74" s="40">
        <f t="shared" si="32"/>
        <v>132716.48000000001</v>
      </c>
      <c r="AH74" s="1">
        <f t="shared" si="33"/>
        <v>53764.390000000021</v>
      </c>
      <c r="AI74" s="1"/>
      <c r="AJ74" s="1"/>
      <c r="AK74" s="40"/>
      <c r="AL74" s="40">
        <f t="shared" si="34"/>
        <v>53764.390000000021</v>
      </c>
      <c r="AM74" s="1">
        <f t="shared" si="35"/>
        <v>26773.48</v>
      </c>
      <c r="AN74" s="1"/>
      <c r="AO74" s="1"/>
      <c r="AP74" s="40"/>
      <c r="AQ74" s="40">
        <f t="shared" si="36"/>
        <v>26773.48</v>
      </c>
      <c r="AR74"/>
      <c r="AS74" s="1">
        <f>AM74*1.025*2</f>
        <v>54885.633999999991</v>
      </c>
      <c r="AT74" s="1">
        <f t="shared" si="28"/>
        <v>0</v>
      </c>
      <c r="AU74" s="1"/>
      <c r="AV74" s="1">
        <f t="shared" si="18"/>
        <v>0</v>
      </c>
      <c r="AW74" s="1">
        <f>AQ74*1.025*200%</f>
        <v>54885.633999999991</v>
      </c>
      <c r="AY74" s="1">
        <f t="shared" si="0"/>
        <v>55372.487435454423</v>
      </c>
      <c r="AZ74" s="1">
        <f>AT74*'[2]Opex Summary'!$E$67</f>
        <v>0</v>
      </c>
      <c r="BA74" s="1">
        <f>AU74*'[2]Opex Summary'!$E$67</f>
        <v>0</v>
      </c>
      <c r="BB74" s="1">
        <f>AV74*'[2]Opex Summary'!$E$68</f>
        <v>0</v>
      </c>
      <c r="BC74" s="1">
        <f>AW74*'[2]Opex Summary'!$E$66</f>
        <v>55372.487435454423</v>
      </c>
      <c r="BE74" s="1">
        <f t="shared" si="1"/>
        <v>56263.542946917558</v>
      </c>
      <c r="BF74" s="1">
        <f>AZ74*'[2]Opex Summary'!$F$67</f>
        <v>0</v>
      </c>
      <c r="BG74" s="1">
        <f>BA74*'[2]Opex Summary'!$F$67</f>
        <v>0</v>
      </c>
      <c r="BH74" s="1">
        <f>BB74*'[2]Opex Summary'!$F$68</f>
        <v>0</v>
      </c>
      <c r="BI74" s="1">
        <f>BC74*'[2]Opex Summary'!$F$66</f>
        <v>56263.542946917558</v>
      </c>
      <c r="BK74" s="1">
        <f t="shared" si="2"/>
        <v>57493.264624935538</v>
      </c>
      <c r="BL74" s="1">
        <f>BF74*'[2]Opex Summary'!$G$67</f>
        <v>0</v>
      </c>
      <c r="BM74" s="1">
        <f>BG74*'[2]Opex Summary'!$G$67</f>
        <v>0</v>
      </c>
      <c r="BN74" s="1">
        <f>BH74*'[2]Opex Summary'!$G$68</f>
        <v>0</v>
      </c>
      <c r="BO74" s="1">
        <f>BI74*'[2]Opex Summary'!$G$66</f>
        <v>57493.264624935538</v>
      </c>
      <c r="BQ74" s="1">
        <f t="shared" si="3"/>
        <v>58752.098772043697</v>
      </c>
      <c r="BR74" s="1">
        <f>BL74*'[2]Opex Summary'!$H$67</f>
        <v>0</v>
      </c>
      <c r="BS74" s="1">
        <f>BM74*'[2]Opex Summary'!$H$67</f>
        <v>0</v>
      </c>
      <c r="BT74" s="1">
        <f>BN74*'[2]Opex Summary'!$H$68</f>
        <v>0</v>
      </c>
      <c r="BU74" s="1">
        <f>BO74*'[2]Opex Summary'!$H$66</f>
        <v>58752.098772043697</v>
      </c>
      <c r="BW74" s="1">
        <f t="shared" si="4"/>
        <v>60035.82067673251</v>
      </c>
      <c r="BX74" s="1">
        <f>BR74*'[2]Opex Summary'!$I$67</f>
        <v>0</v>
      </c>
      <c r="BY74" s="1">
        <f>BS74*'[2]Opex Summary'!$I$67</f>
        <v>0</v>
      </c>
      <c r="BZ74" s="1">
        <f>BT74*'[2]Opex Summary'!$I$68</f>
        <v>0</v>
      </c>
      <c r="CA74" s="1">
        <f>BU74*'[2]Opex Summary'!$I$66</f>
        <v>60035.82067673251</v>
      </c>
    </row>
    <row r="75" spans="1:79" ht="12.75">
      <c r="A75" s="19" t="s">
        <v>173</v>
      </c>
      <c r="B75" s="20" t="s">
        <v>449</v>
      </c>
      <c r="C75" s="1">
        <v>46572.180000000008</v>
      </c>
      <c r="D75" s="1">
        <v>113429.94999999997</v>
      </c>
      <c r="E75" s="1">
        <v>83908.719999999972</v>
      </c>
      <c r="F75" s="1">
        <v>77926.070000000007</v>
      </c>
      <c r="I75" s="94" t="s">
        <v>173</v>
      </c>
      <c r="J75" s="79" t="s">
        <v>449</v>
      </c>
      <c r="K75" s="76" t="s">
        <v>173</v>
      </c>
      <c r="L75" s="77" t="s">
        <v>449</v>
      </c>
      <c r="M75" s="34">
        <v>12952.949999999999</v>
      </c>
      <c r="N75" s="34">
        <v>49895.22</v>
      </c>
      <c r="O75" s="78">
        <v>36942.270000000004</v>
      </c>
      <c r="P75" s="34">
        <v>192259.90000000002</v>
      </c>
      <c r="Q75" s="34" t="e">
        <f>#REF!*1.025</f>
        <v>#REF!</v>
      </c>
      <c r="R75" s="71"/>
      <c r="S75" s="39">
        <v>0.27</v>
      </c>
      <c r="T75" s="39">
        <v>0.73</v>
      </c>
      <c r="U75" s="39"/>
      <c r="V75" s="249"/>
      <c r="X75" s="1">
        <f t="shared" si="29"/>
        <v>46572.180000000008</v>
      </c>
      <c r="Y75" s="1"/>
      <c r="Z75" s="1"/>
      <c r="AA75" s="40"/>
      <c r="AB75" s="40">
        <f t="shared" si="30"/>
        <v>46572.180000000008</v>
      </c>
      <c r="AC75" s="1">
        <f t="shared" si="31"/>
        <v>113429.94999999997</v>
      </c>
      <c r="AD75" s="1"/>
      <c r="AE75" s="1"/>
      <c r="AF75" s="40"/>
      <c r="AG75" s="40">
        <f t="shared" si="32"/>
        <v>113429.94999999997</v>
      </c>
      <c r="AH75" s="1">
        <f t="shared" si="33"/>
        <v>83908.719999999972</v>
      </c>
      <c r="AI75" s="1"/>
      <c r="AJ75" s="1"/>
      <c r="AK75" s="40"/>
      <c r="AL75" s="40">
        <f t="shared" si="34"/>
        <v>83908.719999999972</v>
      </c>
      <c r="AM75" s="1">
        <f t="shared" si="35"/>
        <v>77926.070000000007</v>
      </c>
      <c r="AN75" s="1"/>
      <c r="AO75" s="1"/>
      <c r="AP75" s="40"/>
      <c r="AQ75" s="40">
        <f t="shared" si="36"/>
        <v>77926.070000000007</v>
      </c>
      <c r="AR75"/>
      <c r="AS75" s="1">
        <f t="shared" ref="AS75:AS83" si="37">AM75*1.025</f>
        <v>79874.221749999997</v>
      </c>
      <c r="AT75" s="1">
        <f t="shared" si="28"/>
        <v>0</v>
      </c>
      <c r="AU75" s="1"/>
      <c r="AV75" s="1">
        <f t="shared" si="18"/>
        <v>0</v>
      </c>
      <c r="AW75" s="1">
        <f t="shared" si="18"/>
        <v>79874.221749999997</v>
      </c>
      <c r="AY75" s="1">
        <f t="shared" si="0"/>
        <v>80582.73209103453</v>
      </c>
      <c r="AZ75" s="1">
        <f>AT75*'[2]Opex Summary'!$E$67</f>
        <v>0</v>
      </c>
      <c r="BA75" s="1">
        <f>AU75*'[2]Opex Summary'!$E$67</f>
        <v>0</v>
      </c>
      <c r="BB75" s="1">
        <f>AV75*'[2]Opex Summary'!$E$68</f>
        <v>0</v>
      </c>
      <c r="BC75" s="1">
        <f>AW75*'[2]Opex Summary'!$E$66</f>
        <v>80582.73209103453</v>
      </c>
      <c r="BE75" s="1">
        <f t="shared" si="1"/>
        <v>81879.471516767793</v>
      </c>
      <c r="BF75" s="1">
        <f>AZ75*'[2]Opex Summary'!$F$67</f>
        <v>0</v>
      </c>
      <c r="BG75" s="1">
        <f>BA75*'[2]Opex Summary'!$F$67</f>
        <v>0</v>
      </c>
      <c r="BH75" s="1">
        <f>BB75*'[2]Opex Summary'!$F$68</f>
        <v>0</v>
      </c>
      <c r="BI75" s="1">
        <f>BC75*'[2]Opex Summary'!$F$66</f>
        <v>81879.471516767793</v>
      </c>
      <c r="BK75" s="1">
        <f t="shared" si="2"/>
        <v>83669.066622853119</v>
      </c>
      <c r="BL75" s="1">
        <f>BF75*'[2]Opex Summary'!$G$67</f>
        <v>0</v>
      </c>
      <c r="BM75" s="1">
        <f>BG75*'[2]Opex Summary'!$G$67</f>
        <v>0</v>
      </c>
      <c r="BN75" s="1">
        <f>BH75*'[2]Opex Summary'!$G$68</f>
        <v>0</v>
      </c>
      <c r="BO75" s="1">
        <f>BI75*'[2]Opex Summary'!$G$66</f>
        <v>83669.066622853119</v>
      </c>
      <c r="BQ75" s="1">
        <f t="shared" si="3"/>
        <v>85501.028658904106</v>
      </c>
      <c r="BR75" s="1">
        <f>BL75*'[2]Opex Summary'!$H$67</f>
        <v>0</v>
      </c>
      <c r="BS75" s="1">
        <f>BM75*'[2]Opex Summary'!$H$67</f>
        <v>0</v>
      </c>
      <c r="BT75" s="1">
        <f>BN75*'[2]Opex Summary'!$H$68</f>
        <v>0</v>
      </c>
      <c r="BU75" s="1">
        <f>BO75*'[2]Opex Summary'!$H$66</f>
        <v>85501.028658904106</v>
      </c>
      <c r="BW75" s="1">
        <f t="shared" si="4"/>
        <v>87369.209467026812</v>
      </c>
      <c r="BX75" s="1">
        <f>BR75*'[2]Opex Summary'!$I$67</f>
        <v>0</v>
      </c>
      <c r="BY75" s="1">
        <f>BS75*'[2]Opex Summary'!$I$67</f>
        <v>0</v>
      </c>
      <c r="BZ75" s="1">
        <f>BT75*'[2]Opex Summary'!$I$68</f>
        <v>0</v>
      </c>
      <c r="CA75" s="1">
        <f>BU75*'[2]Opex Summary'!$I$66</f>
        <v>87369.209467026812</v>
      </c>
    </row>
    <row r="76" spans="1:79" ht="12.75">
      <c r="A76" s="19" t="s">
        <v>170</v>
      </c>
      <c r="B76" s="20" t="s">
        <v>446</v>
      </c>
      <c r="C76" s="1">
        <v>21727.060000000009</v>
      </c>
      <c r="D76" s="1">
        <v>12558.229999999998</v>
      </c>
      <c r="E76" s="1">
        <v>2447.8200000000002</v>
      </c>
      <c r="F76" s="1">
        <v>4850.8100000000004</v>
      </c>
      <c r="I76" s="94" t="s">
        <v>170</v>
      </c>
      <c r="J76" s="79" t="s">
        <v>446</v>
      </c>
      <c r="K76" s="76" t="s">
        <v>170</v>
      </c>
      <c r="L76" s="77" t="s">
        <v>446</v>
      </c>
      <c r="M76" s="34">
        <v>531.17999999999995</v>
      </c>
      <c r="N76" s="34">
        <v>0</v>
      </c>
      <c r="O76" s="78">
        <v>-531.17999999999995</v>
      </c>
      <c r="P76" s="34">
        <v>0</v>
      </c>
      <c r="Q76" s="34" t="e">
        <f>#REF!*1.025</f>
        <v>#REF!</v>
      </c>
      <c r="R76" s="71"/>
      <c r="S76" s="39">
        <v>0.27</v>
      </c>
      <c r="T76" s="39">
        <v>0.73</v>
      </c>
      <c r="U76" s="39"/>
      <c r="V76" s="249"/>
      <c r="X76" s="1">
        <f t="shared" si="29"/>
        <v>21727.060000000009</v>
      </c>
      <c r="Y76" s="1"/>
      <c r="Z76" s="1"/>
      <c r="AA76" s="40"/>
      <c r="AB76" s="40">
        <f t="shared" si="30"/>
        <v>21727.060000000009</v>
      </c>
      <c r="AC76" s="1">
        <f t="shared" si="31"/>
        <v>12558.229999999998</v>
      </c>
      <c r="AD76" s="1"/>
      <c r="AE76" s="1"/>
      <c r="AF76" s="40"/>
      <c r="AG76" s="40">
        <f t="shared" si="32"/>
        <v>12558.229999999998</v>
      </c>
      <c r="AH76" s="1">
        <f t="shared" si="33"/>
        <v>2447.8200000000002</v>
      </c>
      <c r="AI76" s="1"/>
      <c r="AJ76" s="1"/>
      <c r="AK76" s="40"/>
      <c r="AL76" s="40">
        <f t="shared" si="34"/>
        <v>2447.8200000000002</v>
      </c>
      <c r="AM76" s="1">
        <f t="shared" si="35"/>
        <v>4850.8100000000004</v>
      </c>
      <c r="AN76" s="1"/>
      <c r="AO76" s="1"/>
      <c r="AP76" s="40"/>
      <c r="AQ76" s="40">
        <f t="shared" si="36"/>
        <v>4850.8100000000004</v>
      </c>
      <c r="AR76"/>
      <c r="AS76" s="1">
        <f>AM76*1.025*2</f>
        <v>9944.1605</v>
      </c>
      <c r="AT76" s="1">
        <f t="shared" si="28"/>
        <v>0</v>
      </c>
      <c r="AU76" s="1"/>
      <c r="AV76" s="1">
        <f t="shared" si="18"/>
        <v>0</v>
      </c>
      <c r="AW76" s="1">
        <f>AQ76*1.025*200%</f>
        <v>9944.1605</v>
      </c>
      <c r="AY76" s="1">
        <f t="shared" si="0"/>
        <v>10032.368439843334</v>
      </c>
      <c r="AZ76" s="1">
        <f>AT76*'[2]Opex Summary'!$E$67</f>
        <v>0</v>
      </c>
      <c r="BA76" s="1">
        <f>AU76*'[2]Opex Summary'!$E$67</f>
        <v>0</v>
      </c>
      <c r="BB76" s="1">
        <f>AV76*'[2]Opex Summary'!$E$68</f>
        <v>0</v>
      </c>
      <c r="BC76" s="1">
        <f>AW76*'[2]Opex Summary'!$E$66</f>
        <v>10032.368439843334</v>
      </c>
      <c r="BE76" s="1">
        <f t="shared" si="1"/>
        <v>10193.809574337636</v>
      </c>
      <c r="BF76" s="1">
        <f>AZ76*'[2]Opex Summary'!$F$67</f>
        <v>0</v>
      </c>
      <c r="BG76" s="1">
        <f>BA76*'[2]Opex Summary'!$F$67</f>
        <v>0</v>
      </c>
      <c r="BH76" s="1">
        <f>BB76*'[2]Opex Summary'!$F$68</f>
        <v>0</v>
      </c>
      <c r="BI76" s="1">
        <f>BC76*'[2]Opex Summary'!$F$66</f>
        <v>10193.809574337636</v>
      </c>
      <c r="BK76" s="1">
        <f t="shared" si="2"/>
        <v>10416.610129698627</v>
      </c>
      <c r="BL76" s="1">
        <f>BF76*'[2]Opex Summary'!$G$67</f>
        <v>0</v>
      </c>
      <c r="BM76" s="1">
        <f>BG76*'[2]Opex Summary'!$G$67</f>
        <v>0</v>
      </c>
      <c r="BN76" s="1">
        <f>BH76*'[2]Opex Summary'!$G$68</f>
        <v>0</v>
      </c>
      <c r="BO76" s="1">
        <f>BI76*'[2]Opex Summary'!$G$66</f>
        <v>10416.610129698627</v>
      </c>
      <c r="BQ76" s="1">
        <f t="shared" si="3"/>
        <v>10644.685272307423</v>
      </c>
      <c r="BR76" s="1">
        <f>BL76*'[2]Opex Summary'!$H$67</f>
        <v>0</v>
      </c>
      <c r="BS76" s="1">
        <f>BM76*'[2]Opex Summary'!$H$67</f>
        <v>0</v>
      </c>
      <c r="BT76" s="1">
        <f>BN76*'[2]Opex Summary'!$H$68</f>
        <v>0</v>
      </c>
      <c r="BU76" s="1">
        <f>BO76*'[2]Opex Summary'!$H$66</f>
        <v>10644.685272307423</v>
      </c>
      <c r="BW76" s="1">
        <f t="shared" si="4"/>
        <v>10877.269570369668</v>
      </c>
      <c r="BX76" s="1">
        <f>BR76*'[2]Opex Summary'!$I$67</f>
        <v>0</v>
      </c>
      <c r="BY76" s="1">
        <f>BS76*'[2]Opex Summary'!$I$67</f>
        <v>0</v>
      </c>
      <c r="BZ76" s="1">
        <f>BT76*'[2]Opex Summary'!$I$68</f>
        <v>0</v>
      </c>
      <c r="CA76" s="1">
        <f>BU76*'[2]Opex Summary'!$I$66</f>
        <v>10877.269570369668</v>
      </c>
    </row>
    <row r="77" spans="1:79" ht="12.75">
      <c r="A77" s="19" t="s">
        <v>190</v>
      </c>
      <c r="B77" s="20" t="s">
        <v>467</v>
      </c>
      <c r="C77" s="1">
        <v>38097.43</v>
      </c>
      <c r="D77" s="1">
        <v>41047.859999999986</v>
      </c>
      <c r="E77" s="1">
        <v>44871.499999999993</v>
      </c>
      <c r="F77" s="1">
        <v>21682.710000000003</v>
      </c>
      <c r="I77" s="94" t="s">
        <v>190</v>
      </c>
      <c r="J77" s="79" t="s">
        <v>467</v>
      </c>
      <c r="K77" s="76" t="s">
        <v>190</v>
      </c>
      <c r="L77" s="77" t="s">
        <v>467</v>
      </c>
      <c r="M77" s="34">
        <v>10061.199999999999</v>
      </c>
      <c r="N77" s="34">
        <v>0</v>
      </c>
      <c r="O77" s="78">
        <v>-10061.199999999999</v>
      </c>
      <c r="P77" s="34">
        <v>0</v>
      </c>
      <c r="Q77" s="34" t="e">
        <f>#REF!*1.025</f>
        <v>#REF!</v>
      </c>
      <c r="R77" s="71"/>
      <c r="S77" s="39">
        <v>0.27</v>
      </c>
      <c r="T77" s="39">
        <v>0.73</v>
      </c>
      <c r="U77" s="39"/>
      <c r="V77" s="249"/>
      <c r="X77" s="1">
        <f t="shared" si="29"/>
        <v>38097.43</v>
      </c>
      <c r="Y77" s="1"/>
      <c r="Z77" s="1"/>
      <c r="AA77" s="40"/>
      <c r="AB77" s="40">
        <f t="shared" si="30"/>
        <v>38097.43</v>
      </c>
      <c r="AC77" s="1">
        <f t="shared" si="31"/>
        <v>41047.859999999986</v>
      </c>
      <c r="AD77" s="1"/>
      <c r="AE77" s="1"/>
      <c r="AF77" s="40"/>
      <c r="AG77" s="40">
        <f t="shared" si="32"/>
        <v>41047.859999999986</v>
      </c>
      <c r="AH77" s="1">
        <f t="shared" si="33"/>
        <v>44871.499999999993</v>
      </c>
      <c r="AI77" s="1"/>
      <c r="AJ77" s="1"/>
      <c r="AK77" s="40"/>
      <c r="AL77" s="40">
        <f t="shared" si="34"/>
        <v>44871.499999999993</v>
      </c>
      <c r="AM77" s="1">
        <f t="shared" si="35"/>
        <v>21682.710000000003</v>
      </c>
      <c r="AN77" s="1"/>
      <c r="AO77" s="1"/>
      <c r="AP77" s="40"/>
      <c r="AQ77" s="40">
        <f t="shared" si="36"/>
        <v>21682.710000000003</v>
      </c>
      <c r="AR77"/>
      <c r="AS77" s="1">
        <f t="shared" si="37"/>
        <v>22224.777750000001</v>
      </c>
      <c r="AT77" s="1">
        <f t="shared" si="28"/>
        <v>0</v>
      </c>
      <c r="AU77" s="1"/>
      <c r="AV77" s="1">
        <f t="shared" si="18"/>
        <v>0</v>
      </c>
      <c r="AW77" s="1">
        <f t="shared" si="18"/>
        <v>22224.777750000001</v>
      </c>
      <c r="AY77" s="1">
        <f t="shared" si="0"/>
        <v>22421.91876143113</v>
      </c>
      <c r="AZ77" s="1">
        <f>AT77*'[2]Opex Summary'!$E$67</f>
        <v>0</v>
      </c>
      <c r="BA77" s="1">
        <f>AU77*'[2]Opex Summary'!$E$67</f>
        <v>0</v>
      </c>
      <c r="BB77" s="1">
        <f>AV77*'[2]Opex Summary'!$E$68</f>
        <v>0</v>
      </c>
      <c r="BC77" s="1">
        <f>AW77*'[2]Opex Summary'!$E$66</f>
        <v>22421.91876143113</v>
      </c>
      <c r="BE77" s="1">
        <f t="shared" si="1"/>
        <v>22782.732862716373</v>
      </c>
      <c r="BF77" s="1">
        <f>AZ77*'[2]Opex Summary'!$F$67</f>
        <v>0</v>
      </c>
      <c r="BG77" s="1">
        <f>BA77*'[2]Opex Summary'!$F$67</f>
        <v>0</v>
      </c>
      <c r="BH77" s="1">
        <f>BB77*'[2]Opex Summary'!$F$68</f>
        <v>0</v>
      </c>
      <c r="BI77" s="1">
        <f>BC77*'[2]Opex Summary'!$F$66</f>
        <v>22782.732862716373</v>
      </c>
      <c r="BK77" s="1">
        <f t="shared" si="2"/>
        <v>23280.682672101953</v>
      </c>
      <c r="BL77" s="1">
        <f>BF77*'[2]Opex Summary'!$G$67</f>
        <v>0</v>
      </c>
      <c r="BM77" s="1">
        <f>BG77*'[2]Opex Summary'!$G$67</f>
        <v>0</v>
      </c>
      <c r="BN77" s="1">
        <f>BH77*'[2]Opex Summary'!$G$68</f>
        <v>0</v>
      </c>
      <c r="BO77" s="1">
        <f>BI77*'[2]Opex Summary'!$G$66</f>
        <v>23280.682672101953</v>
      </c>
      <c r="BQ77" s="1">
        <f t="shared" si="3"/>
        <v>23790.420960696552</v>
      </c>
      <c r="BR77" s="1">
        <f>BL77*'[2]Opex Summary'!$H$67</f>
        <v>0</v>
      </c>
      <c r="BS77" s="1">
        <f>BM77*'[2]Opex Summary'!$H$67</f>
        <v>0</v>
      </c>
      <c r="BT77" s="1">
        <f>BN77*'[2]Opex Summary'!$H$68</f>
        <v>0</v>
      </c>
      <c r="BU77" s="1">
        <f>BO77*'[2]Opex Summary'!$H$66</f>
        <v>23790.420960696552</v>
      </c>
      <c r="BW77" s="1">
        <f t="shared" si="4"/>
        <v>24310.237020842924</v>
      </c>
      <c r="BX77" s="1">
        <f>BR77*'[2]Opex Summary'!$I$67</f>
        <v>0</v>
      </c>
      <c r="BY77" s="1">
        <f>BS77*'[2]Opex Summary'!$I$67</f>
        <v>0</v>
      </c>
      <c r="BZ77" s="1">
        <f>BT77*'[2]Opex Summary'!$I$68</f>
        <v>0</v>
      </c>
      <c r="CA77" s="1">
        <f>BU77*'[2]Opex Summary'!$I$66</f>
        <v>24310.237020842924</v>
      </c>
    </row>
    <row r="78" spans="1:79" ht="12.75">
      <c r="A78" s="19" t="s">
        <v>174</v>
      </c>
      <c r="B78" s="20" t="s">
        <v>450</v>
      </c>
      <c r="C78" s="1">
        <v>49618.109999999986</v>
      </c>
      <c r="D78" s="1">
        <v>74637.069999999978</v>
      </c>
      <c r="E78" s="1">
        <v>56182.41</v>
      </c>
      <c r="F78" s="1">
        <v>47604.85</v>
      </c>
      <c r="I78" s="94" t="s">
        <v>174</v>
      </c>
      <c r="J78" s="79" t="s">
        <v>450</v>
      </c>
      <c r="K78" s="76" t="s">
        <v>174</v>
      </c>
      <c r="L78" s="77" t="s">
        <v>450</v>
      </c>
      <c r="M78" s="34">
        <v>7804.74</v>
      </c>
      <c r="N78" s="34">
        <v>0</v>
      </c>
      <c r="O78" s="78">
        <v>-7804.74</v>
      </c>
      <c r="P78" s="34">
        <v>0</v>
      </c>
      <c r="Q78" s="34" t="e">
        <f>#REF!*1.025</f>
        <v>#REF!</v>
      </c>
      <c r="R78" s="71"/>
      <c r="S78" s="39">
        <v>0.27</v>
      </c>
      <c r="T78" s="39">
        <v>0.73</v>
      </c>
      <c r="U78" s="39"/>
      <c r="V78" s="249"/>
      <c r="X78" s="1">
        <f t="shared" si="29"/>
        <v>49618.109999999986</v>
      </c>
      <c r="Y78" s="1"/>
      <c r="Z78" s="1"/>
      <c r="AA78" s="40"/>
      <c r="AB78" s="40">
        <f t="shared" si="30"/>
        <v>49618.109999999986</v>
      </c>
      <c r="AC78" s="1">
        <f t="shared" si="31"/>
        <v>74637.069999999978</v>
      </c>
      <c r="AD78" s="1"/>
      <c r="AE78" s="1"/>
      <c r="AF78" s="40"/>
      <c r="AG78" s="40">
        <f t="shared" si="32"/>
        <v>74637.069999999978</v>
      </c>
      <c r="AH78" s="1">
        <f t="shared" si="33"/>
        <v>56182.41</v>
      </c>
      <c r="AI78" s="1"/>
      <c r="AJ78" s="1"/>
      <c r="AK78" s="40"/>
      <c r="AL78" s="40">
        <f t="shared" si="34"/>
        <v>56182.41</v>
      </c>
      <c r="AM78" s="1">
        <f t="shared" si="35"/>
        <v>47604.85</v>
      </c>
      <c r="AN78" s="1"/>
      <c r="AO78" s="1"/>
      <c r="AP78" s="40"/>
      <c r="AQ78" s="40">
        <f t="shared" si="36"/>
        <v>47604.85</v>
      </c>
      <c r="AR78"/>
      <c r="AS78" s="1">
        <f t="shared" si="37"/>
        <v>48794.971249999995</v>
      </c>
      <c r="AT78" s="1">
        <f t="shared" si="28"/>
        <v>0</v>
      </c>
      <c r="AU78" s="1"/>
      <c r="AV78" s="1">
        <f t="shared" si="18"/>
        <v>0</v>
      </c>
      <c r="AW78" s="1">
        <f t="shared" si="18"/>
        <v>48794.971249999995</v>
      </c>
      <c r="AY78" s="1">
        <f t="shared" si="0"/>
        <v>49227.798524728438</v>
      </c>
      <c r="AZ78" s="1">
        <f>AT78*'[2]Opex Summary'!$E$67</f>
        <v>0</v>
      </c>
      <c r="BA78" s="1">
        <f>AU78*'[2]Opex Summary'!$E$67</f>
        <v>0</v>
      </c>
      <c r="BB78" s="1">
        <f>AV78*'[2]Opex Summary'!$E$68</f>
        <v>0</v>
      </c>
      <c r="BC78" s="1">
        <f>AW78*'[2]Opex Summary'!$E$66</f>
        <v>49227.798524728438</v>
      </c>
      <c r="BE78" s="1">
        <f t="shared" si="1"/>
        <v>50019.973542038024</v>
      </c>
      <c r="BF78" s="1">
        <f>AZ78*'[2]Opex Summary'!$F$67</f>
        <v>0</v>
      </c>
      <c r="BG78" s="1">
        <f>BA78*'[2]Opex Summary'!$F$67</f>
        <v>0</v>
      </c>
      <c r="BH78" s="1">
        <f>BB78*'[2]Opex Summary'!$F$68</f>
        <v>0</v>
      </c>
      <c r="BI78" s="1">
        <f>BC78*'[2]Opex Summary'!$F$66</f>
        <v>50019.973542038024</v>
      </c>
      <c r="BK78" s="1">
        <f t="shared" si="2"/>
        <v>51113.232917057525</v>
      </c>
      <c r="BL78" s="1">
        <f>BF78*'[2]Opex Summary'!$G$67</f>
        <v>0</v>
      </c>
      <c r="BM78" s="1">
        <f>BG78*'[2]Opex Summary'!$G$67</f>
        <v>0</v>
      </c>
      <c r="BN78" s="1">
        <f>BH78*'[2]Opex Summary'!$G$68</f>
        <v>0</v>
      </c>
      <c r="BO78" s="1">
        <f>BI78*'[2]Opex Summary'!$G$66</f>
        <v>51113.232917057525</v>
      </c>
      <c r="BQ78" s="1">
        <f t="shared" si="3"/>
        <v>52232.374148379749</v>
      </c>
      <c r="BR78" s="1">
        <f>BL78*'[2]Opex Summary'!$H$67</f>
        <v>0</v>
      </c>
      <c r="BS78" s="1">
        <f>BM78*'[2]Opex Summary'!$H$67</f>
        <v>0</v>
      </c>
      <c r="BT78" s="1">
        <f>BN78*'[2]Opex Summary'!$H$68</f>
        <v>0</v>
      </c>
      <c r="BU78" s="1">
        <f>BO78*'[2]Opex Summary'!$H$66</f>
        <v>52232.374148379749</v>
      </c>
      <c r="BW78" s="1">
        <f t="shared" si="4"/>
        <v>53373.641341035043</v>
      </c>
      <c r="BX78" s="1">
        <f>BR78*'[2]Opex Summary'!$I$67</f>
        <v>0</v>
      </c>
      <c r="BY78" s="1">
        <f>BS78*'[2]Opex Summary'!$I$67</f>
        <v>0</v>
      </c>
      <c r="BZ78" s="1">
        <f>BT78*'[2]Opex Summary'!$I$68</f>
        <v>0</v>
      </c>
      <c r="CA78" s="1">
        <f>BU78*'[2]Opex Summary'!$I$66</f>
        <v>53373.641341035043</v>
      </c>
    </row>
    <row r="79" spans="1:79" ht="12.75">
      <c r="A79" s="19" t="s">
        <v>171</v>
      </c>
      <c r="B79" s="20" t="s">
        <v>447</v>
      </c>
      <c r="C79" s="1">
        <v>4889.66</v>
      </c>
      <c r="D79" s="1">
        <v>5414.4499999999989</v>
      </c>
      <c r="E79" s="1">
        <v>1237.47</v>
      </c>
      <c r="F79" s="1">
        <v>4758.87</v>
      </c>
      <c r="I79" s="94" t="s">
        <v>171</v>
      </c>
      <c r="J79" s="79" t="s">
        <v>447</v>
      </c>
      <c r="K79" s="76" t="s">
        <v>171</v>
      </c>
      <c r="L79" s="77" t="s">
        <v>447</v>
      </c>
      <c r="M79" s="34">
        <v>336.44999999999993</v>
      </c>
      <c r="N79" s="34">
        <v>0</v>
      </c>
      <c r="O79" s="78">
        <v>-336.44999999999993</v>
      </c>
      <c r="P79" s="34">
        <v>0</v>
      </c>
      <c r="Q79" s="34" t="e">
        <f>#REF!*1.025</f>
        <v>#REF!</v>
      </c>
      <c r="R79" s="71"/>
      <c r="S79" s="39">
        <v>0.27</v>
      </c>
      <c r="T79" s="39">
        <v>0.73</v>
      </c>
      <c r="U79" s="39"/>
      <c r="V79" s="249"/>
      <c r="X79" s="1">
        <f t="shared" si="29"/>
        <v>4889.66</v>
      </c>
      <c r="Y79" s="1"/>
      <c r="Z79" s="1"/>
      <c r="AA79" s="40"/>
      <c r="AB79" s="40">
        <f t="shared" si="30"/>
        <v>4889.66</v>
      </c>
      <c r="AC79" s="1">
        <f t="shared" si="31"/>
        <v>5414.4499999999989</v>
      </c>
      <c r="AD79" s="1"/>
      <c r="AE79" s="1"/>
      <c r="AF79" s="40"/>
      <c r="AG79" s="40">
        <f t="shared" si="32"/>
        <v>5414.4499999999989</v>
      </c>
      <c r="AH79" s="1">
        <f t="shared" si="33"/>
        <v>1237.47</v>
      </c>
      <c r="AI79" s="1"/>
      <c r="AJ79" s="1"/>
      <c r="AK79" s="40"/>
      <c r="AL79" s="40">
        <f t="shared" si="34"/>
        <v>1237.47</v>
      </c>
      <c r="AM79" s="1">
        <f t="shared" si="35"/>
        <v>4758.87</v>
      </c>
      <c r="AN79" s="1"/>
      <c r="AO79" s="1"/>
      <c r="AP79" s="40"/>
      <c r="AQ79" s="40">
        <f t="shared" si="36"/>
        <v>4758.87</v>
      </c>
      <c r="AR79"/>
      <c r="AS79" s="1">
        <f t="shared" si="37"/>
        <v>4877.8417499999996</v>
      </c>
      <c r="AT79" s="1">
        <f t="shared" si="28"/>
        <v>0</v>
      </c>
      <c r="AU79" s="1"/>
      <c r="AV79" s="1">
        <f t="shared" si="18"/>
        <v>0</v>
      </c>
      <c r="AW79" s="1">
        <f t="shared" si="18"/>
        <v>4877.8417499999996</v>
      </c>
      <c r="AY79" s="1">
        <f t="shared" si="0"/>
        <v>4921.1097937578716</v>
      </c>
      <c r="AZ79" s="1">
        <f>AT79*'[2]Opex Summary'!$E$67</f>
        <v>0</v>
      </c>
      <c r="BA79" s="1">
        <f>AU79*'[2]Opex Summary'!$E$67</f>
        <v>0</v>
      </c>
      <c r="BB79" s="1">
        <f>AV79*'[2]Opex Summary'!$E$68</f>
        <v>0</v>
      </c>
      <c r="BC79" s="1">
        <f>AW79*'[2]Opex Summary'!$E$66</f>
        <v>4921.1097937578716</v>
      </c>
      <c r="BE79" s="1">
        <f t="shared" si="1"/>
        <v>5000.300420860448</v>
      </c>
      <c r="BF79" s="1">
        <f>AZ79*'[2]Opex Summary'!$F$67</f>
        <v>0</v>
      </c>
      <c r="BG79" s="1">
        <f>BA79*'[2]Opex Summary'!$F$67</f>
        <v>0</v>
      </c>
      <c r="BH79" s="1">
        <f>BB79*'[2]Opex Summary'!$F$68</f>
        <v>0</v>
      </c>
      <c r="BI79" s="1">
        <f>BC79*'[2]Opex Summary'!$F$66</f>
        <v>5000.300420860448</v>
      </c>
      <c r="BK79" s="1">
        <f t="shared" si="2"/>
        <v>5109.5892694126242</v>
      </c>
      <c r="BL79" s="1">
        <f>BF79*'[2]Opex Summary'!$G$67</f>
        <v>0</v>
      </c>
      <c r="BM79" s="1">
        <f>BG79*'[2]Opex Summary'!$G$67</f>
        <v>0</v>
      </c>
      <c r="BN79" s="1">
        <f>BH79*'[2]Opex Summary'!$G$68</f>
        <v>0</v>
      </c>
      <c r="BO79" s="1">
        <f>BI79*'[2]Opex Summary'!$G$66</f>
        <v>5109.5892694126242</v>
      </c>
      <c r="BQ79" s="1">
        <f t="shared" si="3"/>
        <v>5221.4654255501264</v>
      </c>
      <c r="BR79" s="1">
        <f>BL79*'[2]Opex Summary'!$H$67</f>
        <v>0</v>
      </c>
      <c r="BS79" s="1">
        <f>BM79*'[2]Opex Summary'!$H$67</f>
        <v>0</v>
      </c>
      <c r="BT79" s="1">
        <f>BN79*'[2]Opex Summary'!$H$68</f>
        <v>0</v>
      </c>
      <c r="BU79" s="1">
        <f>BO79*'[2]Opex Summary'!$H$66</f>
        <v>5221.4654255501264</v>
      </c>
      <c r="BW79" s="1">
        <f t="shared" si="4"/>
        <v>5335.5534271951583</v>
      </c>
      <c r="BX79" s="1">
        <f>BR79*'[2]Opex Summary'!$I$67</f>
        <v>0</v>
      </c>
      <c r="BY79" s="1">
        <f>BS79*'[2]Opex Summary'!$I$67</f>
        <v>0</v>
      </c>
      <c r="BZ79" s="1">
        <f>BT79*'[2]Opex Summary'!$I$68</f>
        <v>0</v>
      </c>
      <c r="CA79" s="1">
        <f>BU79*'[2]Opex Summary'!$I$66</f>
        <v>5335.5534271951583</v>
      </c>
    </row>
    <row r="80" spans="1:79" ht="12.75">
      <c r="A80" s="19" t="s">
        <v>165</v>
      </c>
      <c r="B80" s="20" t="s">
        <v>440</v>
      </c>
      <c r="C80" s="1">
        <v>28970.469999999998</v>
      </c>
      <c r="D80" s="1">
        <v>8819.1200000000008</v>
      </c>
      <c r="E80" s="1">
        <v>47894.210000000021</v>
      </c>
      <c r="F80" s="1">
        <v>20027.800000000003</v>
      </c>
      <c r="I80" s="95" t="s">
        <v>165</v>
      </c>
      <c r="J80" s="79" t="s">
        <v>440</v>
      </c>
      <c r="K80" s="76" t="s">
        <v>165</v>
      </c>
      <c r="L80" s="77" t="s">
        <v>440</v>
      </c>
      <c r="M80" s="34">
        <v>4411.4400000000005</v>
      </c>
      <c r="N80" s="34">
        <v>0</v>
      </c>
      <c r="O80" s="78">
        <v>-4411.4400000000005</v>
      </c>
      <c r="P80" s="34">
        <v>0</v>
      </c>
      <c r="Q80" s="34" t="e">
        <f>#REF!*1.025</f>
        <v>#REF!</v>
      </c>
      <c r="R80" s="71"/>
      <c r="S80" s="39">
        <v>0.27</v>
      </c>
      <c r="T80" s="39">
        <v>0.73</v>
      </c>
      <c r="U80" s="39"/>
      <c r="V80" s="249"/>
      <c r="X80" s="1">
        <f t="shared" si="29"/>
        <v>28970.469999999998</v>
      </c>
      <c r="Y80" s="1"/>
      <c r="Z80" s="1"/>
      <c r="AA80" s="123"/>
      <c r="AB80" s="40">
        <f t="shared" si="30"/>
        <v>28970.469999999998</v>
      </c>
      <c r="AC80" s="1">
        <f t="shared" si="31"/>
        <v>8819.1200000000008</v>
      </c>
      <c r="AD80" s="1"/>
      <c r="AE80" s="1"/>
      <c r="AF80" s="123"/>
      <c r="AG80" s="40">
        <f t="shared" si="32"/>
        <v>8819.1200000000008</v>
      </c>
      <c r="AH80" s="1">
        <f t="shared" si="33"/>
        <v>47894.210000000021</v>
      </c>
      <c r="AI80" s="1"/>
      <c r="AJ80" s="1"/>
      <c r="AK80" s="123"/>
      <c r="AL80" s="40">
        <f t="shared" si="34"/>
        <v>47894.210000000021</v>
      </c>
      <c r="AM80" s="1">
        <f t="shared" si="35"/>
        <v>20027.800000000003</v>
      </c>
      <c r="AN80" s="1"/>
      <c r="AO80" s="1"/>
      <c r="AP80" s="123"/>
      <c r="AQ80" s="40">
        <f t="shared" si="36"/>
        <v>20027.800000000003</v>
      </c>
      <c r="AR80"/>
      <c r="AS80" s="1">
        <f t="shared" si="37"/>
        <v>20528.495000000003</v>
      </c>
      <c r="AT80" s="1">
        <f t="shared" si="28"/>
        <v>0</v>
      </c>
      <c r="AU80" s="1"/>
      <c r="AV80" s="1">
        <f t="shared" si="18"/>
        <v>0</v>
      </c>
      <c r="AW80" s="1">
        <f t="shared" si="18"/>
        <v>20528.495000000003</v>
      </c>
      <c r="AY80" s="1">
        <f t="shared" ref="AY80:AY108" si="38">SUM(AZ80:BC80)</f>
        <v>20710.58943140366</v>
      </c>
      <c r="AZ80" s="1">
        <f>AT80*'[2]Opex Summary'!$E$67</f>
        <v>0</v>
      </c>
      <c r="BA80" s="1">
        <f>AU80*'[2]Opex Summary'!$E$67</f>
        <v>0</v>
      </c>
      <c r="BB80" s="1">
        <f>AV80*'[2]Opex Summary'!$E$68</f>
        <v>0</v>
      </c>
      <c r="BC80" s="1">
        <f>AW80*'[2]Opex Summary'!$E$66</f>
        <v>20710.58943140366</v>
      </c>
      <c r="BE80" s="1">
        <f t="shared" ref="BE80:BE108" si="39">SUM(BF80:BI80)</f>
        <v>21043.86477649293</v>
      </c>
      <c r="BF80" s="1">
        <f>AZ80*'[2]Opex Summary'!$F$67</f>
        <v>0</v>
      </c>
      <c r="BG80" s="1">
        <f>BA80*'[2]Opex Summary'!$F$67</f>
        <v>0</v>
      </c>
      <c r="BH80" s="1">
        <f>BB80*'[2]Opex Summary'!$F$68</f>
        <v>0</v>
      </c>
      <c r="BI80" s="1">
        <f>BC80*'[2]Opex Summary'!$F$66</f>
        <v>21043.86477649293</v>
      </c>
      <c r="BK80" s="1">
        <f t="shared" ref="BK80:BK108" si="40">SUM(BL80:BO80)</f>
        <v>21503.809091221694</v>
      </c>
      <c r="BL80" s="1">
        <f>BF80*'[2]Opex Summary'!$G$67</f>
        <v>0</v>
      </c>
      <c r="BM80" s="1">
        <f>BG80*'[2]Opex Summary'!$G$67</f>
        <v>0</v>
      </c>
      <c r="BN80" s="1">
        <f>BH80*'[2]Opex Summary'!$G$68</f>
        <v>0</v>
      </c>
      <c r="BO80" s="1">
        <f>BI80*'[2]Opex Summary'!$G$66</f>
        <v>21503.809091221694</v>
      </c>
      <c r="BQ80" s="1">
        <f t="shared" ref="BQ80:BQ108" si="41">SUM(BR80:BU80)</f>
        <v>21974.642141901935</v>
      </c>
      <c r="BR80" s="1">
        <f>BL80*'[2]Opex Summary'!$H$67</f>
        <v>0</v>
      </c>
      <c r="BS80" s="1">
        <f>BM80*'[2]Opex Summary'!$H$67</f>
        <v>0</v>
      </c>
      <c r="BT80" s="1">
        <f>BN80*'[2]Opex Summary'!$H$68</f>
        <v>0</v>
      </c>
      <c r="BU80" s="1">
        <f>BO80*'[2]Opex Summary'!$H$66</f>
        <v>21974.642141901935</v>
      </c>
      <c r="BW80" s="1">
        <f t="shared" ref="BW80:BW108" si="42">SUM(BX80:CA80)</f>
        <v>22454.783788836266</v>
      </c>
      <c r="BX80" s="1">
        <f>BR80*'[2]Opex Summary'!$I$67</f>
        <v>0</v>
      </c>
      <c r="BY80" s="1">
        <f>BS80*'[2]Opex Summary'!$I$67</f>
        <v>0</v>
      </c>
      <c r="BZ80" s="1">
        <f>BT80*'[2]Opex Summary'!$I$68</f>
        <v>0</v>
      </c>
      <c r="CA80" s="1">
        <f>BU80*'[2]Opex Summary'!$I$66</f>
        <v>22454.783788836266</v>
      </c>
    </row>
    <row r="81" spans="1:79" ht="12.75">
      <c r="A81" s="19" t="s">
        <v>172</v>
      </c>
      <c r="B81" s="20" t="s">
        <v>448</v>
      </c>
      <c r="C81" s="1">
        <v>0</v>
      </c>
      <c r="D81" s="1">
        <v>3715.9000000000005</v>
      </c>
      <c r="E81" s="1">
        <v>4695.7299999999996</v>
      </c>
      <c r="F81" s="1">
        <v>14721.489999999996</v>
      </c>
      <c r="I81" s="94" t="s">
        <v>172</v>
      </c>
      <c r="J81" s="79" t="s">
        <v>448</v>
      </c>
      <c r="K81" s="76" t="s">
        <v>172</v>
      </c>
      <c r="L81" s="77" t="s">
        <v>448</v>
      </c>
      <c r="M81" s="34">
        <v>960.45999999999981</v>
      </c>
      <c r="N81" s="34">
        <v>0</v>
      </c>
      <c r="O81" s="78">
        <v>-960.45999999999981</v>
      </c>
      <c r="P81" s="34">
        <v>0</v>
      </c>
      <c r="Q81" s="34" t="e">
        <f>#REF!*1.025</f>
        <v>#REF!</v>
      </c>
      <c r="R81" s="71"/>
      <c r="S81" s="39">
        <v>0.27</v>
      </c>
      <c r="T81" s="39">
        <v>0.73</v>
      </c>
      <c r="U81" s="39"/>
      <c r="V81" s="249"/>
      <c r="X81" s="1">
        <f t="shared" si="29"/>
        <v>0</v>
      </c>
      <c r="Y81" s="1"/>
      <c r="Z81" s="1"/>
      <c r="AA81" s="40"/>
      <c r="AB81" s="40">
        <f t="shared" si="30"/>
        <v>0</v>
      </c>
      <c r="AC81" s="1">
        <f t="shared" si="31"/>
        <v>3715.9000000000005</v>
      </c>
      <c r="AD81" s="1"/>
      <c r="AE81" s="1"/>
      <c r="AF81" s="40"/>
      <c r="AG81" s="40">
        <f t="shared" si="32"/>
        <v>3715.9000000000005</v>
      </c>
      <c r="AH81" s="1">
        <f t="shared" si="33"/>
        <v>4695.7299999999996</v>
      </c>
      <c r="AI81" s="1"/>
      <c r="AJ81" s="1"/>
      <c r="AK81" s="40"/>
      <c r="AL81" s="40">
        <f t="shared" si="34"/>
        <v>4695.7299999999996</v>
      </c>
      <c r="AM81" s="1">
        <f t="shared" si="35"/>
        <v>14721.489999999996</v>
      </c>
      <c r="AN81" s="1"/>
      <c r="AO81" s="1"/>
      <c r="AP81" s="40"/>
      <c r="AQ81" s="40">
        <f t="shared" si="36"/>
        <v>14721.489999999996</v>
      </c>
      <c r="AR81"/>
      <c r="AS81" s="1">
        <f t="shared" si="37"/>
        <v>15089.527249999996</v>
      </c>
      <c r="AT81" s="1">
        <f t="shared" si="28"/>
        <v>0</v>
      </c>
      <c r="AU81" s="1"/>
      <c r="AV81" s="1">
        <f t="shared" si="18"/>
        <v>0</v>
      </c>
      <c r="AW81" s="1">
        <f t="shared" si="18"/>
        <v>15089.527249999996</v>
      </c>
      <c r="AY81" s="1">
        <f t="shared" si="38"/>
        <v>15223.37626741402</v>
      </c>
      <c r="AZ81" s="1">
        <f>AT81*'[2]Opex Summary'!$E$67</f>
        <v>0</v>
      </c>
      <c r="BA81" s="1">
        <f>AU81*'[2]Opex Summary'!$E$67</f>
        <v>0</v>
      </c>
      <c r="BB81" s="1">
        <f>AV81*'[2]Opex Summary'!$E$68</f>
        <v>0</v>
      </c>
      <c r="BC81" s="1">
        <f>AW81*'[2]Opex Summary'!$E$66</f>
        <v>15223.37626741402</v>
      </c>
      <c r="BE81" s="1">
        <f t="shared" si="39"/>
        <v>15468.3512352077</v>
      </c>
      <c r="BF81" s="1">
        <f>AZ81*'[2]Opex Summary'!$F$67</f>
        <v>0</v>
      </c>
      <c r="BG81" s="1">
        <f>BA81*'[2]Opex Summary'!$F$67</f>
        <v>0</v>
      </c>
      <c r="BH81" s="1">
        <f>BB81*'[2]Opex Summary'!$F$68</f>
        <v>0</v>
      </c>
      <c r="BI81" s="1">
        <f>BC81*'[2]Opex Summary'!$F$66</f>
        <v>15468.3512352077</v>
      </c>
      <c r="BK81" s="1">
        <f t="shared" si="40"/>
        <v>15806.434580849074</v>
      </c>
      <c r="BL81" s="1">
        <f>BF81*'[2]Opex Summary'!$G$67</f>
        <v>0</v>
      </c>
      <c r="BM81" s="1">
        <f>BG81*'[2]Opex Summary'!$G$67</f>
        <v>0</v>
      </c>
      <c r="BN81" s="1">
        <f>BH81*'[2]Opex Summary'!$G$68</f>
        <v>0</v>
      </c>
      <c r="BO81" s="1">
        <f>BI81*'[2]Opex Summary'!$G$66</f>
        <v>15806.434580849074</v>
      </c>
      <c r="BQ81" s="1">
        <f t="shared" si="41"/>
        <v>16152.521722085687</v>
      </c>
      <c r="BR81" s="1">
        <f>BL81*'[2]Opex Summary'!$H$67</f>
        <v>0</v>
      </c>
      <c r="BS81" s="1">
        <f>BM81*'[2]Opex Summary'!$H$67</f>
        <v>0</v>
      </c>
      <c r="BT81" s="1">
        <f>BN81*'[2]Opex Summary'!$H$68</f>
        <v>0</v>
      </c>
      <c r="BU81" s="1">
        <f>BO81*'[2]Opex Summary'!$H$66</f>
        <v>16152.521722085687</v>
      </c>
      <c r="BW81" s="1">
        <f t="shared" si="42"/>
        <v>16505.451172845493</v>
      </c>
      <c r="BX81" s="1">
        <f>BR81*'[2]Opex Summary'!$I$67</f>
        <v>0</v>
      </c>
      <c r="BY81" s="1">
        <f>BS81*'[2]Opex Summary'!$I$67</f>
        <v>0</v>
      </c>
      <c r="BZ81" s="1">
        <f>BT81*'[2]Opex Summary'!$I$68</f>
        <v>0</v>
      </c>
      <c r="CA81" s="1">
        <f>BU81*'[2]Opex Summary'!$I$66</f>
        <v>16505.451172845493</v>
      </c>
    </row>
    <row r="82" spans="1:79" ht="12.75">
      <c r="A82" s="19" t="s">
        <v>175</v>
      </c>
      <c r="B82" s="20" t="s">
        <v>451</v>
      </c>
      <c r="C82" s="1">
        <v>2114.8200000000002</v>
      </c>
      <c r="D82" s="1">
        <v>96520.8</v>
      </c>
      <c r="E82" s="1">
        <v>129186.01000000001</v>
      </c>
      <c r="F82" s="1">
        <v>91572.76</v>
      </c>
      <c r="I82" s="94" t="s">
        <v>175</v>
      </c>
      <c r="J82" s="79" t="s">
        <v>451</v>
      </c>
      <c r="K82" s="76" t="s">
        <v>175</v>
      </c>
      <c r="L82" s="77" t="s">
        <v>451</v>
      </c>
      <c r="M82" s="34">
        <v>17675.13</v>
      </c>
      <c r="N82" s="34">
        <v>0</v>
      </c>
      <c r="O82" s="78">
        <v>-17675.13</v>
      </c>
      <c r="P82" s="34">
        <v>0</v>
      </c>
      <c r="Q82" s="34" t="e">
        <f>#REF!*1.025</f>
        <v>#REF!</v>
      </c>
      <c r="R82" s="71"/>
      <c r="S82" s="39">
        <v>0.27</v>
      </c>
      <c r="T82" s="39">
        <v>0.73</v>
      </c>
      <c r="U82" s="39"/>
      <c r="V82" s="249"/>
      <c r="X82" s="1">
        <f t="shared" si="29"/>
        <v>2114.8200000000002</v>
      </c>
      <c r="Y82" s="1"/>
      <c r="Z82" s="1"/>
      <c r="AA82" s="40"/>
      <c r="AB82" s="40">
        <f t="shared" si="30"/>
        <v>2114.8200000000002</v>
      </c>
      <c r="AC82" s="1">
        <f t="shared" si="31"/>
        <v>96520.8</v>
      </c>
      <c r="AD82" s="1"/>
      <c r="AE82" s="1"/>
      <c r="AF82" s="40"/>
      <c r="AG82" s="40">
        <f t="shared" si="32"/>
        <v>96520.8</v>
      </c>
      <c r="AH82" s="1">
        <f t="shared" si="33"/>
        <v>129186.01000000001</v>
      </c>
      <c r="AI82" s="1"/>
      <c r="AJ82" s="1"/>
      <c r="AK82" s="40"/>
      <c r="AL82" s="40">
        <f t="shared" si="34"/>
        <v>129186.01000000001</v>
      </c>
      <c r="AM82" s="1">
        <f t="shared" si="35"/>
        <v>91572.76</v>
      </c>
      <c r="AN82" s="1"/>
      <c r="AO82" s="1"/>
      <c r="AP82" s="40"/>
      <c r="AQ82" s="40">
        <f t="shared" si="36"/>
        <v>91572.76</v>
      </c>
      <c r="AR82"/>
      <c r="AS82" s="1">
        <f t="shared" si="37"/>
        <v>93862.078999999983</v>
      </c>
      <c r="AT82" s="1">
        <f t="shared" si="28"/>
        <v>0</v>
      </c>
      <c r="AU82" s="1"/>
      <c r="AV82" s="1">
        <f t="shared" si="18"/>
        <v>0</v>
      </c>
      <c r="AW82" s="1">
        <f>AQ82*1.025</f>
        <v>93862.078999999983</v>
      </c>
      <c r="AY82" s="1">
        <f t="shared" si="38"/>
        <v>94694.666187023191</v>
      </c>
      <c r="AZ82" s="1">
        <f>AT82*'[2]Opex Summary'!$E$67</f>
        <v>0</v>
      </c>
      <c r="BA82" s="1">
        <f>AU82*'[2]Opex Summary'!$E$67</f>
        <v>0</v>
      </c>
      <c r="BB82" s="1">
        <f>AV82*'[2]Opex Summary'!$E$68</f>
        <v>0</v>
      </c>
      <c r="BC82" s="1">
        <f>AW82*'[2]Opex Summary'!$E$66</f>
        <v>94694.666187023191</v>
      </c>
      <c r="BE82" s="1">
        <f t="shared" si="39"/>
        <v>96218.495224150436</v>
      </c>
      <c r="BF82" s="1">
        <f>AZ82*'[2]Opex Summary'!$F$67</f>
        <v>0</v>
      </c>
      <c r="BG82" s="1">
        <f>BA82*'[2]Opex Summary'!$F$67</f>
        <v>0</v>
      </c>
      <c r="BH82" s="1">
        <f>BB82*'[2]Opex Summary'!$F$68</f>
        <v>0</v>
      </c>
      <c r="BI82" s="1">
        <f>BC82*'[2]Opex Summary'!$F$66</f>
        <v>96218.495224150436</v>
      </c>
      <c r="BK82" s="1">
        <f t="shared" si="40"/>
        <v>98321.49057790979</v>
      </c>
      <c r="BL82" s="1">
        <f>BF82*'[2]Opex Summary'!$G$67</f>
        <v>0</v>
      </c>
      <c r="BM82" s="1">
        <f>BG82*'[2]Opex Summary'!$G$67</f>
        <v>0</v>
      </c>
      <c r="BN82" s="1">
        <f>BH82*'[2]Opex Summary'!$G$68</f>
        <v>0</v>
      </c>
      <c r="BO82" s="1">
        <f>BI82*'[2]Opex Summary'!$G$66</f>
        <v>98321.49057790979</v>
      </c>
      <c r="BQ82" s="1">
        <f t="shared" si="41"/>
        <v>100474.27230880431</v>
      </c>
      <c r="BR82" s="1">
        <f>BL82*'[2]Opex Summary'!$H$67</f>
        <v>0</v>
      </c>
      <c r="BS82" s="1">
        <f>BM82*'[2]Opex Summary'!$H$67</f>
        <v>0</v>
      </c>
      <c r="BT82" s="1">
        <f>BN82*'[2]Opex Summary'!$H$68</f>
        <v>0</v>
      </c>
      <c r="BU82" s="1">
        <f>BO82*'[2]Opex Summary'!$H$66</f>
        <v>100474.27230880431</v>
      </c>
      <c r="BW82" s="1">
        <f t="shared" si="42"/>
        <v>102669.61557170498</v>
      </c>
      <c r="BX82" s="1">
        <f>BR82*'[2]Opex Summary'!$I$67</f>
        <v>0</v>
      </c>
      <c r="BY82" s="1">
        <f>BS82*'[2]Opex Summary'!$I$67</f>
        <v>0</v>
      </c>
      <c r="BZ82" s="1">
        <f>BT82*'[2]Opex Summary'!$I$68</f>
        <v>0</v>
      </c>
      <c r="CA82" s="1">
        <f>BU82*'[2]Opex Summary'!$I$66</f>
        <v>102669.61557170498</v>
      </c>
    </row>
    <row r="83" spans="1:79" ht="12.75">
      <c r="A83" s="19" t="s">
        <v>191</v>
      </c>
      <c r="B83" s="20" t="s">
        <v>468</v>
      </c>
      <c r="C83" s="1">
        <v>0</v>
      </c>
      <c r="D83" s="1">
        <v>61576.809999999969</v>
      </c>
      <c r="E83" s="1">
        <v>90021.009999999966</v>
      </c>
      <c r="F83" s="1">
        <v>65555.09000000004</v>
      </c>
      <c r="I83" s="94" t="s">
        <v>191</v>
      </c>
      <c r="J83" s="79" t="s">
        <v>468</v>
      </c>
      <c r="K83" s="76" t="s">
        <v>191</v>
      </c>
      <c r="L83" s="77" t="s">
        <v>468</v>
      </c>
      <c r="M83" s="34">
        <v>20527.07</v>
      </c>
      <c r="N83" s="34">
        <v>0</v>
      </c>
      <c r="O83" s="78">
        <v>-20527.07</v>
      </c>
      <c r="P83" s="34">
        <v>0</v>
      </c>
      <c r="Q83" s="34" t="e">
        <f>#REF!*1.025</f>
        <v>#REF!</v>
      </c>
      <c r="R83" s="71"/>
      <c r="S83" s="39">
        <v>0.27</v>
      </c>
      <c r="T83" s="39">
        <v>0.73</v>
      </c>
      <c r="U83" s="39"/>
      <c r="V83" s="249"/>
      <c r="X83" s="1">
        <f t="shared" si="29"/>
        <v>0</v>
      </c>
      <c r="Y83" s="1"/>
      <c r="Z83" s="1">
        <f t="shared" ref="Z83:Z106" si="43">X83*T83</f>
        <v>0</v>
      </c>
      <c r="AA83" s="40"/>
      <c r="AB83" s="40">
        <f t="shared" si="30"/>
        <v>0</v>
      </c>
      <c r="AC83" s="1">
        <f t="shared" si="31"/>
        <v>61576.809999999969</v>
      </c>
      <c r="AD83" s="1"/>
      <c r="AE83" s="1"/>
      <c r="AF83" s="40"/>
      <c r="AG83" s="40">
        <f t="shared" si="32"/>
        <v>61576.809999999969</v>
      </c>
      <c r="AH83" s="1">
        <f t="shared" si="33"/>
        <v>90021.009999999966</v>
      </c>
      <c r="AI83" s="1"/>
      <c r="AJ83" s="1"/>
      <c r="AK83" s="40"/>
      <c r="AL83" s="40">
        <f t="shared" si="34"/>
        <v>90021.009999999966</v>
      </c>
      <c r="AM83" s="1">
        <f t="shared" si="35"/>
        <v>65555.09000000004</v>
      </c>
      <c r="AN83" s="1"/>
      <c r="AO83" s="1"/>
      <c r="AP83" s="40"/>
      <c r="AQ83" s="40">
        <f t="shared" si="36"/>
        <v>65555.09000000004</v>
      </c>
      <c r="AR83"/>
      <c r="AS83" s="1">
        <f t="shared" si="37"/>
        <v>67193.967250000031</v>
      </c>
      <c r="AT83" s="1">
        <f t="shared" si="28"/>
        <v>0</v>
      </c>
      <c r="AU83" s="1"/>
      <c r="AV83" s="1">
        <f t="shared" si="18"/>
        <v>0</v>
      </c>
      <c r="AW83" s="1">
        <f t="shared" si="18"/>
        <v>67193.967250000031</v>
      </c>
      <c r="AY83" s="1">
        <f t="shared" si="38"/>
        <v>67789.999606982106</v>
      </c>
      <c r="AZ83" s="1">
        <f>AT83*'[2]Opex Summary'!$E$67</f>
        <v>0</v>
      </c>
      <c r="BA83" s="1">
        <f>AU83*'[2]Opex Summary'!$E$67</f>
        <v>0</v>
      </c>
      <c r="BB83" s="1">
        <f>AV83*'[2]Opex Summary'!$E$68</f>
        <v>0</v>
      </c>
      <c r="BC83" s="1">
        <f>AW83*'[2]Opex Summary'!$E$66</f>
        <v>67789.999606982106</v>
      </c>
      <c r="BE83" s="1">
        <f t="shared" si="39"/>
        <v>68880.878048054423</v>
      </c>
      <c r="BF83" s="1">
        <f>AZ83*'[2]Opex Summary'!$F$67</f>
        <v>0</v>
      </c>
      <c r="BG83" s="1">
        <f>BA83*'[2]Opex Summary'!$F$67</f>
        <v>0</v>
      </c>
      <c r="BH83" s="1">
        <f>BB83*'[2]Opex Summary'!$F$68</f>
        <v>0</v>
      </c>
      <c r="BI83" s="1">
        <f>BC83*'[2]Opex Summary'!$F$66</f>
        <v>68880.878048054423</v>
      </c>
      <c r="BK83" s="1">
        <f t="shared" si="40"/>
        <v>70386.369961646153</v>
      </c>
      <c r="BL83" s="1">
        <f>BF83*'[2]Opex Summary'!$G$67</f>
        <v>0</v>
      </c>
      <c r="BM83" s="1">
        <f>BG83*'[2]Opex Summary'!$G$67</f>
        <v>0</v>
      </c>
      <c r="BN83" s="1">
        <f>BH83*'[2]Opex Summary'!$G$68</f>
        <v>0</v>
      </c>
      <c r="BO83" s="1">
        <f>BI83*'[2]Opex Summary'!$G$66</f>
        <v>70386.369961646153</v>
      </c>
      <c r="BQ83" s="1">
        <f t="shared" si="41"/>
        <v>71927.502937425699</v>
      </c>
      <c r="BR83" s="1">
        <f>BL83*'[2]Opex Summary'!$H$67</f>
        <v>0</v>
      </c>
      <c r="BS83" s="1">
        <f>BM83*'[2]Opex Summary'!$H$67</f>
        <v>0</v>
      </c>
      <c r="BT83" s="1">
        <f>BN83*'[2]Opex Summary'!$H$68</f>
        <v>0</v>
      </c>
      <c r="BU83" s="1">
        <f>BO83*'[2]Opex Summary'!$H$66</f>
        <v>71927.502937425699</v>
      </c>
      <c r="BW83" s="1">
        <f t="shared" si="42"/>
        <v>73499.104854637189</v>
      </c>
      <c r="BX83" s="1">
        <f>BR83*'[2]Opex Summary'!$I$67</f>
        <v>0</v>
      </c>
      <c r="BY83" s="1">
        <f>BS83*'[2]Opex Summary'!$I$67</f>
        <v>0</v>
      </c>
      <c r="BZ83" s="1">
        <f>BT83*'[2]Opex Summary'!$I$68</f>
        <v>0</v>
      </c>
      <c r="CA83" s="1">
        <f>BU83*'[2]Opex Summary'!$I$66</f>
        <v>73499.104854637189</v>
      </c>
    </row>
    <row r="84" spans="1:79" ht="12.75">
      <c r="A84" s="19" t="s">
        <v>169</v>
      </c>
      <c r="B84" s="20" t="s">
        <v>445</v>
      </c>
      <c r="C84" s="1">
        <v>0</v>
      </c>
      <c r="D84" s="1">
        <v>0</v>
      </c>
      <c r="E84" s="1">
        <v>0</v>
      </c>
      <c r="F84" s="1">
        <v>84.66</v>
      </c>
      <c r="I84" s="94" t="s">
        <v>169</v>
      </c>
      <c r="J84" s="79" t="s">
        <v>445</v>
      </c>
      <c r="K84" s="76"/>
      <c r="L84" s="77"/>
      <c r="M84" s="34"/>
      <c r="N84" s="34"/>
      <c r="O84" s="78"/>
      <c r="P84" s="34"/>
      <c r="Q84" s="34" t="e">
        <f>#REF!*1.025</f>
        <v>#REF!</v>
      </c>
      <c r="R84" s="71"/>
      <c r="S84" s="39">
        <v>0.27</v>
      </c>
      <c r="T84" s="39">
        <v>0.73</v>
      </c>
      <c r="U84" s="39"/>
      <c r="V84" s="249"/>
      <c r="X84" s="1">
        <f t="shared" si="29"/>
        <v>0</v>
      </c>
      <c r="Y84" s="1"/>
      <c r="Z84" s="1">
        <f t="shared" si="43"/>
        <v>0</v>
      </c>
      <c r="AA84" s="40"/>
      <c r="AB84" s="40">
        <f t="shared" si="30"/>
        <v>0</v>
      </c>
      <c r="AC84" s="1">
        <f t="shared" si="31"/>
        <v>0</v>
      </c>
      <c r="AD84" s="1"/>
      <c r="AE84" s="1">
        <f t="shared" ref="AE84:AE106" si="44">AC84*T84</f>
        <v>0</v>
      </c>
      <c r="AF84" s="40"/>
      <c r="AG84" s="40">
        <f t="shared" si="32"/>
        <v>0</v>
      </c>
      <c r="AH84" s="1">
        <f t="shared" si="33"/>
        <v>0</v>
      </c>
      <c r="AI84" s="1"/>
      <c r="AJ84" s="1">
        <f t="shared" ref="AJ84:AJ106" si="45">AH84*T84</f>
        <v>0</v>
      </c>
      <c r="AK84" s="40"/>
      <c r="AL84" s="40">
        <f t="shared" si="34"/>
        <v>0</v>
      </c>
      <c r="AM84" s="1">
        <f t="shared" si="35"/>
        <v>84.66</v>
      </c>
      <c r="AN84" s="1"/>
      <c r="AO84" s="1">
        <f t="shared" ref="AO84:AO106" si="46">AM84*T84</f>
        <v>61.801799999999993</v>
      </c>
      <c r="AP84" s="40"/>
      <c r="AQ84" s="40">
        <f t="shared" si="36"/>
        <v>84.66</v>
      </c>
      <c r="AR84"/>
      <c r="AS84" s="1">
        <f t="shared" ref="AS84:AS92" si="47">AM84*1</f>
        <v>84.66</v>
      </c>
      <c r="AT84" s="1">
        <f t="shared" si="28"/>
        <v>0</v>
      </c>
      <c r="AU84" s="1">
        <f t="shared" si="28"/>
        <v>61.801799999999993</v>
      </c>
      <c r="AV84" s="1">
        <f t="shared" ref="AV84:AW107" si="48">AP84*1.025</f>
        <v>0</v>
      </c>
      <c r="AW84" s="1"/>
      <c r="AY84" s="1">
        <f t="shared" si="38"/>
        <v>62.124268448210344</v>
      </c>
      <c r="AZ84" s="1">
        <f>AT84*'[2]Opex Summary'!$E$67</f>
        <v>0</v>
      </c>
      <c r="BA84" s="1">
        <f>AU84*'[2]Opex Summary'!$E$67</f>
        <v>62.124268448210344</v>
      </c>
      <c r="BB84" s="1">
        <f>AV84*'[2]Opex Summary'!$E$68</f>
        <v>0</v>
      </c>
      <c r="BC84" s="1">
        <f>AW84*'[2]Opex Summary'!$E$66</f>
        <v>0</v>
      </c>
      <c r="BE84" s="1">
        <f t="shared" si="39"/>
        <v>62.951415600771014</v>
      </c>
      <c r="BF84" s="1">
        <f>AZ84*'[2]Opex Summary'!$F$67</f>
        <v>0</v>
      </c>
      <c r="BG84" s="1">
        <f>BA84*'[2]Opex Summary'!$F$67</f>
        <v>62.951415600771014</v>
      </c>
      <c r="BH84" s="1">
        <f>BB84*'[2]Opex Summary'!$F$68</f>
        <v>0</v>
      </c>
      <c r="BI84" s="1">
        <f>BC84*'[2]Opex Summary'!$F$66</f>
        <v>0</v>
      </c>
      <c r="BK84" s="1">
        <f t="shared" si="40"/>
        <v>64.128038245963523</v>
      </c>
      <c r="BL84" s="1">
        <f>BF84*'[2]Opex Summary'!$G$67</f>
        <v>0</v>
      </c>
      <c r="BM84" s="1">
        <f>BG84*'[2]Opex Summary'!$G$67</f>
        <v>64.128038245963523</v>
      </c>
      <c r="BN84" s="1">
        <f>BH84*'[2]Opex Summary'!$G$68</f>
        <v>0</v>
      </c>
      <c r="BO84" s="1">
        <f>BI84*'[2]Opex Summary'!$G$66</f>
        <v>0</v>
      </c>
      <c r="BQ84" s="1">
        <f t="shared" si="41"/>
        <v>65.344065034967301</v>
      </c>
      <c r="BR84" s="1">
        <f>BL84*'[2]Opex Summary'!$H$67</f>
        <v>0</v>
      </c>
      <c r="BS84" s="1">
        <f>BM84*'[2]Opex Summary'!$H$67</f>
        <v>65.344065034967301</v>
      </c>
      <c r="BT84" s="1">
        <f>BN84*'[2]Opex Summary'!$H$68</f>
        <v>0</v>
      </c>
      <c r="BU84" s="1">
        <f>BO84*'[2]Opex Summary'!$H$66</f>
        <v>0</v>
      </c>
      <c r="BW84" s="1">
        <f t="shared" si="42"/>
        <v>66.593894150681407</v>
      </c>
      <c r="BX84" s="1">
        <f>BR84*'[2]Opex Summary'!$I$67</f>
        <v>0</v>
      </c>
      <c r="BY84" s="1">
        <f>BS84*'[2]Opex Summary'!$I$67</f>
        <v>66.593894150681407</v>
      </c>
      <c r="BZ84" s="1">
        <f>BT84*'[2]Opex Summary'!$I$68</f>
        <v>0</v>
      </c>
      <c r="CA84" s="1">
        <f>BU84*'[2]Opex Summary'!$I$66</f>
        <v>0</v>
      </c>
    </row>
    <row r="85" spans="1:79" ht="12.75">
      <c r="A85" s="19" t="s">
        <v>177</v>
      </c>
      <c r="B85" s="20" t="s">
        <v>453</v>
      </c>
      <c r="C85" s="1">
        <v>607824.22</v>
      </c>
      <c r="D85" s="1">
        <v>795236.74999999988</v>
      </c>
      <c r="E85" s="1">
        <v>663484.39999999979</v>
      </c>
      <c r="F85" s="1">
        <v>600785.58000000019</v>
      </c>
      <c r="I85" s="94" t="s">
        <v>177</v>
      </c>
      <c r="J85" s="79" t="s">
        <v>453</v>
      </c>
      <c r="K85" s="76" t="s">
        <v>177</v>
      </c>
      <c r="L85" s="77" t="s">
        <v>453</v>
      </c>
      <c r="M85" s="34">
        <v>162217.01999999999</v>
      </c>
      <c r="N85" s="34">
        <v>365898.18</v>
      </c>
      <c r="O85" s="78">
        <v>203681.16</v>
      </c>
      <c r="P85" s="34">
        <v>1409905.96</v>
      </c>
      <c r="Q85" s="34" t="e">
        <f>#REF!*1.025</f>
        <v>#REF!</v>
      </c>
      <c r="R85" s="71"/>
      <c r="S85" s="85">
        <v>0.75</v>
      </c>
      <c r="T85" s="85">
        <v>0.25</v>
      </c>
      <c r="U85" s="85"/>
      <c r="V85" s="249"/>
      <c r="X85" s="1">
        <f t="shared" si="29"/>
        <v>607824.22</v>
      </c>
      <c r="Y85" s="1">
        <f>X85*S85</f>
        <v>455868.16499999998</v>
      </c>
      <c r="Z85" s="1">
        <f t="shared" si="43"/>
        <v>151956.05499999999</v>
      </c>
      <c r="AA85" s="40"/>
      <c r="AB85" s="40"/>
      <c r="AC85" s="1">
        <f t="shared" si="31"/>
        <v>795236.74999999988</v>
      </c>
      <c r="AD85" s="1">
        <f>AC85*S85</f>
        <v>596427.56249999988</v>
      </c>
      <c r="AE85" s="1">
        <f t="shared" si="44"/>
        <v>198809.18749999997</v>
      </c>
      <c r="AF85" s="40"/>
      <c r="AG85" s="40"/>
      <c r="AH85" s="1">
        <f t="shared" si="33"/>
        <v>663484.39999999979</v>
      </c>
      <c r="AI85" s="1">
        <f>AH85*S85</f>
        <v>497613.29999999981</v>
      </c>
      <c r="AJ85" s="1">
        <f t="shared" si="45"/>
        <v>165871.09999999995</v>
      </c>
      <c r="AK85" s="40"/>
      <c r="AL85" s="40"/>
      <c r="AM85" s="1">
        <f t="shared" si="35"/>
        <v>600785.58000000019</v>
      </c>
      <c r="AN85" s="1">
        <f>AM85*S85</f>
        <v>450589.18500000017</v>
      </c>
      <c r="AO85" s="1">
        <f t="shared" si="46"/>
        <v>150196.39500000005</v>
      </c>
      <c r="AP85" s="40"/>
      <c r="AQ85" s="40"/>
      <c r="AR85"/>
      <c r="AS85" s="1">
        <f t="shared" si="47"/>
        <v>600785.58000000019</v>
      </c>
      <c r="AT85" s="1">
        <f t="shared" si="28"/>
        <v>450589.18500000017</v>
      </c>
      <c r="AU85" s="1">
        <f t="shared" si="28"/>
        <v>150196.39500000005</v>
      </c>
      <c r="AV85" s="1">
        <f t="shared" si="48"/>
        <v>0</v>
      </c>
      <c r="AW85" s="1">
        <f t="shared" si="48"/>
        <v>0</v>
      </c>
      <c r="AY85" s="1">
        <f t="shared" si="38"/>
        <v>603920.34943535249</v>
      </c>
      <c r="AZ85" s="1">
        <f>AT85*'[2]Opex Summary'!$E$67</f>
        <v>452940.26207651437</v>
      </c>
      <c r="BA85" s="1">
        <f>AU85*'[2]Opex Summary'!$E$67</f>
        <v>150980.08735883812</v>
      </c>
      <c r="BB85" s="1">
        <f>AV85*'[2]Opex Summary'!$E$68</f>
        <v>0</v>
      </c>
      <c r="BC85" s="1">
        <f>AW85*'[2]Opex Summary'!$E$66</f>
        <v>0</v>
      </c>
      <c r="BE85" s="1">
        <f t="shared" si="39"/>
        <v>611961.18452100549</v>
      </c>
      <c r="BF85" s="1">
        <f>AZ85*'[2]Opex Summary'!$F$67</f>
        <v>458970.88839075412</v>
      </c>
      <c r="BG85" s="1">
        <f>BA85*'[2]Opex Summary'!$F$67</f>
        <v>152990.29613025137</v>
      </c>
      <c r="BH85" s="1">
        <f>BB85*'[2]Opex Summary'!$F$68</f>
        <v>0</v>
      </c>
      <c r="BI85" s="1">
        <f>BC85*'[2]Opex Summary'!$F$66</f>
        <v>0</v>
      </c>
      <c r="BK85" s="1">
        <f t="shared" si="40"/>
        <v>623399.32901409664</v>
      </c>
      <c r="BL85" s="1">
        <f>BF85*'[2]Opex Summary'!$G$67</f>
        <v>467549.49676057242</v>
      </c>
      <c r="BM85" s="1">
        <f>BG85*'[2]Opex Summary'!$G$67</f>
        <v>155849.83225352416</v>
      </c>
      <c r="BN85" s="1">
        <f>BH85*'[2]Opex Summary'!$G$68</f>
        <v>0</v>
      </c>
      <c r="BO85" s="1">
        <f>BI85*'[2]Opex Summary'!$G$66</f>
        <v>0</v>
      </c>
      <c r="BQ85" s="1">
        <f t="shared" si="41"/>
        <v>635220.52774499403</v>
      </c>
      <c r="BR85" s="1">
        <f>BL85*'[2]Opex Summary'!$H$67</f>
        <v>476415.39580874547</v>
      </c>
      <c r="BS85" s="1">
        <f>BM85*'[2]Opex Summary'!$H$67</f>
        <v>158805.13193624851</v>
      </c>
      <c r="BT85" s="1">
        <f>BN85*'[2]Opex Summary'!$H$68</f>
        <v>0</v>
      </c>
      <c r="BU85" s="1">
        <f>BO85*'[2]Opex Summary'!$H$66</f>
        <v>0</v>
      </c>
      <c r="BW85" s="1">
        <f t="shared" si="42"/>
        <v>647370.3245176638</v>
      </c>
      <c r="BX85" s="1">
        <f>BR85*'[2]Opex Summary'!$I$67</f>
        <v>485527.74338824785</v>
      </c>
      <c r="BY85" s="1">
        <f>BS85*'[2]Opex Summary'!$I$67</f>
        <v>161842.58112941598</v>
      </c>
      <c r="BZ85" s="1">
        <f>BT85*'[2]Opex Summary'!$I$68</f>
        <v>0</v>
      </c>
      <c r="CA85" s="1">
        <f>BU85*'[2]Opex Summary'!$I$66</f>
        <v>0</v>
      </c>
    </row>
    <row r="86" spans="1:79" ht="12.75">
      <c r="A86" s="19" t="s">
        <v>271</v>
      </c>
      <c r="B86" s="20" t="s">
        <v>614</v>
      </c>
      <c r="C86" s="1">
        <v>1724.57</v>
      </c>
      <c r="D86" s="1">
        <v>1154.1500000000001</v>
      </c>
      <c r="E86" s="1">
        <v>0</v>
      </c>
      <c r="F86" s="1">
        <v>0</v>
      </c>
      <c r="I86" s="94"/>
      <c r="J86" s="79"/>
      <c r="K86" s="76"/>
      <c r="L86" s="77"/>
      <c r="M86" s="34"/>
      <c r="N86" s="34"/>
      <c r="O86" s="78"/>
      <c r="P86" s="34"/>
      <c r="Q86" s="34"/>
      <c r="R86" s="71"/>
      <c r="S86" s="39">
        <v>0.27</v>
      </c>
      <c r="T86" s="39">
        <v>0.73</v>
      </c>
      <c r="U86" s="39"/>
      <c r="V86" s="249"/>
      <c r="X86" s="1">
        <f t="shared" si="29"/>
        <v>1724.57</v>
      </c>
      <c r="Y86" s="1"/>
      <c r="Z86" s="1"/>
      <c r="AA86" s="40"/>
      <c r="AB86" s="40">
        <f t="shared" si="30"/>
        <v>1724.57</v>
      </c>
      <c r="AC86" s="1">
        <f t="shared" si="31"/>
        <v>1154.1500000000001</v>
      </c>
      <c r="AD86" s="1"/>
      <c r="AE86" s="1"/>
      <c r="AF86" s="40"/>
      <c r="AG86" s="40">
        <f>AC86</f>
        <v>1154.1500000000001</v>
      </c>
      <c r="AH86" s="1">
        <f t="shared" si="33"/>
        <v>0</v>
      </c>
      <c r="AI86" s="1"/>
      <c r="AJ86" s="1">
        <f t="shared" si="45"/>
        <v>0</v>
      </c>
      <c r="AK86" s="40"/>
      <c r="AL86" s="40">
        <f>AH86</f>
        <v>0</v>
      </c>
      <c r="AM86" s="1">
        <f t="shared" si="35"/>
        <v>0</v>
      </c>
      <c r="AN86" s="1"/>
      <c r="AO86" s="1">
        <f t="shared" si="46"/>
        <v>0</v>
      </c>
      <c r="AP86" s="40"/>
      <c r="AQ86" s="40">
        <f>AM86</f>
        <v>0</v>
      </c>
      <c r="AR86"/>
      <c r="AS86" s="1">
        <f t="shared" si="47"/>
        <v>0</v>
      </c>
      <c r="AT86" s="1">
        <f t="shared" si="28"/>
        <v>0</v>
      </c>
      <c r="AU86" s="1">
        <f t="shared" si="28"/>
        <v>0</v>
      </c>
      <c r="AV86" s="1">
        <f t="shared" si="48"/>
        <v>0</v>
      </c>
      <c r="AW86" s="1">
        <f t="shared" si="48"/>
        <v>0</v>
      </c>
      <c r="AY86" s="1">
        <f t="shared" si="38"/>
        <v>0</v>
      </c>
      <c r="AZ86" s="1">
        <f>AT86*'[2]Opex Summary'!$E$67</f>
        <v>0</v>
      </c>
      <c r="BA86" s="1">
        <f>AU86*'[2]Opex Summary'!$E$67</f>
        <v>0</v>
      </c>
      <c r="BB86" s="1">
        <f>AV86*'[2]Opex Summary'!$E$68</f>
        <v>0</v>
      </c>
      <c r="BC86" s="1">
        <f>AW86*'[2]Opex Summary'!$E$66</f>
        <v>0</v>
      </c>
      <c r="BE86" s="1">
        <f t="shared" si="39"/>
        <v>0</v>
      </c>
      <c r="BF86" s="1">
        <f>AZ86*'[2]Opex Summary'!$F$67</f>
        <v>0</v>
      </c>
      <c r="BG86" s="1">
        <f>BA86*'[2]Opex Summary'!$F$67</f>
        <v>0</v>
      </c>
      <c r="BH86" s="1">
        <f>BB86*'[2]Opex Summary'!$F$68</f>
        <v>0</v>
      </c>
      <c r="BI86" s="1">
        <f>BC86*'[2]Opex Summary'!$F$66</f>
        <v>0</v>
      </c>
      <c r="BK86" s="1">
        <f t="shared" si="40"/>
        <v>0</v>
      </c>
      <c r="BL86" s="1">
        <f>BF86*'[2]Opex Summary'!$G$67</f>
        <v>0</v>
      </c>
      <c r="BM86" s="1">
        <f>BG86*'[2]Opex Summary'!$G$67</f>
        <v>0</v>
      </c>
      <c r="BN86" s="1">
        <f>BH86*'[2]Opex Summary'!$G$68</f>
        <v>0</v>
      </c>
      <c r="BO86" s="1">
        <f>BI86*'[2]Opex Summary'!$G$66</f>
        <v>0</v>
      </c>
      <c r="BQ86" s="1">
        <f t="shared" si="41"/>
        <v>0</v>
      </c>
      <c r="BR86" s="1">
        <f>BL86*'[2]Opex Summary'!$H$67</f>
        <v>0</v>
      </c>
      <c r="BS86" s="1">
        <f>BM86*'[2]Opex Summary'!$H$67</f>
        <v>0</v>
      </c>
      <c r="BT86" s="1">
        <f>BN86*'[2]Opex Summary'!$H$68</f>
        <v>0</v>
      </c>
      <c r="BU86" s="1">
        <f>BO86*'[2]Opex Summary'!$H$66</f>
        <v>0</v>
      </c>
      <c r="BW86" s="1">
        <f t="shared" si="42"/>
        <v>0</v>
      </c>
      <c r="BX86" s="1">
        <f>BR86*'[2]Opex Summary'!$I$67</f>
        <v>0</v>
      </c>
      <c r="BY86" s="1">
        <f>BS86*'[2]Opex Summary'!$I$67</f>
        <v>0</v>
      </c>
      <c r="BZ86" s="1">
        <f>BT86*'[2]Opex Summary'!$I$68</f>
        <v>0</v>
      </c>
      <c r="CA86" s="1">
        <f>BU86*'[2]Opex Summary'!$I$66</f>
        <v>0</v>
      </c>
    </row>
    <row r="87" spans="1:79" ht="12.75">
      <c r="A87" s="19" t="s">
        <v>272</v>
      </c>
      <c r="B87" s="20" t="s">
        <v>615</v>
      </c>
      <c r="C87" s="1">
        <v>0</v>
      </c>
      <c r="D87" s="1">
        <v>0</v>
      </c>
      <c r="E87" s="1">
        <v>0</v>
      </c>
      <c r="F87" s="1">
        <v>0</v>
      </c>
      <c r="I87" s="94"/>
      <c r="J87" s="79"/>
      <c r="K87" s="76"/>
      <c r="L87" s="77"/>
      <c r="M87" s="34"/>
      <c r="N87" s="34"/>
      <c r="O87" s="78"/>
      <c r="P87" s="34"/>
      <c r="Q87" s="34"/>
      <c r="R87" s="71"/>
      <c r="S87" s="39">
        <v>0.27</v>
      </c>
      <c r="T87" s="39">
        <v>0.73</v>
      </c>
      <c r="U87" s="39"/>
      <c r="V87" s="249"/>
      <c r="X87" s="1">
        <f t="shared" si="29"/>
        <v>0</v>
      </c>
      <c r="Y87" s="1"/>
      <c r="Z87" s="1">
        <f t="shared" si="43"/>
        <v>0</v>
      </c>
      <c r="AA87" s="40"/>
      <c r="AB87" s="40">
        <f t="shared" si="30"/>
        <v>0</v>
      </c>
      <c r="AC87" s="1">
        <f t="shared" si="31"/>
        <v>0</v>
      </c>
      <c r="AD87" s="1"/>
      <c r="AE87" s="1">
        <f t="shared" si="44"/>
        <v>0</v>
      </c>
      <c r="AF87" s="40"/>
      <c r="AG87" s="40">
        <f>AC87</f>
        <v>0</v>
      </c>
      <c r="AH87" s="1">
        <f t="shared" si="33"/>
        <v>0</v>
      </c>
      <c r="AI87" s="1"/>
      <c r="AJ87" s="1">
        <f t="shared" si="45"/>
        <v>0</v>
      </c>
      <c r="AK87" s="40"/>
      <c r="AL87" s="40">
        <f>AH87</f>
        <v>0</v>
      </c>
      <c r="AM87" s="1">
        <f t="shared" si="35"/>
        <v>0</v>
      </c>
      <c r="AN87" s="1"/>
      <c r="AO87" s="1">
        <f t="shared" si="46"/>
        <v>0</v>
      </c>
      <c r="AP87" s="40"/>
      <c r="AQ87" s="40">
        <f>AM87</f>
        <v>0</v>
      </c>
      <c r="AR87"/>
      <c r="AS87" s="1">
        <f t="shared" si="47"/>
        <v>0</v>
      </c>
      <c r="AT87" s="1">
        <f t="shared" si="28"/>
        <v>0</v>
      </c>
      <c r="AU87" s="1">
        <f t="shared" si="28"/>
        <v>0</v>
      </c>
      <c r="AV87" s="1">
        <f t="shared" si="48"/>
        <v>0</v>
      </c>
      <c r="AW87" s="1">
        <f t="shared" si="48"/>
        <v>0</v>
      </c>
      <c r="AY87" s="1">
        <f t="shared" si="38"/>
        <v>0</v>
      </c>
      <c r="AZ87" s="1">
        <f>AT87*'[2]Opex Summary'!$E$67</f>
        <v>0</v>
      </c>
      <c r="BA87" s="1">
        <f>AU87*'[2]Opex Summary'!$E$67</f>
        <v>0</v>
      </c>
      <c r="BB87" s="1">
        <f>AV87*'[2]Opex Summary'!$E$68</f>
        <v>0</v>
      </c>
      <c r="BC87" s="1">
        <f>AW87*'[2]Opex Summary'!$E$66</f>
        <v>0</v>
      </c>
      <c r="BE87" s="1">
        <f t="shared" si="39"/>
        <v>0</v>
      </c>
      <c r="BF87" s="1">
        <f>AZ87*'[2]Opex Summary'!$F$67</f>
        <v>0</v>
      </c>
      <c r="BG87" s="1">
        <f>BA87*'[2]Opex Summary'!$F$67</f>
        <v>0</v>
      </c>
      <c r="BH87" s="1">
        <f>BB87*'[2]Opex Summary'!$F$68</f>
        <v>0</v>
      </c>
      <c r="BI87" s="1">
        <f>BC87*'[2]Opex Summary'!$F$66</f>
        <v>0</v>
      </c>
      <c r="BK87" s="1">
        <f t="shared" si="40"/>
        <v>0</v>
      </c>
      <c r="BL87" s="1">
        <f>BF87*'[2]Opex Summary'!$G$67</f>
        <v>0</v>
      </c>
      <c r="BM87" s="1">
        <f>BG87*'[2]Opex Summary'!$G$67</f>
        <v>0</v>
      </c>
      <c r="BN87" s="1">
        <f>BH87*'[2]Opex Summary'!$G$68</f>
        <v>0</v>
      </c>
      <c r="BO87" s="1">
        <f>BI87*'[2]Opex Summary'!$G$66</f>
        <v>0</v>
      </c>
      <c r="BQ87" s="1">
        <f t="shared" si="41"/>
        <v>0</v>
      </c>
      <c r="BR87" s="1">
        <f>BL87*'[2]Opex Summary'!$H$67</f>
        <v>0</v>
      </c>
      <c r="BS87" s="1">
        <f>BM87*'[2]Opex Summary'!$H$67</f>
        <v>0</v>
      </c>
      <c r="BT87" s="1">
        <f>BN87*'[2]Opex Summary'!$H$68</f>
        <v>0</v>
      </c>
      <c r="BU87" s="1">
        <f>BO87*'[2]Opex Summary'!$H$66</f>
        <v>0</v>
      </c>
      <c r="BW87" s="1">
        <f t="shared" si="42"/>
        <v>0</v>
      </c>
      <c r="BX87" s="1">
        <f>BR87*'[2]Opex Summary'!$I$67</f>
        <v>0</v>
      </c>
      <c r="BY87" s="1">
        <f>BS87*'[2]Opex Summary'!$I$67</f>
        <v>0</v>
      </c>
      <c r="BZ87" s="1">
        <f>BT87*'[2]Opex Summary'!$I$68</f>
        <v>0</v>
      </c>
      <c r="CA87" s="1">
        <f>BU87*'[2]Opex Summary'!$I$66</f>
        <v>0</v>
      </c>
    </row>
    <row r="88" spans="1:79" ht="12.75">
      <c r="A88" s="19" t="s">
        <v>178</v>
      </c>
      <c r="B88" s="20" t="s">
        <v>454</v>
      </c>
      <c r="C88" s="1">
        <v>140865.04999999999</v>
      </c>
      <c r="D88" s="1">
        <v>383835.4800000001</v>
      </c>
      <c r="E88" s="1">
        <v>482612.87</v>
      </c>
      <c r="F88" s="1">
        <v>489273.67999999988</v>
      </c>
      <c r="I88" s="94" t="s">
        <v>178</v>
      </c>
      <c r="J88" s="79" t="s">
        <v>454</v>
      </c>
      <c r="K88" s="76" t="s">
        <v>178</v>
      </c>
      <c r="L88" s="77" t="s">
        <v>454</v>
      </c>
      <c r="M88" s="34">
        <v>129767.76999999999</v>
      </c>
      <c r="N88" s="34">
        <v>0</v>
      </c>
      <c r="O88" s="78">
        <v>-129767.76999999999</v>
      </c>
      <c r="P88" s="34">
        <v>0</v>
      </c>
      <c r="Q88" s="34" t="e">
        <f>#REF!*1.025</f>
        <v>#REF!</v>
      </c>
      <c r="R88" s="71"/>
      <c r="S88" s="85">
        <v>0.75</v>
      </c>
      <c r="T88" s="85">
        <v>0.25</v>
      </c>
      <c r="U88" s="85"/>
      <c r="V88" s="249"/>
      <c r="X88" s="1">
        <f t="shared" si="29"/>
        <v>140865.04999999999</v>
      </c>
      <c r="Y88" s="1">
        <f t="shared" ref="Y88:Y93" si="49">X88*S88</f>
        <v>105648.78749999999</v>
      </c>
      <c r="Z88" s="1">
        <f t="shared" si="43"/>
        <v>35216.262499999997</v>
      </c>
      <c r="AA88" s="40"/>
      <c r="AB88" s="40"/>
      <c r="AC88" s="1">
        <f t="shared" si="31"/>
        <v>383835.4800000001</v>
      </c>
      <c r="AD88" s="1">
        <f t="shared" ref="AD88:AD93" si="50">AC88*S88</f>
        <v>287876.6100000001</v>
      </c>
      <c r="AE88" s="1">
        <f t="shared" si="44"/>
        <v>95958.870000000024</v>
      </c>
      <c r="AF88" s="40"/>
      <c r="AG88" s="40"/>
      <c r="AH88" s="1">
        <f t="shared" si="33"/>
        <v>482612.87</v>
      </c>
      <c r="AI88" s="1">
        <f t="shared" ref="AI88:AI93" si="51">AH88*S88</f>
        <v>361959.65249999997</v>
      </c>
      <c r="AJ88" s="1">
        <f t="shared" si="45"/>
        <v>120653.2175</v>
      </c>
      <c r="AK88" s="40"/>
      <c r="AL88" s="40"/>
      <c r="AM88" s="1">
        <f t="shared" si="35"/>
        <v>489273.67999999988</v>
      </c>
      <c r="AN88" s="1">
        <f t="shared" ref="AN88:AN93" si="52">AM88*S88</f>
        <v>366955.25999999989</v>
      </c>
      <c r="AO88" s="1">
        <f t="shared" si="46"/>
        <v>122318.41999999997</v>
      </c>
      <c r="AP88" s="40"/>
      <c r="AQ88" s="40"/>
      <c r="AR88"/>
      <c r="AS88" s="1">
        <f t="shared" si="47"/>
        <v>489273.67999999988</v>
      </c>
      <c r="AT88" s="1">
        <f t="shared" si="28"/>
        <v>366955.25999999989</v>
      </c>
      <c r="AU88" s="1">
        <f t="shared" si="28"/>
        <v>122318.41999999997</v>
      </c>
      <c r="AV88" s="1">
        <f t="shared" si="48"/>
        <v>0</v>
      </c>
      <c r="AW88" s="1">
        <f t="shared" si="48"/>
        <v>0</v>
      </c>
      <c r="AY88" s="1">
        <f t="shared" si="38"/>
        <v>491826.60441870237</v>
      </c>
      <c r="AZ88" s="1">
        <f>AT88*'[2]Opex Summary'!$E$67</f>
        <v>368869.95331402676</v>
      </c>
      <c r="BA88" s="1">
        <f>AU88*'[2]Opex Summary'!$E$67</f>
        <v>122956.65110467559</v>
      </c>
      <c r="BB88" s="1">
        <f>AV88*'[2]Opex Summary'!$E$68</f>
        <v>0</v>
      </c>
      <c r="BC88" s="1">
        <f>AW88*'[2]Opex Summary'!$E$66</f>
        <v>0</v>
      </c>
      <c r="BE88" s="1">
        <f t="shared" si="39"/>
        <v>498374.97891968582</v>
      </c>
      <c r="BF88" s="1">
        <f>AZ88*'[2]Opex Summary'!$F$67</f>
        <v>373781.23418976436</v>
      </c>
      <c r="BG88" s="1">
        <f>BA88*'[2]Opex Summary'!$F$67</f>
        <v>124593.74472992147</v>
      </c>
      <c r="BH88" s="1">
        <f>BB88*'[2]Opex Summary'!$F$68</f>
        <v>0</v>
      </c>
      <c r="BI88" s="1">
        <f>BC88*'[2]Opex Summary'!$F$66</f>
        <v>0</v>
      </c>
      <c r="BK88" s="1">
        <f t="shared" si="40"/>
        <v>507690.08772856637</v>
      </c>
      <c r="BL88" s="1">
        <f>BF88*'[2]Opex Summary'!$G$67</f>
        <v>380767.56579642475</v>
      </c>
      <c r="BM88" s="1">
        <f>BG88*'[2]Opex Summary'!$G$67</f>
        <v>126922.52193214161</v>
      </c>
      <c r="BN88" s="1">
        <f>BH88*'[2]Opex Summary'!$G$68</f>
        <v>0</v>
      </c>
      <c r="BO88" s="1">
        <f>BI88*'[2]Opex Summary'!$G$66</f>
        <v>0</v>
      </c>
      <c r="BQ88" s="1">
        <f t="shared" si="41"/>
        <v>517317.15202174976</v>
      </c>
      <c r="BR88" s="1">
        <f>BL88*'[2]Opex Summary'!$H$67</f>
        <v>387987.86401631229</v>
      </c>
      <c r="BS88" s="1">
        <f>BM88*'[2]Opex Summary'!$H$67</f>
        <v>129329.28800543747</v>
      </c>
      <c r="BT88" s="1">
        <f>BN88*'[2]Opex Summary'!$H$68</f>
        <v>0</v>
      </c>
      <c r="BU88" s="1">
        <f>BO88*'[2]Opex Summary'!$H$66</f>
        <v>0</v>
      </c>
      <c r="BW88" s="1">
        <f t="shared" si="42"/>
        <v>527211.82322576945</v>
      </c>
      <c r="BX88" s="1">
        <f>BR88*'[2]Opex Summary'!$I$67</f>
        <v>395408.86741932709</v>
      </c>
      <c r="BY88" s="1">
        <f>BS88*'[2]Opex Summary'!$I$67</f>
        <v>131802.95580644242</v>
      </c>
      <c r="BZ88" s="1">
        <f>BT88*'[2]Opex Summary'!$I$68</f>
        <v>0</v>
      </c>
      <c r="CA88" s="1">
        <f>BU88*'[2]Opex Summary'!$I$66</f>
        <v>0</v>
      </c>
    </row>
    <row r="89" spans="1:79" ht="12.75">
      <c r="A89" s="19" t="s">
        <v>179</v>
      </c>
      <c r="B89" s="20" t="s">
        <v>455</v>
      </c>
      <c r="C89" s="1">
        <v>29883.110000000008</v>
      </c>
      <c r="D89" s="1">
        <v>31322.040000000005</v>
      </c>
      <c r="E89" s="1">
        <v>12539.429999999998</v>
      </c>
      <c r="F89" s="1">
        <v>15750.109999999999</v>
      </c>
      <c r="I89" s="94" t="s">
        <v>179</v>
      </c>
      <c r="J89" s="79" t="s">
        <v>455</v>
      </c>
      <c r="K89" s="76" t="s">
        <v>179</v>
      </c>
      <c r="L89" s="77" t="s">
        <v>455</v>
      </c>
      <c r="M89" s="34">
        <v>4900.8200000000006</v>
      </c>
      <c r="N89" s="34">
        <v>0</v>
      </c>
      <c r="O89" s="78">
        <v>-4900.8200000000006</v>
      </c>
      <c r="P89" s="34">
        <v>0</v>
      </c>
      <c r="Q89" s="34" t="e">
        <f>#REF!*1.025</f>
        <v>#REF!</v>
      </c>
      <c r="R89" s="71"/>
      <c r="S89" s="85">
        <v>0.75</v>
      </c>
      <c r="T89" s="85">
        <v>0.25</v>
      </c>
      <c r="U89" s="85"/>
      <c r="V89" s="249"/>
      <c r="X89" s="1">
        <f t="shared" si="29"/>
        <v>29883.110000000008</v>
      </c>
      <c r="Y89" s="1">
        <f t="shared" si="49"/>
        <v>22412.332500000004</v>
      </c>
      <c r="Z89" s="1">
        <f t="shared" si="43"/>
        <v>7470.777500000002</v>
      </c>
      <c r="AA89" s="40"/>
      <c r="AB89" s="40"/>
      <c r="AC89" s="1">
        <f t="shared" si="31"/>
        <v>31322.040000000005</v>
      </c>
      <c r="AD89" s="1">
        <f t="shared" si="50"/>
        <v>23491.530000000002</v>
      </c>
      <c r="AE89" s="1">
        <f t="shared" si="44"/>
        <v>7830.5100000000011</v>
      </c>
      <c r="AF89" s="40"/>
      <c r="AG89" s="40"/>
      <c r="AH89" s="1">
        <f t="shared" si="33"/>
        <v>12539.429999999998</v>
      </c>
      <c r="AI89" s="1">
        <f t="shared" si="51"/>
        <v>9404.5724999999984</v>
      </c>
      <c r="AJ89" s="1">
        <f t="shared" si="45"/>
        <v>3134.8574999999996</v>
      </c>
      <c r="AK89" s="40"/>
      <c r="AL89" s="40"/>
      <c r="AM89" s="1">
        <f t="shared" si="35"/>
        <v>15750.109999999999</v>
      </c>
      <c r="AN89" s="1">
        <f t="shared" si="52"/>
        <v>11812.582499999999</v>
      </c>
      <c r="AO89" s="1">
        <f t="shared" si="46"/>
        <v>3937.5274999999997</v>
      </c>
      <c r="AP89" s="40"/>
      <c r="AQ89" s="40"/>
      <c r="AR89"/>
      <c r="AS89" s="1">
        <f t="shared" si="47"/>
        <v>15750.109999999999</v>
      </c>
      <c r="AT89" s="1">
        <f t="shared" si="28"/>
        <v>11812.582499999999</v>
      </c>
      <c r="AU89" s="1">
        <f t="shared" si="28"/>
        <v>3937.5274999999997</v>
      </c>
      <c r="AV89" s="1">
        <f t="shared" si="48"/>
        <v>0</v>
      </c>
      <c r="AW89" s="1">
        <f t="shared" si="48"/>
        <v>0</v>
      </c>
      <c r="AY89" s="1">
        <f t="shared" si="38"/>
        <v>15832.290673230265</v>
      </c>
      <c r="AZ89" s="1">
        <f>AT89*'[2]Opex Summary'!$E$67</f>
        <v>11874.218004922699</v>
      </c>
      <c r="BA89" s="1">
        <f>AU89*'[2]Opex Summary'!$E$67</f>
        <v>3958.0726683075663</v>
      </c>
      <c r="BB89" s="1">
        <f>AV89*'[2]Opex Summary'!$E$68</f>
        <v>0</v>
      </c>
      <c r="BC89" s="1">
        <f>AW89*'[2]Opex Summary'!$E$66</f>
        <v>0</v>
      </c>
      <c r="BE89" s="1">
        <f t="shared" si="39"/>
        <v>16043.0880713484</v>
      </c>
      <c r="BF89" s="1">
        <f>AZ89*'[2]Opex Summary'!$F$67</f>
        <v>12032.3160535113</v>
      </c>
      <c r="BG89" s="1">
        <f>BA89*'[2]Opex Summary'!$F$67</f>
        <v>4010.7720178371001</v>
      </c>
      <c r="BH89" s="1">
        <f>BB89*'[2]Opex Summary'!$F$68</f>
        <v>0</v>
      </c>
      <c r="BI89" s="1">
        <f>BC89*'[2]Opex Summary'!$F$66</f>
        <v>0</v>
      </c>
      <c r="BK89" s="1">
        <f t="shared" si="40"/>
        <v>16342.948853563044</v>
      </c>
      <c r="BL89" s="1">
        <f>BF89*'[2]Opex Summary'!$G$67</f>
        <v>12257.211640172283</v>
      </c>
      <c r="BM89" s="1">
        <f>BG89*'[2]Opex Summary'!$G$67</f>
        <v>4085.7372133907611</v>
      </c>
      <c r="BN89" s="1">
        <f>BH89*'[2]Opex Summary'!$G$68</f>
        <v>0</v>
      </c>
      <c r="BO89" s="1">
        <f>BI89*'[2]Opex Summary'!$G$66</f>
        <v>0</v>
      </c>
      <c r="BQ89" s="1">
        <f t="shared" si="41"/>
        <v>16652.851731630613</v>
      </c>
      <c r="BR89" s="1">
        <f>BL89*'[2]Opex Summary'!$H$67</f>
        <v>12489.638798722961</v>
      </c>
      <c r="BS89" s="1">
        <f>BM89*'[2]Opex Summary'!$H$67</f>
        <v>4163.2129329076533</v>
      </c>
      <c r="BT89" s="1">
        <f>BN89*'[2]Opex Summary'!$H$68</f>
        <v>0</v>
      </c>
      <c r="BU89" s="1">
        <f>BO89*'[2]Opex Summary'!$H$66</f>
        <v>0</v>
      </c>
      <c r="BW89" s="1">
        <f t="shared" si="42"/>
        <v>16971.369089599153</v>
      </c>
      <c r="BX89" s="1">
        <f>BR89*'[2]Opex Summary'!$I$67</f>
        <v>12728.526817199365</v>
      </c>
      <c r="BY89" s="1">
        <f>BS89*'[2]Opex Summary'!$I$67</f>
        <v>4242.8422723997874</v>
      </c>
      <c r="BZ89" s="1">
        <f>BT89*'[2]Opex Summary'!$I$68</f>
        <v>0</v>
      </c>
      <c r="CA89" s="1">
        <f>BU89*'[2]Opex Summary'!$I$66</f>
        <v>0</v>
      </c>
    </row>
    <row r="90" spans="1:79" ht="12.75">
      <c r="A90" s="19" t="s">
        <v>180</v>
      </c>
      <c r="B90" s="20" t="s">
        <v>456</v>
      </c>
      <c r="C90" s="1">
        <v>181029.01000000004</v>
      </c>
      <c r="D90" s="1">
        <v>206551.72000000003</v>
      </c>
      <c r="E90" s="1">
        <v>269859.51000000007</v>
      </c>
      <c r="F90" s="1">
        <v>196555.06999999995</v>
      </c>
      <c r="I90" s="94" t="s">
        <v>180</v>
      </c>
      <c r="J90" s="79" t="s">
        <v>456</v>
      </c>
      <c r="K90" s="76" t="s">
        <v>180</v>
      </c>
      <c r="L90" s="77" t="s">
        <v>456</v>
      </c>
      <c r="M90" s="34">
        <v>42188.750000000007</v>
      </c>
      <c r="N90" s="34">
        <v>0</v>
      </c>
      <c r="O90" s="78">
        <v>-42188.750000000007</v>
      </c>
      <c r="P90" s="34">
        <v>0</v>
      </c>
      <c r="Q90" s="34" t="e">
        <f>#REF!*1.025</f>
        <v>#REF!</v>
      </c>
      <c r="R90" s="71"/>
      <c r="S90" s="39">
        <v>1</v>
      </c>
      <c r="T90" s="39">
        <v>0</v>
      </c>
      <c r="U90" s="39"/>
      <c r="V90" s="249"/>
      <c r="X90" s="1">
        <f t="shared" si="29"/>
        <v>181029.01000000004</v>
      </c>
      <c r="Y90" s="1">
        <f t="shared" si="49"/>
        <v>181029.01000000004</v>
      </c>
      <c r="Z90" s="1">
        <f t="shared" si="43"/>
        <v>0</v>
      </c>
      <c r="AA90" s="40"/>
      <c r="AB90" s="40"/>
      <c r="AC90" s="1">
        <f t="shared" si="31"/>
        <v>206551.72000000003</v>
      </c>
      <c r="AD90" s="1">
        <f t="shared" si="50"/>
        <v>206551.72000000003</v>
      </c>
      <c r="AE90" s="1">
        <f t="shared" si="44"/>
        <v>0</v>
      </c>
      <c r="AF90" s="40"/>
      <c r="AG90" s="40"/>
      <c r="AH90" s="1">
        <f t="shared" si="33"/>
        <v>269859.51000000007</v>
      </c>
      <c r="AI90" s="1">
        <f t="shared" si="51"/>
        <v>269859.51000000007</v>
      </c>
      <c r="AJ90" s="1">
        <f t="shared" si="45"/>
        <v>0</v>
      </c>
      <c r="AK90" s="40"/>
      <c r="AL90" s="40"/>
      <c r="AM90" s="1">
        <f t="shared" si="35"/>
        <v>196555.06999999995</v>
      </c>
      <c r="AN90" s="1">
        <f t="shared" si="52"/>
        <v>196555.06999999995</v>
      </c>
      <c r="AO90" s="1">
        <f t="shared" si="46"/>
        <v>0</v>
      </c>
      <c r="AP90" s="40"/>
      <c r="AQ90" s="40"/>
      <c r="AR90"/>
      <c r="AS90" s="1">
        <f t="shared" si="47"/>
        <v>196555.06999999995</v>
      </c>
      <c r="AT90" s="1">
        <f t="shared" si="28"/>
        <v>196555.06999999995</v>
      </c>
      <c r="AU90" s="1">
        <f t="shared" si="28"/>
        <v>0</v>
      </c>
      <c r="AV90" s="1">
        <f t="shared" si="48"/>
        <v>0</v>
      </c>
      <c r="AW90" s="1">
        <f t="shared" si="48"/>
        <v>0</v>
      </c>
      <c r="AY90" s="1">
        <f t="shared" si="38"/>
        <v>197580.65191526417</v>
      </c>
      <c r="AZ90" s="1">
        <f>AT90*'[2]Opex Summary'!$E$67</f>
        <v>197580.65191526417</v>
      </c>
      <c r="BA90" s="1">
        <f>AU90*'[2]Opex Summary'!$E$67</f>
        <v>0</v>
      </c>
      <c r="BB90" s="1">
        <f>AV90*'[2]Opex Summary'!$E$68</f>
        <v>0</v>
      </c>
      <c r="BC90" s="1">
        <f>AW90*'[2]Opex Summary'!$E$66</f>
        <v>0</v>
      </c>
      <c r="BE90" s="1">
        <f t="shared" si="39"/>
        <v>200211.31908793331</v>
      </c>
      <c r="BF90" s="1">
        <f>AZ90*'[2]Opex Summary'!$F$67</f>
        <v>200211.31908793331</v>
      </c>
      <c r="BG90" s="1">
        <f>BA90*'[2]Opex Summary'!$F$67</f>
        <v>0</v>
      </c>
      <c r="BH90" s="1">
        <f>BB90*'[2]Opex Summary'!$F$68</f>
        <v>0</v>
      </c>
      <c r="BI90" s="1">
        <f>BC90*'[2]Opex Summary'!$F$66</f>
        <v>0</v>
      </c>
      <c r="BK90" s="1">
        <f t="shared" si="40"/>
        <v>203953.46165318869</v>
      </c>
      <c r="BL90" s="1">
        <f>BF90*'[2]Opex Summary'!$G$67</f>
        <v>203953.46165318869</v>
      </c>
      <c r="BM90" s="1">
        <f>BG90*'[2]Opex Summary'!$G$67</f>
        <v>0</v>
      </c>
      <c r="BN90" s="1">
        <f>BH90*'[2]Opex Summary'!$G$68</f>
        <v>0</v>
      </c>
      <c r="BO90" s="1">
        <f>BI90*'[2]Opex Summary'!$G$66</f>
        <v>0</v>
      </c>
      <c r="BQ90" s="1">
        <f t="shared" si="41"/>
        <v>207820.92555609302</v>
      </c>
      <c r="BR90" s="1">
        <f>BL90*'[2]Opex Summary'!$H$67</f>
        <v>207820.92555609302</v>
      </c>
      <c r="BS90" s="1">
        <f>BM90*'[2]Opex Summary'!$H$67</f>
        <v>0</v>
      </c>
      <c r="BT90" s="1">
        <f>BN90*'[2]Opex Summary'!$H$68</f>
        <v>0</v>
      </c>
      <c r="BU90" s="1">
        <f>BO90*'[2]Opex Summary'!$H$66</f>
        <v>0</v>
      </c>
      <c r="BW90" s="1">
        <f t="shared" si="42"/>
        <v>211795.8947208621</v>
      </c>
      <c r="BX90" s="1">
        <f>BR90*'[2]Opex Summary'!$I$67</f>
        <v>211795.8947208621</v>
      </c>
      <c r="BY90" s="1">
        <f>BS90*'[2]Opex Summary'!$I$67</f>
        <v>0</v>
      </c>
      <c r="BZ90" s="1">
        <f>BT90*'[2]Opex Summary'!$I$68</f>
        <v>0</v>
      </c>
      <c r="CA90" s="1">
        <f>BU90*'[2]Opex Summary'!$I$66</f>
        <v>0</v>
      </c>
    </row>
    <row r="91" spans="1:79" ht="12.75">
      <c r="A91" s="19" t="s">
        <v>181</v>
      </c>
      <c r="B91" s="20" t="s">
        <v>457</v>
      </c>
      <c r="C91" s="1">
        <v>116649.49000000002</v>
      </c>
      <c r="D91" s="1">
        <v>99256.840000000026</v>
      </c>
      <c r="E91" s="1">
        <v>32977.07999999998</v>
      </c>
      <c r="F91" s="1">
        <v>121232.62000000004</v>
      </c>
      <c r="I91" s="94" t="s">
        <v>181</v>
      </c>
      <c r="J91" s="79" t="s">
        <v>457</v>
      </c>
      <c r="K91" s="76" t="s">
        <v>181</v>
      </c>
      <c r="L91" s="77" t="s">
        <v>457</v>
      </c>
      <c r="M91" s="34">
        <v>38741.57</v>
      </c>
      <c r="N91" s="34">
        <v>0</v>
      </c>
      <c r="O91" s="78">
        <v>-38741.57</v>
      </c>
      <c r="P91" s="34">
        <v>0</v>
      </c>
      <c r="Q91" s="34" t="e">
        <f>#REF!*1.025</f>
        <v>#REF!</v>
      </c>
      <c r="R91" s="71"/>
      <c r="S91" s="39">
        <v>0.95</v>
      </c>
      <c r="T91" s="39">
        <v>0.05</v>
      </c>
      <c r="U91" s="39"/>
      <c r="V91" s="249"/>
      <c r="X91" s="1">
        <f t="shared" si="29"/>
        <v>116649.49000000002</v>
      </c>
      <c r="Y91" s="1">
        <f t="shared" si="49"/>
        <v>110817.01550000001</v>
      </c>
      <c r="Z91" s="1">
        <f t="shared" si="43"/>
        <v>5832.4745000000012</v>
      </c>
      <c r="AA91" s="40"/>
      <c r="AB91" s="40"/>
      <c r="AC91" s="1">
        <f t="shared" si="31"/>
        <v>99256.840000000026</v>
      </c>
      <c r="AD91" s="1">
        <f t="shared" si="50"/>
        <v>94293.998000000021</v>
      </c>
      <c r="AE91" s="1">
        <f t="shared" si="44"/>
        <v>4962.8420000000015</v>
      </c>
      <c r="AF91" s="40"/>
      <c r="AG91" s="40"/>
      <c r="AH91" s="1">
        <f t="shared" si="33"/>
        <v>32977.07999999998</v>
      </c>
      <c r="AI91" s="1">
        <f t="shared" si="51"/>
        <v>31328.225999999981</v>
      </c>
      <c r="AJ91" s="1">
        <f t="shared" si="45"/>
        <v>1648.8539999999991</v>
      </c>
      <c r="AK91" s="40"/>
      <c r="AL91" s="40"/>
      <c r="AM91" s="1">
        <f t="shared" si="35"/>
        <v>121232.62000000004</v>
      </c>
      <c r="AN91" s="1">
        <f t="shared" si="52"/>
        <v>115170.98900000003</v>
      </c>
      <c r="AO91" s="1">
        <f t="shared" si="46"/>
        <v>6061.6310000000021</v>
      </c>
      <c r="AP91" s="40"/>
      <c r="AQ91" s="40"/>
      <c r="AR91"/>
      <c r="AS91" s="1">
        <f t="shared" si="47"/>
        <v>121232.62000000004</v>
      </c>
      <c r="AT91" s="1">
        <f t="shared" si="28"/>
        <v>115170.98900000003</v>
      </c>
      <c r="AU91" s="1">
        <f t="shared" si="28"/>
        <v>6061.6310000000021</v>
      </c>
      <c r="AV91" s="1">
        <f t="shared" si="48"/>
        <v>0</v>
      </c>
      <c r="AW91" s="1">
        <f t="shared" si="48"/>
        <v>0</v>
      </c>
      <c r="AY91" s="1">
        <f t="shared" si="38"/>
        <v>121865.18563472062</v>
      </c>
      <c r="AZ91" s="1">
        <f>AT91*'[2]Opex Summary'!$E$67</f>
        <v>115771.92635298459</v>
      </c>
      <c r="BA91" s="1">
        <f>AU91*'[2]Opex Summary'!$E$67</f>
        <v>6093.2592817360319</v>
      </c>
      <c r="BB91" s="1">
        <f>AV91*'[2]Opex Summary'!$E$68</f>
        <v>0</v>
      </c>
      <c r="BC91" s="1">
        <f>AW91*'[2]Opex Summary'!$E$66</f>
        <v>0</v>
      </c>
      <c r="BE91" s="1">
        <f t="shared" si="39"/>
        <v>123487.74705575481</v>
      </c>
      <c r="BF91" s="1">
        <f>AZ91*'[2]Opex Summary'!$F$67</f>
        <v>117313.35970296706</v>
      </c>
      <c r="BG91" s="1">
        <f>BA91*'[2]Opex Summary'!$F$67</f>
        <v>6174.3873527877404</v>
      </c>
      <c r="BH91" s="1">
        <f>BB91*'[2]Opex Summary'!$F$68</f>
        <v>0</v>
      </c>
      <c r="BI91" s="1">
        <f>BC91*'[2]Opex Summary'!$F$66</f>
        <v>0</v>
      </c>
      <c r="BK91" s="1">
        <f t="shared" si="40"/>
        <v>125795.85209521998</v>
      </c>
      <c r="BL91" s="1">
        <f>BF91*'[2]Opex Summary'!$G$67</f>
        <v>119506.05949045898</v>
      </c>
      <c r="BM91" s="1">
        <f>BG91*'[2]Opex Summary'!$G$67</f>
        <v>6289.792604760999</v>
      </c>
      <c r="BN91" s="1">
        <f>BH91*'[2]Opex Summary'!$G$68</f>
        <v>0</v>
      </c>
      <c r="BO91" s="1">
        <f>BI91*'[2]Opex Summary'!$G$66</f>
        <v>0</v>
      </c>
      <c r="BQ91" s="1">
        <f t="shared" si="41"/>
        <v>128181.25371169581</v>
      </c>
      <c r="BR91" s="1">
        <f>BL91*'[2]Opex Summary'!$H$67</f>
        <v>121772.19102611102</v>
      </c>
      <c r="BS91" s="1">
        <f>BM91*'[2]Opex Summary'!$H$67</f>
        <v>6409.0626855847904</v>
      </c>
      <c r="BT91" s="1">
        <f>BN91*'[2]Opex Summary'!$H$68</f>
        <v>0</v>
      </c>
      <c r="BU91" s="1">
        <f>BO91*'[2]Opex Summary'!$H$66</f>
        <v>0</v>
      </c>
      <c r="BW91" s="1">
        <f t="shared" si="42"/>
        <v>130632.9631805188</v>
      </c>
      <c r="BX91" s="1">
        <f>BR91*'[2]Opex Summary'!$I$67</f>
        <v>124101.31502149286</v>
      </c>
      <c r="BY91" s="1">
        <f>BS91*'[2]Opex Summary'!$I$67</f>
        <v>6531.64815902594</v>
      </c>
      <c r="BZ91" s="1">
        <f>BT91*'[2]Opex Summary'!$I$68</f>
        <v>0</v>
      </c>
      <c r="CA91" s="1">
        <f>BU91*'[2]Opex Summary'!$I$66</f>
        <v>0</v>
      </c>
    </row>
    <row r="92" spans="1:79" ht="12.75">
      <c r="A92" s="19" t="s">
        <v>167</v>
      </c>
      <c r="B92" s="20" t="s">
        <v>443</v>
      </c>
      <c r="C92" s="1">
        <v>84262.060000000012</v>
      </c>
      <c r="D92" s="1">
        <v>130566.31999999999</v>
      </c>
      <c r="E92" s="1">
        <v>251916.53</v>
      </c>
      <c r="F92" s="1">
        <v>348915.57999999996</v>
      </c>
      <c r="I92" s="94" t="s">
        <v>167</v>
      </c>
      <c r="J92" s="79" t="s">
        <v>443</v>
      </c>
      <c r="K92" s="76" t="s">
        <v>167</v>
      </c>
      <c r="L92" s="77" t="s">
        <v>443</v>
      </c>
      <c r="M92" s="34">
        <v>124009.85999999999</v>
      </c>
      <c r="N92" s="34">
        <v>133053.90000000002</v>
      </c>
      <c r="O92" s="78">
        <v>9044.0400000000373</v>
      </c>
      <c r="P92" s="34">
        <v>512693.07999999996</v>
      </c>
      <c r="Q92" s="34" t="e">
        <f>#REF!*1.025</f>
        <v>#REF!</v>
      </c>
      <c r="R92" s="71"/>
      <c r="S92" s="39">
        <v>0.27</v>
      </c>
      <c r="T92" s="39">
        <v>0.73</v>
      </c>
      <c r="U92" s="39"/>
      <c r="V92" s="249"/>
      <c r="X92" s="1">
        <f t="shared" si="29"/>
        <v>84262.060000000012</v>
      </c>
      <c r="Y92" s="1">
        <f t="shared" si="49"/>
        <v>22750.756200000003</v>
      </c>
      <c r="Z92" s="1">
        <f t="shared" si="43"/>
        <v>61511.303800000009</v>
      </c>
      <c r="AA92" s="40"/>
      <c r="AB92" s="40"/>
      <c r="AC92" s="1">
        <f t="shared" si="31"/>
        <v>130566.31999999999</v>
      </c>
      <c r="AD92" s="1">
        <f t="shared" si="50"/>
        <v>35252.9064</v>
      </c>
      <c r="AE92" s="1">
        <f t="shared" si="44"/>
        <v>95313.413599999985</v>
      </c>
      <c r="AF92" s="40"/>
      <c r="AG92" s="40"/>
      <c r="AH92" s="1">
        <f t="shared" si="33"/>
        <v>251916.53</v>
      </c>
      <c r="AI92" s="1">
        <f t="shared" si="51"/>
        <v>68017.463100000008</v>
      </c>
      <c r="AJ92" s="1">
        <f t="shared" si="45"/>
        <v>183899.06690000001</v>
      </c>
      <c r="AK92" s="40"/>
      <c r="AL92" s="40"/>
      <c r="AM92" s="1">
        <f t="shared" si="35"/>
        <v>348915.57999999996</v>
      </c>
      <c r="AN92" s="1">
        <f t="shared" si="52"/>
        <v>94207.20659999999</v>
      </c>
      <c r="AO92" s="1">
        <f t="shared" si="46"/>
        <v>254708.37339999995</v>
      </c>
      <c r="AP92" s="40"/>
      <c r="AQ92" s="40"/>
      <c r="AR92"/>
      <c r="AS92" s="1">
        <f t="shared" si="47"/>
        <v>348915.57999999996</v>
      </c>
      <c r="AT92" s="1">
        <f t="shared" si="28"/>
        <v>94207.20659999999</v>
      </c>
      <c r="AU92" s="1">
        <f t="shared" si="28"/>
        <v>254708.37339999995</v>
      </c>
      <c r="AV92" s="1">
        <f t="shared" si="48"/>
        <v>0</v>
      </c>
      <c r="AW92" s="1">
        <f t="shared" si="48"/>
        <v>0</v>
      </c>
      <c r="AY92" s="1">
        <f t="shared" si="38"/>
        <v>350736.14615889848</v>
      </c>
      <c r="AZ92" s="1">
        <f>AT92*'[2]Opex Summary'!$E$67</f>
        <v>94698.759462902584</v>
      </c>
      <c r="BA92" s="1">
        <f>AU92*'[2]Opex Summary'!$E$67</f>
        <v>256037.38669599587</v>
      </c>
      <c r="BB92" s="1">
        <f>AV92*'[2]Opex Summary'!$E$68</f>
        <v>0</v>
      </c>
      <c r="BC92" s="1">
        <f>AW92*'[2]Opex Summary'!$E$66</f>
        <v>0</v>
      </c>
      <c r="BE92" s="1">
        <f t="shared" si="39"/>
        <v>355405.98633314995</v>
      </c>
      <c r="BF92" s="1">
        <f>AZ92*'[2]Opex Summary'!$F$67</f>
        <v>95959.616309950477</v>
      </c>
      <c r="BG92" s="1">
        <f>BA92*'[2]Opex Summary'!$F$67</f>
        <v>259446.37002319944</v>
      </c>
      <c r="BH92" s="1">
        <f>BB92*'[2]Opex Summary'!$F$68</f>
        <v>0</v>
      </c>
      <c r="BI92" s="1">
        <f>BC92*'[2]Opex Summary'!$F$66</f>
        <v>0</v>
      </c>
      <c r="BK92" s="1">
        <f t="shared" si="40"/>
        <v>362048.86684291629</v>
      </c>
      <c r="BL92" s="1">
        <f>BF92*'[2]Opex Summary'!$G$67</f>
        <v>97753.1940475874</v>
      </c>
      <c r="BM92" s="1">
        <f>BG92*'[2]Opex Summary'!$G$67</f>
        <v>264295.67279532889</v>
      </c>
      <c r="BN92" s="1">
        <f>BH92*'[2]Opex Summary'!$G$68</f>
        <v>0</v>
      </c>
      <c r="BO92" s="1">
        <f>BI92*'[2]Opex Summary'!$G$66</f>
        <v>0</v>
      </c>
      <c r="BQ92" s="1">
        <f t="shared" si="41"/>
        <v>368914.21206556016</v>
      </c>
      <c r="BR92" s="1">
        <f>BL92*'[2]Opex Summary'!$H$67</f>
        <v>99606.837257701249</v>
      </c>
      <c r="BS92" s="1">
        <f>BM92*'[2]Opex Summary'!$H$67</f>
        <v>269307.3748078589</v>
      </c>
      <c r="BT92" s="1">
        <f>BN92*'[2]Opex Summary'!$H$68</f>
        <v>0</v>
      </c>
      <c r="BU92" s="1">
        <f>BO92*'[2]Opex Summary'!$H$66</f>
        <v>0</v>
      </c>
      <c r="BW92" s="1">
        <f t="shared" si="42"/>
        <v>375970.39571733522</v>
      </c>
      <c r="BX92" s="1">
        <f>BR92*'[2]Opex Summary'!$I$67</f>
        <v>101512.00684368053</v>
      </c>
      <c r="BY92" s="1">
        <f>BS92*'[2]Opex Summary'!$I$67</f>
        <v>274458.38887365471</v>
      </c>
      <c r="BZ92" s="1">
        <f>BT92*'[2]Opex Summary'!$I$68</f>
        <v>0</v>
      </c>
      <c r="CA92" s="1">
        <f>BU92*'[2]Opex Summary'!$I$66</f>
        <v>0</v>
      </c>
    </row>
    <row r="93" spans="1:79" ht="12.75">
      <c r="A93" s="19" t="s">
        <v>182</v>
      </c>
      <c r="B93" s="20" t="s">
        <v>458</v>
      </c>
      <c r="C93" s="1">
        <v>2570.96</v>
      </c>
      <c r="D93" s="1">
        <v>7321.1399999999985</v>
      </c>
      <c r="E93" s="1">
        <v>291.67</v>
      </c>
      <c r="F93" s="1">
        <v>5251.24</v>
      </c>
      <c r="I93" s="94" t="s">
        <v>182</v>
      </c>
      <c r="J93" s="79" t="s">
        <v>458</v>
      </c>
      <c r="K93" s="76" t="s">
        <v>182</v>
      </c>
      <c r="L93" s="77" t="s">
        <v>458</v>
      </c>
      <c r="M93" s="34">
        <v>5032.54</v>
      </c>
      <c r="N93" s="34">
        <v>0</v>
      </c>
      <c r="O93" s="78">
        <v>-5032.54</v>
      </c>
      <c r="P93" s="34">
        <v>0</v>
      </c>
      <c r="Q93" s="34" t="e">
        <f>#REF!*1.025</f>
        <v>#REF!</v>
      </c>
      <c r="R93" s="71"/>
      <c r="S93" s="39">
        <v>1</v>
      </c>
      <c r="T93" s="39">
        <v>0</v>
      </c>
      <c r="U93" s="39"/>
      <c r="V93" s="249"/>
      <c r="X93" s="1">
        <f t="shared" si="29"/>
        <v>2570.96</v>
      </c>
      <c r="Y93" s="1">
        <f t="shared" si="49"/>
        <v>2570.96</v>
      </c>
      <c r="Z93" s="1">
        <f t="shared" si="43"/>
        <v>0</v>
      </c>
      <c r="AA93" s="40"/>
      <c r="AB93" s="40"/>
      <c r="AC93" s="1">
        <f t="shared" si="31"/>
        <v>7321.1399999999985</v>
      </c>
      <c r="AD93" s="1">
        <f t="shared" si="50"/>
        <v>7321.1399999999985</v>
      </c>
      <c r="AE93" s="1">
        <f t="shared" si="44"/>
        <v>0</v>
      </c>
      <c r="AF93" s="40"/>
      <c r="AG93" s="40"/>
      <c r="AH93" s="1">
        <f t="shared" si="33"/>
        <v>291.67</v>
      </c>
      <c r="AI93" s="1">
        <f t="shared" si="51"/>
        <v>291.67</v>
      </c>
      <c r="AJ93" s="1">
        <f t="shared" si="45"/>
        <v>0</v>
      </c>
      <c r="AK93" s="40"/>
      <c r="AL93" s="40"/>
      <c r="AM93" s="1">
        <f t="shared" si="35"/>
        <v>5251.24</v>
      </c>
      <c r="AN93" s="1">
        <f t="shared" si="52"/>
        <v>5251.24</v>
      </c>
      <c r="AO93" s="1">
        <f t="shared" si="46"/>
        <v>0</v>
      </c>
      <c r="AP93" s="40"/>
      <c r="AQ93" s="40"/>
      <c r="AR93"/>
      <c r="AS93" s="1"/>
      <c r="AT93" s="1"/>
      <c r="AU93" s="1"/>
      <c r="AV93" s="1"/>
      <c r="AW93" s="1"/>
      <c r="AY93" s="1">
        <f t="shared" si="38"/>
        <v>0</v>
      </c>
      <c r="AZ93" s="1">
        <f>AT93*'[2]Opex Summary'!$E$67</f>
        <v>0</v>
      </c>
      <c r="BA93" s="1">
        <f>AU93*'[2]Opex Summary'!$E$67</f>
        <v>0</v>
      </c>
      <c r="BB93" s="1">
        <f>AV93*'[2]Opex Summary'!$E$68</f>
        <v>0</v>
      </c>
      <c r="BC93" s="1">
        <f>AW93*'[2]Opex Summary'!$E$66</f>
        <v>0</v>
      </c>
      <c r="BE93" s="1">
        <f t="shared" si="39"/>
        <v>0</v>
      </c>
      <c r="BF93" s="1">
        <f>AZ93*'[2]Opex Summary'!$F$67</f>
        <v>0</v>
      </c>
      <c r="BG93" s="1">
        <f>BA93*'[2]Opex Summary'!$F$67</f>
        <v>0</v>
      </c>
      <c r="BH93" s="1">
        <f>BB93*'[2]Opex Summary'!$F$68</f>
        <v>0</v>
      </c>
      <c r="BI93" s="1">
        <f>BC93*'[2]Opex Summary'!$F$66</f>
        <v>0</v>
      </c>
      <c r="BK93" s="1">
        <f t="shared" si="40"/>
        <v>0</v>
      </c>
      <c r="BL93" s="1">
        <f>BF93*'[2]Opex Summary'!$G$67</f>
        <v>0</v>
      </c>
      <c r="BM93" s="1">
        <f>BG93*'[2]Opex Summary'!$G$67</f>
        <v>0</v>
      </c>
      <c r="BN93" s="1">
        <f>BH93*'[2]Opex Summary'!$G$68</f>
        <v>0</v>
      </c>
      <c r="BO93" s="1">
        <f>BI93*'[2]Opex Summary'!$G$66</f>
        <v>0</v>
      </c>
      <c r="BQ93" s="1">
        <f t="shared" si="41"/>
        <v>0</v>
      </c>
      <c r="BR93" s="1">
        <f>BL93*'[2]Opex Summary'!$H$67</f>
        <v>0</v>
      </c>
      <c r="BS93" s="1">
        <f>BM93*'[2]Opex Summary'!$H$67</f>
        <v>0</v>
      </c>
      <c r="BT93" s="1">
        <f>BN93*'[2]Opex Summary'!$H$68</f>
        <v>0</v>
      </c>
      <c r="BU93" s="1">
        <f>BO93*'[2]Opex Summary'!$H$66</f>
        <v>0</v>
      </c>
      <c r="BW93" s="1">
        <f t="shared" si="42"/>
        <v>0</v>
      </c>
      <c r="BX93" s="1">
        <f>BR93*'[2]Opex Summary'!$I$67</f>
        <v>0</v>
      </c>
      <c r="BY93" s="1">
        <f>BS93*'[2]Opex Summary'!$I$67</f>
        <v>0</v>
      </c>
      <c r="BZ93" s="1">
        <f>BT93*'[2]Opex Summary'!$I$68</f>
        <v>0</v>
      </c>
      <c r="CA93" s="1">
        <f>BU93*'[2]Opex Summary'!$I$66</f>
        <v>0</v>
      </c>
    </row>
    <row r="94" spans="1:79" ht="12.75">
      <c r="A94" s="19" t="s">
        <v>273</v>
      </c>
      <c r="B94" s="20" t="s">
        <v>616</v>
      </c>
      <c r="C94" s="1">
        <v>0</v>
      </c>
      <c r="D94" s="1">
        <v>3179.34</v>
      </c>
      <c r="E94" s="1">
        <v>0</v>
      </c>
      <c r="F94" s="1">
        <v>0</v>
      </c>
      <c r="I94" s="94"/>
      <c r="J94" s="79"/>
      <c r="K94" s="76"/>
      <c r="L94" s="77"/>
      <c r="M94" s="34"/>
      <c r="N94" s="34"/>
      <c r="O94" s="78"/>
      <c r="P94" s="34"/>
      <c r="Q94" s="34"/>
      <c r="R94" s="71"/>
      <c r="S94" s="39">
        <v>0.27</v>
      </c>
      <c r="T94" s="39">
        <v>0.73</v>
      </c>
      <c r="U94" s="39"/>
      <c r="V94" s="249"/>
      <c r="X94" s="1">
        <f t="shared" si="29"/>
        <v>0</v>
      </c>
      <c r="Y94" s="1"/>
      <c r="Z94" s="1">
        <f t="shared" si="43"/>
        <v>0</v>
      </c>
      <c r="AA94" s="40"/>
      <c r="AB94" s="40">
        <f t="shared" si="30"/>
        <v>0</v>
      </c>
      <c r="AC94" s="1">
        <f t="shared" si="31"/>
        <v>3179.34</v>
      </c>
      <c r="AD94" s="1"/>
      <c r="AE94" s="1"/>
      <c r="AF94" s="40"/>
      <c r="AG94" s="40">
        <f>AC94</f>
        <v>3179.34</v>
      </c>
      <c r="AH94" s="1">
        <f t="shared" si="33"/>
        <v>0</v>
      </c>
      <c r="AI94" s="1"/>
      <c r="AJ94" s="1">
        <f t="shared" si="45"/>
        <v>0</v>
      </c>
      <c r="AK94" s="40"/>
      <c r="AL94" s="40">
        <f>AH94</f>
        <v>0</v>
      </c>
      <c r="AM94" s="1">
        <f t="shared" si="35"/>
        <v>0</v>
      </c>
      <c r="AN94" s="1"/>
      <c r="AO94" s="1">
        <f t="shared" si="46"/>
        <v>0</v>
      </c>
      <c r="AP94" s="40"/>
      <c r="AQ94" s="40">
        <f>AM94</f>
        <v>0</v>
      </c>
      <c r="AR94"/>
      <c r="AS94" s="1">
        <f t="shared" ref="AS94:AU106" si="53">AM94*1</f>
        <v>0</v>
      </c>
      <c r="AT94" s="1">
        <f t="shared" si="53"/>
        <v>0</v>
      </c>
      <c r="AU94" s="1">
        <f t="shared" si="53"/>
        <v>0</v>
      </c>
      <c r="AV94" s="1">
        <f t="shared" si="48"/>
        <v>0</v>
      </c>
      <c r="AW94" s="1">
        <f t="shared" si="48"/>
        <v>0</v>
      </c>
      <c r="AY94" s="1">
        <f t="shared" si="38"/>
        <v>0</v>
      </c>
      <c r="AZ94" s="1">
        <f>AT94*'[2]Opex Summary'!$E$67</f>
        <v>0</v>
      </c>
      <c r="BA94" s="1">
        <f>AU94*'[2]Opex Summary'!$E$67</f>
        <v>0</v>
      </c>
      <c r="BB94" s="1">
        <f>AV94*'[2]Opex Summary'!$E$68</f>
        <v>0</v>
      </c>
      <c r="BC94" s="1">
        <f>AW94*'[2]Opex Summary'!$E$66</f>
        <v>0</v>
      </c>
      <c r="BE94" s="1">
        <f t="shared" si="39"/>
        <v>0</v>
      </c>
      <c r="BF94" s="1">
        <f>AZ94*'[2]Opex Summary'!$F$67</f>
        <v>0</v>
      </c>
      <c r="BG94" s="1">
        <f>BA94*'[2]Opex Summary'!$F$67</f>
        <v>0</v>
      </c>
      <c r="BH94" s="1">
        <f>BB94*'[2]Opex Summary'!$F$68</f>
        <v>0</v>
      </c>
      <c r="BI94" s="1">
        <f>BC94*'[2]Opex Summary'!$F$66</f>
        <v>0</v>
      </c>
      <c r="BK94" s="1">
        <f t="shared" si="40"/>
        <v>0</v>
      </c>
      <c r="BL94" s="1">
        <f>BF94*'[2]Opex Summary'!$G$67</f>
        <v>0</v>
      </c>
      <c r="BM94" s="1">
        <f>BG94*'[2]Opex Summary'!$G$67</f>
        <v>0</v>
      </c>
      <c r="BN94" s="1">
        <f>BH94*'[2]Opex Summary'!$G$68</f>
        <v>0</v>
      </c>
      <c r="BO94" s="1">
        <f>BI94*'[2]Opex Summary'!$G$66</f>
        <v>0</v>
      </c>
      <c r="BQ94" s="1">
        <f t="shared" si="41"/>
        <v>0</v>
      </c>
      <c r="BR94" s="1">
        <f>BL94*'[2]Opex Summary'!$H$67</f>
        <v>0</v>
      </c>
      <c r="BS94" s="1">
        <f>BM94*'[2]Opex Summary'!$H$67</f>
        <v>0</v>
      </c>
      <c r="BT94" s="1">
        <f>BN94*'[2]Opex Summary'!$H$68</f>
        <v>0</v>
      </c>
      <c r="BU94" s="1">
        <f>BO94*'[2]Opex Summary'!$H$66</f>
        <v>0</v>
      </c>
      <c r="BW94" s="1">
        <f t="shared" si="42"/>
        <v>0</v>
      </c>
      <c r="BX94" s="1">
        <f>BR94*'[2]Opex Summary'!$I$67</f>
        <v>0</v>
      </c>
      <c r="BY94" s="1">
        <f>BS94*'[2]Opex Summary'!$I$67</f>
        <v>0</v>
      </c>
      <c r="BZ94" s="1">
        <f>BT94*'[2]Opex Summary'!$I$68</f>
        <v>0</v>
      </c>
      <c r="CA94" s="1">
        <f>BU94*'[2]Opex Summary'!$I$66</f>
        <v>0</v>
      </c>
    </row>
    <row r="95" spans="1:79" ht="12.75">
      <c r="A95" s="19" t="s">
        <v>166</v>
      </c>
      <c r="B95" s="20" t="s">
        <v>442</v>
      </c>
      <c r="C95" s="1">
        <v>0</v>
      </c>
      <c r="D95" s="1">
        <v>194985.19999999984</v>
      </c>
      <c r="E95" s="1">
        <v>199309.47000000006</v>
      </c>
      <c r="F95" s="1">
        <v>216645.17999999988</v>
      </c>
      <c r="I95" s="94" t="s">
        <v>166</v>
      </c>
      <c r="J95" s="79" t="s">
        <v>442</v>
      </c>
      <c r="K95" s="76" t="s">
        <v>166</v>
      </c>
      <c r="L95" s="77" t="s">
        <v>442</v>
      </c>
      <c r="M95" s="34">
        <v>32193.01</v>
      </c>
      <c r="N95" s="34">
        <v>49895.22</v>
      </c>
      <c r="O95" s="78">
        <v>17702.210000000003</v>
      </c>
      <c r="P95" s="34">
        <v>192259.90000000002</v>
      </c>
      <c r="Q95" s="34" t="e">
        <f>#REF!*1.025</f>
        <v>#REF!</v>
      </c>
      <c r="R95" s="71"/>
      <c r="S95" s="39">
        <v>1</v>
      </c>
      <c r="T95" s="39">
        <v>0</v>
      </c>
      <c r="U95" s="39"/>
      <c r="V95" s="249"/>
      <c r="X95" s="1">
        <f t="shared" si="29"/>
        <v>0</v>
      </c>
      <c r="Y95" s="1">
        <f>X95*S95</f>
        <v>0</v>
      </c>
      <c r="Z95" s="1">
        <f t="shared" si="43"/>
        <v>0</v>
      </c>
      <c r="AA95" s="40"/>
      <c r="AB95" s="40"/>
      <c r="AC95" s="1">
        <f t="shared" si="31"/>
        <v>194985.19999999984</v>
      </c>
      <c r="AD95" s="1">
        <f>AC95*S95</f>
        <v>194985.19999999984</v>
      </c>
      <c r="AE95" s="1">
        <f t="shared" si="44"/>
        <v>0</v>
      </c>
      <c r="AF95" s="40"/>
      <c r="AG95" s="40"/>
      <c r="AH95" s="1">
        <f t="shared" si="33"/>
        <v>199309.47000000006</v>
      </c>
      <c r="AI95" s="1">
        <f>AH95*S95</f>
        <v>199309.47000000006</v>
      </c>
      <c r="AJ95" s="1">
        <f t="shared" si="45"/>
        <v>0</v>
      </c>
      <c r="AK95" s="40"/>
      <c r="AL95" s="40"/>
      <c r="AM95" s="1">
        <f t="shared" si="35"/>
        <v>216645.17999999988</v>
      </c>
      <c r="AN95" s="1">
        <f>AM95*S95</f>
        <v>216645.17999999988</v>
      </c>
      <c r="AO95" s="1">
        <f t="shared" si="46"/>
        <v>0</v>
      </c>
      <c r="AP95" s="40"/>
      <c r="AQ95" s="40"/>
      <c r="AR95"/>
      <c r="AS95" s="1">
        <f t="shared" si="53"/>
        <v>216645.17999999988</v>
      </c>
      <c r="AT95" s="1">
        <f t="shared" si="53"/>
        <v>216645.17999999988</v>
      </c>
      <c r="AU95" s="1">
        <f t="shared" si="53"/>
        <v>0</v>
      </c>
      <c r="AV95" s="1">
        <f t="shared" si="48"/>
        <v>0</v>
      </c>
      <c r="AW95" s="1">
        <f t="shared" si="48"/>
        <v>0</v>
      </c>
      <c r="AY95" s="1">
        <f t="shared" si="38"/>
        <v>217775.58777140544</v>
      </c>
      <c r="AZ95" s="1">
        <f>AT95*'[2]Opex Summary'!$E$67</f>
        <v>217775.58777140544</v>
      </c>
      <c r="BA95" s="1">
        <f>AU95*'[2]Opex Summary'!$E$67</f>
        <v>0</v>
      </c>
      <c r="BB95" s="1">
        <f>AV95*'[2]Opex Summary'!$E$68</f>
        <v>0</v>
      </c>
      <c r="BC95" s="1">
        <f>AW95*'[2]Opex Summary'!$E$66</f>
        <v>0</v>
      </c>
      <c r="BE95" s="1">
        <f t="shared" si="39"/>
        <v>220675.13833066091</v>
      </c>
      <c r="BF95" s="1">
        <f>AZ95*'[2]Opex Summary'!$F$67</f>
        <v>220675.13833066091</v>
      </c>
      <c r="BG95" s="1">
        <f>BA95*'[2]Opex Summary'!$F$67</f>
        <v>0</v>
      </c>
      <c r="BH95" s="1">
        <f>BB95*'[2]Opex Summary'!$F$68</f>
        <v>0</v>
      </c>
      <c r="BI95" s="1">
        <f>BC95*'[2]Opex Summary'!$F$66</f>
        <v>0</v>
      </c>
      <c r="BK95" s="1">
        <f t="shared" si="40"/>
        <v>224799.76940548085</v>
      </c>
      <c r="BL95" s="1">
        <f>BF95*'[2]Opex Summary'!$G$67</f>
        <v>224799.76940548085</v>
      </c>
      <c r="BM95" s="1">
        <f>BG95*'[2]Opex Summary'!$G$67</f>
        <v>0</v>
      </c>
      <c r="BN95" s="1">
        <f>BH95*'[2]Opex Summary'!$G$68</f>
        <v>0</v>
      </c>
      <c r="BO95" s="1">
        <f>BI95*'[2]Opex Summary'!$G$66</f>
        <v>0</v>
      </c>
      <c r="BQ95" s="1">
        <f t="shared" si="41"/>
        <v>229062.53104977836</v>
      </c>
      <c r="BR95" s="1">
        <f>BL95*'[2]Opex Summary'!$H$67</f>
        <v>229062.53104977836</v>
      </c>
      <c r="BS95" s="1">
        <f>BM95*'[2]Opex Summary'!$H$67</f>
        <v>0</v>
      </c>
      <c r="BT95" s="1">
        <f>BN95*'[2]Opex Summary'!$H$68</f>
        <v>0</v>
      </c>
      <c r="BU95" s="1">
        <f>BO95*'[2]Opex Summary'!$H$66</f>
        <v>0</v>
      </c>
      <c r="BW95" s="1">
        <f t="shared" si="42"/>
        <v>233443.78618705794</v>
      </c>
      <c r="BX95" s="1">
        <f>BR95*'[2]Opex Summary'!$I$67</f>
        <v>233443.78618705794</v>
      </c>
      <c r="BY95" s="1">
        <f>BS95*'[2]Opex Summary'!$I$67</f>
        <v>0</v>
      </c>
      <c r="BZ95" s="1">
        <f>BT95*'[2]Opex Summary'!$I$68</f>
        <v>0</v>
      </c>
      <c r="CA95" s="1">
        <f>BU95*'[2]Opex Summary'!$I$66</f>
        <v>0</v>
      </c>
    </row>
    <row r="96" spans="1:79" ht="12.75">
      <c r="A96" s="19" t="s">
        <v>183</v>
      </c>
      <c r="B96" s="20" t="s">
        <v>459</v>
      </c>
      <c r="C96" s="1">
        <v>0</v>
      </c>
      <c r="D96" s="1">
        <v>0</v>
      </c>
      <c r="E96" s="1">
        <v>3047.5900000000006</v>
      </c>
      <c r="F96" s="1">
        <v>2198.21</v>
      </c>
      <c r="I96" s="94" t="s">
        <v>183</v>
      </c>
      <c r="J96" s="79" t="s">
        <v>459</v>
      </c>
      <c r="K96" s="76" t="str">
        <f>I96</f>
        <v>131530040</v>
      </c>
      <c r="L96" s="77" t="str">
        <f>J96</f>
        <v>SG/SC Meter Investigation</v>
      </c>
      <c r="M96" s="34"/>
      <c r="N96" s="34"/>
      <c r="O96" s="78"/>
      <c r="P96" s="34"/>
      <c r="Q96" s="34" t="e">
        <f>#REF!*1.025</f>
        <v>#REF!</v>
      </c>
      <c r="R96" s="71"/>
      <c r="S96" s="39">
        <v>0.27</v>
      </c>
      <c r="T96" s="39">
        <v>0.73</v>
      </c>
      <c r="U96" s="39"/>
      <c r="V96" s="249"/>
      <c r="X96" s="1">
        <f t="shared" si="29"/>
        <v>0</v>
      </c>
      <c r="Y96" s="1"/>
      <c r="Z96" s="1">
        <f t="shared" si="43"/>
        <v>0</v>
      </c>
      <c r="AA96" s="40"/>
      <c r="AB96" s="40">
        <f t="shared" si="30"/>
        <v>0</v>
      </c>
      <c r="AC96" s="1">
        <f t="shared" si="31"/>
        <v>0</v>
      </c>
      <c r="AD96" s="1"/>
      <c r="AE96" s="1">
        <f t="shared" si="44"/>
        <v>0</v>
      </c>
      <c r="AF96" s="40"/>
      <c r="AG96" s="40">
        <f>AC96</f>
        <v>0</v>
      </c>
      <c r="AH96" s="1">
        <f t="shared" si="33"/>
        <v>3047.5900000000006</v>
      </c>
      <c r="AI96" s="1"/>
      <c r="AJ96" s="1"/>
      <c r="AK96" s="40"/>
      <c r="AL96" s="40">
        <f>AH96</f>
        <v>3047.5900000000006</v>
      </c>
      <c r="AM96" s="1">
        <f t="shared" si="35"/>
        <v>2198.21</v>
      </c>
      <c r="AN96" s="1"/>
      <c r="AO96" s="1"/>
      <c r="AP96" s="40"/>
      <c r="AQ96" s="40">
        <f>AM96</f>
        <v>2198.21</v>
      </c>
      <c r="AR96"/>
      <c r="AS96" s="1">
        <f t="shared" si="53"/>
        <v>2198.21</v>
      </c>
      <c r="AT96" s="1">
        <f t="shared" si="53"/>
        <v>0</v>
      </c>
      <c r="AU96" s="1"/>
      <c r="AV96" s="1">
        <f t="shared" si="48"/>
        <v>0</v>
      </c>
      <c r="AW96" s="1">
        <f t="shared" si="48"/>
        <v>2253.16525</v>
      </c>
      <c r="AY96" s="1">
        <f t="shared" si="38"/>
        <v>2273.1515590332351</v>
      </c>
      <c r="AZ96" s="1">
        <f>AT96*'[2]Opex Summary'!$E$67</f>
        <v>0</v>
      </c>
      <c r="BA96" s="1">
        <f>AU96*'[2]Opex Summary'!$E$67</f>
        <v>0</v>
      </c>
      <c r="BB96" s="1">
        <f>AV96*'[2]Opex Summary'!$E$68</f>
        <v>0</v>
      </c>
      <c r="BC96" s="1">
        <f>AW96*'[2]Opex Summary'!$E$66</f>
        <v>2273.1515590332351</v>
      </c>
      <c r="BE96" s="1">
        <f t="shared" si="39"/>
        <v>2309.7311731859972</v>
      </c>
      <c r="BF96" s="1">
        <f>AZ96*'[2]Opex Summary'!$F$67</f>
        <v>0</v>
      </c>
      <c r="BG96" s="1">
        <f>BA96*'[2]Opex Summary'!$F$67</f>
        <v>0</v>
      </c>
      <c r="BH96" s="1">
        <f>BB96*'[2]Opex Summary'!$F$68</f>
        <v>0</v>
      </c>
      <c r="BI96" s="1">
        <f>BC96*'[2]Opex Summary'!$F$66</f>
        <v>2309.7311731859972</v>
      </c>
      <c r="BK96" s="1">
        <f t="shared" si="40"/>
        <v>2360.2137120609568</v>
      </c>
      <c r="BL96" s="1">
        <f>BF96*'[2]Opex Summary'!$G$67</f>
        <v>0</v>
      </c>
      <c r="BM96" s="1">
        <f>BG96*'[2]Opex Summary'!$G$67</f>
        <v>0</v>
      </c>
      <c r="BN96" s="1">
        <f>BH96*'[2]Opex Summary'!$G$68</f>
        <v>0</v>
      </c>
      <c r="BO96" s="1">
        <f>BI96*'[2]Opex Summary'!$G$66</f>
        <v>2360.2137120609568</v>
      </c>
      <c r="BQ96" s="1">
        <f t="shared" si="41"/>
        <v>2411.8913761246986</v>
      </c>
      <c r="BR96" s="1">
        <f>BL96*'[2]Opex Summary'!$H$67</f>
        <v>0</v>
      </c>
      <c r="BS96" s="1">
        <f>BM96*'[2]Opex Summary'!$H$67</f>
        <v>0</v>
      </c>
      <c r="BT96" s="1">
        <f>BN96*'[2]Opex Summary'!$H$68</f>
        <v>0</v>
      </c>
      <c r="BU96" s="1">
        <f>BO96*'[2]Opex Summary'!$H$66</f>
        <v>2411.8913761246986</v>
      </c>
      <c r="BW96" s="1">
        <f t="shared" si="42"/>
        <v>2464.590732504706</v>
      </c>
      <c r="BX96" s="1">
        <f>BR96*'[2]Opex Summary'!$I$67</f>
        <v>0</v>
      </c>
      <c r="BY96" s="1">
        <f>BS96*'[2]Opex Summary'!$I$67</f>
        <v>0</v>
      </c>
      <c r="BZ96" s="1">
        <f>BT96*'[2]Opex Summary'!$I$68</f>
        <v>0</v>
      </c>
      <c r="CA96" s="1">
        <f>BU96*'[2]Opex Summary'!$I$66</f>
        <v>2464.590732504706</v>
      </c>
    </row>
    <row r="97" spans="1:79" ht="12.75">
      <c r="A97" s="19" t="s">
        <v>186</v>
      </c>
      <c r="B97" s="20" t="s">
        <v>462</v>
      </c>
      <c r="C97" s="1">
        <v>0</v>
      </c>
      <c r="D97" s="1">
        <v>11433.560000000001</v>
      </c>
      <c r="E97" s="1">
        <v>35932.420000000006</v>
      </c>
      <c r="F97" s="1">
        <v>142927.66000000003</v>
      </c>
      <c r="I97" s="94" t="s">
        <v>186</v>
      </c>
      <c r="J97" s="79" t="s">
        <v>462</v>
      </c>
      <c r="K97" s="76" t="s">
        <v>186</v>
      </c>
      <c r="L97" s="77" t="s">
        <v>463</v>
      </c>
      <c r="M97" s="34">
        <v>32757.69</v>
      </c>
      <c r="N97" s="34">
        <v>0</v>
      </c>
      <c r="O97" s="78">
        <v>-32757.69</v>
      </c>
      <c r="P97" s="34">
        <v>0</v>
      </c>
      <c r="Q97" s="34" t="e">
        <f>#REF!*1.025</f>
        <v>#REF!</v>
      </c>
      <c r="R97" s="71"/>
      <c r="S97" s="39">
        <v>0.27</v>
      </c>
      <c r="T97" s="39">
        <v>0.73</v>
      </c>
      <c r="U97" s="39"/>
      <c r="V97" s="249"/>
      <c r="X97" s="1">
        <f t="shared" si="29"/>
        <v>0</v>
      </c>
      <c r="Y97" s="1">
        <f>X97*S97</f>
        <v>0</v>
      </c>
      <c r="Z97" s="1">
        <f t="shared" si="43"/>
        <v>0</v>
      </c>
      <c r="AA97" s="40"/>
      <c r="AB97" s="40"/>
      <c r="AC97" s="1">
        <f t="shared" si="31"/>
        <v>11433.560000000001</v>
      </c>
      <c r="AD97" s="1">
        <f>AC97*S97</f>
        <v>3087.0612000000006</v>
      </c>
      <c r="AE97" s="1">
        <f t="shared" si="44"/>
        <v>8346.4988000000012</v>
      </c>
      <c r="AF97" s="40"/>
      <c r="AG97" s="40"/>
      <c r="AH97" s="1">
        <f t="shared" si="33"/>
        <v>35932.420000000006</v>
      </c>
      <c r="AI97" s="1">
        <f>AH97*S97</f>
        <v>9701.7534000000014</v>
      </c>
      <c r="AJ97" s="1">
        <f t="shared" si="45"/>
        <v>26230.666600000004</v>
      </c>
      <c r="AK97" s="40"/>
      <c r="AL97" s="40"/>
      <c r="AM97" s="1">
        <f t="shared" si="35"/>
        <v>142927.66000000003</v>
      </c>
      <c r="AN97" s="1">
        <f>AM97*S97</f>
        <v>38590.46820000001</v>
      </c>
      <c r="AO97" s="1">
        <f t="shared" si="46"/>
        <v>104337.19180000002</v>
      </c>
      <c r="AP97" s="40"/>
      <c r="AQ97" s="40"/>
      <c r="AR97"/>
      <c r="AS97" s="1">
        <f t="shared" si="53"/>
        <v>142927.66000000003</v>
      </c>
      <c r="AT97" s="1">
        <f t="shared" si="53"/>
        <v>38590.46820000001</v>
      </c>
      <c r="AU97" s="1">
        <f t="shared" si="53"/>
        <v>104337.19180000002</v>
      </c>
      <c r="AV97" s="1">
        <f t="shared" si="48"/>
        <v>0</v>
      </c>
      <c r="AW97" s="1">
        <f t="shared" si="48"/>
        <v>0</v>
      </c>
      <c r="AY97" s="1">
        <f t="shared" si="38"/>
        <v>143673.4256690669</v>
      </c>
      <c r="AZ97" s="1">
        <f>AT97*'[2]Opex Summary'!$E$67</f>
        <v>38791.824930648065</v>
      </c>
      <c r="BA97" s="1">
        <f>AU97*'[2]Opex Summary'!$E$67</f>
        <v>104881.60073841883</v>
      </c>
      <c r="BB97" s="1">
        <f>AV97*'[2]Opex Summary'!$E$68</f>
        <v>0</v>
      </c>
      <c r="BC97" s="1">
        <f>AW97*'[2]Opex Summary'!$E$66</f>
        <v>0</v>
      </c>
      <c r="BE97" s="1">
        <f t="shared" si="39"/>
        <v>145586.35064845521</v>
      </c>
      <c r="BF97" s="1">
        <f>AZ97*'[2]Opex Summary'!$F$67</f>
        <v>39308.314675082904</v>
      </c>
      <c r="BG97" s="1">
        <f>BA97*'[2]Opex Summary'!$F$67</f>
        <v>106278.03597337229</v>
      </c>
      <c r="BH97" s="1">
        <f>BB97*'[2]Opex Summary'!$F$68</f>
        <v>0</v>
      </c>
      <c r="BI97" s="1">
        <f>BC97*'[2]Opex Summary'!$F$66</f>
        <v>0</v>
      </c>
      <c r="BK97" s="1">
        <f t="shared" si="40"/>
        <v>148307.49989298166</v>
      </c>
      <c r="BL97" s="1">
        <f>BF97*'[2]Opex Summary'!$G$67</f>
        <v>40043.024971105049</v>
      </c>
      <c r="BM97" s="1">
        <f>BG97*'[2]Opex Summary'!$G$67</f>
        <v>108264.47492187661</v>
      </c>
      <c r="BN97" s="1">
        <f>BH97*'[2]Opex Summary'!$G$68</f>
        <v>0</v>
      </c>
      <c r="BO97" s="1">
        <f>BI97*'[2]Opex Summary'!$G$66</f>
        <v>0</v>
      </c>
      <c r="BQ97" s="1">
        <f t="shared" si="41"/>
        <v>151119.77823195601</v>
      </c>
      <c r="BR97" s="1">
        <f>BL97*'[2]Opex Summary'!$H$67</f>
        <v>40802.34012262812</v>
      </c>
      <c r="BS97" s="1">
        <f>BM97*'[2]Opex Summary'!$H$67</f>
        <v>110317.43810932788</v>
      </c>
      <c r="BT97" s="1">
        <f>BN97*'[2]Opex Summary'!$H$68</f>
        <v>0</v>
      </c>
      <c r="BU97" s="1">
        <f>BO97*'[2]Opex Summary'!$H$66</f>
        <v>0</v>
      </c>
      <c r="BW97" s="1">
        <f t="shared" si="42"/>
        <v>154010.23046650074</v>
      </c>
      <c r="BX97" s="1">
        <f>BR97*'[2]Opex Summary'!$I$67</f>
        <v>41582.762225955201</v>
      </c>
      <c r="BY97" s="1">
        <f>BS97*'[2]Opex Summary'!$I$67</f>
        <v>112427.46824054554</v>
      </c>
      <c r="BZ97" s="1">
        <f>BT97*'[2]Opex Summary'!$I$68</f>
        <v>0</v>
      </c>
      <c r="CA97" s="1">
        <f>BU97*'[2]Opex Summary'!$I$66</f>
        <v>0</v>
      </c>
    </row>
    <row r="98" spans="1:79" ht="12.75">
      <c r="A98" s="19" t="s">
        <v>274</v>
      </c>
      <c r="B98" s="20" t="s">
        <v>617</v>
      </c>
      <c r="C98" s="1">
        <v>0</v>
      </c>
      <c r="D98" s="1">
        <v>0</v>
      </c>
      <c r="E98" s="1">
        <v>2810.8500000000226</v>
      </c>
      <c r="F98" s="1">
        <v>0</v>
      </c>
      <c r="I98" s="94"/>
      <c r="J98" s="79"/>
      <c r="K98" s="76"/>
      <c r="L98" s="77"/>
      <c r="M98" s="34"/>
      <c r="N98" s="34"/>
      <c r="O98" s="78"/>
      <c r="P98" s="34"/>
      <c r="Q98" s="34"/>
      <c r="R98" s="71"/>
      <c r="S98" s="39">
        <v>0.27</v>
      </c>
      <c r="T98" s="39">
        <v>0.73</v>
      </c>
      <c r="U98" s="39"/>
      <c r="V98" s="249"/>
      <c r="X98" s="1">
        <f t="shared" si="29"/>
        <v>0</v>
      </c>
      <c r="Y98" s="1"/>
      <c r="Z98" s="1">
        <f t="shared" si="43"/>
        <v>0</v>
      </c>
      <c r="AA98" s="40"/>
      <c r="AB98" s="40">
        <f t="shared" si="30"/>
        <v>0</v>
      </c>
      <c r="AC98" s="1">
        <f t="shared" si="31"/>
        <v>0</v>
      </c>
      <c r="AD98" s="1"/>
      <c r="AE98" s="1">
        <f t="shared" si="44"/>
        <v>0</v>
      </c>
      <c r="AF98" s="40"/>
      <c r="AG98" s="40">
        <f>AC98</f>
        <v>0</v>
      </c>
      <c r="AH98" s="1">
        <f t="shared" si="33"/>
        <v>2810.8500000000226</v>
      </c>
      <c r="AI98" s="1"/>
      <c r="AJ98" s="1"/>
      <c r="AK98" s="40"/>
      <c r="AL98" s="40">
        <f>AH98</f>
        <v>2810.8500000000226</v>
      </c>
      <c r="AM98" s="1">
        <f t="shared" si="35"/>
        <v>0</v>
      </c>
      <c r="AN98" s="1"/>
      <c r="AO98" s="1">
        <f t="shared" si="46"/>
        <v>0</v>
      </c>
      <c r="AP98" s="40"/>
      <c r="AQ98" s="40">
        <f>AM98</f>
        <v>0</v>
      </c>
      <c r="AR98"/>
      <c r="AS98" s="1">
        <f t="shared" si="53"/>
        <v>0</v>
      </c>
      <c r="AT98" s="1">
        <f t="shared" si="53"/>
        <v>0</v>
      </c>
      <c r="AU98" s="1">
        <f t="shared" si="53"/>
        <v>0</v>
      </c>
      <c r="AV98" s="1">
        <f t="shared" si="48"/>
        <v>0</v>
      </c>
      <c r="AW98" s="1">
        <f t="shared" si="48"/>
        <v>0</v>
      </c>
      <c r="AY98" s="1">
        <f t="shared" si="38"/>
        <v>0</v>
      </c>
      <c r="AZ98" s="1">
        <f>AT98*'[2]Opex Summary'!$E$67</f>
        <v>0</v>
      </c>
      <c r="BA98" s="1">
        <f>AU98*'[2]Opex Summary'!$E$67</f>
        <v>0</v>
      </c>
      <c r="BB98" s="1">
        <f>AV98*'[2]Opex Summary'!$E$68</f>
        <v>0</v>
      </c>
      <c r="BC98" s="1">
        <f>AW98*'[2]Opex Summary'!$E$66</f>
        <v>0</v>
      </c>
      <c r="BE98" s="1">
        <f t="shared" si="39"/>
        <v>0</v>
      </c>
      <c r="BF98" s="1">
        <f>AZ98*'[2]Opex Summary'!$F$67</f>
        <v>0</v>
      </c>
      <c r="BG98" s="1">
        <f>BA98*'[2]Opex Summary'!$F$67</f>
        <v>0</v>
      </c>
      <c r="BH98" s="1">
        <f>BB98*'[2]Opex Summary'!$F$68</f>
        <v>0</v>
      </c>
      <c r="BI98" s="1">
        <f>BC98*'[2]Opex Summary'!$F$66</f>
        <v>0</v>
      </c>
      <c r="BK98" s="1">
        <f t="shared" si="40"/>
        <v>0</v>
      </c>
      <c r="BL98" s="1">
        <f>BF98*'[2]Opex Summary'!$G$67</f>
        <v>0</v>
      </c>
      <c r="BM98" s="1">
        <f>BG98*'[2]Opex Summary'!$G$67</f>
        <v>0</v>
      </c>
      <c r="BN98" s="1">
        <f>BH98*'[2]Opex Summary'!$G$68</f>
        <v>0</v>
      </c>
      <c r="BO98" s="1">
        <f>BI98*'[2]Opex Summary'!$G$66</f>
        <v>0</v>
      </c>
      <c r="BQ98" s="1">
        <f t="shared" si="41"/>
        <v>0</v>
      </c>
      <c r="BR98" s="1">
        <f>BL98*'[2]Opex Summary'!$H$67</f>
        <v>0</v>
      </c>
      <c r="BS98" s="1">
        <f>BM98*'[2]Opex Summary'!$H$67</f>
        <v>0</v>
      </c>
      <c r="BT98" s="1">
        <f>BN98*'[2]Opex Summary'!$H$68</f>
        <v>0</v>
      </c>
      <c r="BU98" s="1">
        <f>BO98*'[2]Opex Summary'!$H$66</f>
        <v>0</v>
      </c>
      <c r="BW98" s="1">
        <f t="shared" si="42"/>
        <v>0</v>
      </c>
      <c r="BX98" s="1">
        <f>BR98*'[2]Opex Summary'!$I$67</f>
        <v>0</v>
      </c>
      <c r="BY98" s="1">
        <f>BS98*'[2]Opex Summary'!$I$67</f>
        <v>0</v>
      </c>
      <c r="BZ98" s="1">
        <f>BT98*'[2]Opex Summary'!$I$68</f>
        <v>0</v>
      </c>
      <c r="CA98" s="1">
        <f>BU98*'[2]Opex Summary'!$I$66</f>
        <v>0</v>
      </c>
    </row>
    <row r="99" spans="1:79" ht="12.75">
      <c r="A99" s="19" t="s">
        <v>187</v>
      </c>
      <c r="B99" s="20" t="s">
        <v>464</v>
      </c>
      <c r="C99" s="1">
        <v>0</v>
      </c>
      <c r="D99" s="1">
        <v>0</v>
      </c>
      <c r="E99" s="1">
        <v>0</v>
      </c>
      <c r="F99" s="1">
        <v>95287.78</v>
      </c>
      <c r="I99" s="96" t="s">
        <v>187</v>
      </c>
      <c r="J99" s="79" t="s">
        <v>464</v>
      </c>
      <c r="K99" s="76" t="s">
        <v>187</v>
      </c>
      <c r="L99" s="77" t="s">
        <v>464</v>
      </c>
      <c r="M99" s="34">
        <v>38181.229999999996</v>
      </c>
      <c r="N99" s="34">
        <v>0</v>
      </c>
      <c r="O99" s="78">
        <v>-38181.229999999996</v>
      </c>
      <c r="P99" s="34">
        <v>0</v>
      </c>
      <c r="Q99" s="34" t="e">
        <f>#REF!*1.025</f>
        <v>#REF!</v>
      </c>
      <c r="R99" s="71"/>
      <c r="S99" s="85">
        <v>0.75</v>
      </c>
      <c r="T99" s="85">
        <v>0.25</v>
      </c>
      <c r="U99" s="85"/>
      <c r="V99" s="249"/>
      <c r="X99" s="1">
        <f t="shared" si="29"/>
        <v>0</v>
      </c>
      <c r="Y99" s="1">
        <f>X99*S99</f>
        <v>0</v>
      </c>
      <c r="Z99" s="1">
        <f t="shared" si="43"/>
        <v>0</v>
      </c>
      <c r="AA99" s="40"/>
      <c r="AB99" s="40"/>
      <c r="AC99" s="1">
        <f t="shared" si="31"/>
        <v>0</v>
      </c>
      <c r="AD99" s="1">
        <f>AC99*S99</f>
        <v>0</v>
      </c>
      <c r="AE99" s="1">
        <f t="shared" si="44"/>
        <v>0</v>
      </c>
      <c r="AF99" s="40"/>
      <c r="AG99" s="40"/>
      <c r="AH99" s="1">
        <f t="shared" si="33"/>
        <v>0</v>
      </c>
      <c r="AI99" s="1">
        <f>AH99*S99</f>
        <v>0</v>
      </c>
      <c r="AJ99" s="1">
        <f t="shared" si="45"/>
        <v>0</v>
      </c>
      <c r="AK99" s="40"/>
      <c r="AL99" s="40"/>
      <c r="AM99" s="1">
        <f t="shared" si="35"/>
        <v>95287.78</v>
      </c>
      <c r="AN99" s="1">
        <f>AM99*S99</f>
        <v>71465.834999999992</v>
      </c>
      <c r="AO99" s="1">
        <f t="shared" si="46"/>
        <v>23821.945</v>
      </c>
      <c r="AP99" s="40"/>
      <c r="AQ99" s="40"/>
      <c r="AR99"/>
      <c r="AS99" s="1">
        <f t="shared" si="53"/>
        <v>95287.78</v>
      </c>
      <c r="AT99" s="1">
        <f t="shared" si="53"/>
        <v>71465.834999999992</v>
      </c>
      <c r="AU99" s="1">
        <f t="shared" si="53"/>
        <v>23821.945</v>
      </c>
      <c r="AV99" s="1">
        <f t="shared" si="48"/>
        <v>0</v>
      </c>
      <c r="AW99" s="1">
        <f t="shared" si="48"/>
        <v>0</v>
      </c>
      <c r="AY99" s="1">
        <f t="shared" si="38"/>
        <v>95784.971061587334</v>
      </c>
      <c r="AZ99" s="1">
        <f>AT99*'[2]Opex Summary'!$E$67</f>
        <v>71838.7282961905</v>
      </c>
      <c r="BA99" s="1">
        <f>AU99*'[2]Opex Summary'!$E$67</f>
        <v>23946.242765396837</v>
      </c>
      <c r="BB99" s="1">
        <f>AV99*'[2]Opex Summary'!$E$68</f>
        <v>0</v>
      </c>
      <c r="BC99" s="1">
        <f>AW99*'[2]Opex Summary'!$E$66</f>
        <v>0</v>
      </c>
      <c r="BE99" s="1">
        <f t="shared" si="39"/>
        <v>97060.290160720819</v>
      </c>
      <c r="BF99" s="1">
        <f>AZ99*'[2]Opex Summary'!$F$67</f>
        <v>72795.217620540614</v>
      </c>
      <c r="BG99" s="1">
        <f>BA99*'[2]Opex Summary'!$F$67</f>
        <v>24265.072540180208</v>
      </c>
      <c r="BH99" s="1">
        <f>BB99*'[2]Opex Summary'!$F$68</f>
        <v>0</v>
      </c>
      <c r="BI99" s="1">
        <f>BC99*'[2]Opex Summary'!$F$66</f>
        <v>0</v>
      </c>
      <c r="BK99" s="1">
        <f t="shared" si="40"/>
        <v>98874.44055372107</v>
      </c>
      <c r="BL99" s="1">
        <f>BF99*'[2]Opex Summary'!$G$67</f>
        <v>74155.830415290795</v>
      </c>
      <c r="BM99" s="1">
        <f>BG99*'[2]Opex Summary'!$G$67</f>
        <v>24718.610138430267</v>
      </c>
      <c r="BN99" s="1">
        <f>BH99*'[2]Opex Summary'!$G$68</f>
        <v>0</v>
      </c>
      <c r="BO99" s="1">
        <f>BI99*'[2]Opex Summary'!$G$66</f>
        <v>0</v>
      </c>
      <c r="BQ99" s="1">
        <f t="shared" si="41"/>
        <v>100749.34538084097</v>
      </c>
      <c r="BR99" s="1">
        <f>BL99*'[2]Opex Summary'!$H$67</f>
        <v>75562.009035630719</v>
      </c>
      <c r="BS99" s="1">
        <f>BM99*'[2]Opex Summary'!$H$67</f>
        <v>25187.336345210242</v>
      </c>
      <c r="BT99" s="1">
        <f>BN99*'[2]Opex Summary'!$H$68</f>
        <v>0</v>
      </c>
      <c r="BU99" s="1">
        <f>BO99*'[2]Opex Summary'!$H$66</f>
        <v>0</v>
      </c>
      <c r="BW99" s="1">
        <f t="shared" si="42"/>
        <v>102676.36760051355</v>
      </c>
      <c r="BX99" s="1">
        <f>BR99*'[2]Opex Summary'!$I$67</f>
        <v>77007.275700385158</v>
      </c>
      <c r="BY99" s="1">
        <f>BS99*'[2]Opex Summary'!$I$67</f>
        <v>25669.091900128387</v>
      </c>
      <c r="BZ99" s="1">
        <f>BT99*'[2]Opex Summary'!$I$68</f>
        <v>0</v>
      </c>
      <c r="CA99" s="1">
        <f>BU99*'[2]Opex Summary'!$I$66</f>
        <v>0</v>
      </c>
    </row>
    <row r="100" spans="1:79" ht="12.75">
      <c r="A100" s="19" t="s">
        <v>188</v>
      </c>
      <c r="B100" s="20" t="s">
        <v>465</v>
      </c>
      <c r="C100" s="1">
        <v>0</v>
      </c>
      <c r="D100" s="1">
        <v>0</v>
      </c>
      <c r="E100" s="1">
        <v>0</v>
      </c>
      <c r="F100" s="1">
        <v>3098.22</v>
      </c>
      <c r="I100" s="96" t="s">
        <v>188</v>
      </c>
      <c r="J100" s="79" t="s">
        <v>465</v>
      </c>
      <c r="K100" s="76" t="s">
        <v>188</v>
      </c>
      <c r="L100" s="77" t="s">
        <v>465</v>
      </c>
      <c r="M100" s="34">
        <v>1471.12</v>
      </c>
      <c r="N100" s="34">
        <v>0</v>
      </c>
      <c r="O100" s="78">
        <v>-1471.12</v>
      </c>
      <c r="P100" s="34">
        <v>0</v>
      </c>
      <c r="Q100" s="34" t="e">
        <f>#REF!*1.025</f>
        <v>#REF!</v>
      </c>
      <c r="R100" s="71"/>
      <c r="S100" s="39">
        <v>0.27</v>
      </c>
      <c r="T100" s="39">
        <v>0.73</v>
      </c>
      <c r="U100" s="39"/>
      <c r="V100" s="249"/>
      <c r="X100" s="1">
        <f t="shared" si="29"/>
        <v>0</v>
      </c>
      <c r="Y100" s="1"/>
      <c r="Z100" s="1">
        <f t="shared" si="43"/>
        <v>0</v>
      </c>
      <c r="AA100" s="40"/>
      <c r="AB100" s="40">
        <f t="shared" si="30"/>
        <v>0</v>
      </c>
      <c r="AC100" s="1">
        <f t="shared" si="31"/>
        <v>0</v>
      </c>
      <c r="AD100" s="1"/>
      <c r="AE100" s="1">
        <f t="shared" si="44"/>
        <v>0</v>
      </c>
      <c r="AF100" s="40"/>
      <c r="AG100" s="40">
        <f>AC100</f>
        <v>0</v>
      </c>
      <c r="AH100" s="1">
        <f t="shared" si="33"/>
        <v>0</v>
      </c>
      <c r="AI100" s="1"/>
      <c r="AJ100" s="1">
        <f t="shared" si="45"/>
        <v>0</v>
      </c>
      <c r="AK100" s="40"/>
      <c r="AL100" s="40">
        <f>AH100</f>
        <v>0</v>
      </c>
      <c r="AM100" s="1">
        <f t="shared" si="35"/>
        <v>3098.22</v>
      </c>
      <c r="AN100" s="1"/>
      <c r="AO100" s="1"/>
      <c r="AP100" s="40"/>
      <c r="AQ100" s="40">
        <f>AM100</f>
        <v>3098.22</v>
      </c>
      <c r="AR100"/>
      <c r="AS100" s="1">
        <f t="shared" si="53"/>
        <v>3098.22</v>
      </c>
      <c r="AT100" s="1">
        <f t="shared" si="53"/>
        <v>0</v>
      </c>
      <c r="AU100" s="1"/>
      <c r="AV100" s="1">
        <f t="shared" si="48"/>
        <v>0</v>
      </c>
      <c r="AW100" s="1">
        <f t="shared" si="48"/>
        <v>3175.6754999999994</v>
      </c>
      <c r="AY100" s="1">
        <f t="shared" si="38"/>
        <v>3203.844775170684</v>
      </c>
      <c r="AZ100" s="1">
        <f>AT100*'[2]Opex Summary'!$E$67</f>
        <v>0</v>
      </c>
      <c r="BA100" s="1">
        <f>AU100*'[2]Opex Summary'!$E$67</f>
        <v>0</v>
      </c>
      <c r="BB100" s="1">
        <f>AV100*'[2]Opex Summary'!$E$68</f>
        <v>0</v>
      </c>
      <c r="BC100" s="1">
        <f>AW100*'[2]Opex Summary'!$E$66</f>
        <v>3203.844775170684</v>
      </c>
      <c r="BE100" s="1">
        <f t="shared" si="39"/>
        <v>3255.4011288222323</v>
      </c>
      <c r="BF100" s="1">
        <f>AZ100*'[2]Opex Summary'!$F$67</f>
        <v>0</v>
      </c>
      <c r="BG100" s="1">
        <f>BA100*'[2]Opex Summary'!$F$67</f>
        <v>0</v>
      </c>
      <c r="BH100" s="1">
        <f>BB100*'[2]Opex Summary'!$F$68</f>
        <v>0</v>
      </c>
      <c r="BI100" s="1">
        <f>BC100*'[2]Opex Summary'!$F$66</f>
        <v>3255.4011288222323</v>
      </c>
      <c r="BK100" s="1">
        <f t="shared" si="40"/>
        <v>3326.5526619301595</v>
      </c>
      <c r="BL100" s="1">
        <f>BF100*'[2]Opex Summary'!$G$67</f>
        <v>0</v>
      </c>
      <c r="BM100" s="1">
        <f>BG100*'[2]Opex Summary'!$G$67</f>
        <v>0</v>
      </c>
      <c r="BN100" s="1">
        <f>BH100*'[2]Opex Summary'!$G$68</f>
        <v>0</v>
      </c>
      <c r="BO100" s="1">
        <f>BI100*'[2]Opex Summary'!$G$66</f>
        <v>3326.5526619301595</v>
      </c>
      <c r="BQ100" s="1">
        <f t="shared" si="41"/>
        <v>3399.3886386364643</v>
      </c>
      <c r="BR100" s="1">
        <f>BL100*'[2]Opex Summary'!$H$67</f>
        <v>0</v>
      </c>
      <c r="BS100" s="1">
        <f>BM100*'[2]Opex Summary'!$H$67</f>
        <v>0</v>
      </c>
      <c r="BT100" s="1">
        <f>BN100*'[2]Opex Summary'!$H$68</f>
        <v>0</v>
      </c>
      <c r="BU100" s="1">
        <f>BO100*'[2]Opex Summary'!$H$66</f>
        <v>3399.3886386364643</v>
      </c>
      <c r="BW100" s="1">
        <f t="shared" si="42"/>
        <v>3473.6646176938184</v>
      </c>
      <c r="BX100" s="1">
        <f>BR100*'[2]Opex Summary'!$I$67</f>
        <v>0</v>
      </c>
      <c r="BY100" s="1">
        <f>BS100*'[2]Opex Summary'!$I$67</f>
        <v>0</v>
      </c>
      <c r="BZ100" s="1">
        <f>BT100*'[2]Opex Summary'!$I$68</f>
        <v>0</v>
      </c>
      <c r="CA100" s="1">
        <f>BU100*'[2]Opex Summary'!$I$66</f>
        <v>3473.6646176938184</v>
      </c>
    </row>
    <row r="101" spans="1:79" ht="12.75">
      <c r="A101" s="19" t="s">
        <v>275</v>
      </c>
      <c r="B101" s="20" t="s">
        <v>473</v>
      </c>
      <c r="C101" s="1">
        <v>0</v>
      </c>
      <c r="D101" s="1">
        <v>0</v>
      </c>
      <c r="E101" s="1">
        <v>0</v>
      </c>
      <c r="F101" s="1">
        <v>6249.07</v>
      </c>
      <c r="I101" t="s">
        <v>275</v>
      </c>
      <c r="J101" s="75" t="s">
        <v>473</v>
      </c>
      <c r="K101" s="76" t="s">
        <v>275</v>
      </c>
      <c r="L101" s="77" t="s">
        <v>473</v>
      </c>
      <c r="M101" s="34">
        <v>908.18000000000006</v>
      </c>
      <c r="N101" s="34">
        <v>0</v>
      </c>
      <c r="O101" s="78">
        <v>-908.18000000000006</v>
      </c>
      <c r="P101" s="34">
        <v>0</v>
      </c>
      <c r="Q101" s="34" t="e">
        <f>#REF!*1.025</f>
        <v>#REF!</v>
      </c>
      <c r="R101" s="71"/>
      <c r="S101" s="39">
        <v>0.27</v>
      </c>
      <c r="T101" s="39">
        <v>0.73</v>
      </c>
      <c r="U101" s="39"/>
      <c r="V101" s="249"/>
      <c r="X101" s="1">
        <f t="shared" si="29"/>
        <v>0</v>
      </c>
      <c r="Y101" s="1"/>
      <c r="Z101" s="1">
        <f t="shared" si="43"/>
        <v>0</v>
      </c>
      <c r="AA101" s="40"/>
      <c r="AB101" s="40">
        <f t="shared" si="30"/>
        <v>0</v>
      </c>
      <c r="AC101" s="1">
        <f t="shared" si="31"/>
        <v>0</v>
      </c>
      <c r="AD101" s="1"/>
      <c r="AE101" s="1">
        <f t="shared" si="44"/>
        <v>0</v>
      </c>
      <c r="AF101" s="40"/>
      <c r="AG101" s="40">
        <f>AC101</f>
        <v>0</v>
      </c>
      <c r="AH101" s="1">
        <f t="shared" si="33"/>
        <v>0</v>
      </c>
      <c r="AI101" s="1"/>
      <c r="AJ101" s="1">
        <f t="shared" si="45"/>
        <v>0</v>
      </c>
      <c r="AK101" s="40"/>
      <c r="AL101" s="40">
        <f>AH101</f>
        <v>0</v>
      </c>
      <c r="AM101" s="1">
        <f t="shared" si="35"/>
        <v>6249.07</v>
      </c>
      <c r="AN101" s="1"/>
      <c r="AO101" s="1"/>
      <c r="AP101" s="40"/>
      <c r="AQ101" s="40">
        <f>AM101</f>
        <v>6249.07</v>
      </c>
      <c r="AR101"/>
      <c r="AS101" s="1">
        <f t="shared" si="53"/>
        <v>6249.07</v>
      </c>
      <c r="AT101" s="1">
        <f t="shared" si="53"/>
        <v>0</v>
      </c>
      <c r="AU101" s="1"/>
      <c r="AV101" s="1">
        <f t="shared" si="48"/>
        <v>0</v>
      </c>
      <c r="AW101" s="1">
        <f t="shared" si="48"/>
        <v>6405.2967499999995</v>
      </c>
      <c r="AY101" s="1">
        <f t="shared" si="38"/>
        <v>6462.1138166998689</v>
      </c>
      <c r="AZ101" s="1">
        <f>AT101*'[2]Opex Summary'!$E$67</f>
        <v>0</v>
      </c>
      <c r="BA101" s="1">
        <f>AU101*'[2]Opex Summary'!$E$67</f>
        <v>0</v>
      </c>
      <c r="BB101" s="1">
        <f>AV101*'[2]Opex Summary'!$E$68</f>
        <v>0</v>
      </c>
      <c r="BC101" s="1">
        <f>AW101*'[2]Opex Summary'!$E$66</f>
        <v>6462.1138166998689</v>
      </c>
      <c r="BE101" s="1">
        <f t="shared" si="39"/>
        <v>6566.102320716137</v>
      </c>
      <c r="BF101" s="1">
        <f>AZ101*'[2]Opex Summary'!$F$67</f>
        <v>0</v>
      </c>
      <c r="BG101" s="1">
        <f>BA101*'[2]Opex Summary'!$F$67</f>
        <v>0</v>
      </c>
      <c r="BH101" s="1">
        <f>BB101*'[2]Opex Summary'!$F$68</f>
        <v>0</v>
      </c>
      <c r="BI101" s="1">
        <f>BC101*'[2]Opex Summary'!$F$66</f>
        <v>6566.102320716137</v>
      </c>
      <c r="BK101" s="1">
        <f t="shared" si="40"/>
        <v>6709.6140503540437</v>
      </c>
      <c r="BL101" s="1">
        <f>BF101*'[2]Opex Summary'!$G$67</f>
        <v>0</v>
      </c>
      <c r="BM101" s="1">
        <f>BG101*'[2]Opex Summary'!$G$67</f>
        <v>0</v>
      </c>
      <c r="BN101" s="1">
        <f>BH101*'[2]Opex Summary'!$G$68</f>
        <v>0</v>
      </c>
      <c r="BO101" s="1">
        <f>BI101*'[2]Opex Summary'!$G$66</f>
        <v>6709.6140503540437</v>
      </c>
      <c r="BQ101" s="1">
        <f t="shared" si="41"/>
        <v>6856.5232811239921</v>
      </c>
      <c r="BR101" s="1">
        <f>BL101*'[2]Opex Summary'!$H$67</f>
        <v>0</v>
      </c>
      <c r="BS101" s="1">
        <f>BM101*'[2]Opex Summary'!$H$67</f>
        <v>0</v>
      </c>
      <c r="BT101" s="1">
        <f>BN101*'[2]Opex Summary'!$H$68</f>
        <v>0</v>
      </c>
      <c r="BU101" s="1">
        <f>BO101*'[2]Opex Summary'!$H$66</f>
        <v>6856.5232811239921</v>
      </c>
      <c r="BW101" s="1">
        <f t="shared" si="42"/>
        <v>7006.3369781655001</v>
      </c>
      <c r="BX101" s="1">
        <f>BR101*'[2]Opex Summary'!$I$67</f>
        <v>0</v>
      </c>
      <c r="BY101" s="1">
        <f>BS101*'[2]Opex Summary'!$I$67</f>
        <v>0</v>
      </c>
      <c r="BZ101" s="1">
        <f>BT101*'[2]Opex Summary'!$I$68</f>
        <v>0</v>
      </c>
      <c r="CA101" s="1">
        <f>BU101*'[2]Opex Summary'!$I$66</f>
        <v>7006.3369781655001</v>
      </c>
    </row>
    <row r="102" spans="1:79" ht="12.75">
      <c r="A102" s="19" t="s">
        <v>276</v>
      </c>
      <c r="B102" s="20" t="s">
        <v>618</v>
      </c>
      <c r="C102" s="1">
        <v>0</v>
      </c>
      <c r="D102" s="1">
        <v>55001.740000000005</v>
      </c>
      <c r="E102" s="1">
        <v>2250.3599999999992</v>
      </c>
      <c r="F102" s="1">
        <v>0</v>
      </c>
      <c r="I102"/>
      <c r="J102" s="75"/>
      <c r="K102" s="76"/>
      <c r="L102" s="77"/>
      <c r="M102" s="34"/>
      <c r="N102" s="34"/>
      <c r="O102" s="78"/>
      <c r="P102" s="34"/>
      <c r="Q102" s="34"/>
      <c r="R102" s="71"/>
      <c r="S102" s="39">
        <v>0.27</v>
      </c>
      <c r="T102" s="39">
        <v>0.73</v>
      </c>
      <c r="U102" s="39"/>
      <c r="V102" s="249"/>
      <c r="X102" s="1">
        <f t="shared" si="29"/>
        <v>0</v>
      </c>
      <c r="Y102" s="1"/>
      <c r="Z102" s="1">
        <f t="shared" si="43"/>
        <v>0</v>
      </c>
      <c r="AA102" s="40"/>
      <c r="AB102" s="40">
        <f t="shared" si="30"/>
        <v>0</v>
      </c>
      <c r="AC102" s="1">
        <f t="shared" si="31"/>
        <v>55001.740000000005</v>
      </c>
      <c r="AD102" s="1"/>
      <c r="AE102" s="1"/>
      <c r="AF102" s="40"/>
      <c r="AG102" s="40">
        <f>AC102</f>
        <v>55001.740000000005</v>
      </c>
      <c r="AH102" s="1">
        <f t="shared" si="33"/>
        <v>2250.3599999999992</v>
      </c>
      <c r="AI102" s="1"/>
      <c r="AJ102" s="1"/>
      <c r="AK102" s="40"/>
      <c r="AL102" s="40">
        <f>AH102</f>
        <v>2250.3599999999992</v>
      </c>
      <c r="AM102" s="1">
        <f t="shared" si="35"/>
        <v>0</v>
      </c>
      <c r="AN102" s="1"/>
      <c r="AO102" s="1">
        <f t="shared" si="46"/>
        <v>0</v>
      </c>
      <c r="AP102" s="40"/>
      <c r="AQ102" s="40">
        <f>AM102</f>
        <v>0</v>
      </c>
      <c r="AR102"/>
      <c r="AS102" s="1">
        <f t="shared" si="53"/>
        <v>0</v>
      </c>
      <c r="AT102" s="1">
        <f t="shared" si="53"/>
        <v>0</v>
      </c>
      <c r="AU102" s="1">
        <f t="shared" si="53"/>
        <v>0</v>
      </c>
      <c r="AV102" s="1">
        <f t="shared" si="48"/>
        <v>0</v>
      </c>
      <c r="AW102" s="1">
        <f t="shared" si="48"/>
        <v>0</v>
      </c>
      <c r="AY102" s="1">
        <f t="shared" si="38"/>
        <v>0</v>
      </c>
      <c r="AZ102" s="1">
        <f>AT102*'[2]Opex Summary'!$E$67</f>
        <v>0</v>
      </c>
      <c r="BA102" s="1">
        <f>AU102*'[2]Opex Summary'!$E$67</f>
        <v>0</v>
      </c>
      <c r="BB102" s="1">
        <f>AV102*'[2]Opex Summary'!$E$68</f>
        <v>0</v>
      </c>
      <c r="BC102" s="1">
        <f>AW102*'[2]Opex Summary'!$E$66</f>
        <v>0</v>
      </c>
      <c r="BE102" s="1">
        <f t="shared" si="39"/>
        <v>0</v>
      </c>
      <c r="BF102" s="1">
        <f>AZ102*'[2]Opex Summary'!$F$67</f>
        <v>0</v>
      </c>
      <c r="BG102" s="1">
        <f>BA102*'[2]Opex Summary'!$F$67</f>
        <v>0</v>
      </c>
      <c r="BH102" s="1">
        <f>BB102*'[2]Opex Summary'!$F$68</f>
        <v>0</v>
      </c>
      <c r="BI102" s="1">
        <f>BC102*'[2]Opex Summary'!$F$66</f>
        <v>0</v>
      </c>
      <c r="BK102" s="1">
        <f t="shared" si="40"/>
        <v>0</v>
      </c>
      <c r="BL102" s="1">
        <f>BF102*'[2]Opex Summary'!$G$67</f>
        <v>0</v>
      </c>
      <c r="BM102" s="1">
        <f>BG102*'[2]Opex Summary'!$G$67</f>
        <v>0</v>
      </c>
      <c r="BN102" s="1">
        <f>BH102*'[2]Opex Summary'!$G$68</f>
        <v>0</v>
      </c>
      <c r="BO102" s="1">
        <f>BI102*'[2]Opex Summary'!$G$66</f>
        <v>0</v>
      </c>
      <c r="BQ102" s="1">
        <f t="shared" si="41"/>
        <v>0</v>
      </c>
      <c r="BR102" s="1">
        <f>BL102*'[2]Opex Summary'!$H$67</f>
        <v>0</v>
      </c>
      <c r="BS102" s="1">
        <f>BM102*'[2]Opex Summary'!$H$67</f>
        <v>0</v>
      </c>
      <c r="BT102" s="1">
        <f>BN102*'[2]Opex Summary'!$H$68</f>
        <v>0</v>
      </c>
      <c r="BU102" s="1">
        <f>BO102*'[2]Opex Summary'!$H$66</f>
        <v>0</v>
      </c>
      <c r="BW102" s="1">
        <f t="shared" si="42"/>
        <v>0</v>
      </c>
      <c r="BX102" s="1">
        <f>BR102*'[2]Opex Summary'!$I$67</f>
        <v>0</v>
      </c>
      <c r="BY102" s="1">
        <f>BS102*'[2]Opex Summary'!$I$67</f>
        <v>0</v>
      </c>
      <c r="BZ102" s="1">
        <f>BT102*'[2]Opex Summary'!$I$68</f>
        <v>0</v>
      </c>
      <c r="CA102" s="1">
        <f>BU102*'[2]Opex Summary'!$I$66</f>
        <v>0</v>
      </c>
    </row>
    <row r="103" spans="1:79" ht="12.75">
      <c r="A103" s="19" t="s">
        <v>184</v>
      </c>
      <c r="B103" s="20" t="s">
        <v>460</v>
      </c>
      <c r="C103" s="1">
        <v>20061.900000000001</v>
      </c>
      <c r="D103" s="1">
        <v>11583.689999999999</v>
      </c>
      <c r="E103" s="1">
        <v>32560.720000000012</v>
      </c>
      <c r="F103" s="1">
        <v>13038.989999999998</v>
      </c>
      <c r="I103" s="94" t="s">
        <v>184</v>
      </c>
      <c r="J103" s="79" t="s">
        <v>460</v>
      </c>
      <c r="K103" s="76" t="s">
        <v>184</v>
      </c>
      <c r="L103" s="77" t="s">
        <v>460</v>
      </c>
      <c r="M103" s="34">
        <v>1352.6499999999999</v>
      </c>
      <c r="N103" s="34">
        <v>0</v>
      </c>
      <c r="O103" s="78">
        <v>-1352.6499999999999</v>
      </c>
      <c r="P103" s="34">
        <v>0</v>
      </c>
      <c r="Q103" s="34" t="e">
        <f>#REF!*1.025</f>
        <v>#REF!</v>
      </c>
      <c r="R103" s="71"/>
      <c r="S103" s="39">
        <v>0.27</v>
      </c>
      <c r="T103" s="39">
        <v>0.73</v>
      </c>
      <c r="U103" s="39"/>
      <c r="V103" s="249"/>
      <c r="X103" s="1">
        <f t="shared" si="29"/>
        <v>20061.900000000001</v>
      </c>
      <c r="Y103" s="1">
        <f>X103*S103</f>
        <v>5416.7130000000006</v>
      </c>
      <c r="Z103" s="1">
        <f t="shared" si="43"/>
        <v>14645.187</v>
      </c>
      <c r="AA103" s="40"/>
      <c r="AB103" s="40"/>
      <c r="AC103" s="1">
        <f t="shared" si="31"/>
        <v>11583.689999999999</v>
      </c>
      <c r="AD103" s="1">
        <f>AC103*S103</f>
        <v>3127.5962999999997</v>
      </c>
      <c r="AE103" s="1">
        <f t="shared" si="44"/>
        <v>8456.0936999999994</v>
      </c>
      <c r="AF103" s="40"/>
      <c r="AG103" s="40"/>
      <c r="AH103" s="1">
        <f t="shared" si="33"/>
        <v>32560.720000000012</v>
      </c>
      <c r="AI103" s="1">
        <f>AH103*S103</f>
        <v>8791.3944000000047</v>
      </c>
      <c r="AJ103" s="1">
        <f t="shared" si="45"/>
        <v>23769.325600000007</v>
      </c>
      <c r="AK103" s="40"/>
      <c r="AL103" s="40"/>
      <c r="AM103" s="1">
        <f t="shared" si="35"/>
        <v>13038.989999999998</v>
      </c>
      <c r="AN103" s="1">
        <f>AM103*S103</f>
        <v>3520.5272999999997</v>
      </c>
      <c r="AO103" s="1">
        <f t="shared" si="46"/>
        <v>9518.4626999999982</v>
      </c>
      <c r="AP103" s="40"/>
      <c r="AQ103" s="40"/>
      <c r="AR103"/>
      <c r="AS103" s="1">
        <f t="shared" si="53"/>
        <v>13038.989999999998</v>
      </c>
      <c r="AT103" s="1">
        <f t="shared" si="53"/>
        <v>3520.5272999999997</v>
      </c>
      <c r="AU103" s="1">
        <f t="shared" si="53"/>
        <v>9518.4626999999982</v>
      </c>
      <c r="AV103" s="1">
        <f t="shared" si="48"/>
        <v>0</v>
      </c>
      <c r="AW103" s="1">
        <f t="shared" si="48"/>
        <v>0</v>
      </c>
      <c r="AY103" s="1">
        <f t="shared" si="38"/>
        <v>13107.024634452882</v>
      </c>
      <c r="AZ103" s="1">
        <f>AT103*'[2]Opex Summary'!$E$67</f>
        <v>3538.8966513022783</v>
      </c>
      <c r="BA103" s="1">
        <f>AU103*'[2]Opex Summary'!$E$67</f>
        <v>9568.1279831506035</v>
      </c>
      <c r="BB103" s="1">
        <f>AV103*'[2]Opex Summary'!$E$68</f>
        <v>0</v>
      </c>
      <c r="BC103" s="1">
        <f>AW103*'[2]Opex Summary'!$E$66</f>
        <v>0</v>
      </c>
      <c r="BE103" s="1">
        <f t="shared" si="39"/>
        <v>13281.536759516668</v>
      </c>
      <c r="BF103" s="1">
        <f>AZ103*'[2]Opex Summary'!$F$67</f>
        <v>3586.0149250695004</v>
      </c>
      <c r="BG103" s="1">
        <f>BA103*'[2]Opex Summary'!$F$67</f>
        <v>9695.5218344471668</v>
      </c>
      <c r="BH103" s="1">
        <f>BB103*'[2]Opex Summary'!$F$68</f>
        <v>0</v>
      </c>
      <c r="BI103" s="1">
        <f>BC103*'[2]Opex Summary'!$F$66</f>
        <v>0</v>
      </c>
      <c r="BK103" s="1">
        <f t="shared" si="40"/>
        <v>13529.781485470259</v>
      </c>
      <c r="BL103" s="1">
        <f>BF103*'[2]Opex Summary'!$G$67</f>
        <v>3653.0410010769701</v>
      </c>
      <c r="BM103" s="1">
        <f>BG103*'[2]Opex Summary'!$G$67</f>
        <v>9876.7404843932891</v>
      </c>
      <c r="BN103" s="1">
        <f>BH103*'[2]Opex Summary'!$G$68</f>
        <v>0</v>
      </c>
      <c r="BO103" s="1">
        <f>BI103*'[2]Opex Summary'!$G$66</f>
        <v>0</v>
      </c>
      <c r="BQ103" s="1">
        <f t="shared" si="41"/>
        <v>13786.339727164715</v>
      </c>
      <c r="BR103" s="1">
        <f>BL103*'[2]Opex Summary'!$H$67</f>
        <v>3722.311726334473</v>
      </c>
      <c r="BS103" s="1">
        <f>BM103*'[2]Opex Summary'!$H$67</f>
        <v>10064.028000830242</v>
      </c>
      <c r="BT103" s="1">
        <f>BN103*'[2]Opex Summary'!$H$68</f>
        <v>0</v>
      </c>
      <c r="BU103" s="1">
        <f>BO103*'[2]Opex Summary'!$H$66</f>
        <v>0</v>
      </c>
      <c r="BW103" s="1">
        <f t="shared" si="42"/>
        <v>14050.02960903717</v>
      </c>
      <c r="BX103" s="1">
        <f>BR103*'[2]Opex Summary'!$I$67</f>
        <v>3793.5079944400359</v>
      </c>
      <c r="BY103" s="1">
        <f>BS103*'[2]Opex Summary'!$I$67</f>
        <v>10256.521614597134</v>
      </c>
      <c r="BZ103" s="1">
        <f>BT103*'[2]Opex Summary'!$I$68</f>
        <v>0</v>
      </c>
      <c r="CA103" s="1">
        <f>BU103*'[2]Opex Summary'!$I$66</f>
        <v>0</v>
      </c>
    </row>
    <row r="104" spans="1:79" ht="12.75">
      <c r="A104" s="19" t="s">
        <v>185</v>
      </c>
      <c r="B104" s="20" t="s">
        <v>461</v>
      </c>
      <c r="C104" s="1">
        <v>60191.890000000014</v>
      </c>
      <c r="D104" s="1">
        <v>159420.47999999992</v>
      </c>
      <c r="E104" s="1">
        <v>168782.72000000012</v>
      </c>
      <c r="F104" s="1">
        <v>99813.43</v>
      </c>
      <c r="I104" s="94" t="s">
        <v>185</v>
      </c>
      <c r="J104" s="79" t="s">
        <v>461</v>
      </c>
      <c r="K104" s="76" t="s">
        <v>185</v>
      </c>
      <c r="L104" s="77" t="s">
        <v>461</v>
      </c>
      <c r="M104" s="34">
        <v>33268.9</v>
      </c>
      <c r="N104" s="34">
        <v>0</v>
      </c>
      <c r="O104" s="78">
        <v>-33268.9</v>
      </c>
      <c r="P104" s="34">
        <v>0</v>
      </c>
      <c r="Q104" s="34" t="e">
        <f>#REF!*1.025</f>
        <v>#REF!</v>
      </c>
      <c r="R104" s="71"/>
      <c r="S104" s="39">
        <v>0.27</v>
      </c>
      <c r="T104" s="39">
        <v>0.73</v>
      </c>
      <c r="U104" s="39"/>
      <c r="V104" s="249"/>
      <c r="X104" s="1">
        <f t="shared" si="29"/>
        <v>60191.890000000014</v>
      </c>
      <c r="Y104" s="1">
        <f>X104*S104</f>
        <v>16251.810300000005</v>
      </c>
      <c r="Z104" s="1">
        <f t="shared" si="43"/>
        <v>43940.079700000009</v>
      </c>
      <c r="AA104" s="40"/>
      <c r="AB104" s="40"/>
      <c r="AC104" s="1">
        <f t="shared" si="31"/>
        <v>159420.47999999992</v>
      </c>
      <c r="AD104" s="1">
        <f>AC104*S104</f>
        <v>43043.52959999998</v>
      </c>
      <c r="AE104" s="1">
        <f t="shared" si="44"/>
        <v>116376.95039999994</v>
      </c>
      <c r="AF104" s="40"/>
      <c r="AG104" s="40"/>
      <c r="AH104" s="1">
        <f t="shared" si="33"/>
        <v>168782.72000000012</v>
      </c>
      <c r="AI104" s="1">
        <f>AH104*S104</f>
        <v>45571.334400000036</v>
      </c>
      <c r="AJ104" s="1">
        <f t="shared" si="45"/>
        <v>123211.38560000008</v>
      </c>
      <c r="AK104" s="40"/>
      <c r="AL104" s="40"/>
      <c r="AM104" s="1">
        <f t="shared" si="35"/>
        <v>99813.43</v>
      </c>
      <c r="AN104" s="1">
        <f>AM104*S104</f>
        <v>26949.626100000001</v>
      </c>
      <c r="AO104" s="1">
        <f t="shared" si="46"/>
        <v>72863.803899999999</v>
      </c>
      <c r="AP104" s="40"/>
      <c r="AQ104" s="40"/>
      <c r="AR104"/>
      <c r="AS104" s="1">
        <f t="shared" si="53"/>
        <v>99813.43</v>
      </c>
      <c r="AT104" s="1">
        <f t="shared" si="53"/>
        <v>26949.626100000001</v>
      </c>
      <c r="AU104" s="1">
        <f t="shared" si="53"/>
        <v>72863.803899999999</v>
      </c>
      <c r="AV104" s="1">
        <f t="shared" si="48"/>
        <v>0</v>
      </c>
      <c r="AW104" s="1">
        <f t="shared" si="48"/>
        <v>0</v>
      </c>
      <c r="AY104" s="1">
        <f t="shared" si="38"/>
        <v>100334.23492611304</v>
      </c>
      <c r="AZ104" s="1">
        <f>AT104*'[2]Opex Summary'!$E$67</f>
        <v>27090.243430050519</v>
      </c>
      <c r="BA104" s="1">
        <f>AU104*'[2]Opex Summary'!$E$67</f>
        <v>73243.991496062517</v>
      </c>
      <c r="BB104" s="1">
        <f>AV104*'[2]Opex Summary'!$E$68</f>
        <v>0</v>
      </c>
      <c r="BC104" s="1">
        <f>AW104*'[2]Opex Summary'!$E$66</f>
        <v>0</v>
      </c>
      <c r="BE104" s="1">
        <f t="shared" si="39"/>
        <v>101670.12472886659</v>
      </c>
      <c r="BF104" s="1">
        <f>AZ104*'[2]Opex Summary'!$F$67</f>
        <v>27450.933676793975</v>
      </c>
      <c r="BG104" s="1">
        <f>BA104*'[2]Opex Summary'!$F$67</f>
        <v>74219.191052072609</v>
      </c>
      <c r="BH104" s="1">
        <f>BB104*'[2]Opex Summary'!$F$68</f>
        <v>0</v>
      </c>
      <c r="BI104" s="1">
        <f>BC104*'[2]Opex Summary'!$F$66</f>
        <v>0</v>
      </c>
      <c r="BK104" s="1">
        <f t="shared" si="40"/>
        <v>103570.43737400536</v>
      </c>
      <c r="BL104" s="1">
        <f>BF104*'[2]Opex Summary'!$G$67</f>
        <v>27964.018090981444</v>
      </c>
      <c r="BM104" s="1">
        <f>BG104*'[2]Opex Summary'!$G$67</f>
        <v>75606.419283023919</v>
      </c>
      <c r="BN104" s="1">
        <f>BH104*'[2]Opex Summary'!$G$68</f>
        <v>0</v>
      </c>
      <c r="BO104" s="1">
        <f>BI104*'[2]Opex Summary'!$G$66</f>
        <v>0</v>
      </c>
      <c r="BQ104" s="1">
        <f t="shared" si="41"/>
        <v>105534.38995762516</v>
      </c>
      <c r="BR104" s="1">
        <f>BL104*'[2]Opex Summary'!$H$67</f>
        <v>28494.285288558789</v>
      </c>
      <c r="BS104" s="1">
        <f>BM104*'[2]Opex Summary'!$H$67</f>
        <v>77040.104669066364</v>
      </c>
      <c r="BT104" s="1">
        <f>BN104*'[2]Opex Summary'!$H$68</f>
        <v>0</v>
      </c>
      <c r="BU104" s="1">
        <f>BO104*'[2]Opex Summary'!$H$66</f>
        <v>0</v>
      </c>
      <c r="BW104" s="1">
        <f t="shared" si="42"/>
        <v>107552.93522577742</v>
      </c>
      <c r="BX104" s="1">
        <f>BR104*'[2]Opex Summary'!$I$67</f>
        <v>29039.292510959898</v>
      </c>
      <c r="BY104" s="1">
        <f>BS104*'[2]Opex Summary'!$I$67</f>
        <v>78513.642714817513</v>
      </c>
      <c r="BZ104" s="1">
        <f>BT104*'[2]Opex Summary'!$I$68</f>
        <v>0</v>
      </c>
      <c r="CA104" s="1">
        <f>BU104*'[2]Opex Summary'!$I$66</f>
        <v>0</v>
      </c>
    </row>
    <row r="105" spans="1:79" ht="12.75">
      <c r="A105" s="19" t="s">
        <v>192</v>
      </c>
      <c r="B105" s="20" t="s">
        <v>469</v>
      </c>
      <c r="C105" s="1">
        <v>140695.18</v>
      </c>
      <c r="D105" s="1">
        <v>189969.86999999991</v>
      </c>
      <c r="E105" s="1">
        <v>126120.48000000003</v>
      </c>
      <c r="F105" s="1">
        <v>210877.93000000008</v>
      </c>
      <c r="I105" s="94" t="s">
        <v>192</v>
      </c>
      <c r="J105" s="79" t="s">
        <v>469</v>
      </c>
      <c r="K105" s="76" t="s">
        <v>192</v>
      </c>
      <c r="L105" s="77" t="s">
        <v>469</v>
      </c>
      <c r="M105" s="34">
        <v>54785.510000000017</v>
      </c>
      <c r="N105" s="34">
        <v>49895.22</v>
      </c>
      <c r="O105" s="78">
        <v>-4890.2900000000154</v>
      </c>
      <c r="P105" s="34">
        <v>192259.90000000002</v>
      </c>
      <c r="Q105" s="34" t="e">
        <f>#REF!*1.025</f>
        <v>#REF!</v>
      </c>
      <c r="R105" s="71"/>
      <c r="S105" s="39">
        <v>1</v>
      </c>
      <c r="T105" s="39">
        <v>0</v>
      </c>
      <c r="U105" s="39"/>
      <c r="V105" s="249"/>
      <c r="X105" s="1">
        <f t="shared" si="29"/>
        <v>140695.18</v>
      </c>
      <c r="Y105" s="1">
        <f>X105*S105</f>
        <v>140695.18</v>
      </c>
      <c r="Z105" s="1">
        <f t="shared" si="43"/>
        <v>0</v>
      </c>
      <c r="AA105" s="40"/>
      <c r="AB105" s="40"/>
      <c r="AC105" s="1">
        <f t="shared" si="31"/>
        <v>189969.86999999991</v>
      </c>
      <c r="AD105" s="1">
        <f>AC105*S105</f>
        <v>189969.86999999991</v>
      </c>
      <c r="AE105" s="1">
        <f t="shared" si="44"/>
        <v>0</v>
      </c>
      <c r="AF105" s="40"/>
      <c r="AG105" s="40"/>
      <c r="AH105" s="1">
        <f t="shared" si="33"/>
        <v>126120.48000000003</v>
      </c>
      <c r="AI105" s="1">
        <f>AH105*S105</f>
        <v>126120.48000000003</v>
      </c>
      <c r="AJ105" s="1">
        <f t="shared" si="45"/>
        <v>0</v>
      </c>
      <c r="AK105" s="40"/>
      <c r="AL105" s="40"/>
      <c r="AM105" s="1">
        <f t="shared" si="35"/>
        <v>210877.93000000008</v>
      </c>
      <c r="AN105" s="1">
        <f>AM105*S105</f>
        <v>210877.93000000008</v>
      </c>
      <c r="AO105" s="1">
        <f t="shared" si="46"/>
        <v>0</v>
      </c>
      <c r="AP105" s="40"/>
      <c r="AQ105" s="40"/>
      <c r="AR105"/>
      <c r="AS105" s="1">
        <f t="shared" si="53"/>
        <v>210877.93000000008</v>
      </c>
      <c r="AT105" s="1">
        <f t="shared" si="53"/>
        <v>210877.93000000008</v>
      </c>
      <c r="AU105" s="1">
        <f t="shared" si="53"/>
        <v>0</v>
      </c>
      <c r="AV105" s="1">
        <f t="shared" si="48"/>
        <v>0</v>
      </c>
      <c r="AW105" s="1">
        <f t="shared" si="48"/>
        <v>0</v>
      </c>
      <c r="AY105" s="1">
        <f t="shared" si="38"/>
        <v>211978.24550616511</v>
      </c>
      <c r="AZ105" s="1">
        <f>AT105*'[2]Opex Summary'!$E$67</f>
        <v>211978.24550616511</v>
      </c>
      <c r="BA105" s="1">
        <f>AU105*'[2]Opex Summary'!$E$67</f>
        <v>0</v>
      </c>
      <c r="BB105" s="1">
        <f>AV105*'[2]Opex Summary'!$E$68</f>
        <v>0</v>
      </c>
      <c r="BC105" s="1">
        <f>AW105*'[2]Opex Summary'!$E$66</f>
        <v>0</v>
      </c>
      <c r="BE105" s="1">
        <f t="shared" si="39"/>
        <v>214800.60795090601</v>
      </c>
      <c r="BF105" s="1">
        <f>AZ105*'[2]Opex Summary'!$F$67</f>
        <v>214800.60795090601</v>
      </c>
      <c r="BG105" s="1">
        <f>BA105*'[2]Opex Summary'!$F$67</f>
        <v>0</v>
      </c>
      <c r="BH105" s="1">
        <f>BB105*'[2]Opex Summary'!$F$68</f>
        <v>0</v>
      </c>
      <c r="BI105" s="1">
        <f>BC105*'[2]Opex Summary'!$F$66</f>
        <v>0</v>
      </c>
      <c r="BK105" s="1">
        <f t="shared" si="40"/>
        <v>218815.43838965247</v>
      </c>
      <c r="BL105" s="1">
        <f>BF105*'[2]Opex Summary'!$G$67</f>
        <v>218815.43838965247</v>
      </c>
      <c r="BM105" s="1">
        <f>BG105*'[2]Opex Summary'!$G$67</f>
        <v>0</v>
      </c>
      <c r="BN105" s="1">
        <f>BH105*'[2]Opex Summary'!$G$68</f>
        <v>0</v>
      </c>
      <c r="BO105" s="1">
        <f>BI105*'[2]Opex Summary'!$G$66</f>
        <v>0</v>
      </c>
      <c r="BQ105" s="1">
        <f t="shared" si="41"/>
        <v>222964.7222630941</v>
      </c>
      <c r="BR105" s="1">
        <f>BL105*'[2]Opex Summary'!$H$67</f>
        <v>222964.7222630941</v>
      </c>
      <c r="BS105" s="1">
        <f>BM105*'[2]Opex Summary'!$H$67</f>
        <v>0</v>
      </c>
      <c r="BT105" s="1">
        <f>BN105*'[2]Opex Summary'!$H$68</f>
        <v>0</v>
      </c>
      <c r="BU105" s="1">
        <f>BO105*'[2]Opex Summary'!$H$66</f>
        <v>0</v>
      </c>
      <c r="BW105" s="1">
        <f t="shared" si="42"/>
        <v>227229.34524778908</v>
      </c>
      <c r="BX105" s="1">
        <f>BR105*'[2]Opex Summary'!$I$67</f>
        <v>227229.34524778908</v>
      </c>
      <c r="BY105" s="1">
        <f>BS105*'[2]Opex Summary'!$I$67</f>
        <v>0</v>
      </c>
      <c r="BZ105" s="1">
        <f>BT105*'[2]Opex Summary'!$I$68</f>
        <v>0</v>
      </c>
      <c r="CA105" s="1">
        <f>BU105*'[2]Opex Summary'!$I$66</f>
        <v>0</v>
      </c>
    </row>
    <row r="106" spans="1:79" ht="12.75">
      <c r="A106" s="19" t="s">
        <v>193</v>
      </c>
      <c r="B106" s="20" t="s">
        <v>470</v>
      </c>
      <c r="C106" s="1">
        <v>120360.29000000001</v>
      </c>
      <c r="D106" s="1">
        <v>244140.00999999998</v>
      </c>
      <c r="E106" s="1">
        <v>127025.93000000001</v>
      </c>
      <c r="F106" s="1">
        <v>63803.719999999987</v>
      </c>
      <c r="I106" s="94" t="s">
        <v>193</v>
      </c>
      <c r="J106" s="79" t="s">
        <v>470</v>
      </c>
      <c r="K106" s="76" t="s">
        <v>193</v>
      </c>
      <c r="L106" s="77" t="s">
        <v>470</v>
      </c>
      <c r="M106" s="34">
        <v>50286.69</v>
      </c>
      <c r="N106" s="34">
        <v>0</v>
      </c>
      <c r="O106" s="78">
        <v>-50286.69</v>
      </c>
      <c r="P106" s="34">
        <v>0</v>
      </c>
      <c r="Q106" s="34" t="e">
        <f>#REF!*1.025</f>
        <v>#REF!</v>
      </c>
      <c r="R106" s="71"/>
      <c r="S106" s="39">
        <v>1</v>
      </c>
      <c r="T106" s="39">
        <v>0</v>
      </c>
      <c r="U106" s="39"/>
      <c r="V106" s="39"/>
      <c r="X106" s="1">
        <f t="shared" si="29"/>
        <v>120360.29000000001</v>
      </c>
      <c r="Y106" s="1">
        <f>X106*S106</f>
        <v>120360.29000000001</v>
      </c>
      <c r="Z106" s="1">
        <f t="shared" si="43"/>
        <v>0</v>
      </c>
      <c r="AA106" s="40"/>
      <c r="AB106" s="40"/>
      <c r="AC106" s="1">
        <f t="shared" si="31"/>
        <v>244140.00999999998</v>
      </c>
      <c r="AD106" s="1">
        <f>AC106*S106</f>
        <v>244140.00999999998</v>
      </c>
      <c r="AE106" s="1">
        <f t="shared" si="44"/>
        <v>0</v>
      </c>
      <c r="AF106" s="40"/>
      <c r="AG106" s="40"/>
      <c r="AH106" s="1">
        <f t="shared" si="33"/>
        <v>127025.93000000001</v>
      </c>
      <c r="AI106" s="1">
        <f>AH106*S106</f>
        <v>127025.93000000001</v>
      </c>
      <c r="AJ106" s="1">
        <f t="shared" si="45"/>
        <v>0</v>
      </c>
      <c r="AK106" s="40"/>
      <c r="AL106" s="40"/>
      <c r="AM106" s="1">
        <f t="shared" si="35"/>
        <v>63803.719999999987</v>
      </c>
      <c r="AN106" s="1">
        <f>AM106*S106</f>
        <v>63803.719999999987</v>
      </c>
      <c r="AO106" s="1">
        <f t="shared" si="46"/>
        <v>0</v>
      </c>
      <c r="AP106" s="40"/>
      <c r="AQ106" s="40"/>
      <c r="AR106"/>
      <c r="AS106" s="1">
        <f t="shared" si="53"/>
        <v>63803.719999999987</v>
      </c>
      <c r="AT106" s="1">
        <f t="shared" si="53"/>
        <v>63803.719999999987</v>
      </c>
      <c r="AU106" s="1">
        <f t="shared" si="53"/>
        <v>0</v>
      </c>
      <c r="AV106" s="1">
        <f t="shared" si="48"/>
        <v>0</v>
      </c>
      <c r="AW106" s="1">
        <f t="shared" si="48"/>
        <v>0</v>
      </c>
      <c r="AY106" s="1">
        <f t="shared" si="38"/>
        <v>64136.634034517549</v>
      </c>
      <c r="AZ106" s="1">
        <f>AT106*'[2]Opex Summary'!$E$67</f>
        <v>64136.634034517549</v>
      </c>
      <c r="BA106" s="1">
        <f>AU106*'[2]Opex Summary'!$E$67</f>
        <v>0</v>
      </c>
      <c r="BB106" s="1">
        <f>AV106*'[2]Opex Summary'!$E$68</f>
        <v>0</v>
      </c>
      <c r="BC106" s="1">
        <f>AW106*'[2]Opex Summary'!$E$66</f>
        <v>0</v>
      </c>
      <c r="BE106" s="1">
        <f t="shared" si="39"/>
        <v>64990.574620726664</v>
      </c>
      <c r="BF106" s="1">
        <f>AZ106*'[2]Opex Summary'!$F$67</f>
        <v>64990.574620726664</v>
      </c>
      <c r="BG106" s="1">
        <f>BA106*'[2]Opex Summary'!$F$67</f>
        <v>0</v>
      </c>
      <c r="BH106" s="1">
        <f>BB106*'[2]Opex Summary'!$F$68</f>
        <v>0</v>
      </c>
      <c r="BI106" s="1">
        <f>BC106*'[2]Opex Summary'!$F$66</f>
        <v>0</v>
      </c>
      <c r="BK106" s="1">
        <f t="shared" si="40"/>
        <v>66205.311113830787</v>
      </c>
      <c r="BL106" s="1">
        <f>BF106*'[2]Opex Summary'!$G$67</f>
        <v>66205.311113830787</v>
      </c>
      <c r="BM106" s="1">
        <f>BG106*'[2]Opex Summary'!$G$67</f>
        <v>0</v>
      </c>
      <c r="BN106" s="1">
        <f>BH106*'[2]Opex Summary'!$G$68</f>
        <v>0</v>
      </c>
      <c r="BO106" s="1">
        <f>BI106*'[2]Opex Summary'!$G$66</f>
        <v>0</v>
      </c>
      <c r="BQ106" s="1">
        <f t="shared" si="41"/>
        <v>67460.728152785901</v>
      </c>
      <c r="BR106" s="1">
        <f>BL106*'[2]Opex Summary'!$H$67</f>
        <v>67460.728152785901</v>
      </c>
      <c r="BS106" s="1">
        <f>BM106*'[2]Opex Summary'!$H$67</f>
        <v>0</v>
      </c>
      <c r="BT106" s="1">
        <f>BN106*'[2]Opex Summary'!$H$68</f>
        <v>0</v>
      </c>
      <c r="BU106" s="1">
        <f>BO106*'[2]Opex Summary'!$H$66</f>
        <v>0</v>
      </c>
      <c r="BW106" s="1">
        <f t="shared" si="42"/>
        <v>68751.042463159887</v>
      </c>
      <c r="BX106" s="1">
        <f>BR106*'[2]Opex Summary'!$I$67</f>
        <v>68751.042463159887</v>
      </c>
      <c r="BY106" s="1">
        <f>BS106*'[2]Opex Summary'!$I$67</f>
        <v>0</v>
      </c>
      <c r="BZ106" s="1">
        <f>BT106*'[2]Opex Summary'!$I$68</f>
        <v>0</v>
      </c>
      <c r="CA106" s="1">
        <f>BU106*'[2]Opex Summary'!$I$66</f>
        <v>0</v>
      </c>
    </row>
    <row r="107" spans="1:79" ht="12.75">
      <c r="A107" s="19" t="s">
        <v>277</v>
      </c>
      <c r="B107" s="20" t="s">
        <v>619</v>
      </c>
      <c r="C107" s="1">
        <v>0</v>
      </c>
      <c r="D107" s="1">
        <v>1.9999999941802571E-2</v>
      </c>
      <c r="E107" s="1">
        <v>-1.4551915228366852E-11</v>
      </c>
      <c r="F107" s="1">
        <v>0</v>
      </c>
      <c r="I107" s="94" t="s">
        <v>471</v>
      </c>
      <c r="J107" s="79" t="s">
        <v>472</v>
      </c>
      <c r="K107" s="76" t="s">
        <v>471</v>
      </c>
      <c r="L107" s="77" t="s">
        <v>472</v>
      </c>
      <c r="M107" s="34">
        <v>2374.5500000000002</v>
      </c>
      <c r="N107" s="34">
        <v>0</v>
      </c>
      <c r="O107" s="78">
        <v>-2374.5500000000002</v>
      </c>
      <c r="P107" s="34">
        <v>0</v>
      </c>
      <c r="Q107" s="34" t="e">
        <f>#REF!*1.025</f>
        <v>#REF!</v>
      </c>
      <c r="R107" s="71"/>
      <c r="S107" s="39">
        <v>1</v>
      </c>
      <c r="T107" s="39">
        <v>0</v>
      </c>
      <c r="U107" s="39"/>
      <c r="V107" s="39"/>
      <c r="X107" s="1"/>
      <c r="Y107" s="83"/>
      <c r="Z107" s="1"/>
      <c r="AA107" s="40"/>
      <c r="AB107" s="40"/>
      <c r="AC107" s="1"/>
      <c r="AD107" s="1">
        <f>AC107*S107</f>
        <v>0</v>
      </c>
      <c r="AE107" s="1">
        <f>AC107*V107</f>
        <v>0</v>
      </c>
      <c r="AF107" s="40"/>
      <c r="AG107" s="40"/>
      <c r="AH107" s="1"/>
      <c r="AI107" s="1">
        <f>AH107*S107</f>
        <v>0</v>
      </c>
      <c r="AJ107" s="1">
        <f>AH107*V107</f>
        <v>0</v>
      </c>
      <c r="AK107" s="40"/>
      <c r="AL107" s="40"/>
      <c r="AM107" s="1"/>
      <c r="AN107" s="1">
        <f>AM107*S107</f>
        <v>0</v>
      </c>
      <c r="AO107" s="1">
        <f>AM107*V107</f>
        <v>0</v>
      </c>
      <c r="AP107" s="40"/>
      <c r="AQ107" s="40"/>
      <c r="AR107"/>
      <c r="AS107" s="1">
        <f>AM107*1.025</f>
        <v>0</v>
      </c>
      <c r="AT107" s="1">
        <f>AN107*1.025</f>
        <v>0</v>
      </c>
      <c r="AU107" s="1">
        <f>AO107*1.025</f>
        <v>0</v>
      </c>
      <c r="AV107" s="1">
        <f t="shared" si="48"/>
        <v>0</v>
      </c>
      <c r="AW107" s="1">
        <f t="shared" si="48"/>
        <v>0</v>
      </c>
      <c r="AY107" s="1">
        <f t="shared" si="38"/>
        <v>0</v>
      </c>
      <c r="AZ107" s="1">
        <f>AT107*'[2]Opex Summary'!$E$67</f>
        <v>0</v>
      </c>
      <c r="BA107" s="1">
        <f>AU107*'[2]Opex Summary'!$E$67</f>
        <v>0</v>
      </c>
      <c r="BB107" s="1">
        <f>AV107*'[2]Opex Summary'!$E$68</f>
        <v>0</v>
      </c>
      <c r="BC107" s="1">
        <f>AW107*'[2]Opex Summary'!$E$66</f>
        <v>0</v>
      </c>
      <c r="BE107" s="1">
        <f t="shared" si="39"/>
        <v>0</v>
      </c>
      <c r="BF107" s="1">
        <f>AZ107*'[2]Opex Summary'!$F$67</f>
        <v>0</v>
      </c>
      <c r="BG107" s="1">
        <f>BA107*'[2]Opex Summary'!$F$67</f>
        <v>0</v>
      </c>
      <c r="BH107" s="1">
        <f>BB107*'[2]Opex Summary'!$F$68</f>
        <v>0</v>
      </c>
      <c r="BI107" s="1">
        <f>BC107*'[2]Opex Summary'!$F$66</f>
        <v>0</v>
      </c>
      <c r="BK107" s="1">
        <f t="shared" si="40"/>
        <v>0</v>
      </c>
      <c r="BL107" s="1">
        <f>BF107*'[2]Opex Summary'!$G$67</f>
        <v>0</v>
      </c>
      <c r="BM107" s="1">
        <f>BG107*'[2]Opex Summary'!$G$67</f>
        <v>0</v>
      </c>
      <c r="BN107" s="1">
        <f>BH107*'[2]Opex Summary'!$G$68</f>
        <v>0</v>
      </c>
      <c r="BO107" s="1">
        <f>BI107*'[2]Opex Summary'!$G$66</f>
        <v>0</v>
      </c>
      <c r="BQ107" s="1">
        <f t="shared" si="41"/>
        <v>0</v>
      </c>
      <c r="BR107" s="1">
        <f>BL107*'[2]Opex Summary'!$H$67</f>
        <v>0</v>
      </c>
      <c r="BS107" s="1">
        <f>BM107*'[2]Opex Summary'!$H$67</f>
        <v>0</v>
      </c>
      <c r="BT107" s="1">
        <f>BN107*'[2]Opex Summary'!$H$68</f>
        <v>0</v>
      </c>
      <c r="BU107" s="1">
        <f>BO107*'[2]Opex Summary'!$H$66</f>
        <v>0</v>
      </c>
      <c r="BW107" s="1">
        <f t="shared" si="42"/>
        <v>0</v>
      </c>
      <c r="BX107" s="1">
        <f>BR107*'[2]Opex Summary'!$I$67</f>
        <v>0</v>
      </c>
      <c r="BY107" s="1">
        <f>BS107*'[2]Opex Summary'!$I$67</f>
        <v>0</v>
      </c>
      <c r="BZ107" s="1">
        <f>BT107*'[2]Opex Summary'!$I$68</f>
        <v>0</v>
      </c>
      <c r="CA107" s="1">
        <f>BU107*'[2]Opex Summary'!$I$66</f>
        <v>0</v>
      </c>
    </row>
    <row r="108" spans="1:79" ht="15">
      <c r="A108" s="16" t="s">
        <v>278</v>
      </c>
      <c r="B108" s="17"/>
      <c r="C108" s="18">
        <v>1825049.74</v>
      </c>
      <c r="D108" s="18">
        <v>3122080.2799999993</v>
      </c>
      <c r="E108" s="18">
        <v>2997993.19</v>
      </c>
      <c r="F108" s="18">
        <v>3056436.8800000008</v>
      </c>
      <c r="I108" s="93"/>
      <c r="J108" s="86" t="s">
        <v>439</v>
      </c>
      <c r="K108" s="71"/>
      <c r="L108" s="71"/>
      <c r="M108" s="81">
        <v>847436.64000000048</v>
      </c>
      <c r="N108" s="81">
        <v>775867.31</v>
      </c>
      <c r="O108" s="81">
        <v>-71569.330000000497</v>
      </c>
      <c r="P108" s="81">
        <v>3012069.73</v>
      </c>
      <c r="Q108" s="81" t="e">
        <f>SUM(Q80:Q107)</f>
        <v>#REF!</v>
      </c>
      <c r="R108" s="71"/>
      <c r="S108" s="39"/>
      <c r="T108" s="39"/>
      <c r="U108" s="39"/>
      <c r="V108" s="39"/>
      <c r="X108" s="55">
        <f>SUM(X72:X107)</f>
        <v>1825049.74</v>
      </c>
      <c r="Y108" s="55">
        <f t="shared" ref="Y108:AQ108" si="54">SUM(Y72:Y107)</f>
        <v>1183821.02</v>
      </c>
      <c r="Z108" s="55">
        <f t="shared" si="54"/>
        <v>320572.14</v>
      </c>
      <c r="AA108" s="55">
        <f t="shared" si="54"/>
        <v>0</v>
      </c>
      <c r="AB108" s="55">
        <f t="shared" si="54"/>
        <v>320656.5799999999</v>
      </c>
      <c r="AC108" s="55">
        <f t="shared" si="54"/>
        <v>3122080.2599999993</v>
      </c>
      <c r="AD108" s="55">
        <f t="shared" si="54"/>
        <v>1929568.7339999997</v>
      </c>
      <c r="AE108" s="55">
        <f t="shared" si="54"/>
        <v>536054.36599999992</v>
      </c>
      <c r="AF108" s="55">
        <f t="shared" si="54"/>
        <v>0</v>
      </c>
      <c r="AG108" s="55">
        <f t="shared" si="54"/>
        <v>656457.15999999992</v>
      </c>
      <c r="AH108" s="55">
        <f t="shared" si="54"/>
        <v>2997993.19</v>
      </c>
      <c r="AI108" s="55">
        <f t="shared" si="54"/>
        <v>1754994.7563</v>
      </c>
      <c r="AJ108" s="55">
        <f>SUM(AJ72:AJ107)</f>
        <v>648418.47369999997</v>
      </c>
      <c r="AK108" s="55">
        <f t="shared" si="54"/>
        <v>0</v>
      </c>
      <c r="AL108" s="55">
        <f t="shared" si="54"/>
        <v>594579.95999999985</v>
      </c>
      <c r="AM108" s="55">
        <f t="shared" si="54"/>
        <v>3056436.8800000008</v>
      </c>
      <c r="AN108" s="55">
        <f t="shared" si="54"/>
        <v>1872394.8196999999</v>
      </c>
      <c r="AO108" s="55">
        <f>SUM(AO72:AO107)</f>
        <v>747825.55209999997</v>
      </c>
      <c r="AP108" s="55">
        <f t="shared" si="54"/>
        <v>0</v>
      </c>
      <c r="AQ108" s="55">
        <f t="shared" si="54"/>
        <v>436278.31</v>
      </c>
      <c r="AR108"/>
      <c r="AS108" s="55">
        <f>SUM(AS72:AS107)</f>
        <v>3094216.7410000009</v>
      </c>
      <c r="AT108" s="55">
        <f>SUM(AT72:AT107)</f>
        <v>1867143.5796999999</v>
      </c>
      <c r="AU108" s="55">
        <f>SUM(AU72:AU107)</f>
        <v>747825.55209999997</v>
      </c>
      <c r="AV108" s="55">
        <f>SUM(AV72:AV107)</f>
        <v>0</v>
      </c>
      <c r="AW108" s="55">
        <f>SUM(AW72:AW107)</f>
        <v>479513.3885</v>
      </c>
      <c r="AY108" s="55">
        <f t="shared" si="38"/>
        <v>3112380.3044158281</v>
      </c>
      <c r="AZ108" s="55">
        <f>AT108*'[2]Opex Summary'!$E$67</f>
        <v>1876885.9317468945</v>
      </c>
      <c r="BA108" s="55">
        <f>AU108*'[2]Opex Summary'!$E$67</f>
        <v>751727.5443610301</v>
      </c>
      <c r="BB108" s="55">
        <f>AV108*'[2]Opex Summary'!$E$68</f>
        <v>0</v>
      </c>
      <c r="BC108" s="55">
        <f>AW108*'[2]Opex Summary'!$E$66</f>
        <v>483766.82830790349</v>
      </c>
      <c r="BE108" s="55">
        <f t="shared" si="39"/>
        <v>3155163.4953259621</v>
      </c>
      <c r="BF108" s="55">
        <f>AZ108*'[2]Opex Summary'!$F$67</f>
        <v>1901875.535534661</v>
      </c>
      <c r="BG108" s="55">
        <f>BA108*'[2]Opex Summary'!$F$67</f>
        <v>761736.34306967014</v>
      </c>
      <c r="BH108" s="55">
        <f>BB108*'[2]Opex Summary'!$F$68</f>
        <v>0</v>
      </c>
      <c r="BI108" s="55">
        <f>BC108*'[2]Opex Summary'!$F$66</f>
        <v>491551.61672163097</v>
      </c>
      <c r="BK108" s="55">
        <f t="shared" si="40"/>
        <v>3215692.5456827632</v>
      </c>
      <c r="BL108" s="55">
        <f>BF108*'[2]Opex Summary'!$G$67</f>
        <v>1937423.4227758227</v>
      </c>
      <c r="BM108" s="55">
        <f>BG108*'[2]Opex Summary'!$G$67</f>
        <v>775973.92966511648</v>
      </c>
      <c r="BN108" s="55">
        <f>BH108*'[2]Opex Summary'!$G$68</f>
        <v>0</v>
      </c>
      <c r="BO108" s="55">
        <f>BI108*'[2]Opex Summary'!$G$66</f>
        <v>502295.19324182399</v>
      </c>
      <c r="BQ108" s="55">
        <f t="shared" si="41"/>
        <v>3278143.2151852907</v>
      </c>
      <c r="BR108" s="55">
        <f>BL108*'[2]Opex Summary'!$H$67</f>
        <v>1974161.7801024963</v>
      </c>
      <c r="BS108" s="55">
        <f>BM108*'[2]Opex Summary'!$H$67</f>
        <v>790688.32155750704</v>
      </c>
      <c r="BT108" s="55">
        <f>BN108*'[2]Opex Summary'!$H$68</f>
        <v>0</v>
      </c>
      <c r="BU108" s="55">
        <f>BO108*'[2]Opex Summary'!$H$66</f>
        <v>513293.11352528725</v>
      </c>
      <c r="BW108" s="55">
        <f t="shared" si="42"/>
        <v>3342241.5691371653</v>
      </c>
      <c r="BX108" s="55">
        <f>BR108*'[2]Opex Summary'!$I$67</f>
        <v>2011921.3665405568</v>
      </c>
      <c r="BY108" s="55">
        <f>BS108*'[2]Opex Summary'!$I$67</f>
        <v>805811.73460517812</v>
      </c>
      <c r="BZ108" s="55">
        <f>BT108*'[2]Opex Summary'!$I$68</f>
        <v>0</v>
      </c>
      <c r="CA108" s="55">
        <f>BU108*'[2]Opex Summary'!$I$66</f>
        <v>524508.46799143055</v>
      </c>
    </row>
    <row r="109" spans="1:79" ht="12.75">
      <c r="I109"/>
      <c r="J109" s="72"/>
      <c r="K109" s="87"/>
      <c r="L109" s="87"/>
      <c r="M109" s="87"/>
      <c r="N109" s="87"/>
      <c r="O109" s="87"/>
      <c r="P109" s="87"/>
      <c r="Q109" s="71"/>
      <c r="R109" s="71"/>
      <c r="S109" s="39"/>
      <c r="T109" s="39"/>
      <c r="U109" s="39"/>
      <c r="V109" s="39"/>
      <c r="X109" s="1"/>
      <c r="Y109"/>
      <c r="Z109"/>
      <c r="AA109"/>
      <c r="AB109"/>
      <c r="AC109" s="1"/>
      <c r="AD109" s="1"/>
      <c r="AE109" s="1"/>
      <c r="AF109"/>
      <c r="AG109"/>
      <c r="AH109" s="1"/>
      <c r="AI109" s="1"/>
      <c r="AJ109" s="1"/>
      <c r="AK109"/>
      <c r="AL109"/>
      <c r="AM109" s="1"/>
      <c r="AN109" s="1"/>
      <c r="AO109" s="1"/>
      <c r="AP109"/>
      <c r="AQ109"/>
      <c r="AR109"/>
      <c r="AS109" s="1"/>
      <c r="AT109" s="1"/>
      <c r="AU109" s="1"/>
      <c r="AV109"/>
      <c r="AW109"/>
      <c r="AY109" s="1"/>
      <c r="AZ109" s="1"/>
      <c r="BA109" s="1"/>
      <c r="BB109"/>
      <c r="BC109"/>
      <c r="BE109" s="1"/>
      <c r="BF109" s="1"/>
      <c r="BG109" s="1"/>
      <c r="BH109"/>
      <c r="BI109"/>
      <c r="BK109" s="1"/>
      <c r="BL109" s="1"/>
      <c r="BM109" s="1"/>
      <c r="BN109"/>
      <c r="BO109"/>
      <c r="BQ109" s="1"/>
      <c r="BR109" s="1"/>
      <c r="BS109" s="1"/>
      <c r="BT109"/>
      <c r="BU109"/>
      <c r="BW109" s="1"/>
      <c r="BX109" s="1"/>
      <c r="BY109" s="1"/>
      <c r="BZ109"/>
      <c r="CA109"/>
    </row>
    <row r="110" spans="1:79"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Y110"/>
      <c r="AZ110"/>
      <c r="BA110"/>
      <c r="BB110"/>
      <c r="BC110"/>
      <c r="BE110"/>
      <c r="BF110"/>
      <c r="BG110"/>
      <c r="BH110"/>
      <c r="BI110"/>
      <c r="BK110"/>
      <c r="BL110"/>
      <c r="BM110"/>
      <c r="BN110"/>
      <c r="BO110"/>
      <c r="BQ110"/>
      <c r="BR110"/>
      <c r="BS110"/>
      <c r="BT110"/>
      <c r="BU110"/>
      <c r="BW110"/>
      <c r="BX110"/>
      <c r="BY110"/>
      <c r="BZ110"/>
      <c r="CA110"/>
    </row>
    <row r="111" spans="1:79"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 s="36">
        <f>AW108+AW71</f>
        <v>806013.3885</v>
      </c>
      <c r="AY111"/>
      <c r="AZ111"/>
      <c r="BA111"/>
      <c r="BB111"/>
      <c r="BC111"/>
      <c r="BE111"/>
      <c r="BF111"/>
      <c r="BG111"/>
      <c r="BH111"/>
      <c r="BI111"/>
      <c r="BK111"/>
      <c r="BL111"/>
      <c r="BM111"/>
      <c r="BN111"/>
      <c r="BO111"/>
      <c r="BQ111"/>
      <c r="BR111"/>
      <c r="BS111"/>
      <c r="BT111"/>
      <c r="BU111"/>
      <c r="BW111"/>
      <c r="BX111"/>
      <c r="BY111"/>
      <c r="BZ111"/>
      <c r="CA111"/>
    </row>
    <row r="112" spans="1:79">
      <c r="B112" s="3" t="s">
        <v>270</v>
      </c>
      <c r="C112" s="4">
        <v>4963503.3600000003</v>
      </c>
      <c r="D112" s="4">
        <v>7506895.5799999991</v>
      </c>
      <c r="E112" s="4">
        <v>7844410.9099999983</v>
      </c>
      <c r="F112" s="4">
        <v>6919580.1299999999</v>
      </c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 t="s">
        <v>660</v>
      </c>
      <c r="AL112"/>
      <c r="AM112" s="36">
        <f>AM108+AM71</f>
        <v>6919580.1299999999</v>
      </c>
      <c r="AN112"/>
      <c r="AO112"/>
      <c r="AP112"/>
      <c r="AQ112"/>
      <c r="AR112"/>
      <c r="AS112" s="186">
        <f>AS108+AS71</f>
        <v>7007121.2342499997</v>
      </c>
      <c r="AT112"/>
      <c r="AU112"/>
      <c r="AV112"/>
      <c r="AW112"/>
      <c r="AY112" s="186">
        <f>AY108+AY71</f>
        <v>7045474.0514180074</v>
      </c>
      <c r="AZ112" s="186">
        <f t="shared" ref="AZ112:BC112" si="55">AZ108+AZ71</f>
        <v>3176323.213009581</v>
      </c>
      <c r="BA112" s="186">
        <f t="shared" si="55"/>
        <v>2305106.7781492947</v>
      </c>
      <c r="BB112" s="186">
        <f t="shared" si="55"/>
        <v>750881.07069570012</v>
      </c>
      <c r="BC112" s="186">
        <f t="shared" si="55"/>
        <v>813162.98956343113</v>
      </c>
      <c r="BE112" s="186">
        <f>BE108+BE71</f>
        <v>7140434.2750424808</v>
      </c>
      <c r="BF112"/>
      <c r="BG112"/>
      <c r="BH112"/>
      <c r="BI112"/>
      <c r="BK112" s="186">
        <f>BK108+BK71</f>
        <v>7275275.4794654828</v>
      </c>
      <c r="BL112"/>
      <c r="BM112"/>
      <c r="BN112"/>
      <c r="BO112"/>
      <c r="BQ112" s="186">
        <f>BQ108+BQ71</f>
        <v>7414555.6732091373</v>
      </c>
      <c r="BR112"/>
      <c r="BS112"/>
      <c r="BT112"/>
      <c r="BU112"/>
      <c r="BW112" s="186">
        <f>BW108+BW71</f>
        <v>7557643.2488954952</v>
      </c>
      <c r="BX112"/>
      <c r="BY112"/>
      <c r="BZ112"/>
      <c r="CA112"/>
    </row>
    <row r="113" spans="3:79" ht="15.75">
      <c r="I113" s="97"/>
      <c r="J113" s="88"/>
      <c r="K113" s="88"/>
      <c r="L113" s="88"/>
      <c r="M113" s="89">
        <v>1978694.7500000014</v>
      </c>
      <c r="N113" s="89">
        <v>1649968.4100000001</v>
      </c>
      <c r="O113" s="89">
        <v>179062.25999999879</v>
      </c>
      <c r="P113" s="89">
        <v>8423238.459999999</v>
      </c>
      <c r="Q113" s="90">
        <v>8421727.9582500048</v>
      </c>
      <c r="R113" s="88"/>
      <c r="S113" s="88"/>
      <c r="T113" s="88"/>
      <c r="U113" s="88"/>
      <c r="V113" s="88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 s="186">
        <f>AM112*1.025</f>
        <v>7092569.633249999</v>
      </c>
      <c r="AN113"/>
      <c r="AO113"/>
      <c r="AP113"/>
      <c r="AQ113"/>
      <c r="AR113"/>
      <c r="AS113">
        <v>17534949.105403755</v>
      </c>
      <c r="AT113"/>
      <c r="AU113"/>
      <c r="AV113"/>
      <c r="AW113"/>
      <c r="AY113"/>
      <c r="AZ113"/>
      <c r="BA113"/>
      <c r="BB113"/>
      <c r="BC113"/>
      <c r="BE113"/>
      <c r="BF113"/>
      <c r="BG113"/>
      <c r="BH113"/>
      <c r="BI113"/>
      <c r="BK113"/>
      <c r="BL113"/>
      <c r="BM113"/>
      <c r="BN113"/>
      <c r="BO113"/>
      <c r="BQ113"/>
      <c r="BR113"/>
      <c r="BS113"/>
      <c r="BT113"/>
      <c r="BU113"/>
      <c r="BW113"/>
      <c r="BX113"/>
      <c r="BY113"/>
      <c r="BZ113"/>
      <c r="CA113"/>
    </row>
    <row r="114" spans="3:79">
      <c r="F114" s="21"/>
      <c r="I114" s="82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Y114"/>
      <c r="AZ114"/>
      <c r="BA114"/>
      <c r="BB114"/>
      <c r="BC114"/>
      <c r="BE114"/>
      <c r="BF114"/>
      <c r="BG114"/>
      <c r="BH114"/>
      <c r="BI114"/>
      <c r="BK114"/>
      <c r="BL114"/>
      <c r="BM114"/>
      <c r="BN114"/>
      <c r="BO114"/>
      <c r="BQ114"/>
      <c r="BR114"/>
      <c r="BS114"/>
      <c r="BT114"/>
      <c r="BU114"/>
      <c r="BW114"/>
      <c r="BX114"/>
      <c r="BY114"/>
      <c r="BZ114"/>
      <c r="CA114"/>
    </row>
    <row r="115" spans="3:79">
      <c r="F115" s="4"/>
      <c r="I115" s="82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Y115"/>
      <c r="AZ115"/>
      <c r="BA115"/>
      <c r="BB115"/>
      <c r="BC115"/>
      <c r="BE115"/>
      <c r="BF115"/>
      <c r="BG115"/>
      <c r="BH115"/>
      <c r="BI115"/>
      <c r="BK115"/>
      <c r="BL115"/>
      <c r="BM115"/>
      <c r="BN115"/>
      <c r="BO115"/>
      <c r="BQ115"/>
      <c r="BR115"/>
      <c r="BS115"/>
      <c r="BT115"/>
      <c r="BU115"/>
      <c r="BW115"/>
      <c r="BX115"/>
      <c r="BY115"/>
      <c r="BZ115"/>
      <c r="CA115"/>
    </row>
    <row r="116" spans="3:79">
      <c r="C116" s="4"/>
      <c r="D116" s="4"/>
      <c r="E116" s="4"/>
      <c r="F116" s="4"/>
      <c r="I116" s="82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Y116"/>
      <c r="AZ116"/>
      <c r="BA116"/>
      <c r="BB116"/>
      <c r="BC116"/>
      <c r="BE116"/>
      <c r="BF116"/>
      <c r="BG116"/>
      <c r="BH116"/>
      <c r="BI116"/>
      <c r="BK116"/>
      <c r="BL116"/>
      <c r="BM116"/>
      <c r="BN116"/>
      <c r="BO116"/>
      <c r="BQ116"/>
      <c r="BR116"/>
      <c r="BS116"/>
      <c r="BT116"/>
      <c r="BU116"/>
      <c r="BW116"/>
      <c r="BX116"/>
      <c r="BY116"/>
      <c r="BZ116"/>
      <c r="CA116"/>
    </row>
    <row r="117" spans="3:79">
      <c r="I117" s="82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 s="36"/>
      <c r="AT117"/>
      <c r="AU117"/>
      <c r="AV117"/>
      <c r="AW117"/>
      <c r="AY117"/>
      <c r="AZ117"/>
      <c r="BA117"/>
      <c r="BB117"/>
      <c r="BC117"/>
      <c r="BE117"/>
      <c r="BF117"/>
      <c r="BG117"/>
      <c r="BH117"/>
      <c r="BI117"/>
      <c r="BK117"/>
      <c r="BL117"/>
      <c r="BM117"/>
      <c r="BN117"/>
      <c r="BO117"/>
      <c r="BQ117"/>
      <c r="BR117"/>
      <c r="BS117"/>
      <c r="BT117"/>
      <c r="BU117"/>
      <c r="BW117"/>
      <c r="BX117"/>
      <c r="BY117"/>
      <c r="BZ117"/>
      <c r="CA117"/>
    </row>
    <row r="118" spans="3:79">
      <c r="I118" s="82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Y118"/>
      <c r="AZ118"/>
      <c r="BA118"/>
      <c r="BB118"/>
      <c r="BC118"/>
      <c r="BE118"/>
      <c r="BF118"/>
      <c r="BG118"/>
      <c r="BH118"/>
      <c r="BI118"/>
      <c r="BK118"/>
      <c r="BL118"/>
      <c r="BM118"/>
      <c r="BN118"/>
      <c r="BO118"/>
      <c r="BQ118"/>
      <c r="BR118"/>
      <c r="BS118"/>
      <c r="BT118"/>
      <c r="BU118"/>
      <c r="BW118"/>
      <c r="BX118"/>
      <c r="BY118"/>
      <c r="BZ118"/>
      <c r="CA118"/>
    </row>
    <row r="119" spans="3:79">
      <c r="I119" s="82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Y119"/>
      <c r="AZ119"/>
      <c r="BA119"/>
      <c r="BB119"/>
      <c r="BC119"/>
      <c r="BE119"/>
      <c r="BF119"/>
      <c r="BG119"/>
      <c r="BH119"/>
      <c r="BI119"/>
      <c r="BK119"/>
      <c r="BL119"/>
      <c r="BM119"/>
      <c r="BN119"/>
      <c r="BO119"/>
      <c r="BQ119"/>
      <c r="BR119"/>
      <c r="BS119"/>
      <c r="BT119"/>
      <c r="BU119"/>
      <c r="BW119"/>
      <c r="BX119"/>
      <c r="BY119"/>
      <c r="BZ119"/>
      <c r="CA119"/>
    </row>
    <row r="120" spans="3:79" ht="15.75">
      <c r="I120" s="82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 s="91"/>
      <c r="AS120"/>
      <c r="AT120"/>
      <c r="AU120"/>
      <c r="AV120"/>
      <c r="AW120"/>
      <c r="AY120"/>
      <c r="AZ120"/>
      <c r="BA120"/>
      <c r="BB120"/>
      <c r="BC120"/>
      <c r="BE120"/>
      <c r="BF120"/>
      <c r="BG120"/>
      <c r="BH120"/>
      <c r="BI120"/>
      <c r="BK120"/>
      <c r="BL120"/>
      <c r="BM120"/>
      <c r="BN120"/>
      <c r="BO120"/>
      <c r="BQ120"/>
      <c r="BR120"/>
      <c r="BS120"/>
      <c r="BT120"/>
      <c r="BU120"/>
      <c r="BW120"/>
      <c r="BX120"/>
      <c r="BY120"/>
      <c r="BZ120"/>
      <c r="CA120"/>
    </row>
    <row r="121" spans="3:79">
      <c r="I121" s="82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Y121"/>
      <c r="AZ121"/>
      <c r="BA121"/>
      <c r="BB121"/>
      <c r="BC121"/>
      <c r="BE121"/>
      <c r="BF121"/>
      <c r="BG121"/>
      <c r="BH121"/>
      <c r="BI121"/>
      <c r="BK121"/>
      <c r="BL121"/>
      <c r="BM121"/>
      <c r="BN121"/>
      <c r="BO121"/>
      <c r="BQ121"/>
      <c r="BR121"/>
      <c r="BS121"/>
      <c r="BT121"/>
      <c r="BU121"/>
      <c r="BW121"/>
      <c r="BX121"/>
      <c r="BY121"/>
      <c r="BZ121"/>
      <c r="CA121"/>
    </row>
    <row r="122" spans="3:79">
      <c r="I122" s="82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Y122"/>
      <c r="AZ122"/>
      <c r="BA122"/>
      <c r="BB122"/>
      <c r="BC122"/>
      <c r="BE122"/>
      <c r="BF122"/>
      <c r="BG122"/>
      <c r="BH122"/>
      <c r="BI122"/>
      <c r="BK122"/>
      <c r="BL122"/>
      <c r="BM122"/>
      <c r="BN122"/>
      <c r="BO122"/>
      <c r="BQ122"/>
      <c r="BR122"/>
      <c r="BS122"/>
      <c r="BT122"/>
      <c r="BU122"/>
      <c r="BW122"/>
      <c r="BX122"/>
      <c r="BY122"/>
      <c r="BZ122"/>
      <c r="CA122"/>
    </row>
    <row r="123" spans="3:79">
      <c r="I123" s="82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Y123"/>
      <c r="AZ123"/>
      <c r="BA123"/>
      <c r="BB123"/>
      <c r="BC123"/>
      <c r="BE123"/>
      <c r="BF123"/>
      <c r="BG123"/>
      <c r="BH123"/>
      <c r="BI123"/>
      <c r="BK123"/>
      <c r="BL123"/>
      <c r="BM123"/>
      <c r="BN123"/>
      <c r="BO123"/>
      <c r="BQ123"/>
      <c r="BR123"/>
      <c r="BS123"/>
      <c r="BT123"/>
      <c r="BU123"/>
      <c r="BW123"/>
      <c r="BX123"/>
      <c r="BY123"/>
      <c r="BZ123"/>
      <c r="CA123"/>
    </row>
    <row r="124" spans="3:79">
      <c r="I124" s="82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Y124"/>
      <c r="AZ124"/>
      <c r="BA124"/>
      <c r="BB124"/>
      <c r="BC124"/>
      <c r="BE124"/>
      <c r="BF124"/>
      <c r="BG124"/>
      <c r="BH124"/>
      <c r="BI124"/>
      <c r="BK124"/>
      <c r="BL124"/>
      <c r="BM124"/>
      <c r="BN124"/>
      <c r="BO124"/>
      <c r="BQ124"/>
      <c r="BR124"/>
      <c r="BS124"/>
      <c r="BT124"/>
      <c r="BU124"/>
      <c r="BW124"/>
      <c r="BX124"/>
      <c r="BY124"/>
      <c r="BZ124"/>
      <c r="CA124"/>
    </row>
    <row r="125" spans="3:79">
      <c r="I125" s="82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Y125"/>
      <c r="AZ125"/>
      <c r="BA125"/>
      <c r="BB125"/>
      <c r="BC125"/>
      <c r="BE125"/>
      <c r="BF125"/>
      <c r="BG125"/>
      <c r="BH125"/>
      <c r="BI125"/>
      <c r="BK125"/>
      <c r="BL125"/>
      <c r="BM125"/>
      <c r="BN125"/>
      <c r="BO125"/>
      <c r="BQ125"/>
      <c r="BR125"/>
      <c r="BS125"/>
      <c r="BT125"/>
      <c r="BU125"/>
      <c r="BW125"/>
      <c r="BX125"/>
      <c r="BY125"/>
      <c r="BZ125"/>
      <c r="CA125"/>
    </row>
    <row r="126" spans="3:79">
      <c r="I126" s="82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Y126"/>
      <c r="AZ126"/>
      <c r="BA126"/>
      <c r="BB126"/>
      <c r="BC126"/>
      <c r="BE126"/>
      <c r="BF126"/>
      <c r="BG126"/>
      <c r="BH126"/>
      <c r="BI126"/>
      <c r="BK126"/>
      <c r="BL126"/>
      <c r="BM126"/>
      <c r="BN126"/>
      <c r="BO126"/>
      <c r="BQ126"/>
      <c r="BR126"/>
      <c r="BS126"/>
      <c r="BT126"/>
      <c r="BU126"/>
      <c r="BW126"/>
      <c r="BX126"/>
      <c r="BY126"/>
      <c r="BZ126"/>
      <c r="CA126"/>
    </row>
    <row r="127" spans="3:79">
      <c r="I127" s="82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Y127"/>
      <c r="AZ127"/>
      <c r="BA127"/>
      <c r="BB127"/>
      <c r="BC127"/>
      <c r="BE127"/>
      <c r="BF127"/>
      <c r="BG127"/>
      <c r="BH127"/>
      <c r="BI127"/>
      <c r="BK127"/>
      <c r="BL127"/>
      <c r="BM127"/>
      <c r="BN127"/>
      <c r="BO127"/>
      <c r="BQ127"/>
      <c r="BR127"/>
      <c r="BS127"/>
      <c r="BT127"/>
      <c r="BU127"/>
      <c r="BW127"/>
      <c r="BX127"/>
      <c r="BY127"/>
      <c r="BZ127"/>
      <c r="CA127"/>
    </row>
    <row r="128" spans="3:79">
      <c r="I128" s="82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Y128"/>
      <c r="AZ128"/>
      <c r="BA128"/>
      <c r="BB128"/>
      <c r="BC128"/>
      <c r="BE128"/>
      <c r="BF128"/>
      <c r="BG128"/>
      <c r="BH128"/>
      <c r="BI128"/>
      <c r="BK128"/>
      <c r="BL128"/>
      <c r="BM128"/>
      <c r="BN128"/>
      <c r="BO128"/>
      <c r="BQ128"/>
      <c r="BR128"/>
      <c r="BS128"/>
      <c r="BT128"/>
      <c r="BU128"/>
      <c r="BW128"/>
      <c r="BX128"/>
      <c r="BY128"/>
      <c r="BZ128"/>
      <c r="CA128"/>
    </row>
    <row r="129" spans="9:79">
      <c r="I129" s="82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Y129"/>
      <c r="AZ129"/>
      <c r="BA129"/>
      <c r="BB129"/>
      <c r="BC129"/>
      <c r="BE129"/>
      <c r="BF129"/>
      <c r="BG129"/>
      <c r="BH129"/>
      <c r="BI129"/>
      <c r="BK129"/>
      <c r="BL129"/>
      <c r="BM129"/>
      <c r="BN129"/>
      <c r="BO129"/>
      <c r="BQ129"/>
      <c r="BR129"/>
      <c r="BS129"/>
      <c r="BT129"/>
      <c r="BU129"/>
      <c r="BW129"/>
      <c r="BX129"/>
      <c r="BY129"/>
      <c r="BZ129"/>
      <c r="CA129"/>
    </row>
    <row r="130" spans="9:79">
      <c r="I130" s="82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Y130"/>
      <c r="AZ130"/>
      <c r="BA130"/>
      <c r="BB130"/>
      <c r="BC130"/>
      <c r="BE130"/>
      <c r="BF130"/>
      <c r="BG130"/>
      <c r="BH130"/>
      <c r="BI130"/>
      <c r="BK130"/>
      <c r="BL130"/>
      <c r="BM130"/>
      <c r="BN130"/>
      <c r="BO130"/>
      <c r="BQ130"/>
      <c r="BR130"/>
      <c r="BS130"/>
      <c r="BT130"/>
      <c r="BU130"/>
      <c r="BW130"/>
      <c r="BX130"/>
      <c r="BY130"/>
      <c r="BZ130"/>
      <c r="CA130"/>
    </row>
    <row r="131" spans="9:79">
      <c r="I131" s="82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Y131"/>
      <c r="AZ131"/>
      <c r="BA131"/>
      <c r="BB131"/>
      <c r="BC131"/>
      <c r="BE131"/>
      <c r="BF131"/>
      <c r="BG131"/>
      <c r="BH131"/>
      <c r="BI131"/>
      <c r="BK131"/>
      <c r="BL131"/>
      <c r="BM131"/>
      <c r="BN131"/>
      <c r="BO131"/>
      <c r="BQ131"/>
      <c r="BR131"/>
      <c r="BS131"/>
      <c r="BT131"/>
      <c r="BU131"/>
      <c r="BW131"/>
      <c r="BX131"/>
      <c r="BY131"/>
      <c r="BZ131"/>
      <c r="CA131"/>
    </row>
    <row r="132" spans="9:79">
      <c r="I132" s="82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Y132"/>
      <c r="AZ132"/>
      <c r="BA132"/>
      <c r="BB132"/>
      <c r="BC132"/>
      <c r="BE132"/>
      <c r="BF132"/>
      <c r="BG132"/>
      <c r="BH132"/>
      <c r="BI132"/>
      <c r="BK132"/>
      <c r="BL132"/>
      <c r="BM132"/>
      <c r="BN132"/>
      <c r="BO132"/>
      <c r="BQ132"/>
      <c r="BR132"/>
      <c r="BS132"/>
      <c r="BT132"/>
      <c r="BU132"/>
      <c r="BW132"/>
      <c r="BX132"/>
      <c r="BY132"/>
      <c r="BZ132"/>
      <c r="CA132"/>
    </row>
    <row r="133" spans="9:79">
      <c r="I133" s="82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Y133"/>
      <c r="AZ133"/>
      <c r="BA133"/>
      <c r="BB133"/>
      <c r="BC133"/>
      <c r="BE133"/>
      <c r="BF133"/>
      <c r="BG133"/>
      <c r="BH133"/>
      <c r="BI133"/>
      <c r="BK133"/>
      <c r="BL133"/>
      <c r="BM133"/>
      <c r="BN133"/>
      <c r="BO133"/>
      <c r="BQ133"/>
      <c r="BR133"/>
      <c r="BS133"/>
      <c r="BT133"/>
      <c r="BU133"/>
      <c r="BW133"/>
      <c r="BX133"/>
      <c r="BY133"/>
      <c r="BZ133"/>
      <c r="CA133"/>
    </row>
    <row r="134" spans="9:79">
      <c r="I134" s="82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Y134"/>
      <c r="AZ134"/>
      <c r="BA134"/>
      <c r="BB134"/>
      <c r="BC134"/>
      <c r="BE134"/>
      <c r="BF134"/>
      <c r="BG134"/>
      <c r="BH134"/>
      <c r="BI134"/>
      <c r="BK134"/>
      <c r="BL134"/>
      <c r="BM134"/>
      <c r="BN134"/>
      <c r="BO134"/>
      <c r="BQ134"/>
      <c r="BR134"/>
      <c r="BS134"/>
      <c r="BT134"/>
      <c r="BU134"/>
      <c r="BW134"/>
      <c r="BX134"/>
      <c r="BY134"/>
      <c r="BZ134"/>
      <c r="CA134"/>
    </row>
    <row r="135" spans="9:79">
      <c r="I135" s="82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Y135"/>
      <c r="AZ135"/>
      <c r="BA135"/>
      <c r="BB135"/>
      <c r="BC135"/>
      <c r="BE135"/>
      <c r="BF135"/>
      <c r="BG135"/>
      <c r="BH135"/>
      <c r="BI135"/>
      <c r="BK135"/>
      <c r="BL135"/>
      <c r="BM135"/>
      <c r="BN135"/>
      <c r="BO135"/>
      <c r="BQ135"/>
      <c r="BR135"/>
      <c r="BS135"/>
      <c r="BT135"/>
      <c r="BU135"/>
      <c r="BW135"/>
      <c r="BX135"/>
      <c r="BY135"/>
      <c r="BZ135"/>
      <c r="CA135"/>
    </row>
    <row r="136" spans="9:79">
      <c r="I136" s="82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Y136"/>
      <c r="AZ136"/>
      <c r="BA136"/>
      <c r="BB136"/>
      <c r="BC136"/>
      <c r="BE136"/>
      <c r="BF136"/>
      <c r="BG136"/>
      <c r="BH136"/>
      <c r="BI136"/>
      <c r="BK136"/>
      <c r="BL136"/>
      <c r="BM136"/>
      <c r="BN136"/>
      <c r="BO136"/>
      <c r="BQ136"/>
      <c r="BR136"/>
      <c r="BS136"/>
      <c r="BT136"/>
      <c r="BU136"/>
      <c r="BW136"/>
      <c r="BX136"/>
      <c r="BY136"/>
      <c r="BZ136"/>
      <c r="CA136"/>
    </row>
    <row r="137" spans="9:79">
      <c r="I137" s="82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Y137"/>
      <c r="AZ137"/>
      <c r="BA137"/>
      <c r="BB137"/>
      <c r="BC137"/>
      <c r="BE137"/>
      <c r="BF137"/>
      <c r="BG137"/>
      <c r="BH137"/>
      <c r="BI137"/>
      <c r="BK137"/>
      <c r="BL137"/>
      <c r="BM137"/>
      <c r="BN137"/>
      <c r="BO137"/>
      <c r="BQ137"/>
      <c r="BR137"/>
      <c r="BS137"/>
      <c r="BT137"/>
      <c r="BU137"/>
      <c r="BW137"/>
      <c r="BX137"/>
      <c r="BY137"/>
      <c r="BZ137"/>
      <c r="CA137"/>
    </row>
    <row r="138" spans="9:79">
      <c r="I138" s="82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Y138"/>
      <c r="AZ138"/>
      <c r="BA138"/>
      <c r="BB138"/>
      <c r="BC138"/>
      <c r="BE138"/>
      <c r="BF138"/>
      <c r="BG138"/>
      <c r="BH138"/>
      <c r="BI138"/>
      <c r="BK138"/>
      <c r="BL138"/>
      <c r="BM138"/>
      <c r="BN138"/>
      <c r="BO138"/>
      <c r="BQ138"/>
      <c r="BR138"/>
      <c r="BS138"/>
      <c r="BT138"/>
      <c r="BU138"/>
      <c r="BW138"/>
      <c r="BX138"/>
      <c r="BY138"/>
      <c r="BZ138"/>
      <c r="CA138"/>
    </row>
    <row r="139" spans="9:79">
      <c r="I139" s="82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Y139"/>
      <c r="AZ139"/>
      <c r="BA139"/>
      <c r="BB139"/>
      <c r="BC139"/>
      <c r="BE139"/>
      <c r="BF139"/>
      <c r="BG139"/>
      <c r="BH139"/>
      <c r="BI139"/>
      <c r="BK139"/>
      <c r="BL139"/>
      <c r="BM139"/>
      <c r="BN139"/>
      <c r="BO139"/>
      <c r="BQ139"/>
      <c r="BR139"/>
      <c r="BS139"/>
      <c r="BT139"/>
      <c r="BU139"/>
      <c r="BW139"/>
      <c r="BX139"/>
      <c r="BY139"/>
      <c r="BZ139"/>
      <c r="CA139"/>
    </row>
    <row r="140" spans="9:79">
      <c r="I140" s="82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Y140"/>
      <c r="AZ140"/>
      <c r="BA140"/>
      <c r="BB140"/>
      <c r="BC140"/>
      <c r="BE140"/>
      <c r="BF140"/>
      <c r="BG140"/>
      <c r="BH140"/>
      <c r="BI140"/>
      <c r="BK140"/>
      <c r="BL140"/>
      <c r="BM140"/>
      <c r="BN140"/>
      <c r="BO140"/>
      <c r="BQ140"/>
      <c r="BR140"/>
      <c r="BS140"/>
      <c r="BT140"/>
      <c r="BU140"/>
      <c r="BW140"/>
      <c r="BX140"/>
      <c r="BY140"/>
      <c r="BZ140"/>
      <c r="CA140"/>
    </row>
    <row r="141" spans="9:79">
      <c r="I141" s="82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Y141"/>
      <c r="AZ141"/>
      <c r="BA141"/>
      <c r="BB141"/>
      <c r="BC141"/>
      <c r="BE141"/>
      <c r="BF141"/>
      <c r="BG141"/>
      <c r="BH141"/>
      <c r="BI141"/>
      <c r="BK141"/>
      <c r="BL141"/>
      <c r="BM141"/>
      <c r="BN141"/>
      <c r="BO141"/>
      <c r="BQ141"/>
      <c r="BR141"/>
      <c r="BS141"/>
      <c r="BT141"/>
      <c r="BU141"/>
      <c r="BW141"/>
      <c r="BX141"/>
      <c r="BY141"/>
      <c r="BZ141"/>
      <c r="CA141"/>
    </row>
    <row r="142" spans="9:79">
      <c r="I142" s="82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Y142"/>
      <c r="AZ142"/>
      <c r="BA142"/>
      <c r="BB142"/>
      <c r="BC142"/>
      <c r="BE142"/>
      <c r="BF142"/>
      <c r="BG142"/>
      <c r="BH142"/>
      <c r="BI142"/>
      <c r="BK142"/>
      <c r="BL142"/>
      <c r="BM142"/>
      <c r="BN142"/>
      <c r="BO142"/>
      <c r="BQ142"/>
      <c r="BR142"/>
      <c r="BS142"/>
      <c r="BT142"/>
      <c r="BU142"/>
      <c r="BW142"/>
      <c r="BX142"/>
      <c r="BY142"/>
      <c r="BZ142"/>
      <c r="CA142"/>
    </row>
    <row r="143" spans="9:79">
      <c r="I143" s="82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Y143"/>
      <c r="AZ143"/>
      <c r="BA143"/>
      <c r="BB143"/>
      <c r="BC143"/>
      <c r="BE143"/>
      <c r="BF143"/>
      <c r="BG143"/>
      <c r="BH143"/>
      <c r="BI143"/>
      <c r="BK143"/>
      <c r="BL143"/>
      <c r="BM143"/>
      <c r="BN143"/>
      <c r="BO143"/>
      <c r="BQ143"/>
      <c r="BR143"/>
      <c r="BS143"/>
      <c r="BT143"/>
      <c r="BU143"/>
      <c r="BW143"/>
      <c r="BX143"/>
      <c r="BY143"/>
      <c r="BZ143"/>
      <c r="CA143"/>
    </row>
    <row r="144" spans="9:79">
      <c r="I144" s="82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Y144"/>
      <c r="AZ144"/>
      <c r="BA144"/>
      <c r="BB144"/>
      <c r="BC144"/>
      <c r="BE144"/>
      <c r="BF144"/>
      <c r="BG144"/>
      <c r="BH144"/>
      <c r="BI144"/>
      <c r="BK144"/>
      <c r="BL144"/>
      <c r="BM144"/>
      <c r="BN144"/>
      <c r="BO144"/>
      <c r="BQ144"/>
      <c r="BR144"/>
      <c r="BS144"/>
      <c r="BT144"/>
      <c r="BU144"/>
      <c r="BW144"/>
      <c r="BX144"/>
      <c r="BY144"/>
      <c r="BZ144"/>
      <c r="CA144"/>
    </row>
    <row r="145" spans="9:79">
      <c r="I145" s="82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Y145"/>
      <c r="AZ145"/>
      <c r="BA145"/>
      <c r="BB145"/>
      <c r="BC145"/>
      <c r="BE145"/>
      <c r="BF145"/>
      <c r="BG145"/>
      <c r="BH145"/>
      <c r="BI145"/>
      <c r="BK145"/>
      <c r="BL145"/>
      <c r="BM145"/>
      <c r="BN145"/>
      <c r="BO145"/>
      <c r="BQ145"/>
      <c r="BR145"/>
      <c r="BS145"/>
      <c r="BT145"/>
      <c r="BU145"/>
      <c r="BW145"/>
      <c r="BX145"/>
      <c r="BY145"/>
      <c r="BZ145"/>
      <c r="CA145"/>
    </row>
    <row r="146" spans="9:79">
      <c r="I146" s="82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Y146"/>
      <c r="AZ146"/>
      <c r="BA146"/>
      <c r="BB146"/>
      <c r="BC146"/>
      <c r="BE146"/>
      <c r="BF146"/>
      <c r="BG146"/>
      <c r="BH146"/>
      <c r="BI146"/>
      <c r="BK146"/>
      <c r="BL146"/>
      <c r="BM146"/>
      <c r="BN146"/>
      <c r="BO146"/>
      <c r="BQ146"/>
      <c r="BR146"/>
      <c r="BS146"/>
      <c r="BT146"/>
      <c r="BU146"/>
      <c r="BW146"/>
      <c r="BX146"/>
      <c r="BY146"/>
      <c r="BZ146"/>
      <c r="CA146"/>
    </row>
    <row r="147" spans="9:79">
      <c r="I147" s="82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Y147"/>
      <c r="AZ147"/>
      <c r="BA147"/>
      <c r="BB147"/>
      <c r="BC147"/>
      <c r="BE147"/>
      <c r="BF147"/>
      <c r="BG147"/>
      <c r="BH147"/>
      <c r="BI147"/>
      <c r="BK147"/>
      <c r="BL147"/>
      <c r="BM147"/>
      <c r="BN147"/>
      <c r="BO147"/>
      <c r="BQ147"/>
      <c r="BR147"/>
      <c r="BS147"/>
      <c r="BT147"/>
      <c r="BU147"/>
      <c r="BW147"/>
      <c r="BX147"/>
      <c r="BY147"/>
      <c r="BZ147"/>
      <c r="CA147"/>
    </row>
    <row r="148" spans="9:79">
      <c r="I148" s="82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Y148"/>
      <c r="AZ148"/>
      <c r="BA148"/>
      <c r="BB148"/>
      <c r="BC148"/>
      <c r="BE148"/>
      <c r="BF148"/>
      <c r="BG148"/>
      <c r="BH148"/>
      <c r="BI148"/>
      <c r="BK148"/>
      <c r="BL148"/>
      <c r="BM148"/>
      <c r="BN148"/>
      <c r="BO148"/>
      <c r="BQ148"/>
      <c r="BR148"/>
      <c r="BS148"/>
      <c r="BT148"/>
      <c r="BU148"/>
      <c r="BW148"/>
      <c r="BX148"/>
      <c r="BY148"/>
      <c r="BZ148"/>
      <c r="CA148"/>
    </row>
    <row r="149" spans="9:79">
      <c r="I149" s="82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Y149"/>
      <c r="AZ149"/>
      <c r="BA149"/>
      <c r="BB149"/>
      <c r="BC149"/>
      <c r="BE149"/>
      <c r="BF149"/>
      <c r="BG149"/>
      <c r="BH149"/>
      <c r="BI149"/>
      <c r="BK149"/>
      <c r="BL149"/>
      <c r="BM149"/>
      <c r="BN149"/>
      <c r="BO149"/>
      <c r="BQ149"/>
      <c r="BR149"/>
      <c r="BS149"/>
      <c r="BT149"/>
      <c r="BU149"/>
      <c r="BW149"/>
      <c r="BX149"/>
      <c r="BY149"/>
      <c r="BZ149"/>
      <c r="CA149"/>
    </row>
    <row r="150" spans="9:79">
      <c r="I150" s="82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Y150"/>
      <c r="AZ150"/>
      <c r="BA150"/>
      <c r="BB150"/>
      <c r="BC150"/>
      <c r="BE150"/>
      <c r="BF150"/>
      <c r="BG150"/>
      <c r="BH150"/>
      <c r="BI150"/>
      <c r="BK150"/>
      <c r="BL150"/>
      <c r="BM150"/>
      <c r="BN150"/>
      <c r="BO150"/>
      <c r="BQ150"/>
      <c r="BR150"/>
      <c r="BS150"/>
      <c r="BT150"/>
      <c r="BU150"/>
      <c r="BW150"/>
      <c r="BX150"/>
      <c r="BY150"/>
      <c r="BZ150"/>
      <c r="CA150"/>
    </row>
    <row r="151" spans="9:79">
      <c r="I151" s="82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Y151"/>
      <c r="AZ151"/>
      <c r="BA151"/>
      <c r="BB151"/>
      <c r="BC151"/>
      <c r="BE151"/>
      <c r="BF151"/>
      <c r="BG151"/>
      <c r="BH151"/>
      <c r="BI151"/>
      <c r="BK151"/>
      <c r="BL151"/>
      <c r="BM151"/>
      <c r="BN151"/>
      <c r="BO151"/>
      <c r="BQ151"/>
      <c r="BR151"/>
      <c r="BS151"/>
      <c r="BT151"/>
      <c r="BU151"/>
      <c r="BW151"/>
      <c r="BX151"/>
      <c r="BY151"/>
      <c r="BZ151"/>
      <c r="CA151"/>
    </row>
    <row r="152" spans="9:79">
      <c r="I152" s="82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Y152"/>
      <c r="AZ152"/>
      <c r="BA152"/>
      <c r="BB152"/>
      <c r="BC152"/>
      <c r="BE152"/>
      <c r="BF152"/>
      <c r="BG152"/>
      <c r="BH152"/>
      <c r="BI152"/>
      <c r="BK152"/>
      <c r="BL152"/>
      <c r="BM152"/>
      <c r="BN152"/>
      <c r="BO152"/>
      <c r="BQ152"/>
      <c r="BR152"/>
      <c r="BS152"/>
      <c r="BT152"/>
      <c r="BU152"/>
      <c r="BW152"/>
      <c r="BX152"/>
      <c r="BY152"/>
      <c r="BZ152"/>
      <c r="CA152"/>
    </row>
    <row r="153" spans="9:79">
      <c r="I153" s="82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Y153"/>
      <c r="AZ153"/>
      <c r="BA153"/>
      <c r="BB153"/>
      <c r="BC153"/>
      <c r="BE153"/>
      <c r="BF153"/>
      <c r="BG153"/>
      <c r="BH153"/>
      <c r="BI153"/>
      <c r="BK153"/>
      <c r="BL153"/>
      <c r="BM153"/>
      <c r="BN153"/>
      <c r="BO153"/>
      <c r="BQ153"/>
      <c r="BR153"/>
      <c r="BS153"/>
      <c r="BT153"/>
      <c r="BU153"/>
      <c r="BW153"/>
      <c r="BX153"/>
      <c r="BY153"/>
      <c r="BZ153"/>
      <c r="CA153"/>
    </row>
    <row r="154" spans="9:79">
      <c r="I154" s="82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Y154"/>
      <c r="AZ154"/>
      <c r="BA154"/>
      <c r="BB154"/>
      <c r="BC154"/>
      <c r="BE154"/>
      <c r="BF154"/>
      <c r="BG154"/>
      <c r="BH154"/>
      <c r="BI154"/>
      <c r="BK154"/>
      <c r="BL154"/>
      <c r="BM154"/>
      <c r="BN154"/>
      <c r="BO154"/>
      <c r="BQ154"/>
      <c r="BR154"/>
      <c r="BS154"/>
      <c r="BT154"/>
      <c r="BU154"/>
      <c r="BW154"/>
      <c r="BX154"/>
      <c r="BY154"/>
      <c r="BZ154"/>
      <c r="CA154"/>
    </row>
    <row r="155" spans="9:79">
      <c r="I155" s="82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Y155"/>
      <c r="AZ155"/>
      <c r="BA155"/>
      <c r="BB155"/>
      <c r="BC155"/>
      <c r="BE155"/>
      <c r="BF155"/>
      <c r="BG155"/>
      <c r="BH155"/>
      <c r="BI155"/>
      <c r="BK155"/>
      <c r="BL155"/>
      <c r="BM155"/>
      <c r="BN155"/>
      <c r="BO155"/>
      <c r="BQ155"/>
      <c r="BR155"/>
      <c r="BS155"/>
      <c r="BT155"/>
      <c r="BU155"/>
      <c r="BW155"/>
      <c r="BX155"/>
      <c r="BY155"/>
      <c r="BZ155"/>
      <c r="CA155"/>
    </row>
    <row r="156" spans="9:79">
      <c r="I156" s="82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Y156"/>
      <c r="AZ156"/>
      <c r="BA156"/>
      <c r="BB156"/>
      <c r="BC156"/>
      <c r="BE156"/>
      <c r="BF156"/>
      <c r="BG156"/>
      <c r="BH156"/>
      <c r="BI156"/>
      <c r="BK156"/>
      <c r="BL156"/>
      <c r="BM156"/>
      <c r="BN156"/>
      <c r="BO156"/>
      <c r="BQ156"/>
      <c r="BR156"/>
      <c r="BS156"/>
      <c r="BT156"/>
      <c r="BU156"/>
      <c r="BW156"/>
      <c r="BX156"/>
      <c r="BY156"/>
      <c r="BZ156"/>
      <c r="CA156"/>
    </row>
    <row r="157" spans="9:79">
      <c r="I157" s="82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Y157"/>
      <c r="AZ157"/>
      <c r="BA157"/>
      <c r="BB157"/>
      <c r="BC157"/>
      <c r="BE157"/>
      <c r="BF157"/>
      <c r="BG157"/>
      <c r="BH157"/>
      <c r="BI157"/>
      <c r="BK157"/>
      <c r="BL157"/>
      <c r="BM157"/>
      <c r="BN157"/>
      <c r="BO157"/>
      <c r="BQ157"/>
      <c r="BR157"/>
      <c r="BS157"/>
      <c r="BT157"/>
      <c r="BU157"/>
      <c r="BW157"/>
      <c r="BX157"/>
      <c r="BY157"/>
      <c r="BZ157"/>
      <c r="CA157"/>
    </row>
    <row r="158" spans="9:79">
      <c r="I158" s="82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Y158"/>
      <c r="AZ158"/>
      <c r="BA158"/>
      <c r="BB158"/>
      <c r="BC158"/>
      <c r="BE158"/>
      <c r="BF158"/>
      <c r="BG158"/>
      <c r="BH158"/>
      <c r="BI158"/>
      <c r="BK158"/>
      <c r="BL158"/>
      <c r="BM158"/>
      <c r="BN158"/>
      <c r="BO158"/>
      <c r="BQ158"/>
      <c r="BR158"/>
      <c r="BS158"/>
      <c r="BT158"/>
      <c r="BU158"/>
      <c r="BW158"/>
      <c r="BX158"/>
      <c r="BY158"/>
      <c r="BZ158"/>
      <c r="CA158"/>
    </row>
    <row r="159" spans="9:79">
      <c r="I159" s="82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Y159"/>
      <c r="AZ159"/>
      <c r="BA159"/>
      <c r="BB159"/>
      <c r="BC159"/>
      <c r="BE159"/>
      <c r="BF159"/>
      <c r="BG159"/>
      <c r="BH159"/>
      <c r="BI159"/>
      <c r="BK159"/>
      <c r="BL159"/>
      <c r="BM159"/>
      <c r="BN159"/>
      <c r="BO159"/>
      <c r="BQ159"/>
      <c r="BR159"/>
      <c r="BS159"/>
      <c r="BT159"/>
      <c r="BU159"/>
      <c r="BW159"/>
      <c r="BX159"/>
      <c r="BY159"/>
      <c r="BZ159"/>
      <c r="CA159"/>
    </row>
    <row r="160" spans="9:79">
      <c r="I160" s="82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Y160"/>
      <c r="AZ160"/>
      <c r="BA160"/>
      <c r="BB160"/>
      <c r="BC160"/>
      <c r="BE160"/>
      <c r="BF160"/>
      <c r="BG160"/>
      <c r="BH160"/>
      <c r="BI160"/>
      <c r="BK160"/>
      <c r="BL160"/>
      <c r="BM160"/>
      <c r="BN160"/>
      <c r="BO160"/>
      <c r="BQ160"/>
      <c r="BR160"/>
      <c r="BS160"/>
      <c r="BT160"/>
      <c r="BU160"/>
      <c r="BW160"/>
      <c r="BX160"/>
      <c r="BY160"/>
      <c r="BZ160"/>
      <c r="CA160"/>
    </row>
    <row r="161" spans="9:79">
      <c r="I161" s="82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Y161"/>
      <c r="AZ161"/>
      <c r="BA161"/>
      <c r="BB161"/>
      <c r="BC161"/>
      <c r="BE161"/>
      <c r="BF161"/>
      <c r="BG161"/>
      <c r="BH161"/>
      <c r="BI161"/>
      <c r="BK161"/>
      <c r="BL161"/>
      <c r="BM161"/>
      <c r="BN161"/>
      <c r="BO161"/>
      <c r="BQ161"/>
      <c r="BR161"/>
      <c r="BS161"/>
      <c r="BT161"/>
      <c r="BU161"/>
      <c r="BW161"/>
      <c r="BX161"/>
      <c r="BY161"/>
      <c r="BZ161"/>
      <c r="CA161"/>
    </row>
    <row r="162" spans="9:79">
      <c r="I162" s="82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Y162"/>
      <c r="AZ162"/>
      <c r="BA162"/>
      <c r="BB162"/>
      <c r="BC162"/>
      <c r="BE162"/>
      <c r="BF162"/>
      <c r="BG162"/>
      <c r="BH162"/>
      <c r="BI162"/>
      <c r="BK162"/>
      <c r="BL162"/>
      <c r="BM162"/>
      <c r="BN162"/>
      <c r="BO162"/>
      <c r="BQ162"/>
      <c r="BR162"/>
      <c r="BS162"/>
      <c r="BT162"/>
      <c r="BU162"/>
      <c r="BW162"/>
      <c r="BX162"/>
      <c r="BY162"/>
      <c r="BZ162"/>
      <c r="CA162"/>
    </row>
    <row r="163" spans="9:79">
      <c r="I163" s="82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Y163"/>
      <c r="AZ163"/>
      <c r="BA163"/>
      <c r="BB163"/>
      <c r="BC163"/>
      <c r="BE163"/>
      <c r="BF163"/>
      <c r="BG163"/>
      <c r="BH163"/>
      <c r="BI163"/>
      <c r="BK163"/>
      <c r="BL163"/>
      <c r="BM163"/>
      <c r="BN163"/>
      <c r="BO163"/>
      <c r="BQ163"/>
      <c r="BR163"/>
      <c r="BS163"/>
      <c r="BT163"/>
      <c r="BU163"/>
      <c r="BW163"/>
      <c r="BX163"/>
      <c r="BY163"/>
      <c r="BZ163"/>
      <c r="CA163"/>
    </row>
    <row r="164" spans="9:79">
      <c r="I164" s="82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Y164"/>
      <c r="AZ164"/>
      <c r="BA164"/>
      <c r="BB164"/>
      <c r="BC164"/>
      <c r="BE164"/>
      <c r="BF164"/>
      <c r="BG164"/>
      <c r="BH164"/>
      <c r="BI164"/>
      <c r="BK164"/>
      <c r="BL164"/>
      <c r="BM164"/>
      <c r="BN164"/>
      <c r="BO164"/>
      <c r="BQ164"/>
      <c r="BR164"/>
      <c r="BS164"/>
      <c r="BT164"/>
      <c r="BU164"/>
      <c r="BW164"/>
      <c r="BX164"/>
      <c r="BY164"/>
      <c r="BZ164"/>
      <c r="CA164"/>
    </row>
    <row r="165" spans="9:79">
      <c r="I165" s="82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Y165"/>
      <c r="AZ165"/>
      <c r="BA165"/>
      <c r="BB165"/>
      <c r="BC165"/>
      <c r="BE165"/>
      <c r="BF165"/>
      <c r="BG165"/>
      <c r="BH165"/>
      <c r="BI165"/>
      <c r="BK165"/>
      <c r="BL165"/>
      <c r="BM165"/>
      <c r="BN165"/>
      <c r="BO165"/>
      <c r="BQ165"/>
      <c r="BR165"/>
      <c r="BS165"/>
      <c r="BT165"/>
      <c r="BU165"/>
      <c r="BW165"/>
      <c r="BX165"/>
      <c r="BY165"/>
      <c r="BZ165"/>
      <c r="CA165"/>
    </row>
    <row r="166" spans="9:79">
      <c r="I166" s="82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Y166"/>
      <c r="AZ166"/>
      <c r="BA166"/>
      <c r="BB166"/>
      <c r="BC166"/>
      <c r="BE166"/>
      <c r="BF166"/>
      <c r="BG166"/>
      <c r="BH166"/>
      <c r="BI166"/>
      <c r="BK166"/>
      <c r="BL166"/>
      <c r="BM166"/>
      <c r="BN166"/>
      <c r="BO166"/>
      <c r="BQ166"/>
      <c r="BR166"/>
      <c r="BS166"/>
      <c r="BT166"/>
      <c r="BU166"/>
      <c r="BW166"/>
      <c r="BX166"/>
      <c r="BY166"/>
      <c r="BZ166"/>
      <c r="CA166"/>
    </row>
    <row r="167" spans="9:79">
      <c r="I167" s="82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Y167"/>
      <c r="AZ167"/>
      <c r="BA167"/>
      <c r="BB167"/>
      <c r="BC167"/>
      <c r="BE167"/>
      <c r="BF167"/>
      <c r="BG167"/>
      <c r="BH167"/>
      <c r="BI167"/>
      <c r="BK167"/>
      <c r="BL167"/>
      <c r="BM167"/>
      <c r="BN167"/>
      <c r="BO167"/>
      <c r="BQ167"/>
      <c r="BR167"/>
      <c r="BS167"/>
      <c r="BT167"/>
      <c r="BU167"/>
      <c r="BW167"/>
      <c r="BX167"/>
      <c r="BY167"/>
      <c r="BZ167"/>
      <c r="CA167"/>
    </row>
    <row r="168" spans="9:79">
      <c r="I168" s="82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Y168"/>
      <c r="AZ168"/>
      <c r="BA168"/>
      <c r="BB168"/>
      <c r="BC168"/>
      <c r="BE168"/>
      <c r="BF168"/>
      <c r="BG168"/>
      <c r="BH168"/>
      <c r="BI168"/>
      <c r="BK168"/>
      <c r="BL168"/>
      <c r="BM168"/>
      <c r="BN168"/>
      <c r="BO168"/>
      <c r="BQ168"/>
      <c r="BR168"/>
      <c r="BS168"/>
      <c r="BT168"/>
      <c r="BU168"/>
      <c r="BW168"/>
      <c r="BX168"/>
      <c r="BY168"/>
      <c r="BZ168"/>
      <c r="CA168"/>
    </row>
    <row r="169" spans="9:79">
      <c r="I169" s="82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Y169"/>
      <c r="AZ169"/>
      <c r="BA169"/>
      <c r="BB169"/>
      <c r="BC169"/>
      <c r="BE169"/>
      <c r="BF169"/>
      <c r="BG169"/>
      <c r="BH169"/>
      <c r="BI169"/>
      <c r="BK169"/>
      <c r="BL169"/>
      <c r="BM169"/>
      <c r="BN169"/>
      <c r="BO169"/>
      <c r="BQ169"/>
      <c r="BR169"/>
      <c r="BS169"/>
      <c r="BT169"/>
      <c r="BU169"/>
      <c r="BW169"/>
      <c r="BX169"/>
      <c r="BY169"/>
      <c r="BZ169"/>
      <c r="CA169"/>
    </row>
    <row r="170" spans="9:79">
      <c r="I170" s="82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Y170"/>
      <c r="AZ170"/>
      <c r="BA170"/>
      <c r="BB170"/>
      <c r="BC170"/>
      <c r="BE170"/>
      <c r="BF170"/>
      <c r="BG170"/>
      <c r="BH170"/>
      <c r="BI170"/>
      <c r="BK170"/>
      <c r="BL170"/>
      <c r="BM170"/>
      <c r="BN170"/>
      <c r="BO170"/>
      <c r="BQ170"/>
      <c r="BR170"/>
      <c r="BS170"/>
      <c r="BT170"/>
      <c r="BU170"/>
      <c r="BW170"/>
      <c r="BX170"/>
      <c r="BY170"/>
      <c r="BZ170"/>
      <c r="CA170"/>
    </row>
    <row r="171" spans="9:79">
      <c r="I171" s="82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Y171"/>
      <c r="AZ171"/>
      <c r="BA171"/>
      <c r="BB171"/>
      <c r="BC171"/>
      <c r="BE171"/>
      <c r="BF171"/>
      <c r="BG171"/>
      <c r="BH171"/>
      <c r="BI171"/>
      <c r="BK171"/>
      <c r="BL171"/>
      <c r="BM171"/>
      <c r="BN171"/>
      <c r="BO171"/>
      <c r="BQ171"/>
      <c r="BR171"/>
      <c r="BS171"/>
      <c r="BT171"/>
      <c r="BU171"/>
      <c r="BW171"/>
      <c r="BX171"/>
      <c r="BY171"/>
      <c r="BZ171"/>
      <c r="CA171"/>
    </row>
    <row r="172" spans="9:79">
      <c r="I172" s="82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Y172"/>
      <c r="AZ172"/>
      <c r="BA172"/>
      <c r="BB172"/>
      <c r="BC172"/>
      <c r="BE172"/>
      <c r="BF172"/>
      <c r="BG172"/>
      <c r="BH172"/>
      <c r="BI172"/>
      <c r="BK172"/>
      <c r="BL172"/>
      <c r="BM172"/>
      <c r="BN172"/>
      <c r="BO172"/>
      <c r="BQ172"/>
      <c r="BR172"/>
      <c r="BS172"/>
      <c r="BT172"/>
      <c r="BU172"/>
      <c r="BW172"/>
      <c r="BX172"/>
      <c r="BY172"/>
      <c r="BZ172"/>
      <c r="CA172"/>
    </row>
    <row r="173" spans="9:79">
      <c r="I173" s="82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Y173"/>
      <c r="AZ173"/>
      <c r="BA173"/>
      <c r="BB173"/>
      <c r="BC173"/>
      <c r="BE173"/>
      <c r="BF173"/>
      <c r="BG173"/>
      <c r="BH173"/>
      <c r="BI173"/>
      <c r="BK173"/>
      <c r="BL173"/>
      <c r="BM173"/>
      <c r="BN173"/>
      <c r="BO173"/>
      <c r="BQ173"/>
      <c r="BR173"/>
      <c r="BS173"/>
      <c r="BT173"/>
      <c r="BU173"/>
      <c r="BW173"/>
      <c r="BX173"/>
      <c r="BY173"/>
      <c r="BZ173"/>
      <c r="CA173"/>
    </row>
    <row r="174" spans="9:79">
      <c r="I174" s="82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Y174"/>
      <c r="AZ174"/>
      <c r="BA174"/>
      <c r="BB174"/>
      <c r="BC174"/>
      <c r="BE174"/>
      <c r="BF174"/>
      <c r="BG174"/>
      <c r="BH174"/>
      <c r="BI174"/>
      <c r="BK174"/>
      <c r="BL174"/>
      <c r="BM174"/>
      <c r="BN174"/>
      <c r="BO174"/>
      <c r="BQ174"/>
      <c r="BR174"/>
      <c r="BS174"/>
      <c r="BT174"/>
      <c r="BU174"/>
      <c r="BW174"/>
      <c r="BX174"/>
      <c r="BY174"/>
      <c r="BZ174"/>
      <c r="CA174"/>
    </row>
    <row r="175" spans="9:79">
      <c r="I175" s="82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Y175"/>
      <c r="AZ175"/>
      <c r="BA175"/>
      <c r="BB175"/>
      <c r="BC175"/>
      <c r="BE175"/>
      <c r="BF175"/>
      <c r="BG175"/>
      <c r="BH175"/>
      <c r="BI175"/>
      <c r="BK175"/>
      <c r="BL175"/>
      <c r="BM175"/>
      <c r="BN175"/>
      <c r="BO175"/>
      <c r="BQ175"/>
      <c r="BR175"/>
      <c r="BS175"/>
      <c r="BT175"/>
      <c r="BU175"/>
      <c r="BW175"/>
      <c r="BX175"/>
      <c r="BY175"/>
      <c r="BZ175"/>
      <c r="CA175"/>
    </row>
    <row r="176" spans="9:79">
      <c r="I176" s="82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Y176"/>
      <c r="AZ176"/>
      <c r="BA176"/>
      <c r="BB176"/>
      <c r="BC176"/>
      <c r="BE176"/>
      <c r="BF176"/>
      <c r="BG176"/>
      <c r="BH176"/>
      <c r="BI176"/>
      <c r="BK176"/>
      <c r="BL176"/>
      <c r="BM176"/>
      <c r="BN176"/>
      <c r="BO176"/>
      <c r="BQ176"/>
      <c r="BR176"/>
      <c r="BS176"/>
      <c r="BT176"/>
      <c r="BU176"/>
      <c r="BW176"/>
      <c r="BX176"/>
      <c r="BY176"/>
      <c r="BZ176"/>
      <c r="CA176"/>
    </row>
    <row r="177" spans="9:79">
      <c r="I177" s="82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Y177"/>
      <c r="AZ177"/>
      <c r="BA177"/>
      <c r="BB177"/>
      <c r="BC177"/>
      <c r="BE177"/>
      <c r="BF177"/>
      <c r="BG177"/>
      <c r="BH177"/>
      <c r="BI177"/>
      <c r="BK177"/>
      <c r="BL177"/>
      <c r="BM177"/>
      <c r="BN177"/>
      <c r="BO177"/>
      <c r="BQ177"/>
      <c r="BR177"/>
      <c r="BS177"/>
      <c r="BT177"/>
      <c r="BU177"/>
      <c r="BW177"/>
      <c r="BX177"/>
      <c r="BY177"/>
      <c r="BZ177"/>
      <c r="CA177"/>
    </row>
    <row r="178" spans="9:79">
      <c r="I178" s="82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Y178"/>
      <c r="AZ178"/>
      <c r="BA178"/>
      <c r="BB178"/>
      <c r="BC178"/>
      <c r="BE178"/>
      <c r="BF178"/>
      <c r="BG178"/>
      <c r="BH178"/>
      <c r="BI178"/>
      <c r="BK178"/>
      <c r="BL178"/>
      <c r="BM178"/>
      <c r="BN178"/>
      <c r="BO178"/>
      <c r="BQ178"/>
      <c r="BR178"/>
      <c r="BS178"/>
      <c r="BT178"/>
      <c r="BU178"/>
      <c r="BW178"/>
      <c r="BX178"/>
      <c r="BY178"/>
      <c r="BZ178"/>
      <c r="CA178"/>
    </row>
    <row r="179" spans="9:79">
      <c r="I179" s="82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Y179"/>
      <c r="AZ179"/>
      <c r="BA179"/>
      <c r="BB179"/>
      <c r="BC179"/>
      <c r="BE179"/>
      <c r="BF179"/>
      <c r="BG179"/>
      <c r="BH179"/>
      <c r="BI179"/>
      <c r="BK179"/>
      <c r="BL179"/>
      <c r="BM179"/>
      <c r="BN179"/>
      <c r="BO179"/>
      <c r="BQ179"/>
      <c r="BR179"/>
      <c r="BS179"/>
      <c r="BT179"/>
      <c r="BU179"/>
      <c r="BW179"/>
      <c r="BX179"/>
      <c r="BY179"/>
      <c r="BZ179"/>
      <c r="CA179"/>
    </row>
    <row r="180" spans="9:79">
      <c r="I180" s="82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Y180"/>
      <c r="AZ180"/>
      <c r="BA180"/>
      <c r="BB180"/>
      <c r="BC180"/>
      <c r="BE180"/>
      <c r="BF180"/>
      <c r="BG180"/>
      <c r="BH180"/>
      <c r="BI180"/>
      <c r="BK180"/>
      <c r="BL180"/>
      <c r="BM180"/>
      <c r="BN180"/>
      <c r="BO180"/>
      <c r="BQ180"/>
      <c r="BR180"/>
      <c r="BS180"/>
      <c r="BT180"/>
      <c r="BU180"/>
      <c r="BW180"/>
      <c r="BX180"/>
      <c r="BY180"/>
      <c r="BZ180"/>
      <c r="CA180"/>
    </row>
    <row r="181" spans="9:79">
      <c r="I181" s="82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Y181"/>
      <c r="AZ181"/>
      <c r="BA181"/>
      <c r="BB181"/>
      <c r="BC181"/>
      <c r="BE181"/>
      <c r="BF181"/>
      <c r="BG181"/>
      <c r="BH181"/>
      <c r="BI181"/>
      <c r="BK181"/>
      <c r="BL181"/>
      <c r="BM181"/>
      <c r="BN181"/>
      <c r="BO181"/>
      <c r="BQ181"/>
      <c r="BR181"/>
      <c r="BS181"/>
      <c r="BT181"/>
      <c r="BU181"/>
      <c r="BW181"/>
      <c r="BX181"/>
      <c r="BY181"/>
      <c r="BZ181"/>
      <c r="CA181"/>
    </row>
    <row r="182" spans="9:79">
      <c r="I182" s="82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Y182"/>
      <c r="AZ182"/>
      <c r="BA182"/>
      <c r="BB182"/>
      <c r="BC182"/>
      <c r="BE182"/>
      <c r="BF182"/>
      <c r="BG182"/>
      <c r="BH182"/>
      <c r="BI182"/>
      <c r="BK182"/>
      <c r="BL182"/>
      <c r="BM182"/>
      <c r="BN182"/>
      <c r="BO182"/>
      <c r="BQ182"/>
      <c r="BR182"/>
      <c r="BS182"/>
      <c r="BT182"/>
      <c r="BU182"/>
      <c r="BW182"/>
      <c r="BX182"/>
      <c r="BY182"/>
      <c r="BZ182"/>
      <c r="CA182"/>
    </row>
    <row r="183" spans="9:79">
      <c r="I183" s="82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Y183"/>
      <c r="AZ183"/>
      <c r="BA183"/>
      <c r="BB183"/>
      <c r="BC183"/>
      <c r="BE183"/>
      <c r="BF183"/>
      <c r="BG183"/>
      <c r="BH183"/>
      <c r="BI183"/>
      <c r="BK183"/>
      <c r="BL183"/>
      <c r="BM183"/>
      <c r="BN183"/>
      <c r="BO183"/>
      <c r="BQ183"/>
      <c r="BR183"/>
      <c r="BS183"/>
      <c r="BT183"/>
      <c r="BU183"/>
      <c r="BW183"/>
      <c r="BX183"/>
      <c r="BY183"/>
      <c r="BZ183"/>
      <c r="CA183"/>
    </row>
    <row r="184" spans="9:79">
      <c r="I184" s="82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Y184"/>
      <c r="AZ184"/>
      <c r="BA184"/>
      <c r="BB184"/>
      <c r="BC184"/>
      <c r="BE184"/>
      <c r="BF184"/>
      <c r="BG184"/>
      <c r="BH184"/>
      <c r="BI184"/>
      <c r="BK184"/>
      <c r="BL184"/>
      <c r="BM184"/>
      <c r="BN184"/>
      <c r="BO184"/>
      <c r="BQ184"/>
      <c r="BR184"/>
      <c r="BS184"/>
      <c r="BT184"/>
      <c r="BU184"/>
      <c r="BW184"/>
      <c r="BX184"/>
      <c r="BY184"/>
      <c r="BZ184"/>
      <c r="CA184"/>
    </row>
    <row r="185" spans="9:79">
      <c r="I185" s="82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Y185"/>
      <c r="AZ185"/>
      <c r="BA185"/>
      <c r="BB185"/>
      <c r="BC185"/>
      <c r="BE185"/>
      <c r="BF185"/>
      <c r="BG185"/>
      <c r="BH185"/>
      <c r="BI185"/>
      <c r="BK185"/>
      <c r="BL185"/>
      <c r="BM185"/>
      <c r="BN185"/>
      <c r="BO185"/>
      <c r="BQ185"/>
      <c r="BR185"/>
      <c r="BS185"/>
      <c r="BT185"/>
      <c r="BU185"/>
      <c r="BW185"/>
      <c r="BX185"/>
      <c r="BY185"/>
      <c r="BZ185"/>
      <c r="CA185"/>
    </row>
    <row r="186" spans="9:79">
      <c r="I186" s="82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Y186"/>
      <c r="AZ186"/>
      <c r="BA186"/>
      <c r="BB186"/>
      <c r="BC186"/>
      <c r="BE186"/>
      <c r="BF186"/>
      <c r="BG186"/>
      <c r="BH186"/>
      <c r="BI186"/>
      <c r="BK186"/>
      <c r="BL186"/>
      <c r="BM186"/>
      <c r="BN186"/>
      <c r="BO186"/>
      <c r="BQ186"/>
      <c r="BR186"/>
      <c r="BS186"/>
      <c r="BT186"/>
      <c r="BU186"/>
      <c r="BW186"/>
      <c r="BX186"/>
      <c r="BY186"/>
      <c r="BZ186"/>
      <c r="CA186"/>
    </row>
    <row r="187" spans="9:79">
      <c r="I187" s="82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Y187"/>
      <c r="AZ187"/>
      <c r="BA187"/>
      <c r="BB187"/>
      <c r="BC187"/>
      <c r="BE187"/>
      <c r="BF187"/>
      <c r="BG187"/>
      <c r="BH187"/>
      <c r="BI187"/>
      <c r="BK187"/>
      <c r="BL187"/>
      <c r="BM187"/>
      <c r="BN187"/>
      <c r="BO187"/>
      <c r="BQ187"/>
      <c r="BR187"/>
      <c r="BS187"/>
      <c r="BT187"/>
      <c r="BU187"/>
      <c r="BW187"/>
      <c r="BX187"/>
      <c r="BY187"/>
      <c r="BZ187"/>
      <c r="CA187"/>
    </row>
    <row r="188" spans="9:79">
      <c r="I188" s="82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Y188"/>
      <c r="AZ188"/>
      <c r="BA188"/>
      <c r="BB188"/>
      <c r="BC188"/>
      <c r="BE188"/>
      <c r="BF188"/>
      <c r="BG188"/>
      <c r="BH188"/>
      <c r="BI188"/>
      <c r="BK188"/>
      <c r="BL188"/>
      <c r="BM188"/>
      <c r="BN188"/>
      <c r="BO188"/>
      <c r="BQ188"/>
      <c r="BR188"/>
      <c r="BS188"/>
      <c r="BT188"/>
      <c r="BU188"/>
      <c r="BW188"/>
      <c r="BX188"/>
      <c r="BY188"/>
      <c r="BZ188"/>
      <c r="CA188"/>
    </row>
    <row r="189" spans="9:79">
      <c r="I189" s="82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Y189"/>
      <c r="AZ189"/>
      <c r="BA189"/>
      <c r="BB189"/>
      <c r="BC189"/>
      <c r="BE189"/>
      <c r="BF189"/>
      <c r="BG189"/>
      <c r="BH189"/>
      <c r="BI189"/>
      <c r="BK189"/>
      <c r="BL189"/>
      <c r="BM189"/>
      <c r="BN189"/>
      <c r="BO189"/>
      <c r="BQ189"/>
      <c r="BR189"/>
      <c r="BS189"/>
      <c r="BT189"/>
      <c r="BU189"/>
      <c r="BW189"/>
      <c r="BX189"/>
      <c r="BY189"/>
      <c r="BZ189"/>
      <c r="CA189"/>
    </row>
    <row r="190" spans="9:79">
      <c r="I190" s="82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Y190"/>
      <c r="AZ190"/>
      <c r="BA190"/>
      <c r="BB190"/>
      <c r="BC190"/>
      <c r="BE190"/>
      <c r="BF190"/>
      <c r="BG190"/>
      <c r="BH190"/>
      <c r="BI190"/>
      <c r="BK190"/>
      <c r="BL190"/>
      <c r="BM190"/>
      <c r="BN190"/>
      <c r="BO190"/>
      <c r="BQ190"/>
      <c r="BR190"/>
      <c r="BS190"/>
      <c r="BT190"/>
      <c r="BU190"/>
      <c r="BW190"/>
      <c r="BX190"/>
      <c r="BY190"/>
      <c r="BZ190"/>
      <c r="CA190"/>
    </row>
    <row r="191" spans="9:79">
      <c r="I191" s="82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Y191"/>
      <c r="AZ191"/>
      <c r="BA191"/>
      <c r="BB191"/>
      <c r="BC191"/>
      <c r="BE191"/>
      <c r="BF191"/>
      <c r="BG191"/>
      <c r="BH191"/>
      <c r="BI191"/>
      <c r="BK191"/>
      <c r="BL191"/>
      <c r="BM191"/>
      <c r="BN191"/>
      <c r="BO191"/>
      <c r="BQ191"/>
      <c r="BR191"/>
      <c r="BS191"/>
      <c r="BT191"/>
      <c r="BU191"/>
      <c r="BW191"/>
      <c r="BX191"/>
      <c r="BY191"/>
      <c r="BZ191"/>
      <c r="CA191"/>
    </row>
    <row r="192" spans="9:79">
      <c r="I192" s="82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Y192"/>
      <c r="AZ192"/>
      <c r="BA192"/>
      <c r="BB192"/>
      <c r="BC192"/>
      <c r="BE192"/>
      <c r="BF192"/>
      <c r="BG192"/>
      <c r="BH192"/>
      <c r="BI192"/>
      <c r="BK192"/>
      <c r="BL192"/>
      <c r="BM192"/>
      <c r="BN192"/>
      <c r="BO192"/>
      <c r="BQ192"/>
      <c r="BR192"/>
      <c r="BS192"/>
      <c r="BT192"/>
      <c r="BU192"/>
      <c r="BW192"/>
      <c r="BX192"/>
      <c r="BY192"/>
      <c r="BZ192"/>
      <c r="CA192"/>
    </row>
    <row r="193" spans="9:79">
      <c r="I193" s="82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Y193"/>
      <c r="AZ193"/>
      <c r="BA193"/>
      <c r="BB193"/>
      <c r="BC193"/>
      <c r="BE193"/>
      <c r="BF193"/>
      <c r="BG193"/>
      <c r="BH193"/>
      <c r="BI193"/>
      <c r="BK193"/>
      <c r="BL193"/>
      <c r="BM193"/>
      <c r="BN193"/>
      <c r="BO193"/>
      <c r="BQ193"/>
      <c r="BR193"/>
      <c r="BS193"/>
      <c r="BT193"/>
      <c r="BU193"/>
      <c r="BW193"/>
      <c r="BX193"/>
      <c r="BY193"/>
      <c r="BZ193"/>
      <c r="CA193"/>
    </row>
    <row r="194" spans="9:79">
      <c r="I194" s="82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Y194"/>
      <c r="AZ194"/>
      <c r="BA194"/>
      <c r="BB194"/>
      <c r="BC194"/>
      <c r="BE194"/>
      <c r="BF194"/>
      <c r="BG194"/>
      <c r="BH194"/>
      <c r="BI194"/>
      <c r="BK194"/>
      <c r="BL194"/>
      <c r="BM194"/>
      <c r="BN194"/>
      <c r="BO194"/>
      <c r="BQ194"/>
      <c r="BR194"/>
      <c r="BS194"/>
      <c r="BT194"/>
      <c r="BU194"/>
      <c r="BW194"/>
      <c r="BX194"/>
      <c r="BY194"/>
      <c r="BZ194"/>
      <c r="CA194"/>
    </row>
    <row r="195" spans="9:79">
      <c r="I195" s="82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Y195"/>
      <c r="AZ195"/>
      <c r="BA195"/>
      <c r="BB195"/>
      <c r="BC195"/>
      <c r="BE195"/>
      <c r="BF195"/>
      <c r="BG195"/>
      <c r="BH195"/>
      <c r="BI195"/>
      <c r="BK195"/>
      <c r="BL195"/>
      <c r="BM195"/>
      <c r="BN195"/>
      <c r="BO195"/>
      <c r="BQ195"/>
      <c r="BR195"/>
      <c r="BS195"/>
      <c r="BT195"/>
      <c r="BU195"/>
      <c r="BW195"/>
      <c r="BX195"/>
      <c r="BY195"/>
      <c r="BZ195"/>
      <c r="CA195"/>
    </row>
    <row r="196" spans="9:79">
      <c r="I196" s="82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Y196"/>
      <c r="AZ196"/>
      <c r="BA196"/>
      <c r="BB196"/>
      <c r="BC196"/>
      <c r="BE196"/>
      <c r="BF196"/>
      <c r="BG196"/>
      <c r="BH196"/>
      <c r="BI196"/>
      <c r="BK196"/>
      <c r="BL196"/>
      <c r="BM196"/>
      <c r="BN196"/>
      <c r="BO196"/>
      <c r="BQ196"/>
      <c r="BR196"/>
      <c r="BS196"/>
      <c r="BT196"/>
      <c r="BU196"/>
      <c r="BW196"/>
      <c r="BX196"/>
      <c r="BY196"/>
      <c r="BZ196"/>
      <c r="CA196"/>
    </row>
    <row r="197" spans="9:79">
      <c r="I197" s="82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Y197"/>
      <c r="AZ197"/>
      <c r="BA197"/>
      <c r="BB197"/>
      <c r="BC197"/>
      <c r="BE197"/>
      <c r="BF197"/>
      <c r="BG197"/>
      <c r="BH197"/>
      <c r="BI197"/>
      <c r="BK197"/>
      <c r="BL197"/>
      <c r="BM197"/>
      <c r="BN197"/>
      <c r="BO197"/>
      <c r="BQ197"/>
      <c r="BR197"/>
      <c r="BS197"/>
      <c r="BT197"/>
      <c r="BU197"/>
      <c r="BW197"/>
      <c r="BX197"/>
      <c r="BY197"/>
      <c r="BZ197"/>
      <c r="CA197"/>
    </row>
    <row r="198" spans="9:79">
      <c r="I198" s="82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Y198"/>
      <c r="AZ198"/>
      <c r="BA198"/>
      <c r="BB198"/>
      <c r="BC198"/>
      <c r="BE198"/>
      <c r="BF198"/>
      <c r="BG198"/>
      <c r="BH198"/>
      <c r="BI198"/>
      <c r="BK198"/>
      <c r="BL198"/>
      <c r="BM198"/>
      <c r="BN198"/>
      <c r="BO198"/>
      <c r="BQ198"/>
      <c r="BR198"/>
      <c r="BS198"/>
      <c r="BT198"/>
      <c r="BU198"/>
      <c r="BW198"/>
      <c r="BX198"/>
      <c r="BY198"/>
      <c r="BZ198"/>
      <c r="CA198"/>
    </row>
    <row r="199" spans="9:79">
      <c r="I199" s="82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Y199"/>
      <c r="AZ199"/>
      <c r="BA199"/>
      <c r="BB199"/>
      <c r="BC199"/>
      <c r="BE199"/>
      <c r="BF199"/>
      <c r="BG199"/>
      <c r="BH199"/>
      <c r="BI199"/>
      <c r="BK199"/>
      <c r="BL199"/>
      <c r="BM199"/>
      <c r="BN199"/>
      <c r="BO199"/>
      <c r="BQ199"/>
      <c r="BR199"/>
      <c r="BS199"/>
      <c r="BT199"/>
      <c r="BU199"/>
      <c r="BW199"/>
      <c r="BX199"/>
      <c r="BY199"/>
      <c r="BZ199"/>
      <c r="CA199"/>
    </row>
    <row r="200" spans="9:79">
      <c r="I200" s="82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Y200"/>
      <c r="AZ200"/>
      <c r="BA200"/>
      <c r="BB200"/>
      <c r="BC200"/>
      <c r="BE200"/>
      <c r="BF200"/>
      <c r="BG200"/>
      <c r="BH200"/>
      <c r="BI200"/>
      <c r="BK200"/>
      <c r="BL200"/>
      <c r="BM200"/>
      <c r="BN200"/>
      <c r="BO200"/>
      <c r="BQ200"/>
      <c r="BR200"/>
      <c r="BS200"/>
      <c r="BT200"/>
      <c r="BU200"/>
      <c r="BW200"/>
      <c r="BX200"/>
      <c r="BY200"/>
      <c r="BZ200"/>
      <c r="CA200"/>
    </row>
    <row r="201" spans="9:79">
      <c r="I201" s="82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Y201"/>
      <c r="AZ201"/>
      <c r="BA201"/>
      <c r="BB201"/>
      <c r="BC201"/>
      <c r="BE201"/>
      <c r="BF201"/>
      <c r="BG201"/>
      <c r="BH201"/>
      <c r="BI201"/>
      <c r="BK201"/>
      <c r="BL201"/>
      <c r="BM201"/>
      <c r="BN201"/>
      <c r="BO201"/>
      <c r="BQ201"/>
      <c r="BR201"/>
      <c r="BS201"/>
      <c r="BT201"/>
      <c r="BU201"/>
      <c r="BW201"/>
      <c r="BX201"/>
      <c r="BY201"/>
      <c r="BZ201"/>
      <c r="CA201"/>
    </row>
    <row r="202" spans="9:79">
      <c r="I202" s="82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Y202"/>
      <c r="AZ202"/>
      <c r="BA202"/>
      <c r="BB202"/>
      <c r="BC202"/>
      <c r="BE202"/>
      <c r="BF202"/>
      <c r="BG202"/>
      <c r="BH202"/>
      <c r="BI202"/>
      <c r="BK202"/>
      <c r="BL202"/>
      <c r="BM202"/>
      <c r="BN202"/>
      <c r="BO202"/>
      <c r="BQ202"/>
      <c r="BR202"/>
      <c r="BS202"/>
      <c r="BT202"/>
      <c r="BU202"/>
      <c r="BW202"/>
      <c r="BX202"/>
      <c r="BY202"/>
      <c r="BZ202"/>
      <c r="CA202"/>
    </row>
    <row r="203" spans="9:79">
      <c r="I203" s="82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Y203"/>
      <c r="AZ203"/>
      <c r="BA203"/>
      <c r="BB203"/>
      <c r="BC203"/>
      <c r="BE203"/>
      <c r="BF203"/>
      <c r="BG203"/>
      <c r="BH203"/>
      <c r="BI203"/>
      <c r="BK203"/>
      <c r="BL203"/>
      <c r="BM203"/>
      <c r="BN203"/>
      <c r="BO203"/>
      <c r="BQ203"/>
      <c r="BR203"/>
      <c r="BS203"/>
      <c r="BT203"/>
      <c r="BU203"/>
      <c r="BW203"/>
      <c r="BX203"/>
      <c r="BY203"/>
      <c r="BZ203"/>
      <c r="CA203"/>
    </row>
    <row r="204" spans="9:79">
      <c r="I204" s="82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Y204"/>
      <c r="AZ204"/>
      <c r="BA204"/>
      <c r="BB204"/>
      <c r="BC204"/>
      <c r="BE204"/>
      <c r="BF204"/>
      <c r="BG204"/>
      <c r="BH204"/>
      <c r="BI204"/>
      <c r="BK204"/>
      <c r="BL204"/>
      <c r="BM204"/>
      <c r="BN204"/>
      <c r="BO204"/>
      <c r="BQ204"/>
      <c r="BR204"/>
      <c r="BS204"/>
      <c r="BT204"/>
      <c r="BU204"/>
      <c r="BW204"/>
      <c r="BX204"/>
      <c r="BY204"/>
      <c r="BZ204"/>
      <c r="CA204"/>
    </row>
    <row r="205" spans="9:79">
      <c r="I205" s="82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Y205"/>
      <c r="AZ205"/>
      <c r="BA205"/>
      <c r="BB205"/>
      <c r="BC205"/>
      <c r="BE205"/>
      <c r="BF205"/>
      <c r="BG205"/>
      <c r="BH205"/>
      <c r="BI205"/>
      <c r="BK205"/>
      <c r="BL205"/>
      <c r="BM205"/>
      <c r="BN205"/>
      <c r="BO205"/>
      <c r="BQ205"/>
      <c r="BR205"/>
      <c r="BS205"/>
      <c r="BT205"/>
      <c r="BU205"/>
      <c r="BW205"/>
      <c r="BX205"/>
      <c r="BY205"/>
      <c r="BZ205"/>
      <c r="CA205"/>
    </row>
    <row r="206" spans="9:79">
      <c r="I206" s="82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Y206"/>
      <c r="AZ206"/>
      <c r="BA206"/>
      <c r="BB206"/>
      <c r="BC206"/>
      <c r="BE206"/>
      <c r="BF206"/>
      <c r="BG206"/>
      <c r="BH206"/>
      <c r="BI206"/>
      <c r="BK206"/>
      <c r="BL206"/>
      <c r="BM206"/>
      <c r="BN206"/>
      <c r="BO206"/>
      <c r="BQ206"/>
      <c r="BR206"/>
      <c r="BS206"/>
      <c r="BT206"/>
      <c r="BU206"/>
      <c r="BW206"/>
      <c r="BX206"/>
      <c r="BY206"/>
      <c r="BZ206"/>
      <c r="CA206"/>
    </row>
    <row r="207" spans="9:79">
      <c r="I207" s="82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Y207"/>
      <c r="AZ207"/>
      <c r="BA207"/>
      <c r="BB207"/>
      <c r="BC207"/>
      <c r="BE207"/>
      <c r="BF207"/>
      <c r="BG207"/>
      <c r="BH207"/>
      <c r="BI207"/>
      <c r="BK207"/>
      <c r="BL207"/>
      <c r="BM207"/>
      <c r="BN207"/>
      <c r="BO207"/>
      <c r="BQ207"/>
      <c r="BR207"/>
      <c r="BS207"/>
      <c r="BT207"/>
      <c r="BU207"/>
      <c r="BW207"/>
      <c r="BX207"/>
      <c r="BY207"/>
      <c r="BZ207"/>
      <c r="CA207"/>
    </row>
    <row r="208" spans="9:79">
      <c r="I208" s="82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Y208"/>
      <c r="AZ208"/>
      <c r="BA208"/>
      <c r="BB208"/>
      <c r="BC208"/>
      <c r="BE208"/>
      <c r="BF208"/>
      <c r="BG208"/>
      <c r="BH208"/>
      <c r="BI208"/>
      <c r="BK208"/>
      <c r="BL208"/>
      <c r="BM208"/>
      <c r="BN208"/>
      <c r="BO208"/>
      <c r="BQ208"/>
      <c r="BR208"/>
      <c r="BS208"/>
      <c r="BT208"/>
      <c r="BU208"/>
      <c r="BW208"/>
      <c r="BX208"/>
      <c r="BY208"/>
      <c r="BZ208"/>
      <c r="CA208"/>
    </row>
    <row r="209" spans="9:79">
      <c r="I209" s="82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Y209"/>
      <c r="AZ209"/>
      <c r="BA209"/>
      <c r="BB209"/>
      <c r="BC209"/>
      <c r="BE209"/>
      <c r="BF209"/>
      <c r="BG209"/>
      <c r="BH209"/>
      <c r="BI209"/>
      <c r="BK209"/>
      <c r="BL209"/>
      <c r="BM209"/>
      <c r="BN209"/>
      <c r="BO209"/>
      <c r="BQ209"/>
      <c r="BR209"/>
      <c r="BS209"/>
      <c r="BT209"/>
      <c r="BU209"/>
      <c r="BW209"/>
      <c r="BX209"/>
      <c r="BY209"/>
      <c r="BZ209"/>
      <c r="CA209"/>
    </row>
    <row r="210" spans="9:79">
      <c r="I210" s="82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Y210"/>
      <c r="AZ210"/>
      <c r="BA210"/>
      <c r="BB210"/>
      <c r="BC210"/>
      <c r="BE210"/>
      <c r="BF210"/>
      <c r="BG210"/>
      <c r="BH210"/>
      <c r="BI210"/>
      <c r="BK210"/>
      <c r="BL210"/>
      <c r="BM210"/>
      <c r="BN210"/>
      <c r="BO210"/>
      <c r="BQ210"/>
      <c r="BR210"/>
      <c r="BS210"/>
      <c r="BT210"/>
      <c r="BU210"/>
      <c r="BW210"/>
      <c r="BX210"/>
      <c r="BY210"/>
      <c r="BZ210"/>
      <c r="CA210"/>
    </row>
    <row r="211" spans="9:79">
      <c r="I211" s="82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Y211"/>
      <c r="AZ211"/>
      <c r="BA211"/>
      <c r="BB211"/>
      <c r="BC211"/>
      <c r="BE211"/>
      <c r="BF211"/>
      <c r="BG211"/>
      <c r="BH211"/>
      <c r="BI211"/>
      <c r="BK211"/>
      <c r="BL211"/>
      <c r="BM211"/>
      <c r="BN211"/>
      <c r="BO211"/>
      <c r="BQ211"/>
      <c r="BR211"/>
      <c r="BS211"/>
      <c r="BT211"/>
      <c r="BU211"/>
      <c r="BW211"/>
      <c r="BX211"/>
      <c r="BY211"/>
      <c r="BZ211"/>
      <c r="CA211"/>
    </row>
    <row r="212" spans="9:79">
      <c r="I212" s="82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Y212"/>
      <c r="AZ212"/>
      <c r="BA212"/>
      <c r="BB212"/>
      <c r="BC212"/>
      <c r="BE212"/>
      <c r="BF212"/>
      <c r="BG212"/>
      <c r="BH212"/>
      <c r="BI212"/>
      <c r="BK212"/>
      <c r="BL212"/>
      <c r="BM212"/>
      <c r="BN212"/>
      <c r="BO212"/>
      <c r="BQ212"/>
      <c r="BR212"/>
      <c r="BS212"/>
      <c r="BT212"/>
      <c r="BU212"/>
      <c r="BW212"/>
      <c r="BX212"/>
      <c r="BY212"/>
      <c r="BZ212"/>
      <c r="CA212"/>
    </row>
    <row r="213" spans="9:79">
      <c r="I213" s="82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Y213"/>
      <c r="AZ213"/>
      <c r="BA213"/>
      <c r="BB213"/>
      <c r="BC213"/>
      <c r="BE213"/>
      <c r="BF213"/>
      <c r="BG213"/>
      <c r="BH213"/>
      <c r="BI213"/>
      <c r="BK213"/>
      <c r="BL213"/>
      <c r="BM213"/>
      <c r="BN213"/>
      <c r="BO213"/>
      <c r="BQ213"/>
      <c r="BR213"/>
      <c r="BS213"/>
      <c r="BT213"/>
      <c r="BU213"/>
      <c r="BW213"/>
      <c r="BX213"/>
      <c r="BY213"/>
      <c r="BZ213"/>
      <c r="CA213"/>
    </row>
    <row r="214" spans="9:79">
      <c r="I214" s="82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Y214"/>
      <c r="AZ214"/>
      <c r="BA214"/>
      <c r="BB214"/>
      <c r="BC214"/>
      <c r="BE214"/>
      <c r="BF214"/>
      <c r="BG214"/>
      <c r="BH214"/>
      <c r="BI214"/>
      <c r="BK214"/>
      <c r="BL214"/>
      <c r="BM214"/>
      <c r="BN214"/>
      <c r="BO214"/>
      <c r="BQ214"/>
      <c r="BR214"/>
      <c r="BS214"/>
      <c r="BT214"/>
      <c r="BU214"/>
      <c r="BW214"/>
      <c r="BX214"/>
      <c r="BY214"/>
      <c r="BZ214"/>
      <c r="CA214"/>
    </row>
    <row r="215" spans="9:79">
      <c r="I215" s="82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Y215"/>
      <c r="AZ215"/>
      <c r="BA215"/>
      <c r="BB215"/>
      <c r="BC215"/>
      <c r="BE215"/>
      <c r="BF215"/>
      <c r="BG215"/>
      <c r="BH215"/>
      <c r="BI215"/>
      <c r="BK215"/>
      <c r="BL215"/>
      <c r="BM215"/>
      <c r="BN215"/>
      <c r="BO215"/>
      <c r="BQ215"/>
      <c r="BR215"/>
      <c r="BS215"/>
      <c r="BT215"/>
      <c r="BU215"/>
      <c r="BW215"/>
      <c r="BX215"/>
      <c r="BY215"/>
      <c r="BZ215"/>
      <c r="CA215"/>
    </row>
    <row r="216" spans="9:79">
      <c r="I216" s="82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Y216"/>
      <c r="AZ216"/>
      <c r="BA216"/>
      <c r="BB216"/>
      <c r="BC216"/>
      <c r="BE216"/>
      <c r="BF216"/>
      <c r="BG216"/>
      <c r="BH216"/>
      <c r="BI216"/>
      <c r="BK216"/>
      <c r="BL216"/>
      <c r="BM216"/>
      <c r="BN216"/>
      <c r="BO216"/>
      <c r="BQ216"/>
      <c r="BR216"/>
      <c r="BS216"/>
      <c r="BT216"/>
      <c r="BU216"/>
      <c r="BW216"/>
      <c r="BX216"/>
      <c r="BY216"/>
      <c r="BZ216"/>
      <c r="CA216"/>
    </row>
    <row r="217" spans="9:79">
      <c r="I217" s="82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Y217"/>
      <c r="AZ217"/>
      <c r="BA217"/>
      <c r="BB217"/>
      <c r="BC217"/>
      <c r="BE217"/>
      <c r="BF217"/>
      <c r="BG217"/>
      <c r="BH217"/>
      <c r="BI217"/>
      <c r="BK217"/>
      <c r="BL217"/>
      <c r="BM217"/>
      <c r="BN217"/>
      <c r="BO217"/>
      <c r="BQ217"/>
      <c r="BR217"/>
      <c r="BS217"/>
      <c r="BT217"/>
      <c r="BU217"/>
      <c r="BW217"/>
      <c r="BX217"/>
      <c r="BY217"/>
      <c r="BZ217"/>
      <c r="CA217"/>
    </row>
    <row r="218" spans="9:79">
      <c r="I218" s="82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Y218"/>
      <c r="AZ218"/>
      <c r="BA218"/>
      <c r="BB218"/>
      <c r="BC218"/>
      <c r="BE218"/>
      <c r="BF218"/>
      <c r="BG218"/>
      <c r="BH218"/>
      <c r="BI218"/>
      <c r="BK218"/>
      <c r="BL218"/>
      <c r="BM218"/>
      <c r="BN218"/>
      <c r="BO218"/>
      <c r="BQ218"/>
      <c r="BR218"/>
      <c r="BS218"/>
      <c r="BT218"/>
      <c r="BU218"/>
      <c r="BW218"/>
      <c r="BX218"/>
      <c r="BY218"/>
      <c r="BZ218"/>
      <c r="CA218"/>
    </row>
    <row r="219" spans="9:79">
      <c r="I219" s="82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Y219"/>
      <c r="AZ219"/>
      <c r="BA219"/>
      <c r="BB219"/>
      <c r="BC219"/>
      <c r="BE219"/>
      <c r="BF219"/>
      <c r="BG219"/>
      <c r="BH219"/>
      <c r="BI219"/>
      <c r="BK219"/>
      <c r="BL219"/>
      <c r="BM219"/>
      <c r="BN219"/>
      <c r="BO219"/>
      <c r="BQ219"/>
      <c r="BR219"/>
      <c r="BS219"/>
      <c r="BT219"/>
      <c r="BU219"/>
      <c r="BW219"/>
      <c r="BX219"/>
      <c r="BY219"/>
      <c r="BZ219"/>
      <c r="CA219"/>
    </row>
    <row r="220" spans="9:79">
      <c r="I220" s="82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Y220"/>
      <c r="AZ220"/>
      <c r="BA220"/>
      <c r="BB220"/>
      <c r="BC220"/>
      <c r="BE220"/>
      <c r="BF220"/>
      <c r="BG220"/>
      <c r="BH220"/>
      <c r="BI220"/>
      <c r="BK220"/>
      <c r="BL220"/>
      <c r="BM220"/>
      <c r="BN220"/>
      <c r="BO220"/>
      <c r="BQ220"/>
      <c r="BR220"/>
      <c r="BS220"/>
      <c r="BT220"/>
      <c r="BU220"/>
      <c r="BW220"/>
      <c r="BX220"/>
      <c r="BY220"/>
      <c r="BZ220"/>
      <c r="CA220"/>
    </row>
    <row r="221" spans="9:79">
      <c r="I221" s="82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Y221"/>
      <c r="AZ221"/>
      <c r="BA221"/>
      <c r="BB221"/>
      <c r="BC221"/>
      <c r="BE221"/>
      <c r="BF221"/>
      <c r="BG221"/>
      <c r="BH221"/>
      <c r="BI221"/>
      <c r="BK221"/>
      <c r="BL221"/>
      <c r="BM221"/>
      <c r="BN221"/>
      <c r="BO221"/>
      <c r="BQ221"/>
      <c r="BR221"/>
      <c r="BS221"/>
      <c r="BT221"/>
      <c r="BU221"/>
      <c r="BW221"/>
      <c r="BX221"/>
      <c r="BY221"/>
      <c r="BZ221"/>
      <c r="CA221"/>
    </row>
    <row r="222" spans="9:79">
      <c r="I222" s="82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Y222"/>
      <c r="AZ222"/>
      <c r="BA222"/>
      <c r="BB222"/>
      <c r="BC222"/>
      <c r="BE222"/>
      <c r="BF222"/>
      <c r="BG222"/>
      <c r="BH222"/>
      <c r="BI222"/>
      <c r="BK222"/>
      <c r="BL222"/>
      <c r="BM222"/>
      <c r="BN222"/>
      <c r="BO222"/>
      <c r="BQ222"/>
      <c r="BR222"/>
      <c r="BS222"/>
      <c r="BT222"/>
      <c r="BU222"/>
      <c r="BW222"/>
      <c r="BX222"/>
      <c r="BY222"/>
      <c r="BZ222"/>
      <c r="CA222"/>
    </row>
    <row r="223" spans="9:79">
      <c r="I223" s="82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Y223"/>
      <c r="AZ223"/>
      <c r="BA223"/>
      <c r="BB223"/>
      <c r="BC223"/>
      <c r="BE223"/>
      <c r="BF223"/>
      <c r="BG223"/>
      <c r="BH223"/>
      <c r="BI223"/>
      <c r="BK223"/>
      <c r="BL223"/>
      <c r="BM223"/>
      <c r="BN223"/>
      <c r="BO223"/>
      <c r="BQ223"/>
      <c r="BR223"/>
      <c r="BS223"/>
      <c r="BT223"/>
      <c r="BU223"/>
      <c r="BW223"/>
      <c r="BX223"/>
      <c r="BY223"/>
      <c r="BZ223"/>
      <c r="CA223"/>
    </row>
    <row r="224" spans="9:79">
      <c r="I224" s="82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Y224"/>
      <c r="AZ224"/>
      <c r="BA224"/>
      <c r="BB224"/>
      <c r="BC224"/>
      <c r="BE224"/>
      <c r="BF224"/>
      <c r="BG224"/>
      <c r="BH224"/>
      <c r="BI224"/>
      <c r="BK224"/>
      <c r="BL224"/>
      <c r="BM224"/>
      <c r="BN224"/>
      <c r="BO224"/>
      <c r="BQ224"/>
      <c r="BR224"/>
      <c r="BS224"/>
      <c r="BT224"/>
      <c r="BU224"/>
      <c r="BW224"/>
      <c r="BX224"/>
      <c r="BY224"/>
      <c r="BZ224"/>
      <c r="CA224"/>
    </row>
    <row r="225" spans="9:79">
      <c r="I225" s="82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Y225"/>
      <c r="AZ225"/>
      <c r="BA225"/>
      <c r="BB225"/>
      <c r="BC225"/>
      <c r="BE225"/>
      <c r="BF225"/>
      <c r="BG225"/>
      <c r="BH225"/>
      <c r="BI225"/>
      <c r="BK225"/>
      <c r="BL225"/>
      <c r="BM225"/>
      <c r="BN225"/>
      <c r="BO225"/>
      <c r="BQ225"/>
      <c r="BR225"/>
      <c r="BS225"/>
      <c r="BT225"/>
      <c r="BU225"/>
      <c r="BW225"/>
      <c r="BX225"/>
      <c r="BY225"/>
      <c r="BZ225"/>
      <c r="CA225"/>
    </row>
    <row r="226" spans="9:79">
      <c r="I226" s="82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Y226"/>
      <c r="AZ226"/>
      <c r="BA226"/>
      <c r="BB226"/>
      <c r="BC226"/>
      <c r="BE226"/>
      <c r="BF226"/>
      <c r="BG226"/>
      <c r="BH226"/>
      <c r="BI226"/>
      <c r="BK226"/>
      <c r="BL226"/>
      <c r="BM226"/>
      <c r="BN226"/>
      <c r="BO226"/>
      <c r="BQ226"/>
      <c r="BR226"/>
      <c r="BS226"/>
      <c r="BT226"/>
      <c r="BU226"/>
      <c r="BW226"/>
      <c r="BX226"/>
      <c r="BY226"/>
      <c r="BZ226"/>
      <c r="CA226"/>
    </row>
    <row r="227" spans="9:79">
      <c r="I227" s="82"/>
      <c r="J227" s="71"/>
      <c r="K227"/>
      <c r="L227"/>
      <c r="M227"/>
      <c r="N227"/>
      <c r="O227"/>
      <c r="P227"/>
      <c r="Q227" s="71"/>
      <c r="R227" s="71"/>
      <c r="S227" s="71"/>
      <c r="T227" s="71"/>
      <c r="U227" s="71"/>
      <c r="V227" s="71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Y227"/>
      <c r="AZ227"/>
      <c r="BA227"/>
      <c r="BB227"/>
      <c r="BC227"/>
      <c r="BE227"/>
      <c r="BF227"/>
      <c r="BG227"/>
      <c r="BH227"/>
      <c r="BI227"/>
      <c r="BK227"/>
      <c r="BL227"/>
      <c r="BM227"/>
      <c r="BN227"/>
      <c r="BO227"/>
      <c r="BQ227"/>
      <c r="BR227"/>
      <c r="BS227"/>
      <c r="BT227"/>
      <c r="BU227"/>
      <c r="BW227"/>
      <c r="BX227"/>
      <c r="BY227"/>
      <c r="BZ227"/>
      <c r="CA227"/>
    </row>
    <row r="228" spans="9:79">
      <c r="I228" s="82"/>
      <c r="J228" s="71"/>
      <c r="K228"/>
      <c r="L228"/>
      <c r="M228"/>
      <c r="N228"/>
      <c r="O228"/>
      <c r="P228"/>
      <c r="Q228" s="71"/>
      <c r="R228" s="71"/>
      <c r="S228" s="71"/>
      <c r="T228" s="71"/>
      <c r="U228" s="71"/>
      <c r="V228" s="71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Y228"/>
      <c r="AZ228"/>
      <c r="BA228"/>
      <c r="BB228"/>
      <c r="BC228"/>
      <c r="BE228"/>
      <c r="BF228"/>
      <c r="BG228"/>
      <c r="BH228"/>
      <c r="BI228"/>
      <c r="BK228"/>
      <c r="BL228"/>
      <c r="BM228"/>
      <c r="BN228"/>
      <c r="BO228"/>
      <c r="BQ228"/>
      <c r="BR228"/>
      <c r="BS228"/>
      <c r="BT228"/>
      <c r="BU228"/>
      <c r="BW228"/>
      <c r="BX228"/>
      <c r="BY228"/>
      <c r="BZ228"/>
      <c r="CA228"/>
    </row>
    <row r="229" spans="9:79">
      <c r="I229" s="82"/>
      <c r="J229" s="71"/>
      <c r="K229"/>
      <c r="L229"/>
      <c r="M229"/>
      <c r="N229"/>
      <c r="O229"/>
      <c r="P229"/>
      <c r="Q229" s="71"/>
      <c r="R229" s="71"/>
      <c r="S229" s="71"/>
      <c r="T229" s="71"/>
      <c r="U229" s="71"/>
      <c r="V229" s="71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Y229"/>
      <c r="AZ229"/>
      <c r="BA229"/>
      <c r="BB229"/>
      <c r="BC229"/>
      <c r="BE229"/>
      <c r="BF229"/>
      <c r="BG229"/>
      <c r="BH229"/>
      <c r="BI229"/>
      <c r="BK229"/>
      <c r="BL229"/>
      <c r="BM229"/>
      <c r="BN229"/>
      <c r="BO229"/>
      <c r="BQ229"/>
      <c r="BR229"/>
      <c r="BS229"/>
      <c r="BT229"/>
      <c r="BU229"/>
      <c r="BW229"/>
      <c r="BX229"/>
      <c r="BY229"/>
      <c r="BZ229"/>
      <c r="CA229"/>
    </row>
    <row r="230" spans="9:79">
      <c r="I230" s="82"/>
      <c r="J230" s="71"/>
      <c r="K230"/>
      <c r="L230"/>
      <c r="M230"/>
      <c r="N230"/>
      <c r="O230"/>
      <c r="P230"/>
      <c r="Q230" s="71"/>
      <c r="R230" s="71"/>
      <c r="S230" s="71"/>
      <c r="T230" s="71"/>
      <c r="U230" s="71"/>
      <c r="V230" s="71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Y230"/>
      <c r="AZ230"/>
      <c r="BA230"/>
      <c r="BB230"/>
      <c r="BC230"/>
      <c r="BE230"/>
      <c r="BF230"/>
      <c r="BG230"/>
      <c r="BH230"/>
      <c r="BI230"/>
      <c r="BK230"/>
      <c r="BL230"/>
      <c r="BM230"/>
      <c r="BN230"/>
      <c r="BO230"/>
      <c r="BQ230"/>
      <c r="BR230"/>
      <c r="BS230"/>
      <c r="BT230"/>
      <c r="BU230"/>
      <c r="BW230"/>
      <c r="BX230"/>
      <c r="BY230"/>
      <c r="BZ230"/>
      <c r="CA230"/>
    </row>
    <row r="231" spans="9:79">
      <c r="I231" s="82"/>
      <c r="J231" s="71"/>
      <c r="K231"/>
      <c r="L231"/>
      <c r="M231"/>
      <c r="N231"/>
      <c r="O231"/>
      <c r="P231"/>
      <c r="Q231" s="71"/>
      <c r="R231" s="71"/>
      <c r="S231" s="71"/>
      <c r="T231" s="71"/>
      <c r="U231" s="71"/>
      <c r="V231" s="7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Y231"/>
      <c r="AZ231"/>
      <c r="BA231"/>
      <c r="BB231"/>
      <c r="BC231"/>
      <c r="BE231"/>
      <c r="BF231"/>
      <c r="BG231"/>
      <c r="BH231"/>
      <c r="BI231"/>
      <c r="BK231"/>
      <c r="BL231"/>
      <c r="BM231"/>
      <c r="BN231"/>
      <c r="BO231"/>
      <c r="BQ231"/>
      <c r="BR231"/>
      <c r="BS231"/>
      <c r="BT231"/>
      <c r="BU231"/>
      <c r="BW231"/>
      <c r="BX231"/>
      <c r="BY231"/>
      <c r="BZ231"/>
      <c r="CA231"/>
    </row>
    <row r="232" spans="9:79">
      <c r="I232" s="82"/>
      <c r="J232" s="71"/>
      <c r="K232"/>
      <c r="L232"/>
      <c r="M232"/>
      <c r="N232"/>
      <c r="O232"/>
      <c r="P232"/>
      <c r="Q232" s="71"/>
      <c r="R232" s="71"/>
      <c r="S232" s="71"/>
      <c r="T232" s="71"/>
      <c r="U232" s="71"/>
      <c r="V232" s="71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Y232"/>
      <c r="AZ232"/>
      <c r="BA232"/>
      <c r="BB232"/>
      <c r="BC232"/>
      <c r="BE232"/>
      <c r="BF232"/>
      <c r="BG232"/>
      <c r="BH232"/>
      <c r="BI232"/>
      <c r="BK232"/>
      <c r="BL232"/>
      <c r="BM232"/>
      <c r="BN232"/>
      <c r="BO232"/>
      <c r="BQ232"/>
      <c r="BR232"/>
      <c r="BS232"/>
      <c r="BT232"/>
      <c r="BU232"/>
      <c r="BW232"/>
      <c r="BX232"/>
      <c r="BY232"/>
      <c r="BZ232"/>
      <c r="CA232"/>
    </row>
    <row r="233" spans="9:79">
      <c r="I233" s="82"/>
      <c r="J233" s="71"/>
      <c r="K233"/>
      <c r="L233"/>
      <c r="M233"/>
      <c r="N233"/>
      <c r="O233"/>
      <c r="P233"/>
      <c r="Q233" s="71"/>
      <c r="R233" s="71"/>
      <c r="S233" s="71"/>
      <c r="T233" s="71"/>
      <c r="U233" s="71"/>
      <c r="V233" s="71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Y233"/>
      <c r="AZ233"/>
      <c r="BA233"/>
      <c r="BB233"/>
      <c r="BC233"/>
      <c r="BE233"/>
      <c r="BF233"/>
      <c r="BG233"/>
      <c r="BH233"/>
      <c r="BI233"/>
      <c r="BK233"/>
      <c r="BL233"/>
      <c r="BM233"/>
      <c r="BN233"/>
      <c r="BO233"/>
      <c r="BQ233"/>
      <c r="BR233"/>
      <c r="BS233"/>
      <c r="BT233"/>
      <c r="BU233"/>
      <c r="BW233"/>
      <c r="BX233"/>
      <c r="BY233"/>
      <c r="BZ233"/>
      <c r="CA233"/>
    </row>
    <row r="234" spans="9:79">
      <c r="I234" s="82"/>
      <c r="J234" s="71"/>
      <c r="K234"/>
      <c r="L234"/>
      <c r="M234"/>
      <c r="N234"/>
      <c r="O234"/>
      <c r="P234"/>
      <c r="Q234" s="71"/>
      <c r="R234" s="71"/>
      <c r="S234" s="71"/>
      <c r="T234" s="71"/>
      <c r="U234" s="71"/>
      <c r="V234" s="71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Y234"/>
      <c r="AZ234"/>
      <c r="BA234"/>
      <c r="BB234"/>
      <c r="BC234"/>
      <c r="BE234"/>
      <c r="BF234"/>
      <c r="BG234"/>
      <c r="BH234"/>
      <c r="BI234"/>
      <c r="BK234"/>
      <c r="BL234"/>
      <c r="BM234"/>
      <c r="BN234"/>
      <c r="BO234"/>
      <c r="BQ234"/>
      <c r="BR234"/>
      <c r="BS234"/>
      <c r="BT234"/>
      <c r="BU234"/>
      <c r="BW234"/>
      <c r="BX234"/>
      <c r="BY234"/>
      <c r="BZ234"/>
      <c r="CA234"/>
    </row>
    <row r="235" spans="9:79">
      <c r="I235" s="82"/>
      <c r="J235" s="71"/>
      <c r="K235"/>
      <c r="L235"/>
      <c r="M235"/>
      <c r="N235"/>
      <c r="O235"/>
      <c r="P235"/>
      <c r="Q235" s="71"/>
      <c r="R235" s="71"/>
      <c r="S235" s="71"/>
      <c r="T235" s="71"/>
      <c r="U235" s="71"/>
      <c r="V235" s="71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Y235"/>
      <c r="AZ235"/>
      <c r="BA235"/>
      <c r="BB235"/>
      <c r="BC235"/>
      <c r="BE235"/>
      <c r="BF235"/>
      <c r="BG235"/>
      <c r="BH235"/>
      <c r="BI235"/>
      <c r="BK235"/>
      <c r="BL235"/>
      <c r="BM235"/>
      <c r="BN235"/>
      <c r="BO235"/>
      <c r="BQ235"/>
      <c r="BR235"/>
      <c r="BS235"/>
      <c r="BT235"/>
      <c r="BU235"/>
      <c r="BW235"/>
      <c r="BX235"/>
      <c r="BY235"/>
      <c r="BZ235"/>
      <c r="CA235"/>
    </row>
    <row r="236" spans="9:79">
      <c r="I236" s="82"/>
      <c r="J236" s="71"/>
      <c r="K236"/>
      <c r="L236"/>
      <c r="M236"/>
      <c r="N236"/>
      <c r="O236"/>
      <c r="P236"/>
      <c r="Q236" s="71"/>
      <c r="R236" s="71"/>
      <c r="S236" s="71"/>
      <c r="T236" s="71"/>
      <c r="U236" s="71"/>
      <c r="V236" s="71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Y236"/>
      <c r="AZ236"/>
      <c r="BA236"/>
      <c r="BB236"/>
      <c r="BC236"/>
      <c r="BE236"/>
      <c r="BF236"/>
      <c r="BG236"/>
      <c r="BH236"/>
      <c r="BI236"/>
      <c r="BK236"/>
      <c r="BL236"/>
      <c r="BM236"/>
      <c r="BN236"/>
      <c r="BO236"/>
      <c r="BQ236"/>
      <c r="BR236"/>
      <c r="BS236"/>
      <c r="BT236"/>
      <c r="BU236"/>
      <c r="BW236"/>
      <c r="BX236"/>
      <c r="BY236"/>
      <c r="BZ236"/>
      <c r="CA236"/>
    </row>
    <row r="237" spans="9:79">
      <c r="I237" s="82"/>
      <c r="J237" s="71"/>
      <c r="K237"/>
      <c r="L237"/>
      <c r="M237"/>
      <c r="N237"/>
      <c r="O237"/>
      <c r="P237"/>
      <c r="Q237" s="71"/>
      <c r="R237" s="71"/>
      <c r="S237" s="71"/>
      <c r="T237" s="71"/>
      <c r="U237" s="71"/>
      <c r="V237" s="71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Y237"/>
      <c r="AZ237"/>
      <c r="BA237"/>
      <c r="BB237"/>
      <c r="BC237"/>
      <c r="BE237"/>
      <c r="BF237"/>
      <c r="BG237"/>
      <c r="BH237"/>
      <c r="BI237"/>
      <c r="BK237"/>
      <c r="BL237"/>
      <c r="BM237"/>
      <c r="BN237"/>
      <c r="BO237"/>
      <c r="BQ237"/>
      <c r="BR237"/>
      <c r="BS237"/>
      <c r="BT237"/>
      <c r="BU237"/>
      <c r="BW237"/>
      <c r="BX237"/>
      <c r="BY237"/>
      <c r="BZ237"/>
      <c r="CA237"/>
    </row>
    <row r="238" spans="9:79">
      <c r="I238" s="82"/>
      <c r="J238" s="71"/>
      <c r="K238"/>
      <c r="L238"/>
      <c r="M238"/>
      <c r="N238"/>
      <c r="O238"/>
      <c r="P238"/>
      <c r="Q238" s="71"/>
      <c r="R238" s="71"/>
      <c r="S238" s="71"/>
      <c r="T238" s="71"/>
      <c r="U238" s="71"/>
      <c r="V238" s="71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Y238"/>
      <c r="AZ238"/>
      <c r="BA238"/>
      <c r="BB238"/>
      <c r="BC238"/>
      <c r="BE238"/>
      <c r="BF238"/>
      <c r="BG238"/>
      <c r="BH238"/>
      <c r="BI238"/>
      <c r="BK238"/>
      <c r="BL238"/>
      <c r="BM238"/>
      <c r="BN238"/>
      <c r="BO238"/>
      <c r="BQ238"/>
      <c r="BR238"/>
      <c r="BS238"/>
      <c r="BT238"/>
      <c r="BU238"/>
      <c r="BW238"/>
      <c r="BX238"/>
      <c r="BY238"/>
      <c r="BZ238"/>
      <c r="CA238"/>
    </row>
    <row r="239" spans="9:79">
      <c r="I239" s="82"/>
      <c r="J239" s="71"/>
      <c r="K239"/>
      <c r="L239"/>
      <c r="M239"/>
      <c r="N239"/>
      <c r="O239"/>
      <c r="P239"/>
      <c r="Q239" s="71"/>
      <c r="R239" s="71"/>
      <c r="S239" s="71"/>
      <c r="T239" s="71"/>
      <c r="U239" s="71"/>
      <c r="V239" s="71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Y239"/>
      <c r="AZ239"/>
      <c r="BA239"/>
      <c r="BB239"/>
      <c r="BC239"/>
      <c r="BE239"/>
      <c r="BF239"/>
      <c r="BG239"/>
      <c r="BH239"/>
      <c r="BI239"/>
      <c r="BK239"/>
      <c r="BL239"/>
      <c r="BM239"/>
      <c r="BN239"/>
      <c r="BO239"/>
      <c r="BQ239"/>
      <c r="BR239"/>
      <c r="BS239"/>
      <c r="BT239"/>
      <c r="BU239"/>
      <c r="BW239"/>
      <c r="BX239"/>
      <c r="BY239"/>
      <c r="BZ239"/>
      <c r="CA239"/>
    </row>
    <row r="240" spans="9:79">
      <c r="I240" s="82"/>
      <c r="J240" s="71"/>
      <c r="K240"/>
      <c r="L240"/>
      <c r="M240"/>
      <c r="N240"/>
      <c r="O240"/>
      <c r="P240"/>
      <c r="Q240" s="71"/>
      <c r="R240" s="71"/>
      <c r="S240" s="71"/>
      <c r="T240" s="71"/>
      <c r="U240" s="71"/>
      <c r="V240" s="71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Y240"/>
      <c r="AZ240"/>
      <c r="BA240"/>
      <c r="BB240"/>
      <c r="BC240"/>
      <c r="BE240"/>
      <c r="BF240"/>
      <c r="BG240"/>
      <c r="BH240"/>
      <c r="BI240"/>
      <c r="BK240"/>
      <c r="BL240"/>
      <c r="BM240"/>
      <c r="BN240"/>
      <c r="BO240"/>
      <c r="BQ240"/>
      <c r="BR240"/>
      <c r="BS240"/>
      <c r="BT240"/>
      <c r="BU240"/>
      <c r="BW240"/>
      <c r="BX240"/>
      <c r="BY240"/>
      <c r="BZ240"/>
      <c r="CA240"/>
    </row>
    <row r="241" spans="9:79">
      <c r="I241" s="82"/>
      <c r="J241" s="71"/>
      <c r="K241"/>
      <c r="L241"/>
      <c r="M241"/>
      <c r="N241"/>
      <c r="O241"/>
      <c r="P241"/>
      <c r="Q241" s="71"/>
      <c r="R241" s="71"/>
      <c r="S241" s="71"/>
      <c r="T241" s="71"/>
      <c r="U241" s="71"/>
      <c r="V241" s="7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Y241"/>
      <c r="AZ241"/>
      <c r="BA241"/>
      <c r="BB241"/>
      <c r="BC241"/>
      <c r="BE241"/>
      <c r="BF241"/>
      <c r="BG241"/>
      <c r="BH241"/>
      <c r="BI241"/>
      <c r="BK241"/>
      <c r="BL241"/>
      <c r="BM241"/>
      <c r="BN241"/>
      <c r="BO241"/>
      <c r="BQ241"/>
      <c r="BR241"/>
      <c r="BS241"/>
      <c r="BT241"/>
      <c r="BU241"/>
      <c r="BW241"/>
      <c r="BX241"/>
      <c r="BY241"/>
      <c r="BZ241"/>
      <c r="CA241"/>
    </row>
    <row r="242" spans="9:79">
      <c r="I242" s="82"/>
      <c r="J242" s="71"/>
      <c r="K242"/>
      <c r="L242"/>
      <c r="M242"/>
      <c r="N242"/>
      <c r="O242"/>
      <c r="P242"/>
      <c r="Q242" s="71"/>
      <c r="R242" s="71"/>
      <c r="S242" s="71"/>
      <c r="T242" s="71"/>
      <c r="U242" s="71"/>
      <c r="V242" s="71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Y242"/>
      <c r="AZ242"/>
      <c r="BA242"/>
      <c r="BB242"/>
      <c r="BC242"/>
      <c r="BE242"/>
      <c r="BF242"/>
      <c r="BG242"/>
      <c r="BH242"/>
      <c r="BI242"/>
      <c r="BK242"/>
      <c r="BL242"/>
      <c r="BM242"/>
      <c r="BN242"/>
      <c r="BO242"/>
      <c r="BQ242"/>
      <c r="BR242"/>
      <c r="BS242"/>
      <c r="BT242"/>
      <c r="BU242"/>
      <c r="BW242"/>
      <c r="BX242"/>
      <c r="BY242"/>
      <c r="BZ242"/>
      <c r="CA242"/>
    </row>
    <row r="243" spans="9:79">
      <c r="I243" s="82"/>
      <c r="J243" s="71"/>
      <c r="K243"/>
      <c r="L243"/>
      <c r="M243"/>
      <c r="N243"/>
      <c r="O243"/>
      <c r="P243"/>
      <c r="Q243" s="71"/>
      <c r="R243" s="71"/>
      <c r="S243" s="71"/>
      <c r="T243" s="71"/>
      <c r="U243" s="71"/>
      <c r="V243" s="71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Y243"/>
      <c r="AZ243"/>
      <c r="BA243"/>
      <c r="BB243"/>
      <c r="BC243"/>
      <c r="BE243"/>
      <c r="BF243"/>
      <c r="BG243"/>
      <c r="BH243"/>
      <c r="BI243"/>
      <c r="BK243"/>
      <c r="BL243"/>
      <c r="BM243"/>
      <c r="BN243"/>
      <c r="BO243"/>
      <c r="BQ243"/>
      <c r="BR243"/>
      <c r="BS243"/>
      <c r="BT243"/>
      <c r="BU243"/>
      <c r="BW243"/>
      <c r="BX243"/>
      <c r="BY243"/>
      <c r="BZ243"/>
      <c r="CA243"/>
    </row>
    <row r="244" spans="9:79">
      <c r="I244" s="82"/>
      <c r="J244" s="71"/>
      <c r="K244"/>
      <c r="L244"/>
      <c r="M244"/>
      <c r="N244"/>
      <c r="O244"/>
      <c r="P244"/>
      <c r="Q244" s="71"/>
      <c r="R244" s="71"/>
      <c r="S244" s="71"/>
      <c r="T244" s="71"/>
      <c r="U244" s="71"/>
      <c r="V244" s="71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Y244"/>
      <c r="AZ244"/>
      <c r="BA244"/>
      <c r="BB244"/>
      <c r="BC244"/>
      <c r="BE244"/>
      <c r="BF244"/>
      <c r="BG244"/>
      <c r="BH244"/>
      <c r="BI244"/>
      <c r="BK244"/>
      <c r="BL244"/>
      <c r="BM244"/>
      <c r="BN244"/>
      <c r="BO244"/>
      <c r="BQ244"/>
      <c r="BR244"/>
      <c r="BS244"/>
      <c r="BT244"/>
      <c r="BU244"/>
      <c r="BW244"/>
      <c r="BX244"/>
      <c r="BY244"/>
      <c r="BZ244"/>
      <c r="CA244"/>
    </row>
    <row r="245" spans="9:79">
      <c r="I245" s="82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Y245"/>
      <c r="AZ245"/>
      <c r="BA245"/>
      <c r="BB245"/>
      <c r="BC245"/>
      <c r="BE245"/>
      <c r="BF245"/>
      <c r="BG245"/>
      <c r="BH245"/>
      <c r="BI245"/>
      <c r="BK245"/>
      <c r="BL245"/>
      <c r="BM245"/>
      <c r="BN245"/>
      <c r="BO245"/>
      <c r="BQ245"/>
      <c r="BR245"/>
      <c r="BS245"/>
      <c r="BT245"/>
      <c r="BU245"/>
      <c r="BW245"/>
      <c r="BX245"/>
      <c r="BY245"/>
      <c r="BZ245"/>
      <c r="CA245"/>
    </row>
    <row r="246" spans="9:79">
      <c r="I246" s="82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Y246"/>
      <c r="AZ246"/>
      <c r="BA246"/>
      <c r="BB246"/>
      <c r="BC246"/>
      <c r="BE246"/>
      <c r="BF246"/>
      <c r="BG246"/>
      <c r="BH246"/>
      <c r="BI246"/>
      <c r="BK246"/>
      <c r="BL246"/>
      <c r="BM246"/>
      <c r="BN246"/>
      <c r="BO246"/>
      <c r="BQ246"/>
      <c r="BR246"/>
      <c r="BS246"/>
      <c r="BT246"/>
      <c r="BU246"/>
      <c r="BW246"/>
      <c r="BX246"/>
      <c r="BY246"/>
      <c r="BZ246"/>
      <c r="CA246"/>
    </row>
    <row r="247" spans="9:79">
      <c r="I247" s="82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Y247"/>
      <c r="AZ247"/>
      <c r="BA247"/>
      <c r="BB247"/>
      <c r="BC247"/>
      <c r="BE247"/>
      <c r="BF247"/>
      <c r="BG247"/>
      <c r="BH247"/>
      <c r="BI247"/>
      <c r="BK247"/>
      <c r="BL247"/>
      <c r="BM247"/>
      <c r="BN247"/>
      <c r="BO247"/>
      <c r="BQ247"/>
      <c r="BR247"/>
      <c r="BS247"/>
      <c r="BT247"/>
      <c r="BU247"/>
      <c r="BW247"/>
      <c r="BX247"/>
      <c r="BY247"/>
      <c r="BZ247"/>
      <c r="CA247"/>
    </row>
    <row r="248" spans="9:79">
      <c r="I248" s="82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Y248"/>
      <c r="AZ248"/>
      <c r="BA248"/>
      <c r="BB248"/>
      <c r="BC248"/>
      <c r="BE248"/>
      <c r="BF248"/>
      <c r="BG248"/>
      <c r="BH248"/>
      <c r="BI248"/>
      <c r="BK248"/>
      <c r="BL248"/>
      <c r="BM248"/>
      <c r="BN248"/>
      <c r="BO248"/>
      <c r="BQ248"/>
      <c r="BR248"/>
      <c r="BS248"/>
      <c r="BT248"/>
      <c r="BU248"/>
      <c r="BW248"/>
      <c r="BX248"/>
      <c r="BY248"/>
      <c r="BZ248"/>
      <c r="CA248"/>
    </row>
    <row r="249" spans="9:79">
      <c r="I249" s="82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Y249"/>
      <c r="AZ249"/>
      <c r="BA249"/>
      <c r="BB249"/>
      <c r="BC249"/>
      <c r="BE249"/>
      <c r="BF249"/>
      <c r="BG249"/>
      <c r="BH249"/>
      <c r="BI249"/>
      <c r="BK249"/>
      <c r="BL249"/>
      <c r="BM249"/>
      <c r="BN249"/>
      <c r="BO249"/>
      <c r="BQ249"/>
      <c r="BR249"/>
      <c r="BS249"/>
      <c r="BT249"/>
      <c r="BU249"/>
      <c r="BW249"/>
      <c r="BX249"/>
      <c r="BY249"/>
      <c r="BZ249"/>
      <c r="CA249"/>
    </row>
    <row r="250" spans="9:79">
      <c r="I250" s="82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Y250"/>
      <c r="AZ250"/>
      <c r="BA250"/>
      <c r="BB250"/>
      <c r="BC250"/>
      <c r="BE250"/>
      <c r="BF250"/>
      <c r="BG250"/>
      <c r="BH250"/>
      <c r="BI250"/>
      <c r="BK250"/>
      <c r="BL250"/>
      <c r="BM250"/>
      <c r="BN250"/>
      <c r="BO250"/>
      <c r="BQ250"/>
      <c r="BR250"/>
      <c r="BS250"/>
      <c r="BT250"/>
      <c r="BU250"/>
      <c r="BW250"/>
      <c r="BX250"/>
      <c r="BY250"/>
      <c r="BZ250"/>
      <c r="CA250"/>
    </row>
    <row r="251" spans="9:79">
      <c r="I251" s="82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Y251"/>
      <c r="AZ251"/>
      <c r="BA251"/>
      <c r="BB251"/>
      <c r="BC251"/>
      <c r="BE251"/>
      <c r="BF251"/>
      <c r="BG251"/>
      <c r="BH251"/>
      <c r="BI251"/>
      <c r="BK251"/>
      <c r="BL251"/>
      <c r="BM251"/>
      <c r="BN251"/>
      <c r="BO251"/>
      <c r="BQ251"/>
      <c r="BR251"/>
      <c r="BS251"/>
      <c r="BT251"/>
      <c r="BU251"/>
      <c r="BW251"/>
      <c r="BX251"/>
      <c r="BY251"/>
      <c r="BZ251"/>
      <c r="CA251"/>
    </row>
    <row r="252" spans="9:79">
      <c r="I252" s="82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Y252"/>
      <c r="AZ252"/>
      <c r="BA252"/>
      <c r="BB252"/>
      <c r="BC252"/>
      <c r="BE252"/>
      <c r="BF252"/>
      <c r="BG252"/>
      <c r="BH252"/>
      <c r="BI252"/>
      <c r="BK252"/>
      <c r="BL252"/>
      <c r="BM252"/>
      <c r="BN252"/>
      <c r="BO252"/>
      <c r="BQ252"/>
      <c r="BR252"/>
      <c r="BS252"/>
      <c r="BT252"/>
      <c r="BU252"/>
      <c r="BW252"/>
      <c r="BX252"/>
      <c r="BY252"/>
      <c r="BZ252"/>
      <c r="CA252"/>
    </row>
    <row r="253" spans="9:79">
      <c r="I253" s="82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Y253"/>
      <c r="AZ253"/>
      <c r="BA253"/>
      <c r="BB253"/>
      <c r="BC253"/>
      <c r="BE253"/>
      <c r="BF253"/>
      <c r="BG253"/>
      <c r="BH253"/>
      <c r="BI253"/>
      <c r="BK253"/>
      <c r="BL253"/>
      <c r="BM253"/>
      <c r="BN253"/>
      <c r="BO253"/>
      <c r="BQ253"/>
      <c r="BR253"/>
      <c r="BS253"/>
      <c r="BT253"/>
      <c r="BU253"/>
      <c r="BW253"/>
      <c r="BX253"/>
      <c r="BY253"/>
      <c r="BZ253"/>
      <c r="CA253"/>
    </row>
    <row r="254" spans="9:79">
      <c r="I254" s="82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Y254"/>
      <c r="AZ254"/>
      <c r="BA254"/>
      <c r="BB254"/>
      <c r="BC254"/>
      <c r="BE254"/>
      <c r="BF254"/>
      <c r="BG254"/>
      <c r="BH254"/>
      <c r="BI254"/>
      <c r="BK254"/>
      <c r="BL254"/>
      <c r="BM254"/>
      <c r="BN254"/>
      <c r="BO254"/>
      <c r="BQ254"/>
      <c r="BR254"/>
      <c r="BS254"/>
      <c r="BT254"/>
      <c r="BU254"/>
      <c r="BW254"/>
      <c r="BX254"/>
      <c r="BY254"/>
      <c r="BZ254"/>
      <c r="CA254"/>
    </row>
    <row r="255" spans="9:79">
      <c r="I255" s="82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Y255"/>
      <c r="AZ255"/>
      <c r="BA255"/>
      <c r="BB255"/>
      <c r="BC255"/>
      <c r="BE255"/>
      <c r="BF255"/>
      <c r="BG255"/>
      <c r="BH255"/>
      <c r="BI255"/>
      <c r="BK255"/>
      <c r="BL255"/>
      <c r="BM255"/>
      <c r="BN255"/>
      <c r="BO255"/>
      <c r="BQ255"/>
      <c r="BR255"/>
      <c r="BS255"/>
      <c r="BT255"/>
      <c r="BU255"/>
      <c r="BW255"/>
      <c r="BX255"/>
      <c r="BY255"/>
      <c r="BZ255"/>
      <c r="CA255"/>
    </row>
    <row r="256" spans="9:79">
      <c r="I256" s="82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Y256"/>
      <c r="AZ256"/>
      <c r="BA256"/>
      <c r="BB256"/>
      <c r="BC256"/>
      <c r="BE256"/>
      <c r="BF256"/>
      <c r="BG256"/>
      <c r="BH256"/>
      <c r="BI256"/>
      <c r="BK256"/>
      <c r="BL256"/>
      <c r="BM256"/>
      <c r="BN256"/>
      <c r="BO256"/>
      <c r="BQ256"/>
      <c r="BR256"/>
      <c r="BS256"/>
      <c r="BT256"/>
      <c r="BU256"/>
      <c r="BW256"/>
      <c r="BX256"/>
      <c r="BY256"/>
      <c r="BZ256"/>
      <c r="CA256"/>
    </row>
    <row r="257" spans="9:79">
      <c r="I257" s="82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Y257"/>
      <c r="AZ257"/>
      <c r="BA257"/>
      <c r="BB257"/>
      <c r="BC257"/>
      <c r="BE257"/>
      <c r="BF257"/>
      <c r="BG257"/>
      <c r="BH257"/>
      <c r="BI257"/>
      <c r="BK257"/>
      <c r="BL257"/>
      <c r="BM257"/>
      <c r="BN257"/>
      <c r="BO257"/>
      <c r="BQ257"/>
      <c r="BR257"/>
      <c r="BS257"/>
      <c r="BT257"/>
      <c r="BU257"/>
      <c r="BW257"/>
      <c r="BX257"/>
      <c r="BY257"/>
      <c r="BZ257"/>
      <c r="CA257"/>
    </row>
    <row r="258" spans="9:79">
      <c r="I258" s="82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Y258"/>
      <c r="AZ258"/>
      <c r="BA258"/>
      <c r="BB258"/>
      <c r="BC258"/>
      <c r="BE258"/>
      <c r="BF258"/>
      <c r="BG258"/>
      <c r="BH258"/>
      <c r="BI258"/>
      <c r="BK258"/>
      <c r="BL258"/>
      <c r="BM258"/>
      <c r="BN258"/>
      <c r="BO258"/>
      <c r="BQ258"/>
      <c r="BR258"/>
      <c r="BS258"/>
      <c r="BT258"/>
      <c r="BU258"/>
      <c r="BW258"/>
      <c r="BX258"/>
      <c r="BY258"/>
      <c r="BZ258"/>
      <c r="CA258"/>
    </row>
    <row r="259" spans="9:79">
      <c r="I259" s="82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Y259"/>
      <c r="AZ259"/>
      <c r="BA259"/>
      <c r="BB259"/>
      <c r="BC259"/>
      <c r="BE259"/>
      <c r="BF259"/>
      <c r="BG259"/>
      <c r="BH259"/>
      <c r="BI259"/>
      <c r="BK259"/>
      <c r="BL259"/>
      <c r="BM259"/>
      <c r="BN259"/>
      <c r="BO259"/>
      <c r="BQ259"/>
      <c r="BR259"/>
      <c r="BS259"/>
      <c r="BT259"/>
      <c r="BU259"/>
      <c r="BW259"/>
      <c r="BX259"/>
      <c r="BY259"/>
      <c r="BZ259"/>
      <c r="CA259"/>
    </row>
    <row r="260" spans="9:79">
      <c r="I260" s="82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Y260"/>
      <c r="AZ260"/>
      <c r="BA260"/>
      <c r="BB260"/>
      <c r="BC260"/>
      <c r="BE260"/>
      <c r="BF260"/>
      <c r="BG260"/>
      <c r="BH260"/>
      <c r="BI260"/>
      <c r="BK260"/>
      <c r="BL260"/>
      <c r="BM260"/>
      <c r="BN260"/>
      <c r="BO260"/>
      <c r="BQ260"/>
      <c r="BR260"/>
      <c r="BS260"/>
      <c r="BT260"/>
      <c r="BU260"/>
      <c r="BW260"/>
      <c r="BX260"/>
      <c r="BY260"/>
      <c r="BZ260"/>
      <c r="CA260"/>
    </row>
    <row r="261" spans="9:79">
      <c r="I261" s="82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Y261"/>
      <c r="AZ261"/>
      <c r="BA261"/>
      <c r="BB261"/>
      <c r="BC261"/>
      <c r="BE261"/>
      <c r="BF261"/>
      <c r="BG261"/>
      <c r="BH261"/>
      <c r="BI261"/>
      <c r="BK261"/>
      <c r="BL261"/>
      <c r="BM261"/>
      <c r="BN261"/>
      <c r="BO261"/>
      <c r="BQ261"/>
      <c r="BR261"/>
      <c r="BS261"/>
      <c r="BT261"/>
      <c r="BU261"/>
      <c r="BW261"/>
      <c r="BX261"/>
      <c r="BY261"/>
      <c r="BZ261"/>
      <c r="CA261"/>
    </row>
    <row r="262" spans="9:79">
      <c r="I262" s="82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Y262"/>
      <c r="AZ262"/>
      <c r="BA262"/>
      <c r="BB262"/>
      <c r="BC262"/>
      <c r="BE262"/>
      <c r="BF262"/>
      <c r="BG262"/>
      <c r="BH262"/>
      <c r="BI262"/>
      <c r="BK262"/>
      <c r="BL262"/>
      <c r="BM262"/>
      <c r="BN262"/>
      <c r="BO262"/>
      <c r="BQ262"/>
      <c r="BR262"/>
      <c r="BS262"/>
      <c r="BT262"/>
      <c r="BU262"/>
      <c r="BW262"/>
      <c r="BX262"/>
      <c r="BY262"/>
      <c r="BZ262"/>
      <c r="CA262"/>
    </row>
    <row r="263" spans="9:79">
      <c r="I263" s="82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Y263"/>
      <c r="AZ263"/>
      <c r="BA263"/>
      <c r="BB263"/>
      <c r="BC263"/>
      <c r="BE263"/>
      <c r="BF263"/>
      <c r="BG263"/>
      <c r="BH263"/>
      <c r="BI263"/>
      <c r="BK263"/>
      <c r="BL263"/>
      <c r="BM263"/>
      <c r="BN263"/>
      <c r="BO263"/>
      <c r="BQ263"/>
      <c r="BR263"/>
      <c r="BS263"/>
      <c r="BT263"/>
      <c r="BU263"/>
      <c r="BW263"/>
      <c r="BX263"/>
      <c r="BY263"/>
      <c r="BZ263"/>
      <c r="CA263"/>
    </row>
    <row r="264" spans="9:79">
      <c r="I264" s="82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Y264"/>
      <c r="AZ264"/>
      <c r="BA264"/>
      <c r="BB264"/>
      <c r="BC264"/>
      <c r="BE264"/>
      <c r="BF264"/>
      <c r="BG264"/>
      <c r="BH264"/>
      <c r="BI264"/>
      <c r="BK264"/>
      <c r="BL264"/>
      <c r="BM264"/>
      <c r="BN264"/>
      <c r="BO264"/>
      <c r="BQ264"/>
      <c r="BR264"/>
      <c r="BS264"/>
      <c r="BT264"/>
      <c r="BU264"/>
      <c r="BW264"/>
      <c r="BX264"/>
      <c r="BY264"/>
      <c r="BZ264"/>
      <c r="CA264"/>
    </row>
    <row r="265" spans="9:79">
      <c r="I265" s="82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Y265"/>
      <c r="AZ265"/>
      <c r="BA265"/>
      <c r="BB265"/>
      <c r="BC265"/>
      <c r="BE265"/>
      <c r="BF265"/>
      <c r="BG265"/>
      <c r="BH265"/>
      <c r="BI265"/>
      <c r="BK265"/>
      <c r="BL265"/>
      <c r="BM265"/>
      <c r="BN265"/>
      <c r="BO265"/>
      <c r="BQ265"/>
      <c r="BR265"/>
      <c r="BS265"/>
      <c r="BT265"/>
      <c r="BU265"/>
      <c r="BW265"/>
      <c r="BX265"/>
      <c r="BY265"/>
      <c r="BZ265"/>
      <c r="CA265"/>
    </row>
    <row r="266" spans="9:79">
      <c r="I266" s="82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Y266"/>
      <c r="AZ266"/>
      <c r="BA266"/>
      <c r="BB266"/>
      <c r="BC266"/>
      <c r="BE266"/>
      <c r="BF266"/>
      <c r="BG266"/>
      <c r="BH266"/>
      <c r="BI266"/>
      <c r="BK266"/>
      <c r="BL266"/>
      <c r="BM266"/>
      <c r="BN266"/>
      <c r="BO266"/>
      <c r="BQ266"/>
      <c r="BR266"/>
      <c r="BS266"/>
      <c r="BT266"/>
      <c r="BU266"/>
      <c r="BW266"/>
      <c r="BX266"/>
      <c r="BY266"/>
      <c r="BZ266"/>
      <c r="CA266"/>
    </row>
    <row r="267" spans="9:79">
      <c r="I267" s="82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Y267"/>
      <c r="AZ267"/>
      <c r="BA267"/>
      <c r="BB267"/>
      <c r="BC267"/>
      <c r="BE267"/>
      <c r="BF267"/>
      <c r="BG267"/>
      <c r="BH267"/>
      <c r="BI267"/>
      <c r="BK267"/>
      <c r="BL267"/>
      <c r="BM267"/>
      <c r="BN267"/>
      <c r="BO267"/>
      <c r="BQ267"/>
      <c r="BR267"/>
      <c r="BS267"/>
      <c r="BT267"/>
      <c r="BU267"/>
      <c r="BW267"/>
      <c r="BX267"/>
      <c r="BY267"/>
      <c r="BZ267"/>
      <c r="CA267"/>
    </row>
    <row r="268" spans="9:79">
      <c r="I268" s="82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Y268"/>
      <c r="AZ268"/>
      <c r="BA268"/>
      <c r="BB268"/>
      <c r="BC268"/>
      <c r="BE268"/>
      <c r="BF268"/>
      <c r="BG268"/>
      <c r="BH268"/>
      <c r="BI268"/>
      <c r="BK268"/>
      <c r="BL268"/>
      <c r="BM268"/>
      <c r="BN268"/>
      <c r="BO268"/>
      <c r="BQ268"/>
      <c r="BR268"/>
      <c r="BS268"/>
      <c r="BT268"/>
      <c r="BU268"/>
      <c r="BW268"/>
      <c r="BX268"/>
      <c r="BY268"/>
      <c r="BZ268"/>
      <c r="CA268"/>
    </row>
    <row r="269" spans="9:79">
      <c r="I269" s="82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Y269"/>
      <c r="AZ269"/>
      <c r="BA269"/>
      <c r="BB269"/>
      <c r="BC269"/>
      <c r="BE269"/>
      <c r="BF269"/>
      <c r="BG269"/>
      <c r="BH269"/>
      <c r="BI269"/>
      <c r="BK269"/>
      <c r="BL269"/>
      <c r="BM269"/>
      <c r="BN269"/>
      <c r="BO269"/>
      <c r="BQ269"/>
      <c r="BR269"/>
      <c r="BS269"/>
      <c r="BT269"/>
      <c r="BU269"/>
      <c r="BW269"/>
      <c r="BX269"/>
      <c r="BY269"/>
      <c r="BZ269"/>
      <c r="CA269"/>
    </row>
    <row r="270" spans="9:79">
      <c r="I270" s="82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Y270"/>
      <c r="AZ270"/>
      <c r="BA270"/>
      <c r="BB270"/>
      <c r="BC270"/>
      <c r="BE270"/>
      <c r="BF270"/>
      <c r="BG270"/>
      <c r="BH270"/>
      <c r="BI270"/>
      <c r="BK270"/>
      <c r="BL270"/>
      <c r="BM270"/>
      <c r="BN270"/>
      <c r="BO270"/>
      <c r="BQ270"/>
      <c r="BR270"/>
      <c r="BS270"/>
      <c r="BT270"/>
      <c r="BU270"/>
      <c r="BW270"/>
      <c r="BX270"/>
      <c r="BY270"/>
      <c r="BZ270"/>
      <c r="CA270"/>
    </row>
    <row r="271" spans="9:79">
      <c r="I271" s="82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Y271"/>
      <c r="AZ271"/>
      <c r="BA271"/>
      <c r="BB271"/>
      <c r="BC271"/>
      <c r="BE271"/>
      <c r="BF271"/>
      <c r="BG271"/>
      <c r="BH271"/>
      <c r="BI271"/>
      <c r="BK271"/>
      <c r="BL271"/>
      <c r="BM271"/>
      <c r="BN271"/>
      <c r="BO271"/>
      <c r="BQ271"/>
      <c r="BR271"/>
      <c r="BS271"/>
      <c r="BT271"/>
      <c r="BU271"/>
      <c r="BW271"/>
      <c r="BX271"/>
      <c r="BY271"/>
      <c r="BZ271"/>
      <c r="CA271"/>
    </row>
    <row r="272" spans="9:79">
      <c r="I272" s="82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Y272"/>
      <c r="AZ272"/>
      <c r="BA272"/>
      <c r="BB272"/>
      <c r="BC272"/>
      <c r="BE272"/>
      <c r="BF272"/>
      <c r="BG272"/>
      <c r="BH272"/>
      <c r="BI272"/>
      <c r="BK272"/>
      <c r="BL272"/>
      <c r="BM272"/>
      <c r="BN272"/>
      <c r="BO272"/>
      <c r="BQ272"/>
      <c r="BR272"/>
      <c r="BS272"/>
      <c r="BT272"/>
      <c r="BU272"/>
      <c r="BW272"/>
      <c r="BX272"/>
      <c r="BY272"/>
      <c r="BZ272"/>
      <c r="CA272"/>
    </row>
    <row r="273" spans="9:79">
      <c r="I273" s="82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Y273"/>
      <c r="AZ273"/>
      <c r="BA273"/>
      <c r="BB273"/>
      <c r="BC273"/>
      <c r="BE273"/>
      <c r="BF273"/>
      <c r="BG273"/>
      <c r="BH273"/>
      <c r="BI273"/>
      <c r="BK273"/>
      <c r="BL273"/>
      <c r="BM273"/>
      <c r="BN273"/>
      <c r="BO273"/>
      <c r="BQ273"/>
      <c r="BR273"/>
      <c r="BS273"/>
      <c r="BT273"/>
      <c r="BU273"/>
      <c r="BW273"/>
      <c r="BX273"/>
      <c r="BY273"/>
      <c r="BZ273"/>
      <c r="CA273"/>
    </row>
    <row r="274" spans="9:79">
      <c r="I274" s="82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Y274"/>
      <c r="AZ274"/>
      <c r="BA274"/>
      <c r="BB274"/>
      <c r="BC274"/>
      <c r="BE274"/>
      <c r="BF274"/>
      <c r="BG274"/>
      <c r="BH274"/>
      <c r="BI274"/>
      <c r="BK274"/>
      <c r="BL274"/>
      <c r="BM274"/>
      <c r="BN274"/>
      <c r="BO274"/>
      <c r="BQ274"/>
      <c r="BR274"/>
      <c r="BS274"/>
      <c r="BT274"/>
      <c r="BU274"/>
      <c r="BW274"/>
      <c r="BX274"/>
      <c r="BY274"/>
      <c r="BZ274"/>
      <c r="CA274"/>
    </row>
    <row r="275" spans="9:79">
      <c r="I275" s="82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Y275"/>
      <c r="AZ275"/>
      <c r="BA275"/>
      <c r="BB275"/>
      <c r="BC275"/>
      <c r="BE275"/>
      <c r="BF275"/>
      <c r="BG275"/>
      <c r="BH275"/>
      <c r="BI275"/>
      <c r="BK275"/>
      <c r="BL275"/>
      <c r="BM275"/>
      <c r="BN275"/>
      <c r="BO275"/>
      <c r="BQ275"/>
      <c r="BR275"/>
      <c r="BS275"/>
      <c r="BT275"/>
      <c r="BU275"/>
      <c r="BW275"/>
      <c r="BX275"/>
      <c r="BY275"/>
      <c r="BZ275"/>
      <c r="CA275"/>
    </row>
    <row r="276" spans="9:79">
      <c r="I276" s="82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Y276"/>
      <c r="AZ276"/>
      <c r="BA276"/>
      <c r="BB276"/>
      <c r="BC276"/>
      <c r="BE276"/>
      <c r="BF276"/>
      <c r="BG276"/>
      <c r="BH276"/>
      <c r="BI276"/>
      <c r="BK276"/>
      <c r="BL276"/>
      <c r="BM276"/>
      <c r="BN276"/>
      <c r="BO276"/>
      <c r="BQ276"/>
      <c r="BR276"/>
      <c r="BS276"/>
      <c r="BT276"/>
      <c r="BU276"/>
      <c r="BW276"/>
      <c r="BX276"/>
      <c r="BY276"/>
      <c r="BZ276"/>
      <c r="CA276"/>
    </row>
    <row r="277" spans="9:79">
      <c r="I277" s="82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Y277"/>
      <c r="AZ277"/>
      <c r="BA277"/>
      <c r="BB277"/>
      <c r="BC277"/>
      <c r="BE277"/>
      <c r="BF277"/>
      <c r="BG277"/>
      <c r="BH277"/>
      <c r="BI277"/>
      <c r="BK277"/>
      <c r="BL277"/>
      <c r="BM277"/>
      <c r="BN277"/>
      <c r="BO277"/>
      <c r="BQ277"/>
      <c r="BR277"/>
      <c r="BS277"/>
      <c r="BT277"/>
      <c r="BU277"/>
      <c r="BW277"/>
      <c r="BX277"/>
      <c r="BY277"/>
      <c r="BZ277"/>
      <c r="CA277"/>
    </row>
    <row r="278" spans="9:79">
      <c r="I278" s="82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Y278"/>
      <c r="AZ278"/>
      <c r="BA278"/>
      <c r="BB278"/>
      <c r="BC278"/>
      <c r="BE278"/>
      <c r="BF278"/>
      <c r="BG278"/>
      <c r="BH278"/>
      <c r="BI278"/>
      <c r="BK278"/>
      <c r="BL278"/>
      <c r="BM278"/>
      <c r="BN278"/>
      <c r="BO278"/>
      <c r="BQ278"/>
      <c r="BR278"/>
      <c r="BS278"/>
      <c r="BT278"/>
      <c r="BU278"/>
      <c r="BW278"/>
      <c r="BX278"/>
      <c r="BY278"/>
      <c r="BZ278"/>
      <c r="CA278"/>
    </row>
    <row r="279" spans="9:79">
      <c r="I279" s="82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Y279"/>
      <c r="AZ279"/>
      <c r="BA279"/>
      <c r="BB279"/>
      <c r="BC279"/>
      <c r="BE279"/>
      <c r="BF279"/>
      <c r="BG279"/>
      <c r="BH279"/>
      <c r="BI279"/>
      <c r="BK279"/>
      <c r="BL279"/>
      <c r="BM279"/>
      <c r="BN279"/>
      <c r="BO279"/>
      <c r="BQ279"/>
      <c r="BR279"/>
      <c r="BS279"/>
      <c r="BT279"/>
      <c r="BU279"/>
      <c r="BW279"/>
      <c r="BX279"/>
      <c r="BY279"/>
      <c r="BZ279"/>
      <c r="CA279"/>
    </row>
    <row r="280" spans="9:79">
      <c r="I280" s="82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Y280"/>
      <c r="AZ280"/>
      <c r="BA280"/>
      <c r="BB280"/>
      <c r="BC280"/>
      <c r="BE280"/>
      <c r="BF280"/>
      <c r="BG280"/>
      <c r="BH280"/>
      <c r="BI280"/>
      <c r="BK280"/>
      <c r="BL280"/>
      <c r="BM280"/>
      <c r="BN280"/>
      <c r="BO280"/>
      <c r="BQ280"/>
      <c r="BR280"/>
      <c r="BS280"/>
      <c r="BT280"/>
      <c r="BU280"/>
      <c r="BW280"/>
      <c r="BX280"/>
      <c r="BY280"/>
      <c r="BZ280"/>
      <c r="CA280"/>
    </row>
    <row r="281" spans="9:79">
      <c r="I281" s="82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Y281"/>
      <c r="AZ281"/>
      <c r="BA281"/>
      <c r="BB281"/>
      <c r="BC281"/>
      <c r="BE281"/>
      <c r="BF281"/>
      <c r="BG281"/>
      <c r="BH281"/>
      <c r="BI281"/>
      <c r="BK281"/>
      <c r="BL281"/>
      <c r="BM281"/>
      <c r="BN281"/>
      <c r="BO281"/>
      <c r="BQ281"/>
      <c r="BR281"/>
      <c r="BS281"/>
      <c r="BT281"/>
      <c r="BU281"/>
      <c r="BW281"/>
      <c r="BX281"/>
      <c r="BY281"/>
      <c r="BZ281"/>
      <c r="CA281"/>
    </row>
    <row r="282" spans="9:79">
      <c r="I282" s="82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Y282"/>
      <c r="AZ282"/>
      <c r="BA282"/>
      <c r="BB282"/>
      <c r="BC282"/>
      <c r="BE282"/>
      <c r="BF282"/>
      <c r="BG282"/>
      <c r="BH282"/>
      <c r="BI282"/>
      <c r="BK282"/>
      <c r="BL282"/>
      <c r="BM282"/>
      <c r="BN282"/>
      <c r="BO282"/>
      <c r="BQ282"/>
      <c r="BR282"/>
      <c r="BS282"/>
      <c r="BT282"/>
      <c r="BU282"/>
      <c r="BW282"/>
      <c r="BX282"/>
      <c r="BY282"/>
      <c r="BZ282"/>
      <c r="CA282"/>
    </row>
    <row r="283" spans="9:79">
      <c r="I283" s="82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Y283"/>
      <c r="AZ283"/>
      <c r="BA283"/>
      <c r="BB283"/>
      <c r="BC283"/>
      <c r="BE283"/>
      <c r="BF283"/>
      <c r="BG283"/>
      <c r="BH283"/>
      <c r="BI283"/>
      <c r="BK283"/>
      <c r="BL283"/>
      <c r="BM283"/>
      <c r="BN283"/>
      <c r="BO283"/>
      <c r="BQ283"/>
      <c r="BR283"/>
      <c r="BS283"/>
      <c r="BT283"/>
      <c r="BU283"/>
      <c r="BW283"/>
      <c r="BX283"/>
      <c r="BY283"/>
      <c r="BZ283"/>
      <c r="CA283"/>
    </row>
    <row r="284" spans="9:79">
      <c r="I284" s="82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Y284"/>
      <c r="AZ284"/>
      <c r="BA284"/>
      <c r="BB284"/>
      <c r="BC284"/>
      <c r="BE284"/>
      <c r="BF284"/>
      <c r="BG284"/>
      <c r="BH284"/>
      <c r="BI284"/>
      <c r="BK284"/>
      <c r="BL284"/>
      <c r="BM284"/>
      <c r="BN284"/>
      <c r="BO284"/>
      <c r="BQ284"/>
      <c r="BR284"/>
      <c r="BS284"/>
      <c r="BT284"/>
      <c r="BU284"/>
      <c r="BW284"/>
      <c r="BX284"/>
      <c r="BY284"/>
      <c r="BZ284"/>
      <c r="CA284"/>
    </row>
    <row r="285" spans="9:79">
      <c r="I285" s="82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Y285"/>
      <c r="AZ285"/>
      <c r="BA285"/>
      <c r="BB285"/>
      <c r="BC285"/>
      <c r="BE285"/>
      <c r="BF285"/>
      <c r="BG285"/>
      <c r="BH285"/>
      <c r="BI285"/>
      <c r="BK285"/>
      <c r="BL285"/>
      <c r="BM285"/>
      <c r="BN285"/>
      <c r="BO285"/>
      <c r="BQ285"/>
      <c r="BR285"/>
      <c r="BS285"/>
      <c r="BT285"/>
      <c r="BU285"/>
      <c r="BW285"/>
      <c r="BX285"/>
      <c r="BY285"/>
      <c r="BZ285"/>
      <c r="CA285"/>
    </row>
    <row r="286" spans="9:79">
      <c r="I286" s="82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Y286"/>
      <c r="AZ286"/>
      <c r="BA286"/>
      <c r="BB286"/>
      <c r="BC286"/>
      <c r="BE286"/>
      <c r="BF286"/>
      <c r="BG286"/>
      <c r="BH286"/>
      <c r="BI286"/>
      <c r="BK286"/>
      <c r="BL286"/>
      <c r="BM286"/>
      <c r="BN286"/>
      <c r="BO286"/>
      <c r="BQ286"/>
      <c r="BR286"/>
      <c r="BS286"/>
      <c r="BT286"/>
      <c r="BU286"/>
      <c r="BW286"/>
      <c r="BX286"/>
      <c r="BY286"/>
      <c r="BZ286"/>
      <c r="CA286"/>
    </row>
    <row r="287" spans="9:79">
      <c r="I287" s="82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Y287"/>
      <c r="AZ287"/>
      <c r="BA287"/>
      <c r="BB287"/>
      <c r="BC287"/>
      <c r="BE287"/>
      <c r="BF287"/>
      <c r="BG287"/>
      <c r="BH287"/>
      <c r="BI287"/>
      <c r="BK287"/>
      <c r="BL287"/>
      <c r="BM287"/>
      <c r="BN287"/>
      <c r="BO287"/>
      <c r="BQ287"/>
      <c r="BR287"/>
      <c r="BS287"/>
      <c r="BT287"/>
      <c r="BU287"/>
      <c r="BW287"/>
      <c r="BX287"/>
      <c r="BY287"/>
      <c r="BZ287"/>
      <c r="CA287"/>
    </row>
    <row r="288" spans="9:79">
      <c r="I288" s="82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Y288"/>
      <c r="AZ288"/>
      <c r="BA288"/>
      <c r="BB288"/>
      <c r="BC288"/>
      <c r="BE288"/>
      <c r="BF288"/>
      <c r="BG288"/>
      <c r="BH288"/>
      <c r="BI288"/>
      <c r="BK288"/>
      <c r="BL288"/>
      <c r="BM288"/>
      <c r="BN288"/>
      <c r="BO288"/>
      <c r="BQ288"/>
      <c r="BR288"/>
      <c r="BS288"/>
      <c r="BT288"/>
      <c r="BU288"/>
      <c r="BW288"/>
      <c r="BX288"/>
      <c r="BY288"/>
      <c r="BZ288"/>
      <c r="CA288"/>
    </row>
    <row r="289" spans="9:79">
      <c r="I289" s="82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Y289"/>
      <c r="AZ289"/>
      <c r="BA289"/>
      <c r="BB289"/>
      <c r="BC289"/>
      <c r="BE289"/>
      <c r="BF289"/>
      <c r="BG289"/>
      <c r="BH289"/>
      <c r="BI289"/>
      <c r="BK289"/>
      <c r="BL289"/>
      <c r="BM289"/>
      <c r="BN289"/>
      <c r="BO289"/>
      <c r="BQ289"/>
      <c r="BR289"/>
      <c r="BS289"/>
      <c r="BT289"/>
      <c r="BU289"/>
      <c r="BW289"/>
      <c r="BX289"/>
      <c r="BY289"/>
      <c r="BZ289"/>
      <c r="CA289"/>
    </row>
    <row r="290" spans="9:79">
      <c r="I290" s="82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Y290"/>
      <c r="AZ290"/>
      <c r="BA290"/>
      <c r="BB290"/>
      <c r="BC290"/>
      <c r="BE290"/>
      <c r="BF290"/>
      <c r="BG290"/>
      <c r="BH290"/>
      <c r="BI290"/>
      <c r="BK290"/>
      <c r="BL290"/>
      <c r="BM290"/>
      <c r="BN290"/>
      <c r="BO290"/>
      <c r="BQ290"/>
      <c r="BR290"/>
      <c r="BS290"/>
      <c r="BT290"/>
      <c r="BU290"/>
      <c r="BW290"/>
      <c r="BX290"/>
      <c r="BY290"/>
      <c r="BZ290"/>
      <c r="CA290"/>
    </row>
    <row r="291" spans="9:79">
      <c r="I291" s="82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Y291"/>
      <c r="AZ291"/>
      <c r="BA291"/>
      <c r="BB291"/>
      <c r="BC291"/>
      <c r="BE291"/>
      <c r="BF291"/>
      <c r="BG291"/>
      <c r="BH291"/>
      <c r="BI291"/>
      <c r="BK291"/>
      <c r="BL291"/>
      <c r="BM291"/>
      <c r="BN291"/>
      <c r="BO291"/>
      <c r="BQ291"/>
      <c r="BR291"/>
      <c r="BS291"/>
      <c r="BT291"/>
      <c r="BU291"/>
      <c r="BW291"/>
      <c r="BX291"/>
      <c r="BY291"/>
      <c r="BZ291"/>
      <c r="CA291"/>
    </row>
    <row r="292" spans="9:79">
      <c r="I292" s="82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Y292"/>
      <c r="AZ292"/>
      <c r="BA292"/>
      <c r="BB292"/>
      <c r="BC292"/>
      <c r="BE292"/>
      <c r="BF292"/>
      <c r="BG292"/>
      <c r="BH292"/>
      <c r="BI292"/>
      <c r="BK292"/>
      <c r="BL292"/>
      <c r="BM292"/>
      <c r="BN292"/>
      <c r="BO292"/>
      <c r="BQ292"/>
      <c r="BR292"/>
      <c r="BS292"/>
      <c r="BT292"/>
      <c r="BU292"/>
      <c r="BW292"/>
      <c r="BX292"/>
      <c r="BY292"/>
      <c r="BZ292"/>
      <c r="CA292"/>
    </row>
    <row r="293" spans="9:79">
      <c r="I293" s="82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Y293"/>
      <c r="AZ293"/>
      <c r="BA293"/>
      <c r="BB293"/>
      <c r="BC293"/>
      <c r="BE293"/>
      <c r="BF293"/>
      <c r="BG293"/>
      <c r="BH293"/>
      <c r="BI293"/>
      <c r="BK293"/>
      <c r="BL293"/>
      <c r="BM293"/>
      <c r="BN293"/>
      <c r="BO293"/>
      <c r="BQ293"/>
      <c r="BR293"/>
      <c r="BS293"/>
      <c r="BT293"/>
      <c r="BU293"/>
      <c r="BW293"/>
      <c r="BX293"/>
      <c r="BY293"/>
      <c r="BZ293"/>
      <c r="CA293"/>
    </row>
    <row r="294" spans="9:79">
      <c r="I294" s="82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Y294"/>
      <c r="AZ294"/>
      <c r="BA294"/>
      <c r="BB294"/>
      <c r="BC294"/>
      <c r="BE294"/>
      <c r="BF294"/>
      <c r="BG294"/>
      <c r="BH294"/>
      <c r="BI294"/>
      <c r="BK294"/>
      <c r="BL294"/>
      <c r="BM294"/>
      <c r="BN294"/>
      <c r="BO294"/>
      <c r="BQ294"/>
      <c r="BR294"/>
      <c r="BS294"/>
      <c r="BT294"/>
      <c r="BU294"/>
      <c r="BW294"/>
      <c r="BX294"/>
      <c r="BY294"/>
      <c r="BZ294"/>
      <c r="CA294"/>
    </row>
    <row r="295" spans="9:79">
      <c r="I295" s="82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Y295"/>
      <c r="AZ295"/>
      <c r="BA295"/>
      <c r="BB295"/>
      <c r="BC295"/>
      <c r="BE295"/>
      <c r="BF295"/>
      <c r="BG295"/>
      <c r="BH295"/>
      <c r="BI295"/>
      <c r="BK295"/>
      <c r="BL295"/>
      <c r="BM295"/>
      <c r="BN295"/>
      <c r="BO295"/>
      <c r="BQ295"/>
      <c r="BR295"/>
      <c r="BS295"/>
      <c r="BT295"/>
      <c r="BU295"/>
      <c r="BW295"/>
      <c r="BX295"/>
      <c r="BY295"/>
      <c r="BZ295"/>
      <c r="CA295"/>
    </row>
    <row r="296" spans="9:79">
      <c r="I296" s="82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Y296"/>
      <c r="AZ296"/>
      <c r="BA296"/>
      <c r="BB296"/>
      <c r="BC296"/>
      <c r="BE296"/>
      <c r="BF296"/>
      <c r="BG296"/>
      <c r="BH296"/>
      <c r="BI296"/>
      <c r="BK296"/>
      <c r="BL296"/>
      <c r="BM296"/>
      <c r="BN296"/>
      <c r="BO296"/>
      <c r="BQ296"/>
      <c r="BR296"/>
      <c r="BS296"/>
      <c r="BT296"/>
      <c r="BU296"/>
      <c r="BW296"/>
      <c r="BX296"/>
      <c r="BY296"/>
      <c r="BZ296"/>
      <c r="CA296"/>
    </row>
    <row r="297" spans="9:79">
      <c r="I297" s="82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Y297"/>
      <c r="AZ297"/>
      <c r="BA297"/>
      <c r="BB297"/>
      <c r="BC297"/>
      <c r="BE297"/>
      <c r="BF297"/>
      <c r="BG297"/>
      <c r="BH297"/>
      <c r="BI297"/>
      <c r="BK297"/>
      <c r="BL297"/>
      <c r="BM297"/>
      <c r="BN297"/>
      <c r="BO297"/>
      <c r="BQ297"/>
      <c r="BR297"/>
      <c r="BS297"/>
      <c r="BT297"/>
      <c r="BU297"/>
      <c r="BW297"/>
      <c r="BX297"/>
      <c r="BY297"/>
      <c r="BZ297"/>
      <c r="CA297"/>
    </row>
    <row r="298" spans="9:79">
      <c r="I298" s="82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Y298"/>
      <c r="AZ298"/>
      <c r="BA298"/>
      <c r="BB298"/>
      <c r="BC298"/>
      <c r="BE298"/>
      <c r="BF298"/>
      <c r="BG298"/>
      <c r="BH298"/>
      <c r="BI298"/>
      <c r="BK298"/>
      <c r="BL298"/>
      <c r="BM298"/>
      <c r="BN298"/>
      <c r="BO298"/>
      <c r="BQ298"/>
      <c r="BR298"/>
      <c r="BS298"/>
      <c r="BT298"/>
      <c r="BU298"/>
      <c r="BW298"/>
      <c r="BX298"/>
      <c r="BY298"/>
      <c r="BZ298"/>
      <c r="CA298"/>
    </row>
    <row r="299" spans="9:79">
      <c r="I299" s="82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Y299"/>
      <c r="AZ299"/>
      <c r="BA299"/>
      <c r="BB299"/>
      <c r="BC299"/>
      <c r="BE299"/>
      <c r="BF299"/>
      <c r="BG299"/>
      <c r="BH299"/>
      <c r="BI299"/>
      <c r="BK299"/>
      <c r="BL299"/>
      <c r="BM299"/>
      <c r="BN299"/>
      <c r="BO299"/>
      <c r="BQ299"/>
      <c r="BR299"/>
      <c r="BS299"/>
      <c r="BT299"/>
      <c r="BU299"/>
      <c r="BW299"/>
      <c r="BX299"/>
      <c r="BY299"/>
      <c r="BZ299"/>
      <c r="CA299"/>
    </row>
    <row r="300" spans="9:79">
      <c r="I300" s="82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Y300"/>
      <c r="AZ300"/>
      <c r="BA300"/>
      <c r="BB300"/>
      <c r="BC300"/>
      <c r="BE300"/>
      <c r="BF300"/>
      <c r="BG300"/>
      <c r="BH300"/>
      <c r="BI300"/>
      <c r="BK300"/>
      <c r="BL300"/>
      <c r="BM300"/>
      <c r="BN300"/>
      <c r="BO300"/>
      <c r="BQ300"/>
      <c r="BR300"/>
      <c r="BS300"/>
      <c r="BT300"/>
      <c r="BU300"/>
      <c r="BW300"/>
      <c r="BX300"/>
      <c r="BY300"/>
      <c r="BZ300"/>
      <c r="CA300"/>
    </row>
    <row r="301" spans="9:79">
      <c r="I301" s="82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Y301"/>
      <c r="AZ301"/>
      <c r="BA301"/>
      <c r="BB301"/>
      <c r="BC301"/>
      <c r="BE301"/>
      <c r="BF301"/>
      <c r="BG301"/>
      <c r="BH301"/>
      <c r="BI301"/>
      <c r="BK301"/>
      <c r="BL301"/>
      <c r="BM301"/>
      <c r="BN301"/>
      <c r="BO301"/>
      <c r="BQ301"/>
      <c r="BR301"/>
      <c r="BS301"/>
      <c r="BT301"/>
      <c r="BU301"/>
      <c r="BW301"/>
      <c r="BX301"/>
      <c r="BY301"/>
      <c r="BZ301"/>
      <c r="CA301"/>
    </row>
    <row r="302" spans="9:79">
      <c r="I302" s="82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Y302"/>
      <c r="AZ302"/>
      <c r="BA302"/>
      <c r="BB302"/>
      <c r="BC302"/>
      <c r="BE302"/>
      <c r="BF302"/>
      <c r="BG302"/>
      <c r="BH302"/>
      <c r="BI302"/>
      <c r="BK302"/>
      <c r="BL302"/>
      <c r="BM302"/>
      <c r="BN302"/>
      <c r="BO302"/>
      <c r="BQ302"/>
      <c r="BR302"/>
      <c r="BS302"/>
      <c r="BT302"/>
      <c r="BU302"/>
      <c r="BW302"/>
      <c r="BX302"/>
      <c r="BY302"/>
      <c r="BZ302"/>
      <c r="CA302"/>
    </row>
    <row r="303" spans="9:79">
      <c r="I303" s="82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Y303"/>
      <c r="AZ303"/>
      <c r="BA303"/>
      <c r="BB303"/>
      <c r="BC303"/>
      <c r="BE303"/>
      <c r="BF303"/>
      <c r="BG303"/>
      <c r="BH303"/>
      <c r="BI303"/>
      <c r="BK303"/>
      <c r="BL303"/>
      <c r="BM303"/>
      <c r="BN303"/>
      <c r="BO303"/>
      <c r="BQ303"/>
      <c r="BR303"/>
      <c r="BS303"/>
      <c r="BT303"/>
      <c r="BU303"/>
      <c r="BW303"/>
      <c r="BX303"/>
      <c r="BY303"/>
      <c r="BZ303"/>
      <c r="CA303"/>
    </row>
    <row r="304" spans="9:79">
      <c r="I304" s="82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Y304"/>
      <c r="AZ304"/>
      <c r="BA304"/>
      <c r="BB304"/>
      <c r="BC304"/>
      <c r="BE304"/>
      <c r="BF304"/>
      <c r="BG304"/>
      <c r="BH304"/>
      <c r="BI304"/>
      <c r="BK304"/>
      <c r="BL304"/>
      <c r="BM304"/>
      <c r="BN304"/>
      <c r="BO304"/>
      <c r="BQ304"/>
      <c r="BR304"/>
      <c r="BS304"/>
      <c r="BT304"/>
      <c r="BU304"/>
      <c r="BW304"/>
      <c r="BX304"/>
      <c r="BY304"/>
      <c r="BZ304"/>
      <c r="CA304"/>
    </row>
    <row r="305" spans="9:79">
      <c r="I305" s="82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Y305"/>
      <c r="AZ305"/>
      <c r="BA305"/>
      <c r="BB305"/>
      <c r="BC305"/>
      <c r="BE305"/>
      <c r="BF305"/>
      <c r="BG305"/>
      <c r="BH305"/>
      <c r="BI305"/>
      <c r="BK305"/>
      <c r="BL305"/>
      <c r="BM305"/>
      <c r="BN305"/>
      <c r="BO305"/>
      <c r="BQ305"/>
      <c r="BR305"/>
      <c r="BS305"/>
      <c r="BT305"/>
      <c r="BU305"/>
      <c r="BW305"/>
      <c r="BX305"/>
      <c r="BY305"/>
      <c r="BZ305"/>
      <c r="CA305"/>
    </row>
    <row r="306" spans="9:79">
      <c r="I306" s="82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Y306"/>
      <c r="AZ306"/>
      <c r="BA306"/>
      <c r="BB306"/>
      <c r="BC306"/>
      <c r="BE306"/>
      <c r="BF306"/>
      <c r="BG306"/>
      <c r="BH306"/>
      <c r="BI306"/>
      <c r="BK306"/>
      <c r="BL306"/>
      <c r="BM306"/>
      <c r="BN306"/>
      <c r="BO306"/>
      <c r="BQ306"/>
      <c r="BR306"/>
      <c r="BS306"/>
      <c r="BT306"/>
      <c r="BU306"/>
      <c r="BW306"/>
      <c r="BX306"/>
      <c r="BY306"/>
      <c r="BZ306"/>
      <c r="CA306"/>
    </row>
    <row r="307" spans="9:79">
      <c r="I307" s="82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Y307"/>
      <c r="AZ307"/>
      <c r="BA307"/>
      <c r="BB307"/>
      <c r="BC307"/>
      <c r="BE307"/>
      <c r="BF307"/>
      <c r="BG307"/>
      <c r="BH307"/>
      <c r="BI307"/>
      <c r="BK307"/>
      <c r="BL307"/>
      <c r="BM307"/>
      <c r="BN307"/>
      <c r="BO307"/>
      <c r="BQ307"/>
      <c r="BR307"/>
      <c r="BS307"/>
      <c r="BT307"/>
      <c r="BU307"/>
      <c r="BW307"/>
      <c r="BX307"/>
      <c r="BY307"/>
      <c r="BZ307"/>
      <c r="CA307"/>
    </row>
    <row r="308" spans="9:79">
      <c r="I308" s="82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Y308"/>
      <c r="AZ308"/>
      <c r="BA308"/>
      <c r="BB308"/>
      <c r="BC308"/>
      <c r="BE308"/>
      <c r="BF308"/>
      <c r="BG308"/>
      <c r="BH308"/>
      <c r="BI308"/>
      <c r="BK308"/>
      <c r="BL308"/>
      <c r="BM308"/>
      <c r="BN308"/>
      <c r="BO308"/>
      <c r="BQ308"/>
      <c r="BR308"/>
      <c r="BS308"/>
      <c r="BT308"/>
      <c r="BU308"/>
      <c r="BW308"/>
      <c r="BX308"/>
      <c r="BY308"/>
      <c r="BZ308"/>
      <c r="CA308"/>
    </row>
    <row r="309" spans="9:79">
      <c r="I309" s="82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Y309"/>
      <c r="AZ309"/>
      <c r="BA309"/>
      <c r="BB309"/>
      <c r="BC309"/>
      <c r="BE309"/>
      <c r="BF309"/>
      <c r="BG309"/>
      <c r="BH309"/>
      <c r="BI309"/>
      <c r="BK309"/>
      <c r="BL309"/>
      <c r="BM309"/>
      <c r="BN309"/>
      <c r="BO309"/>
      <c r="BQ309"/>
      <c r="BR309"/>
      <c r="BS309"/>
      <c r="BT309"/>
      <c r="BU309"/>
      <c r="BW309"/>
      <c r="BX309"/>
      <c r="BY309"/>
      <c r="BZ309"/>
      <c r="CA309"/>
    </row>
    <row r="310" spans="9:79">
      <c r="I310" s="82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Y310"/>
      <c r="AZ310"/>
      <c r="BA310"/>
      <c r="BB310"/>
      <c r="BC310"/>
      <c r="BE310"/>
      <c r="BF310"/>
      <c r="BG310"/>
      <c r="BH310"/>
      <c r="BI310"/>
      <c r="BK310"/>
      <c r="BL310"/>
      <c r="BM310"/>
      <c r="BN310"/>
      <c r="BO310"/>
      <c r="BQ310"/>
      <c r="BR310"/>
      <c r="BS310"/>
      <c r="BT310"/>
      <c r="BU310"/>
      <c r="BW310"/>
      <c r="BX310"/>
      <c r="BY310"/>
      <c r="BZ310"/>
      <c r="CA310"/>
    </row>
    <row r="311" spans="9:79">
      <c r="I311" s="82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Y311"/>
      <c r="AZ311"/>
      <c r="BA311"/>
      <c r="BB311"/>
      <c r="BC311"/>
      <c r="BE311"/>
      <c r="BF311"/>
      <c r="BG311"/>
      <c r="BH311"/>
      <c r="BI311"/>
      <c r="BK311"/>
      <c r="BL311"/>
      <c r="BM311"/>
      <c r="BN311"/>
      <c r="BO311"/>
      <c r="BQ311"/>
      <c r="BR311"/>
      <c r="BS311"/>
      <c r="BT311"/>
      <c r="BU311"/>
      <c r="BW311"/>
      <c r="BX311"/>
      <c r="BY311"/>
      <c r="BZ311"/>
      <c r="CA311"/>
    </row>
    <row r="312" spans="9:79">
      <c r="I312" s="82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Y312"/>
      <c r="AZ312"/>
      <c r="BA312"/>
      <c r="BB312"/>
      <c r="BC312"/>
      <c r="BE312"/>
      <c r="BF312"/>
      <c r="BG312"/>
      <c r="BH312"/>
      <c r="BI312"/>
      <c r="BK312"/>
      <c r="BL312"/>
      <c r="BM312"/>
      <c r="BN312"/>
      <c r="BO312"/>
      <c r="BQ312"/>
      <c r="BR312"/>
      <c r="BS312"/>
      <c r="BT312"/>
      <c r="BU312"/>
      <c r="BW312"/>
      <c r="BX312"/>
      <c r="BY312"/>
      <c r="BZ312"/>
      <c r="CA312"/>
    </row>
    <row r="313" spans="9:79">
      <c r="I313" s="82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Y313"/>
      <c r="AZ313"/>
      <c r="BA313"/>
      <c r="BB313"/>
      <c r="BC313"/>
      <c r="BE313"/>
      <c r="BF313"/>
      <c r="BG313"/>
      <c r="BH313"/>
      <c r="BI313"/>
      <c r="BK313"/>
      <c r="BL313"/>
      <c r="BM313"/>
      <c r="BN313"/>
      <c r="BO313"/>
      <c r="BQ313"/>
      <c r="BR313"/>
      <c r="BS313"/>
      <c r="BT313"/>
      <c r="BU313"/>
      <c r="BW313"/>
      <c r="BX313"/>
      <c r="BY313"/>
      <c r="BZ313"/>
      <c r="CA313"/>
    </row>
    <row r="314" spans="9:79">
      <c r="I314" s="82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Y314"/>
      <c r="AZ314"/>
      <c r="BA314"/>
      <c r="BB314"/>
      <c r="BC314"/>
      <c r="BE314"/>
      <c r="BF314"/>
      <c r="BG314"/>
      <c r="BH314"/>
      <c r="BI314"/>
      <c r="BK314"/>
      <c r="BL314"/>
      <c r="BM314"/>
      <c r="BN314"/>
      <c r="BO314"/>
      <c r="BQ314"/>
      <c r="BR314"/>
      <c r="BS314"/>
      <c r="BT314"/>
      <c r="BU314"/>
      <c r="BW314"/>
      <c r="BX314"/>
      <c r="BY314"/>
      <c r="BZ314"/>
      <c r="CA314"/>
    </row>
    <row r="315" spans="9:79">
      <c r="I315" s="82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Y315"/>
      <c r="AZ315"/>
      <c r="BA315"/>
      <c r="BB315"/>
      <c r="BC315"/>
      <c r="BE315"/>
      <c r="BF315"/>
      <c r="BG315"/>
      <c r="BH315"/>
      <c r="BI315"/>
      <c r="BK315"/>
      <c r="BL315"/>
      <c r="BM315"/>
      <c r="BN315"/>
      <c r="BO315"/>
      <c r="BQ315"/>
      <c r="BR315"/>
      <c r="BS315"/>
      <c r="BT315"/>
      <c r="BU315"/>
      <c r="BW315"/>
      <c r="BX315"/>
      <c r="BY315"/>
      <c r="BZ315"/>
      <c r="CA315"/>
    </row>
    <row r="316" spans="9:79">
      <c r="I316" s="82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Y316"/>
      <c r="AZ316"/>
      <c r="BA316"/>
      <c r="BB316"/>
      <c r="BC316"/>
      <c r="BE316"/>
      <c r="BF316"/>
      <c r="BG316"/>
      <c r="BH316"/>
      <c r="BI316"/>
      <c r="BK316"/>
      <c r="BL316"/>
      <c r="BM316"/>
      <c r="BN316"/>
      <c r="BO316"/>
      <c r="BQ316"/>
      <c r="BR316"/>
      <c r="BS316"/>
      <c r="BT316"/>
      <c r="BU316"/>
      <c r="BW316"/>
      <c r="BX316"/>
      <c r="BY316"/>
      <c r="BZ316"/>
      <c r="CA316"/>
    </row>
    <row r="317" spans="9:79">
      <c r="I317" s="82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Y317"/>
      <c r="AZ317"/>
      <c r="BA317"/>
      <c r="BB317"/>
      <c r="BC317"/>
      <c r="BE317"/>
      <c r="BF317"/>
      <c r="BG317"/>
      <c r="BH317"/>
      <c r="BI317"/>
      <c r="BK317"/>
      <c r="BL317"/>
      <c r="BM317"/>
      <c r="BN317"/>
      <c r="BO317"/>
      <c r="BQ317"/>
      <c r="BR317"/>
      <c r="BS317"/>
      <c r="BT317"/>
      <c r="BU317"/>
      <c r="BW317"/>
      <c r="BX317"/>
      <c r="BY317"/>
      <c r="BZ317"/>
      <c r="CA317"/>
    </row>
    <row r="318" spans="9:79">
      <c r="I318" s="82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Y318"/>
      <c r="AZ318"/>
      <c r="BA318"/>
      <c r="BB318"/>
      <c r="BC318"/>
      <c r="BE318"/>
      <c r="BF318"/>
      <c r="BG318"/>
      <c r="BH318"/>
      <c r="BI318"/>
      <c r="BK318"/>
      <c r="BL318"/>
      <c r="BM318"/>
      <c r="BN318"/>
      <c r="BO318"/>
      <c r="BQ318"/>
      <c r="BR318"/>
      <c r="BS318"/>
      <c r="BT318"/>
      <c r="BU318"/>
      <c r="BW318"/>
      <c r="BX318"/>
      <c r="BY318"/>
      <c r="BZ318"/>
      <c r="CA318"/>
    </row>
    <row r="319" spans="9:79">
      <c r="I319" s="82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Y319"/>
      <c r="AZ319"/>
      <c r="BA319"/>
      <c r="BB319"/>
      <c r="BC319"/>
      <c r="BE319"/>
      <c r="BF319"/>
      <c r="BG319"/>
      <c r="BH319"/>
      <c r="BI319"/>
      <c r="BK319"/>
      <c r="BL319"/>
      <c r="BM319"/>
      <c r="BN319"/>
      <c r="BO319"/>
      <c r="BQ319"/>
      <c r="BR319"/>
      <c r="BS319"/>
      <c r="BT319"/>
      <c r="BU319"/>
      <c r="BW319"/>
      <c r="BX319"/>
      <c r="BY319"/>
      <c r="BZ319"/>
      <c r="CA319"/>
    </row>
    <row r="320" spans="9:79">
      <c r="I320" s="82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Y320"/>
      <c r="AZ320"/>
      <c r="BA320"/>
      <c r="BB320"/>
      <c r="BC320"/>
      <c r="BE320"/>
      <c r="BF320"/>
      <c r="BG320"/>
      <c r="BH320"/>
      <c r="BI320"/>
      <c r="BK320"/>
      <c r="BL320"/>
      <c r="BM320"/>
      <c r="BN320"/>
      <c r="BO320"/>
      <c r="BQ320"/>
      <c r="BR320"/>
      <c r="BS320"/>
      <c r="BT320"/>
      <c r="BU320"/>
      <c r="BW320"/>
      <c r="BX320"/>
      <c r="BY320"/>
      <c r="BZ320"/>
      <c r="CA320"/>
    </row>
    <row r="321" spans="9:79">
      <c r="I321" s="82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Y321"/>
      <c r="AZ321"/>
      <c r="BA321"/>
      <c r="BB321"/>
      <c r="BC321"/>
      <c r="BE321"/>
      <c r="BF321"/>
      <c r="BG321"/>
      <c r="BH321"/>
      <c r="BI321"/>
      <c r="BK321"/>
      <c r="BL321"/>
      <c r="BM321"/>
      <c r="BN321"/>
      <c r="BO321"/>
      <c r="BQ321"/>
      <c r="BR321"/>
      <c r="BS321"/>
      <c r="BT321"/>
      <c r="BU321"/>
      <c r="BW321"/>
      <c r="BX321"/>
      <c r="BY321"/>
      <c r="BZ321"/>
      <c r="CA321"/>
    </row>
    <row r="322" spans="9:79">
      <c r="I322" s="82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Y322"/>
      <c r="AZ322"/>
      <c r="BA322"/>
      <c r="BB322"/>
      <c r="BC322"/>
      <c r="BE322"/>
      <c r="BF322"/>
      <c r="BG322"/>
      <c r="BH322"/>
      <c r="BI322"/>
      <c r="BK322"/>
      <c r="BL322"/>
      <c r="BM322"/>
      <c r="BN322"/>
      <c r="BO322"/>
      <c r="BQ322"/>
      <c r="BR322"/>
      <c r="BS322"/>
      <c r="BT322"/>
      <c r="BU322"/>
      <c r="BW322"/>
      <c r="BX322"/>
      <c r="BY322"/>
      <c r="BZ322"/>
      <c r="CA322"/>
    </row>
    <row r="323" spans="9:79">
      <c r="I323" s="82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Y323"/>
      <c r="AZ323"/>
      <c r="BA323"/>
      <c r="BB323"/>
      <c r="BC323"/>
      <c r="BE323"/>
      <c r="BF323"/>
      <c r="BG323"/>
      <c r="BH323"/>
      <c r="BI323"/>
      <c r="BK323"/>
      <c r="BL323"/>
      <c r="BM323"/>
      <c r="BN323"/>
      <c r="BO323"/>
      <c r="BQ323"/>
      <c r="BR323"/>
      <c r="BS323"/>
      <c r="BT323"/>
      <c r="BU323"/>
      <c r="BW323"/>
      <c r="BX323"/>
      <c r="BY323"/>
      <c r="BZ323"/>
      <c r="CA323"/>
    </row>
    <row r="324" spans="9:79">
      <c r="I324" s="82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Y324"/>
      <c r="AZ324"/>
      <c r="BA324"/>
      <c r="BB324"/>
      <c r="BC324"/>
      <c r="BE324"/>
      <c r="BF324"/>
      <c r="BG324"/>
      <c r="BH324"/>
      <c r="BI324"/>
      <c r="BK324"/>
      <c r="BL324"/>
      <c r="BM324"/>
      <c r="BN324"/>
      <c r="BO324"/>
      <c r="BQ324"/>
      <c r="BR324"/>
      <c r="BS324"/>
      <c r="BT324"/>
      <c r="BU324"/>
      <c r="BW324"/>
      <c r="BX324"/>
      <c r="BY324"/>
      <c r="BZ324"/>
      <c r="CA324"/>
    </row>
    <row r="325" spans="9:79">
      <c r="I325" s="82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Y325"/>
      <c r="AZ325"/>
      <c r="BA325"/>
      <c r="BB325"/>
      <c r="BC325"/>
      <c r="BE325"/>
      <c r="BF325"/>
      <c r="BG325"/>
      <c r="BH325"/>
      <c r="BI325"/>
      <c r="BK325"/>
      <c r="BL325"/>
      <c r="BM325"/>
      <c r="BN325"/>
      <c r="BO325"/>
      <c r="BQ325"/>
      <c r="BR325"/>
      <c r="BS325"/>
      <c r="BT325"/>
      <c r="BU325"/>
      <c r="BW325"/>
      <c r="BX325"/>
      <c r="BY325"/>
      <c r="BZ325"/>
      <c r="CA325"/>
    </row>
    <row r="326" spans="9:79">
      <c r="I326" s="82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Y326"/>
      <c r="AZ326"/>
      <c r="BA326"/>
      <c r="BB326"/>
      <c r="BC326"/>
      <c r="BE326"/>
      <c r="BF326"/>
      <c r="BG326"/>
      <c r="BH326"/>
      <c r="BI326"/>
      <c r="BK326"/>
      <c r="BL326"/>
      <c r="BM326"/>
      <c r="BN326"/>
      <c r="BO326"/>
      <c r="BQ326"/>
      <c r="BR326"/>
      <c r="BS326"/>
      <c r="BT326"/>
      <c r="BU326"/>
      <c r="BW326"/>
      <c r="BX326"/>
      <c r="BY326"/>
      <c r="BZ326"/>
      <c r="CA326"/>
    </row>
    <row r="327" spans="9:79">
      <c r="I327" s="82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Y327"/>
      <c r="AZ327"/>
      <c r="BA327"/>
      <c r="BB327"/>
      <c r="BC327"/>
      <c r="BE327"/>
      <c r="BF327"/>
      <c r="BG327"/>
      <c r="BH327"/>
      <c r="BI327"/>
      <c r="BK327"/>
      <c r="BL327"/>
      <c r="BM327"/>
      <c r="BN327"/>
      <c r="BO327"/>
      <c r="BQ327"/>
      <c r="BR327"/>
      <c r="BS327"/>
      <c r="BT327"/>
      <c r="BU327"/>
      <c r="BW327"/>
      <c r="BX327"/>
      <c r="BY327"/>
      <c r="BZ327"/>
      <c r="CA327"/>
    </row>
    <row r="328" spans="9:79">
      <c r="I328" s="82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Y328"/>
      <c r="AZ328"/>
      <c r="BA328"/>
      <c r="BB328"/>
      <c r="BC328"/>
      <c r="BE328"/>
      <c r="BF328"/>
      <c r="BG328"/>
      <c r="BH328"/>
      <c r="BI328"/>
      <c r="BK328"/>
      <c r="BL328"/>
      <c r="BM328"/>
      <c r="BN328"/>
      <c r="BO328"/>
      <c r="BQ328"/>
      <c r="BR328"/>
      <c r="BS328"/>
      <c r="BT328"/>
      <c r="BU328"/>
      <c r="BW328"/>
      <c r="BX328"/>
      <c r="BY328"/>
      <c r="BZ328"/>
      <c r="CA328"/>
    </row>
    <row r="329" spans="9:79">
      <c r="I329" s="82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Y329"/>
      <c r="AZ329"/>
      <c r="BA329"/>
      <c r="BB329"/>
      <c r="BC329"/>
      <c r="BE329"/>
      <c r="BF329"/>
      <c r="BG329"/>
      <c r="BH329"/>
      <c r="BI329"/>
      <c r="BK329"/>
      <c r="BL329"/>
      <c r="BM329"/>
      <c r="BN329"/>
      <c r="BO329"/>
      <c r="BQ329"/>
      <c r="BR329"/>
      <c r="BS329"/>
      <c r="BT329"/>
      <c r="BU329"/>
      <c r="BW329"/>
      <c r="BX329"/>
      <c r="BY329"/>
      <c r="BZ329"/>
      <c r="CA329"/>
    </row>
    <row r="330" spans="9:79">
      <c r="I330" s="82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Y330"/>
      <c r="AZ330"/>
      <c r="BA330"/>
      <c r="BB330"/>
      <c r="BC330"/>
      <c r="BE330"/>
      <c r="BF330"/>
      <c r="BG330"/>
      <c r="BH330"/>
      <c r="BI330"/>
      <c r="BK330"/>
      <c r="BL330"/>
      <c r="BM330"/>
      <c r="BN330"/>
      <c r="BO330"/>
      <c r="BQ330"/>
      <c r="BR330"/>
      <c r="BS330"/>
      <c r="BT330"/>
      <c r="BU330"/>
      <c r="BW330"/>
      <c r="BX330"/>
      <c r="BY330"/>
      <c r="BZ330"/>
      <c r="CA330"/>
    </row>
    <row r="331" spans="9:79">
      <c r="I331" s="82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Y331"/>
      <c r="AZ331"/>
      <c r="BA331"/>
      <c r="BB331"/>
      <c r="BC331"/>
      <c r="BE331"/>
      <c r="BF331"/>
      <c r="BG331"/>
      <c r="BH331"/>
      <c r="BI331"/>
      <c r="BK331"/>
      <c r="BL331"/>
      <c r="BM331"/>
      <c r="BN331"/>
      <c r="BO331"/>
      <c r="BQ331"/>
      <c r="BR331"/>
      <c r="BS331"/>
      <c r="BT331"/>
      <c r="BU331"/>
      <c r="BW331"/>
      <c r="BX331"/>
      <c r="BY331"/>
      <c r="BZ331"/>
      <c r="CA331"/>
    </row>
    <row r="332" spans="9:79">
      <c r="I332" s="82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Y332"/>
      <c r="AZ332"/>
      <c r="BA332"/>
      <c r="BB332"/>
      <c r="BC332"/>
      <c r="BE332"/>
      <c r="BF332"/>
      <c r="BG332"/>
      <c r="BH332"/>
      <c r="BI332"/>
      <c r="BK332"/>
      <c r="BL332"/>
      <c r="BM332"/>
      <c r="BN332"/>
      <c r="BO332"/>
      <c r="BQ332"/>
      <c r="BR332"/>
      <c r="BS332"/>
      <c r="BT332"/>
      <c r="BU332"/>
      <c r="BW332"/>
      <c r="BX332"/>
      <c r="BY332"/>
      <c r="BZ332"/>
      <c r="CA332"/>
    </row>
    <row r="333" spans="9:79">
      <c r="I333" s="82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Y333"/>
      <c r="AZ333"/>
      <c r="BA333"/>
      <c r="BB333"/>
      <c r="BC333"/>
      <c r="BE333"/>
      <c r="BF333"/>
      <c r="BG333"/>
      <c r="BH333"/>
      <c r="BI333"/>
      <c r="BK333"/>
      <c r="BL333"/>
      <c r="BM333"/>
      <c r="BN333"/>
      <c r="BO333"/>
      <c r="BQ333"/>
      <c r="BR333"/>
      <c r="BS333"/>
      <c r="BT333"/>
      <c r="BU333"/>
      <c r="BW333"/>
      <c r="BX333"/>
      <c r="BY333"/>
      <c r="BZ333"/>
      <c r="CA333"/>
    </row>
    <row r="334" spans="9:79">
      <c r="I334" s="82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Y334"/>
      <c r="AZ334"/>
      <c r="BA334"/>
      <c r="BB334"/>
      <c r="BC334"/>
      <c r="BE334"/>
      <c r="BF334"/>
      <c r="BG334"/>
      <c r="BH334"/>
      <c r="BI334"/>
      <c r="BK334"/>
      <c r="BL334"/>
      <c r="BM334"/>
      <c r="BN334"/>
      <c r="BO334"/>
      <c r="BQ334"/>
      <c r="BR334"/>
      <c r="BS334"/>
      <c r="BT334"/>
      <c r="BU334"/>
      <c r="BW334"/>
      <c r="BX334"/>
      <c r="BY334"/>
      <c r="BZ334"/>
      <c r="CA334"/>
    </row>
    <row r="335" spans="9:79">
      <c r="I335" s="82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Y335"/>
      <c r="AZ335"/>
      <c r="BA335"/>
      <c r="BB335"/>
      <c r="BC335"/>
      <c r="BE335"/>
      <c r="BF335"/>
      <c r="BG335"/>
      <c r="BH335"/>
      <c r="BI335"/>
      <c r="BK335"/>
      <c r="BL335"/>
      <c r="BM335"/>
      <c r="BN335"/>
      <c r="BO335"/>
      <c r="BQ335"/>
      <c r="BR335"/>
      <c r="BS335"/>
      <c r="BT335"/>
      <c r="BU335"/>
      <c r="BW335"/>
      <c r="BX335"/>
      <c r="BY335"/>
      <c r="BZ335"/>
      <c r="CA335"/>
    </row>
    <row r="336" spans="9:79">
      <c r="I336" s="82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Y336"/>
      <c r="AZ336"/>
      <c r="BA336"/>
      <c r="BB336"/>
      <c r="BC336"/>
      <c r="BE336"/>
      <c r="BF336"/>
      <c r="BG336"/>
      <c r="BH336"/>
      <c r="BI336"/>
      <c r="BK336"/>
      <c r="BL336"/>
      <c r="BM336"/>
      <c r="BN336"/>
      <c r="BO336"/>
      <c r="BQ336"/>
      <c r="BR336"/>
      <c r="BS336"/>
      <c r="BT336"/>
      <c r="BU336"/>
      <c r="BW336"/>
      <c r="BX336"/>
      <c r="BY336"/>
      <c r="BZ336"/>
      <c r="CA336"/>
    </row>
    <row r="337" spans="9:79">
      <c r="I337" s="82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Y337"/>
      <c r="AZ337"/>
      <c r="BA337"/>
      <c r="BB337"/>
      <c r="BC337"/>
      <c r="BE337"/>
      <c r="BF337"/>
      <c r="BG337"/>
      <c r="BH337"/>
      <c r="BI337"/>
      <c r="BK337"/>
      <c r="BL337"/>
      <c r="BM337"/>
      <c r="BN337"/>
      <c r="BO337"/>
      <c r="BQ337"/>
      <c r="BR337"/>
      <c r="BS337"/>
      <c r="BT337"/>
      <c r="BU337"/>
      <c r="BW337"/>
      <c r="BX337"/>
      <c r="BY337"/>
      <c r="BZ337"/>
      <c r="CA337"/>
    </row>
    <row r="338" spans="9:79">
      <c r="I338" s="82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Y338"/>
      <c r="AZ338"/>
      <c r="BA338"/>
      <c r="BB338"/>
      <c r="BC338"/>
      <c r="BE338"/>
      <c r="BF338"/>
      <c r="BG338"/>
      <c r="BH338"/>
      <c r="BI338"/>
      <c r="BK338"/>
      <c r="BL338"/>
      <c r="BM338"/>
      <c r="BN338"/>
      <c r="BO338"/>
      <c r="BQ338"/>
      <c r="BR338"/>
      <c r="BS338"/>
      <c r="BT338"/>
      <c r="BU338"/>
      <c r="BW338"/>
      <c r="BX338"/>
      <c r="BY338"/>
      <c r="BZ338"/>
      <c r="CA338"/>
    </row>
    <row r="339" spans="9:79">
      <c r="I339" s="82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Y339"/>
      <c r="AZ339"/>
      <c r="BA339"/>
      <c r="BB339"/>
      <c r="BC339"/>
      <c r="BE339"/>
      <c r="BF339"/>
      <c r="BG339"/>
      <c r="BH339"/>
      <c r="BI339"/>
      <c r="BK339"/>
      <c r="BL339"/>
      <c r="BM339"/>
      <c r="BN339"/>
      <c r="BO339"/>
      <c r="BQ339"/>
      <c r="BR339"/>
      <c r="BS339"/>
      <c r="BT339"/>
      <c r="BU339"/>
      <c r="BW339"/>
      <c r="BX339"/>
      <c r="BY339"/>
      <c r="BZ339"/>
      <c r="CA339"/>
    </row>
    <row r="340" spans="9:79">
      <c r="I340" s="82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Y340"/>
      <c r="AZ340"/>
      <c r="BA340"/>
      <c r="BB340"/>
      <c r="BC340"/>
      <c r="BE340"/>
      <c r="BF340"/>
      <c r="BG340"/>
      <c r="BH340"/>
      <c r="BI340"/>
      <c r="BK340"/>
      <c r="BL340"/>
      <c r="BM340"/>
      <c r="BN340"/>
      <c r="BO340"/>
      <c r="BQ340"/>
      <c r="BR340"/>
      <c r="BS340"/>
      <c r="BT340"/>
      <c r="BU340"/>
      <c r="BW340"/>
      <c r="BX340"/>
      <c r="BY340"/>
      <c r="BZ340"/>
      <c r="CA340"/>
    </row>
    <row r="341" spans="9:79">
      <c r="I341" s="82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Y341"/>
      <c r="AZ341"/>
      <c r="BA341"/>
      <c r="BB341"/>
      <c r="BC341"/>
      <c r="BE341"/>
      <c r="BF341"/>
      <c r="BG341"/>
      <c r="BH341"/>
      <c r="BI341"/>
      <c r="BK341"/>
      <c r="BL341"/>
      <c r="BM341"/>
      <c r="BN341"/>
      <c r="BO341"/>
      <c r="BQ341"/>
      <c r="BR341"/>
      <c r="BS341"/>
      <c r="BT341"/>
      <c r="BU341"/>
      <c r="BW341"/>
      <c r="BX341"/>
      <c r="BY341"/>
      <c r="BZ341"/>
      <c r="CA341"/>
    </row>
    <row r="342" spans="9:79">
      <c r="I342" s="82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Y342"/>
      <c r="AZ342"/>
      <c r="BA342"/>
      <c r="BB342"/>
      <c r="BC342"/>
      <c r="BE342"/>
      <c r="BF342"/>
      <c r="BG342"/>
      <c r="BH342"/>
      <c r="BI342"/>
      <c r="BK342"/>
      <c r="BL342"/>
      <c r="BM342"/>
      <c r="BN342"/>
      <c r="BO342"/>
      <c r="BQ342"/>
      <c r="BR342"/>
      <c r="BS342"/>
      <c r="BT342"/>
      <c r="BU342"/>
      <c r="BW342"/>
      <c r="BX342"/>
      <c r="BY342"/>
      <c r="BZ342"/>
      <c r="CA342"/>
    </row>
    <row r="343" spans="9:79">
      <c r="I343" s="82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Y343"/>
      <c r="AZ343"/>
      <c r="BA343"/>
      <c r="BB343"/>
      <c r="BC343"/>
      <c r="BE343"/>
      <c r="BF343"/>
      <c r="BG343"/>
      <c r="BH343"/>
      <c r="BI343"/>
      <c r="BK343"/>
      <c r="BL343"/>
      <c r="BM343"/>
      <c r="BN343"/>
      <c r="BO343"/>
      <c r="BQ343"/>
      <c r="BR343"/>
      <c r="BS343"/>
      <c r="BT343"/>
      <c r="BU343"/>
      <c r="BW343"/>
      <c r="BX343"/>
      <c r="BY343"/>
      <c r="BZ343"/>
      <c r="CA343"/>
    </row>
    <row r="344" spans="9:79">
      <c r="I344" s="82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Y344"/>
      <c r="AZ344"/>
      <c r="BA344"/>
      <c r="BB344"/>
      <c r="BC344"/>
      <c r="BE344"/>
      <c r="BF344"/>
      <c r="BG344"/>
      <c r="BH344"/>
      <c r="BI344"/>
      <c r="BK344"/>
      <c r="BL344"/>
      <c r="BM344"/>
      <c r="BN344"/>
      <c r="BO344"/>
      <c r="BQ344"/>
      <c r="BR344"/>
      <c r="BS344"/>
      <c r="BT344"/>
      <c r="BU344"/>
      <c r="BW344"/>
      <c r="BX344"/>
      <c r="BY344"/>
      <c r="BZ344"/>
      <c r="CA344"/>
    </row>
    <row r="345" spans="9:79">
      <c r="I345" s="82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Y345"/>
      <c r="AZ345"/>
      <c r="BA345"/>
      <c r="BB345"/>
      <c r="BC345"/>
      <c r="BE345"/>
      <c r="BF345"/>
      <c r="BG345"/>
      <c r="BH345"/>
      <c r="BI345"/>
      <c r="BK345"/>
      <c r="BL345"/>
      <c r="BM345"/>
      <c r="BN345"/>
      <c r="BO345"/>
      <c r="BQ345"/>
      <c r="BR345"/>
      <c r="BS345"/>
      <c r="BT345"/>
      <c r="BU345"/>
      <c r="BW345"/>
      <c r="BX345"/>
      <c r="BY345"/>
      <c r="BZ345"/>
      <c r="CA345"/>
    </row>
    <row r="346" spans="9:79">
      <c r="I346" s="82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Y346"/>
      <c r="AZ346"/>
      <c r="BA346"/>
      <c r="BB346"/>
      <c r="BC346"/>
      <c r="BE346"/>
      <c r="BF346"/>
      <c r="BG346"/>
      <c r="BH346"/>
      <c r="BI346"/>
      <c r="BK346"/>
      <c r="BL346"/>
      <c r="BM346"/>
      <c r="BN346"/>
      <c r="BO346"/>
      <c r="BQ346"/>
      <c r="BR346"/>
      <c r="BS346"/>
      <c r="BT346"/>
      <c r="BU346"/>
      <c r="BW346"/>
      <c r="BX346"/>
      <c r="BY346"/>
      <c r="BZ346"/>
      <c r="CA346"/>
    </row>
    <row r="347" spans="9:79">
      <c r="I347" s="82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Y347"/>
      <c r="AZ347"/>
      <c r="BA347"/>
      <c r="BB347"/>
      <c r="BC347"/>
      <c r="BE347"/>
      <c r="BF347"/>
      <c r="BG347"/>
      <c r="BH347"/>
      <c r="BI347"/>
      <c r="BK347"/>
      <c r="BL347"/>
      <c r="BM347"/>
      <c r="BN347"/>
      <c r="BO347"/>
      <c r="BQ347"/>
      <c r="BR347"/>
      <c r="BS347"/>
      <c r="BT347"/>
      <c r="BU347"/>
      <c r="BW347"/>
      <c r="BX347"/>
      <c r="BY347"/>
      <c r="BZ347"/>
      <c r="CA347"/>
    </row>
    <row r="348" spans="9:79">
      <c r="I348" s="82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Y348"/>
      <c r="AZ348"/>
      <c r="BA348"/>
      <c r="BB348"/>
      <c r="BC348"/>
      <c r="BE348"/>
      <c r="BF348"/>
      <c r="BG348"/>
      <c r="BH348"/>
      <c r="BI348"/>
      <c r="BK348"/>
      <c r="BL348"/>
      <c r="BM348"/>
      <c r="BN348"/>
      <c r="BO348"/>
      <c r="BQ348"/>
      <c r="BR348"/>
      <c r="BS348"/>
      <c r="BT348"/>
      <c r="BU348"/>
      <c r="BW348"/>
      <c r="BX348"/>
      <c r="BY348"/>
      <c r="BZ348"/>
      <c r="CA348"/>
    </row>
    <row r="349" spans="9:79">
      <c r="I349" s="82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Y349"/>
      <c r="AZ349"/>
      <c r="BA349"/>
      <c r="BB349"/>
      <c r="BC349"/>
      <c r="BE349"/>
      <c r="BF349"/>
      <c r="BG349"/>
      <c r="BH349"/>
      <c r="BI349"/>
      <c r="BK349"/>
      <c r="BL349"/>
      <c r="BM349"/>
      <c r="BN349"/>
      <c r="BO349"/>
      <c r="BQ349"/>
      <c r="BR349"/>
      <c r="BS349"/>
      <c r="BT349"/>
      <c r="BU349"/>
      <c r="BW349"/>
      <c r="BX349"/>
      <c r="BY349"/>
      <c r="BZ349"/>
      <c r="CA349"/>
    </row>
    <row r="350" spans="9:79">
      <c r="I350" s="82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Y350"/>
      <c r="AZ350"/>
      <c r="BA350"/>
      <c r="BB350"/>
      <c r="BC350"/>
      <c r="BE350"/>
      <c r="BF350"/>
      <c r="BG350"/>
      <c r="BH350"/>
      <c r="BI350"/>
      <c r="BK350"/>
      <c r="BL350"/>
      <c r="BM350"/>
      <c r="BN350"/>
      <c r="BO350"/>
      <c r="BQ350"/>
      <c r="BR350"/>
      <c r="BS350"/>
      <c r="BT350"/>
      <c r="BU350"/>
      <c r="BW350"/>
      <c r="BX350"/>
      <c r="BY350"/>
      <c r="BZ350"/>
      <c r="CA350"/>
    </row>
    <row r="351" spans="9:79">
      <c r="I351" s="82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Y351"/>
      <c r="AZ351"/>
      <c r="BA351"/>
      <c r="BB351"/>
      <c r="BC351"/>
      <c r="BE351"/>
      <c r="BF351"/>
      <c r="BG351"/>
      <c r="BH351"/>
      <c r="BI351"/>
      <c r="BK351"/>
      <c r="BL351"/>
      <c r="BM351"/>
      <c r="BN351"/>
      <c r="BO351"/>
      <c r="BQ351"/>
      <c r="BR351"/>
      <c r="BS351"/>
      <c r="BT351"/>
      <c r="BU351"/>
      <c r="BW351"/>
      <c r="BX351"/>
      <c r="BY351"/>
      <c r="BZ351"/>
      <c r="CA351"/>
    </row>
    <row r="352" spans="9:79">
      <c r="I352" s="82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Y352"/>
      <c r="AZ352"/>
      <c r="BA352"/>
      <c r="BB352"/>
      <c r="BC352"/>
      <c r="BE352"/>
      <c r="BF352"/>
      <c r="BG352"/>
      <c r="BH352"/>
      <c r="BI352"/>
      <c r="BK352"/>
      <c r="BL352"/>
      <c r="BM352"/>
      <c r="BN352"/>
      <c r="BO352"/>
      <c r="BQ352"/>
      <c r="BR352"/>
      <c r="BS352"/>
      <c r="BT352"/>
      <c r="BU352"/>
      <c r="BW352"/>
      <c r="BX352"/>
      <c r="BY352"/>
      <c r="BZ352"/>
      <c r="CA352"/>
    </row>
    <row r="353" spans="9:79">
      <c r="I353" s="82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Y353"/>
      <c r="AZ353"/>
      <c r="BA353"/>
      <c r="BB353"/>
      <c r="BC353"/>
      <c r="BE353"/>
      <c r="BF353"/>
      <c r="BG353"/>
      <c r="BH353"/>
      <c r="BI353"/>
      <c r="BK353"/>
      <c r="BL353"/>
      <c r="BM353"/>
      <c r="BN353"/>
      <c r="BO353"/>
      <c r="BQ353"/>
      <c r="BR353"/>
      <c r="BS353"/>
      <c r="BT353"/>
      <c r="BU353"/>
      <c r="BW353"/>
      <c r="BX353"/>
      <c r="BY353"/>
      <c r="BZ353"/>
      <c r="CA353"/>
    </row>
    <row r="354" spans="9:79">
      <c r="I354" s="82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Y354"/>
      <c r="AZ354"/>
      <c r="BA354"/>
      <c r="BB354"/>
      <c r="BC354"/>
      <c r="BE354"/>
      <c r="BF354"/>
      <c r="BG354"/>
      <c r="BH354"/>
      <c r="BI354"/>
      <c r="BK354"/>
      <c r="BL354"/>
      <c r="BM354"/>
      <c r="BN354"/>
      <c r="BO354"/>
      <c r="BQ354"/>
      <c r="BR354"/>
      <c r="BS354"/>
      <c r="BT354"/>
      <c r="BU354"/>
      <c r="BW354"/>
      <c r="BX354"/>
      <c r="BY354"/>
      <c r="BZ354"/>
      <c r="CA354"/>
    </row>
    <row r="355" spans="9:79">
      <c r="I355" s="82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Y355"/>
      <c r="AZ355"/>
      <c r="BA355"/>
      <c r="BB355"/>
      <c r="BC355"/>
      <c r="BE355"/>
      <c r="BF355"/>
      <c r="BG355"/>
      <c r="BH355"/>
      <c r="BI355"/>
      <c r="BK355"/>
      <c r="BL355"/>
      <c r="BM355"/>
      <c r="BN355"/>
      <c r="BO355"/>
      <c r="BQ355"/>
      <c r="BR355"/>
      <c r="BS355"/>
      <c r="BT355"/>
      <c r="BU355"/>
      <c r="BW355"/>
      <c r="BX355"/>
      <c r="BY355"/>
      <c r="BZ355"/>
      <c r="CA355"/>
    </row>
    <row r="356" spans="9:79">
      <c r="I356" s="82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Y356"/>
      <c r="AZ356"/>
      <c r="BA356"/>
      <c r="BB356"/>
      <c r="BC356"/>
      <c r="BE356"/>
      <c r="BF356"/>
      <c r="BG356"/>
      <c r="BH356"/>
      <c r="BI356"/>
      <c r="BK356"/>
      <c r="BL356"/>
      <c r="BM356"/>
      <c r="BN356"/>
      <c r="BO356"/>
      <c r="BQ356"/>
      <c r="BR356"/>
      <c r="BS356"/>
      <c r="BT356"/>
      <c r="BU356"/>
      <c r="BW356"/>
      <c r="BX356"/>
      <c r="BY356"/>
      <c r="BZ356"/>
      <c r="CA356"/>
    </row>
    <row r="357" spans="9:79">
      <c r="I357" s="82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Y357"/>
      <c r="AZ357"/>
      <c r="BA357"/>
      <c r="BB357"/>
      <c r="BC357"/>
      <c r="BE357"/>
      <c r="BF357"/>
      <c r="BG357"/>
      <c r="BH357"/>
      <c r="BI357"/>
      <c r="BK357"/>
      <c r="BL357"/>
      <c r="BM357"/>
      <c r="BN357"/>
      <c r="BO357"/>
      <c r="BQ357"/>
      <c r="BR357"/>
      <c r="BS357"/>
      <c r="BT357"/>
      <c r="BU357"/>
      <c r="BW357"/>
      <c r="BX357"/>
      <c r="BY357"/>
      <c r="BZ357"/>
      <c r="CA357"/>
    </row>
    <row r="358" spans="9:79">
      <c r="I358" s="82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Y358"/>
      <c r="AZ358"/>
      <c r="BA358"/>
      <c r="BB358"/>
      <c r="BC358"/>
      <c r="BE358"/>
      <c r="BF358"/>
      <c r="BG358"/>
      <c r="BH358"/>
      <c r="BI358"/>
      <c r="BK358"/>
      <c r="BL358"/>
      <c r="BM358"/>
      <c r="BN358"/>
      <c r="BO358"/>
      <c r="BQ358"/>
      <c r="BR358"/>
      <c r="BS358"/>
      <c r="BT358"/>
      <c r="BU358"/>
      <c r="BW358"/>
      <c r="BX358"/>
      <c r="BY358"/>
      <c r="BZ358"/>
      <c r="CA358"/>
    </row>
    <row r="359" spans="9:79">
      <c r="I359" s="82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Y359"/>
      <c r="AZ359"/>
      <c r="BA359"/>
      <c r="BB359"/>
      <c r="BC359"/>
      <c r="BE359"/>
      <c r="BF359"/>
      <c r="BG359"/>
      <c r="BH359"/>
      <c r="BI359"/>
      <c r="BK359"/>
      <c r="BL359"/>
      <c r="BM359"/>
      <c r="BN359"/>
      <c r="BO359"/>
      <c r="BQ359"/>
      <c r="BR359"/>
      <c r="BS359"/>
      <c r="BT359"/>
      <c r="BU359"/>
      <c r="BW359"/>
      <c r="BX359"/>
      <c r="BY359"/>
      <c r="BZ359"/>
      <c r="CA359"/>
    </row>
    <row r="360" spans="9:79">
      <c r="I360" s="82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Y360"/>
      <c r="AZ360"/>
      <c r="BA360"/>
      <c r="BB360"/>
      <c r="BC360"/>
      <c r="BE360"/>
      <c r="BF360"/>
      <c r="BG360"/>
      <c r="BH360"/>
      <c r="BI360"/>
      <c r="BK360"/>
      <c r="BL360"/>
      <c r="BM360"/>
      <c r="BN360"/>
      <c r="BO360"/>
      <c r="BQ360"/>
      <c r="BR360"/>
      <c r="BS360"/>
      <c r="BT360"/>
      <c r="BU360"/>
      <c r="BW360"/>
      <c r="BX360"/>
      <c r="BY360"/>
      <c r="BZ360"/>
      <c r="CA360"/>
    </row>
    <row r="361" spans="9:79">
      <c r="I361" s="82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Y361"/>
      <c r="AZ361"/>
      <c r="BA361"/>
      <c r="BB361"/>
      <c r="BC361"/>
      <c r="BE361"/>
      <c r="BF361"/>
      <c r="BG361"/>
      <c r="BH361"/>
      <c r="BI361"/>
      <c r="BK361"/>
      <c r="BL361"/>
      <c r="BM361"/>
      <c r="BN361"/>
      <c r="BO361"/>
      <c r="BQ361"/>
      <c r="BR361"/>
      <c r="BS361"/>
      <c r="BT361"/>
      <c r="BU361"/>
      <c r="BW361"/>
      <c r="BX361"/>
      <c r="BY361"/>
      <c r="BZ361"/>
      <c r="CA361"/>
    </row>
    <row r="362" spans="9:79">
      <c r="I362" s="82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Y362"/>
      <c r="AZ362"/>
      <c r="BA362"/>
      <c r="BB362"/>
      <c r="BC362"/>
      <c r="BE362"/>
      <c r="BF362"/>
      <c r="BG362"/>
      <c r="BH362"/>
      <c r="BI362"/>
      <c r="BK362"/>
      <c r="BL362"/>
      <c r="BM362"/>
      <c r="BN362"/>
      <c r="BO362"/>
      <c r="BQ362"/>
      <c r="BR362"/>
      <c r="BS362"/>
      <c r="BT362"/>
      <c r="BU362"/>
      <c r="BW362"/>
      <c r="BX362"/>
      <c r="BY362"/>
      <c r="BZ362"/>
      <c r="CA362"/>
    </row>
    <row r="363" spans="9:79">
      <c r="I363" s="82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Y363"/>
      <c r="AZ363"/>
      <c r="BA363"/>
      <c r="BB363"/>
      <c r="BC363"/>
      <c r="BE363"/>
      <c r="BF363"/>
      <c r="BG363"/>
      <c r="BH363"/>
      <c r="BI363"/>
      <c r="BK363"/>
      <c r="BL363"/>
      <c r="BM363"/>
      <c r="BN363"/>
      <c r="BO363"/>
      <c r="BQ363"/>
      <c r="BR363"/>
      <c r="BS363"/>
      <c r="BT363"/>
      <c r="BU363"/>
      <c r="BW363"/>
      <c r="BX363"/>
      <c r="BY363"/>
      <c r="BZ363"/>
      <c r="CA363"/>
    </row>
    <row r="364" spans="9:79">
      <c r="I364" s="82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Y364"/>
      <c r="AZ364"/>
      <c r="BA364"/>
      <c r="BB364"/>
      <c r="BC364"/>
      <c r="BE364"/>
      <c r="BF364"/>
      <c r="BG364"/>
      <c r="BH364"/>
      <c r="BI364"/>
      <c r="BK364"/>
      <c r="BL364"/>
      <c r="BM364"/>
      <c r="BN364"/>
      <c r="BO364"/>
      <c r="BQ364"/>
      <c r="BR364"/>
      <c r="BS364"/>
      <c r="BT364"/>
      <c r="BU364"/>
      <c r="BW364"/>
      <c r="BX364"/>
      <c r="BY364"/>
      <c r="BZ364"/>
      <c r="CA364"/>
    </row>
    <row r="365" spans="9:79">
      <c r="I365" s="82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Y365"/>
      <c r="AZ365"/>
      <c r="BA365"/>
      <c r="BB365"/>
      <c r="BC365"/>
      <c r="BE365"/>
      <c r="BF365"/>
      <c r="BG365"/>
      <c r="BH365"/>
      <c r="BI365"/>
      <c r="BK365"/>
      <c r="BL365"/>
      <c r="BM365"/>
      <c r="BN365"/>
      <c r="BO365"/>
      <c r="BQ365"/>
      <c r="BR365"/>
      <c r="BS365"/>
      <c r="BT365"/>
      <c r="BU365"/>
      <c r="BW365"/>
      <c r="BX365"/>
      <c r="BY365"/>
      <c r="BZ365"/>
      <c r="CA365"/>
    </row>
    <row r="366" spans="9:79">
      <c r="I366" s="82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Y366"/>
      <c r="AZ366"/>
      <c r="BA366"/>
      <c r="BB366"/>
      <c r="BC366"/>
      <c r="BE366"/>
      <c r="BF366"/>
      <c r="BG366"/>
      <c r="BH366"/>
      <c r="BI366"/>
      <c r="BK366"/>
      <c r="BL366"/>
      <c r="BM366"/>
      <c r="BN366"/>
      <c r="BO366"/>
      <c r="BQ366"/>
      <c r="BR366"/>
      <c r="BS366"/>
      <c r="BT366"/>
      <c r="BU366"/>
      <c r="BW366"/>
      <c r="BX366"/>
      <c r="BY366"/>
      <c r="BZ366"/>
      <c r="CA366"/>
    </row>
    <row r="367" spans="9:79">
      <c r="I367" s="82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Y367"/>
      <c r="AZ367"/>
      <c r="BA367"/>
      <c r="BB367"/>
      <c r="BC367"/>
      <c r="BE367"/>
      <c r="BF367"/>
      <c r="BG367"/>
      <c r="BH367"/>
      <c r="BI367"/>
      <c r="BK367"/>
      <c r="BL367"/>
      <c r="BM367"/>
      <c r="BN367"/>
      <c r="BO367"/>
      <c r="BQ367"/>
      <c r="BR367"/>
      <c r="BS367"/>
      <c r="BT367"/>
      <c r="BU367"/>
      <c r="BW367"/>
      <c r="BX367"/>
      <c r="BY367"/>
      <c r="BZ367"/>
      <c r="CA367"/>
    </row>
    <row r="368" spans="9:79">
      <c r="I368" s="82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Y368"/>
      <c r="AZ368"/>
      <c r="BA368"/>
      <c r="BB368"/>
      <c r="BC368"/>
      <c r="BE368"/>
      <c r="BF368"/>
      <c r="BG368"/>
      <c r="BH368"/>
      <c r="BI368"/>
      <c r="BK368"/>
      <c r="BL368"/>
      <c r="BM368"/>
      <c r="BN368"/>
      <c r="BO368"/>
      <c r="BQ368"/>
      <c r="BR368"/>
      <c r="BS368"/>
      <c r="BT368"/>
      <c r="BU368"/>
      <c r="BW368"/>
      <c r="BX368"/>
      <c r="BY368"/>
      <c r="BZ368"/>
      <c r="CA368"/>
    </row>
    <row r="369" spans="9:79">
      <c r="I369" s="82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Y369"/>
      <c r="AZ369"/>
      <c r="BA369"/>
      <c r="BB369"/>
      <c r="BC369"/>
      <c r="BE369"/>
      <c r="BF369"/>
      <c r="BG369"/>
      <c r="BH369"/>
      <c r="BI369"/>
      <c r="BK369"/>
      <c r="BL369"/>
      <c r="BM369"/>
      <c r="BN369"/>
      <c r="BO369"/>
      <c r="BQ369"/>
      <c r="BR369"/>
      <c r="BS369"/>
      <c r="BT369"/>
      <c r="BU369"/>
      <c r="BW369"/>
      <c r="BX369"/>
      <c r="BY369"/>
      <c r="BZ369"/>
      <c r="CA369"/>
    </row>
    <row r="370" spans="9:79">
      <c r="Y370"/>
      <c r="Z370"/>
      <c r="AA370"/>
      <c r="AB370"/>
      <c r="AF370"/>
      <c r="AG370"/>
      <c r="AK370"/>
      <c r="AL370"/>
      <c r="AP370"/>
      <c r="AQ370"/>
      <c r="AV370"/>
      <c r="AW370"/>
      <c r="BB370"/>
      <c r="BC370"/>
      <c r="BH370"/>
      <c r="BI370"/>
      <c r="BN370"/>
      <c r="BO370"/>
      <c r="BT370"/>
      <c r="BU370"/>
      <c r="BZ370"/>
      <c r="CA370"/>
    </row>
  </sheetData>
  <mergeCells count="5">
    <mergeCell ref="R13:V14"/>
    <mergeCell ref="A14:F14"/>
    <mergeCell ref="O14:O15"/>
    <mergeCell ref="Q14:Q15"/>
    <mergeCell ref="A15:F15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A242"/>
  <sheetViews>
    <sheetView topLeftCell="V25" workbookViewId="0">
      <selection activeCell="X93" sqref="X93"/>
    </sheetView>
  </sheetViews>
  <sheetFormatPr defaultRowHeight="10.5"/>
  <cols>
    <col min="1" max="1" width="18.1640625" style="3" customWidth="1"/>
    <col min="2" max="2" width="45.6640625" style="3" customWidth="1"/>
    <col min="3" max="6" width="14.5" style="3" customWidth="1"/>
    <col min="7" max="7" width="3.1640625" style="3" customWidth="1"/>
    <col min="8" max="8" width="12.5" style="3" customWidth="1"/>
    <col min="9" max="9" width="23" style="3" customWidth="1"/>
    <col min="10" max="10" width="13" style="3" customWidth="1"/>
    <col min="11" max="11" width="9.33203125" style="3" customWidth="1"/>
    <col min="12" max="13" width="14.1640625" style="3" customWidth="1"/>
    <col min="14" max="14" width="12" style="3" customWidth="1"/>
    <col min="15" max="16" width="12.83203125" style="3" customWidth="1"/>
    <col min="17" max="17" width="9.33203125" style="3" customWidth="1"/>
    <col min="18" max="19" width="13.5" style="3" customWidth="1"/>
    <col min="20" max="23" width="9.33203125" style="3" customWidth="1"/>
    <col min="24" max="34" width="14" style="3" customWidth="1"/>
    <col min="35" max="35" width="11.6640625" style="3" customWidth="1"/>
    <col min="36" max="38" width="14" style="3" customWidth="1"/>
    <col min="39" max="39" width="14.1640625" style="3" customWidth="1"/>
    <col min="40" max="40" width="13.1640625" style="3" customWidth="1"/>
    <col min="41" max="41" width="14.33203125" style="3" customWidth="1"/>
    <col min="42" max="43" width="14" style="3" customWidth="1"/>
    <col min="44" max="44" width="9.33203125" style="3" customWidth="1"/>
    <col min="45" max="45" width="14.1640625" style="3" customWidth="1"/>
    <col min="46" max="46" width="13.1640625" style="3" customWidth="1"/>
    <col min="47" max="47" width="14.33203125" style="3" customWidth="1"/>
    <col min="48" max="49" width="14" style="3" customWidth="1"/>
    <col min="50" max="50" width="9.33203125" style="3"/>
    <col min="51" max="51" width="14.1640625" style="3" customWidth="1"/>
    <col min="52" max="52" width="13.1640625" style="3" customWidth="1"/>
    <col min="53" max="53" width="14.33203125" style="3" customWidth="1"/>
    <col min="54" max="55" width="14" style="3" customWidth="1"/>
    <col min="56" max="56" width="3.33203125" style="3" customWidth="1"/>
    <col min="57" max="57" width="14.1640625" style="3" customWidth="1"/>
    <col min="58" max="58" width="13.1640625" style="3" customWidth="1"/>
    <col min="59" max="59" width="14.33203125" style="3" customWidth="1"/>
    <col min="60" max="61" width="14" style="3" customWidth="1"/>
    <col min="62" max="62" width="2.6640625" style="3" customWidth="1"/>
    <col min="63" max="63" width="14.1640625" style="3" customWidth="1"/>
    <col min="64" max="64" width="13.1640625" style="3" customWidth="1"/>
    <col min="65" max="65" width="14.33203125" style="3" customWidth="1"/>
    <col min="66" max="67" width="14" style="3" customWidth="1"/>
    <col min="68" max="68" width="2.1640625" style="3" customWidth="1"/>
    <col min="69" max="69" width="14.1640625" style="3" customWidth="1"/>
    <col min="70" max="70" width="13.1640625" style="3" customWidth="1"/>
    <col min="71" max="71" width="14.33203125" style="3" customWidth="1"/>
    <col min="72" max="73" width="14" style="3" customWidth="1"/>
    <col min="74" max="74" width="2.33203125" style="3" customWidth="1"/>
    <col min="75" max="75" width="14.1640625" style="3" customWidth="1"/>
    <col min="76" max="76" width="13.1640625" style="3" customWidth="1"/>
    <col min="77" max="77" width="14.33203125" style="3" customWidth="1"/>
    <col min="78" max="79" width="14" style="3" customWidth="1"/>
    <col min="80" max="180" width="9.33203125" style="3"/>
    <col min="181" max="181" width="18.1640625" style="3" customWidth="1"/>
    <col min="182" max="182" width="45.6640625" style="3" customWidth="1"/>
    <col min="183" max="192" width="11.83203125" style="3" customWidth="1"/>
    <col min="193" max="193" width="14.5" style="3" customWidth="1"/>
    <col min="194" max="194" width="0" style="3" hidden="1" customWidth="1"/>
    <col min="195" max="195" width="18.33203125" style="3" customWidth="1"/>
    <col min="196" max="196" width="41" style="3" customWidth="1"/>
    <col min="197" max="201" width="15" style="3" customWidth="1"/>
    <col min="202" max="206" width="23.83203125" style="3" customWidth="1"/>
    <col min="207" max="207" width="33.5" style="3" customWidth="1"/>
    <col min="208" max="208" width="37.6640625" style="3" customWidth="1"/>
    <col min="209" max="209" width="19.83203125" style="3" customWidth="1"/>
    <col min="210" max="210" width="10.6640625" style="3" customWidth="1"/>
    <col min="211" max="212" width="14.83203125" style="3" customWidth="1"/>
    <col min="213" max="215" width="0" style="3" hidden="1" customWidth="1"/>
    <col min="216" max="216" width="9.33203125" style="3"/>
    <col min="217" max="217" width="15.6640625" style="3" customWidth="1"/>
    <col min="218" max="219" width="14.5" style="3" customWidth="1"/>
    <col min="220" max="220" width="16" style="3" customWidth="1"/>
    <col min="221" max="221" width="16.83203125" style="3" customWidth="1"/>
    <col min="222" max="222" width="14.5" style="3" customWidth="1"/>
    <col min="223" max="223" width="17.1640625" style="3" customWidth="1"/>
    <col min="224" max="224" width="14.5" style="3" customWidth="1"/>
    <col min="225" max="225" width="18" style="3" customWidth="1"/>
    <col min="226" max="436" width="9.33203125" style="3"/>
    <col min="437" max="437" width="18.1640625" style="3" customWidth="1"/>
    <col min="438" max="438" width="45.6640625" style="3" customWidth="1"/>
    <col min="439" max="448" width="11.83203125" style="3" customWidth="1"/>
    <col min="449" max="449" width="14.5" style="3" customWidth="1"/>
    <col min="450" max="450" width="0" style="3" hidden="1" customWidth="1"/>
    <col min="451" max="451" width="18.33203125" style="3" customWidth="1"/>
    <col min="452" max="452" width="41" style="3" customWidth="1"/>
    <col min="453" max="457" width="15" style="3" customWidth="1"/>
    <col min="458" max="462" width="23.83203125" style="3" customWidth="1"/>
    <col min="463" max="463" width="33.5" style="3" customWidth="1"/>
    <col min="464" max="464" width="37.6640625" style="3" customWidth="1"/>
    <col min="465" max="465" width="19.83203125" style="3" customWidth="1"/>
    <col min="466" max="466" width="10.6640625" style="3" customWidth="1"/>
    <col min="467" max="468" width="14.83203125" style="3" customWidth="1"/>
    <col min="469" max="471" width="0" style="3" hidden="1" customWidth="1"/>
    <col min="472" max="472" width="9.33203125" style="3"/>
    <col min="473" max="473" width="15.6640625" style="3" customWidth="1"/>
    <col min="474" max="475" width="14.5" style="3" customWidth="1"/>
    <col min="476" max="476" width="16" style="3" customWidth="1"/>
    <col min="477" max="477" width="16.83203125" style="3" customWidth="1"/>
    <col min="478" max="478" width="14.5" style="3" customWidth="1"/>
    <col min="479" max="479" width="17.1640625" style="3" customWidth="1"/>
    <col min="480" max="480" width="14.5" style="3" customWidth="1"/>
    <col min="481" max="481" width="18" style="3" customWidth="1"/>
    <col min="482" max="692" width="9.33203125" style="3"/>
    <col min="693" max="693" width="18.1640625" style="3" customWidth="1"/>
    <col min="694" max="694" width="45.6640625" style="3" customWidth="1"/>
    <col min="695" max="704" width="11.83203125" style="3" customWidth="1"/>
    <col min="705" max="705" width="14.5" style="3" customWidth="1"/>
    <col min="706" max="706" width="0" style="3" hidden="1" customWidth="1"/>
    <col min="707" max="707" width="18.33203125" style="3" customWidth="1"/>
    <col min="708" max="708" width="41" style="3" customWidth="1"/>
    <col min="709" max="713" width="15" style="3" customWidth="1"/>
    <col min="714" max="718" width="23.83203125" style="3" customWidth="1"/>
    <col min="719" max="719" width="33.5" style="3" customWidth="1"/>
    <col min="720" max="720" width="37.6640625" style="3" customWidth="1"/>
    <col min="721" max="721" width="19.83203125" style="3" customWidth="1"/>
    <col min="722" max="722" width="10.6640625" style="3" customWidth="1"/>
    <col min="723" max="724" width="14.83203125" style="3" customWidth="1"/>
    <col min="725" max="727" width="0" style="3" hidden="1" customWidth="1"/>
    <col min="728" max="728" width="9.33203125" style="3"/>
    <col min="729" max="729" width="15.6640625" style="3" customWidth="1"/>
    <col min="730" max="731" width="14.5" style="3" customWidth="1"/>
    <col min="732" max="732" width="16" style="3" customWidth="1"/>
    <col min="733" max="733" width="16.83203125" style="3" customWidth="1"/>
    <col min="734" max="734" width="14.5" style="3" customWidth="1"/>
    <col min="735" max="735" width="17.1640625" style="3" customWidth="1"/>
    <col min="736" max="736" width="14.5" style="3" customWidth="1"/>
    <col min="737" max="737" width="18" style="3" customWidth="1"/>
    <col min="738" max="948" width="9.33203125" style="3"/>
    <col min="949" max="949" width="18.1640625" style="3" customWidth="1"/>
    <col min="950" max="950" width="45.6640625" style="3" customWidth="1"/>
    <col min="951" max="960" width="11.83203125" style="3" customWidth="1"/>
    <col min="961" max="961" width="14.5" style="3" customWidth="1"/>
    <col min="962" max="962" width="0" style="3" hidden="1" customWidth="1"/>
    <col min="963" max="963" width="18.33203125" style="3" customWidth="1"/>
    <col min="964" max="964" width="41" style="3" customWidth="1"/>
    <col min="965" max="969" width="15" style="3" customWidth="1"/>
    <col min="970" max="974" width="23.83203125" style="3" customWidth="1"/>
    <col min="975" max="975" width="33.5" style="3" customWidth="1"/>
    <col min="976" max="976" width="37.6640625" style="3" customWidth="1"/>
    <col min="977" max="977" width="19.83203125" style="3" customWidth="1"/>
    <col min="978" max="978" width="10.6640625" style="3" customWidth="1"/>
    <col min="979" max="980" width="14.83203125" style="3" customWidth="1"/>
    <col min="981" max="983" width="0" style="3" hidden="1" customWidth="1"/>
    <col min="984" max="984" width="9.33203125" style="3"/>
    <col min="985" max="985" width="15.6640625" style="3" customWidth="1"/>
    <col min="986" max="987" width="14.5" style="3" customWidth="1"/>
    <col min="988" max="988" width="16" style="3" customWidth="1"/>
    <col min="989" max="989" width="16.83203125" style="3" customWidth="1"/>
    <col min="990" max="990" width="14.5" style="3" customWidth="1"/>
    <col min="991" max="991" width="17.1640625" style="3" customWidth="1"/>
    <col min="992" max="992" width="14.5" style="3" customWidth="1"/>
    <col min="993" max="993" width="18" style="3" customWidth="1"/>
    <col min="994" max="1204" width="9.33203125" style="3"/>
    <col min="1205" max="1205" width="18.1640625" style="3" customWidth="1"/>
    <col min="1206" max="1206" width="45.6640625" style="3" customWidth="1"/>
    <col min="1207" max="1216" width="11.83203125" style="3" customWidth="1"/>
    <col min="1217" max="1217" width="14.5" style="3" customWidth="1"/>
    <col min="1218" max="1218" width="0" style="3" hidden="1" customWidth="1"/>
    <col min="1219" max="1219" width="18.33203125" style="3" customWidth="1"/>
    <col min="1220" max="1220" width="41" style="3" customWidth="1"/>
    <col min="1221" max="1225" width="15" style="3" customWidth="1"/>
    <col min="1226" max="1230" width="23.83203125" style="3" customWidth="1"/>
    <col min="1231" max="1231" width="33.5" style="3" customWidth="1"/>
    <col min="1232" max="1232" width="37.6640625" style="3" customWidth="1"/>
    <col min="1233" max="1233" width="19.83203125" style="3" customWidth="1"/>
    <col min="1234" max="1234" width="10.6640625" style="3" customWidth="1"/>
    <col min="1235" max="1236" width="14.83203125" style="3" customWidth="1"/>
    <col min="1237" max="1239" width="0" style="3" hidden="1" customWidth="1"/>
    <col min="1240" max="1240" width="9.33203125" style="3"/>
    <col min="1241" max="1241" width="15.6640625" style="3" customWidth="1"/>
    <col min="1242" max="1243" width="14.5" style="3" customWidth="1"/>
    <col min="1244" max="1244" width="16" style="3" customWidth="1"/>
    <col min="1245" max="1245" width="16.83203125" style="3" customWidth="1"/>
    <col min="1246" max="1246" width="14.5" style="3" customWidth="1"/>
    <col min="1247" max="1247" width="17.1640625" style="3" customWidth="1"/>
    <col min="1248" max="1248" width="14.5" style="3" customWidth="1"/>
    <col min="1249" max="1249" width="18" style="3" customWidth="1"/>
    <col min="1250" max="1460" width="9.33203125" style="3"/>
    <col min="1461" max="1461" width="18.1640625" style="3" customWidth="1"/>
    <col min="1462" max="1462" width="45.6640625" style="3" customWidth="1"/>
    <col min="1463" max="1472" width="11.83203125" style="3" customWidth="1"/>
    <col min="1473" max="1473" width="14.5" style="3" customWidth="1"/>
    <col min="1474" max="1474" width="0" style="3" hidden="1" customWidth="1"/>
    <col min="1475" max="1475" width="18.33203125" style="3" customWidth="1"/>
    <col min="1476" max="1476" width="41" style="3" customWidth="1"/>
    <col min="1477" max="1481" width="15" style="3" customWidth="1"/>
    <col min="1482" max="1486" width="23.83203125" style="3" customWidth="1"/>
    <col min="1487" max="1487" width="33.5" style="3" customWidth="1"/>
    <col min="1488" max="1488" width="37.6640625" style="3" customWidth="1"/>
    <col min="1489" max="1489" width="19.83203125" style="3" customWidth="1"/>
    <col min="1490" max="1490" width="10.6640625" style="3" customWidth="1"/>
    <col min="1491" max="1492" width="14.83203125" style="3" customWidth="1"/>
    <col min="1493" max="1495" width="0" style="3" hidden="1" customWidth="1"/>
    <col min="1496" max="1496" width="9.33203125" style="3"/>
    <col min="1497" max="1497" width="15.6640625" style="3" customWidth="1"/>
    <col min="1498" max="1499" width="14.5" style="3" customWidth="1"/>
    <col min="1500" max="1500" width="16" style="3" customWidth="1"/>
    <col min="1501" max="1501" width="16.83203125" style="3" customWidth="1"/>
    <col min="1502" max="1502" width="14.5" style="3" customWidth="1"/>
    <col min="1503" max="1503" width="17.1640625" style="3" customWidth="1"/>
    <col min="1504" max="1504" width="14.5" style="3" customWidth="1"/>
    <col min="1505" max="1505" width="18" style="3" customWidth="1"/>
    <col min="1506" max="1716" width="9.33203125" style="3"/>
    <col min="1717" max="1717" width="18.1640625" style="3" customWidth="1"/>
    <col min="1718" max="1718" width="45.6640625" style="3" customWidth="1"/>
    <col min="1719" max="1728" width="11.83203125" style="3" customWidth="1"/>
    <col min="1729" max="1729" width="14.5" style="3" customWidth="1"/>
    <col min="1730" max="1730" width="0" style="3" hidden="1" customWidth="1"/>
    <col min="1731" max="1731" width="18.33203125" style="3" customWidth="1"/>
    <col min="1732" max="1732" width="41" style="3" customWidth="1"/>
    <col min="1733" max="1737" width="15" style="3" customWidth="1"/>
    <col min="1738" max="1742" width="23.83203125" style="3" customWidth="1"/>
    <col min="1743" max="1743" width="33.5" style="3" customWidth="1"/>
    <col min="1744" max="1744" width="37.6640625" style="3" customWidth="1"/>
    <col min="1745" max="1745" width="19.83203125" style="3" customWidth="1"/>
    <col min="1746" max="1746" width="10.6640625" style="3" customWidth="1"/>
    <col min="1747" max="1748" width="14.83203125" style="3" customWidth="1"/>
    <col min="1749" max="1751" width="0" style="3" hidden="1" customWidth="1"/>
    <col min="1752" max="1752" width="9.33203125" style="3"/>
    <col min="1753" max="1753" width="15.6640625" style="3" customWidth="1"/>
    <col min="1754" max="1755" width="14.5" style="3" customWidth="1"/>
    <col min="1756" max="1756" width="16" style="3" customWidth="1"/>
    <col min="1757" max="1757" width="16.83203125" style="3" customWidth="1"/>
    <col min="1758" max="1758" width="14.5" style="3" customWidth="1"/>
    <col min="1759" max="1759" width="17.1640625" style="3" customWidth="1"/>
    <col min="1760" max="1760" width="14.5" style="3" customWidth="1"/>
    <col min="1761" max="1761" width="18" style="3" customWidth="1"/>
    <col min="1762" max="1972" width="9.33203125" style="3"/>
    <col min="1973" max="1973" width="18.1640625" style="3" customWidth="1"/>
    <col min="1974" max="1974" width="45.6640625" style="3" customWidth="1"/>
    <col min="1975" max="1984" width="11.83203125" style="3" customWidth="1"/>
    <col min="1985" max="1985" width="14.5" style="3" customWidth="1"/>
    <col min="1986" max="1986" width="0" style="3" hidden="1" customWidth="1"/>
    <col min="1987" max="1987" width="18.33203125" style="3" customWidth="1"/>
    <col min="1988" max="1988" width="41" style="3" customWidth="1"/>
    <col min="1989" max="1993" width="15" style="3" customWidth="1"/>
    <col min="1994" max="1998" width="23.83203125" style="3" customWidth="1"/>
    <col min="1999" max="1999" width="33.5" style="3" customWidth="1"/>
    <col min="2000" max="2000" width="37.6640625" style="3" customWidth="1"/>
    <col min="2001" max="2001" width="19.83203125" style="3" customWidth="1"/>
    <col min="2002" max="2002" width="10.6640625" style="3" customWidth="1"/>
    <col min="2003" max="2004" width="14.83203125" style="3" customWidth="1"/>
    <col min="2005" max="2007" width="0" style="3" hidden="1" customWidth="1"/>
    <col min="2008" max="2008" width="9.33203125" style="3"/>
    <col min="2009" max="2009" width="15.6640625" style="3" customWidth="1"/>
    <col min="2010" max="2011" width="14.5" style="3" customWidth="1"/>
    <col min="2012" max="2012" width="16" style="3" customWidth="1"/>
    <col min="2013" max="2013" width="16.83203125" style="3" customWidth="1"/>
    <col min="2014" max="2014" width="14.5" style="3" customWidth="1"/>
    <col min="2015" max="2015" width="17.1640625" style="3" customWidth="1"/>
    <col min="2016" max="2016" width="14.5" style="3" customWidth="1"/>
    <col min="2017" max="2017" width="18" style="3" customWidth="1"/>
    <col min="2018" max="2228" width="9.33203125" style="3"/>
    <col min="2229" max="2229" width="18.1640625" style="3" customWidth="1"/>
    <col min="2230" max="2230" width="45.6640625" style="3" customWidth="1"/>
    <col min="2231" max="2240" width="11.83203125" style="3" customWidth="1"/>
    <col min="2241" max="2241" width="14.5" style="3" customWidth="1"/>
    <col min="2242" max="2242" width="0" style="3" hidden="1" customWidth="1"/>
    <col min="2243" max="2243" width="18.33203125" style="3" customWidth="1"/>
    <col min="2244" max="2244" width="41" style="3" customWidth="1"/>
    <col min="2245" max="2249" width="15" style="3" customWidth="1"/>
    <col min="2250" max="2254" width="23.83203125" style="3" customWidth="1"/>
    <col min="2255" max="2255" width="33.5" style="3" customWidth="1"/>
    <col min="2256" max="2256" width="37.6640625" style="3" customWidth="1"/>
    <col min="2257" max="2257" width="19.83203125" style="3" customWidth="1"/>
    <col min="2258" max="2258" width="10.6640625" style="3" customWidth="1"/>
    <col min="2259" max="2260" width="14.83203125" style="3" customWidth="1"/>
    <col min="2261" max="2263" width="0" style="3" hidden="1" customWidth="1"/>
    <col min="2264" max="2264" width="9.33203125" style="3"/>
    <col min="2265" max="2265" width="15.6640625" style="3" customWidth="1"/>
    <col min="2266" max="2267" width="14.5" style="3" customWidth="1"/>
    <col min="2268" max="2268" width="16" style="3" customWidth="1"/>
    <col min="2269" max="2269" width="16.83203125" style="3" customWidth="1"/>
    <col min="2270" max="2270" width="14.5" style="3" customWidth="1"/>
    <col min="2271" max="2271" width="17.1640625" style="3" customWidth="1"/>
    <col min="2272" max="2272" width="14.5" style="3" customWidth="1"/>
    <col min="2273" max="2273" width="18" style="3" customWidth="1"/>
    <col min="2274" max="2484" width="9.33203125" style="3"/>
    <col min="2485" max="2485" width="18.1640625" style="3" customWidth="1"/>
    <col min="2486" max="2486" width="45.6640625" style="3" customWidth="1"/>
    <col min="2487" max="2496" width="11.83203125" style="3" customWidth="1"/>
    <col min="2497" max="2497" width="14.5" style="3" customWidth="1"/>
    <col min="2498" max="2498" width="0" style="3" hidden="1" customWidth="1"/>
    <col min="2499" max="2499" width="18.33203125" style="3" customWidth="1"/>
    <col min="2500" max="2500" width="41" style="3" customWidth="1"/>
    <col min="2501" max="2505" width="15" style="3" customWidth="1"/>
    <col min="2506" max="2510" width="23.83203125" style="3" customWidth="1"/>
    <col min="2511" max="2511" width="33.5" style="3" customWidth="1"/>
    <col min="2512" max="2512" width="37.6640625" style="3" customWidth="1"/>
    <col min="2513" max="2513" width="19.83203125" style="3" customWidth="1"/>
    <col min="2514" max="2514" width="10.6640625" style="3" customWidth="1"/>
    <col min="2515" max="2516" width="14.83203125" style="3" customWidth="1"/>
    <col min="2517" max="2519" width="0" style="3" hidden="1" customWidth="1"/>
    <col min="2520" max="2520" width="9.33203125" style="3"/>
    <col min="2521" max="2521" width="15.6640625" style="3" customWidth="1"/>
    <col min="2522" max="2523" width="14.5" style="3" customWidth="1"/>
    <col min="2524" max="2524" width="16" style="3" customWidth="1"/>
    <col min="2525" max="2525" width="16.83203125" style="3" customWidth="1"/>
    <col min="2526" max="2526" width="14.5" style="3" customWidth="1"/>
    <col min="2527" max="2527" width="17.1640625" style="3" customWidth="1"/>
    <col min="2528" max="2528" width="14.5" style="3" customWidth="1"/>
    <col min="2529" max="2529" width="18" style="3" customWidth="1"/>
    <col min="2530" max="2740" width="9.33203125" style="3"/>
    <col min="2741" max="2741" width="18.1640625" style="3" customWidth="1"/>
    <col min="2742" max="2742" width="45.6640625" style="3" customWidth="1"/>
    <col min="2743" max="2752" width="11.83203125" style="3" customWidth="1"/>
    <col min="2753" max="2753" width="14.5" style="3" customWidth="1"/>
    <col min="2754" max="2754" width="0" style="3" hidden="1" customWidth="1"/>
    <col min="2755" max="2755" width="18.33203125" style="3" customWidth="1"/>
    <col min="2756" max="2756" width="41" style="3" customWidth="1"/>
    <col min="2757" max="2761" width="15" style="3" customWidth="1"/>
    <col min="2762" max="2766" width="23.83203125" style="3" customWidth="1"/>
    <col min="2767" max="2767" width="33.5" style="3" customWidth="1"/>
    <col min="2768" max="2768" width="37.6640625" style="3" customWidth="1"/>
    <col min="2769" max="2769" width="19.83203125" style="3" customWidth="1"/>
    <col min="2770" max="2770" width="10.6640625" style="3" customWidth="1"/>
    <col min="2771" max="2772" width="14.83203125" style="3" customWidth="1"/>
    <col min="2773" max="2775" width="0" style="3" hidden="1" customWidth="1"/>
    <col min="2776" max="2776" width="9.33203125" style="3"/>
    <col min="2777" max="2777" width="15.6640625" style="3" customWidth="1"/>
    <col min="2778" max="2779" width="14.5" style="3" customWidth="1"/>
    <col min="2780" max="2780" width="16" style="3" customWidth="1"/>
    <col min="2781" max="2781" width="16.83203125" style="3" customWidth="1"/>
    <col min="2782" max="2782" width="14.5" style="3" customWidth="1"/>
    <col min="2783" max="2783" width="17.1640625" style="3" customWidth="1"/>
    <col min="2784" max="2784" width="14.5" style="3" customWidth="1"/>
    <col min="2785" max="2785" width="18" style="3" customWidth="1"/>
    <col min="2786" max="2996" width="9.33203125" style="3"/>
    <col min="2997" max="2997" width="18.1640625" style="3" customWidth="1"/>
    <col min="2998" max="2998" width="45.6640625" style="3" customWidth="1"/>
    <col min="2999" max="3008" width="11.83203125" style="3" customWidth="1"/>
    <col min="3009" max="3009" width="14.5" style="3" customWidth="1"/>
    <col min="3010" max="3010" width="0" style="3" hidden="1" customWidth="1"/>
    <col min="3011" max="3011" width="18.33203125" style="3" customWidth="1"/>
    <col min="3012" max="3012" width="41" style="3" customWidth="1"/>
    <col min="3013" max="3017" width="15" style="3" customWidth="1"/>
    <col min="3018" max="3022" width="23.83203125" style="3" customWidth="1"/>
    <col min="3023" max="3023" width="33.5" style="3" customWidth="1"/>
    <col min="3024" max="3024" width="37.6640625" style="3" customWidth="1"/>
    <col min="3025" max="3025" width="19.83203125" style="3" customWidth="1"/>
    <col min="3026" max="3026" width="10.6640625" style="3" customWidth="1"/>
    <col min="3027" max="3028" width="14.83203125" style="3" customWidth="1"/>
    <col min="3029" max="3031" width="0" style="3" hidden="1" customWidth="1"/>
    <col min="3032" max="3032" width="9.33203125" style="3"/>
    <col min="3033" max="3033" width="15.6640625" style="3" customWidth="1"/>
    <col min="3034" max="3035" width="14.5" style="3" customWidth="1"/>
    <col min="3036" max="3036" width="16" style="3" customWidth="1"/>
    <col min="3037" max="3037" width="16.83203125" style="3" customWidth="1"/>
    <col min="3038" max="3038" width="14.5" style="3" customWidth="1"/>
    <col min="3039" max="3039" width="17.1640625" style="3" customWidth="1"/>
    <col min="3040" max="3040" width="14.5" style="3" customWidth="1"/>
    <col min="3041" max="3041" width="18" style="3" customWidth="1"/>
    <col min="3042" max="3252" width="9.33203125" style="3"/>
    <col min="3253" max="3253" width="18.1640625" style="3" customWidth="1"/>
    <col min="3254" max="3254" width="45.6640625" style="3" customWidth="1"/>
    <col min="3255" max="3264" width="11.83203125" style="3" customWidth="1"/>
    <col min="3265" max="3265" width="14.5" style="3" customWidth="1"/>
    <col min="3266" max="3266" width="0" style="3" hidden="1" customWidth="1"/>
    <col min="3267" max="3267" width="18.33203125" style="3" customWidth="1"/>
    <col min="3268" max="3268" width="41" style="3" customWidth="1"/>
    <col min="3269" max="3273" width="15" style="3" customWidth="1"/>
    <col min="3274" max="3278" width="23.83203125" style="3" customWidth="1"/>
    <col min="3279" max="3279" width="33.5" style="3" customWidth="1"/>
    <col min="3280" max="3280" width="37.6640625" style="3" customWidth="1"/>
    <col min="3281" max="3281" width="19.83203125" style="3" customWidth="1"/>
    <col min="3282" max="3282" width="10.6640625" style="3" customWidth="1"/>
    <col min="3283" max="3284" width="14.83203125" style="3" customWidth="1"/>
    <col min="3285" max="3287" width="0" style="3" hidden="1" customWidth="1"/>
    <col min="3288" max="3288" width="9.33203125" style="3"/>
    <col min="3289" max="3289" width="15.6640625" style="3" customWidth="1"/>
    <col min="3290" max="3291" width="14.5" style="3" customWidth="1"/>
    <col min="3292" max="3292" width="16" style="3" customWidth="1"/>
    <col min="3293" max="3293" width="16.83203125" style="3" customWidth="1"/>
    <col min="3294" max="3294" width="14.5" style="3" customWidth="1"/>
    <col min="3295" max="3295" width="17.1640625" style="3" customWidth="1"/>
    <col min="3296" max="3296" width="14.5" style="3" customWidth="1"/>
    <col min="3297" max="3297" width="18" style="3" customWidth="1"/>
    <col min="3298" max="3508" width="9.33203125" style="3"/>
    <col min="3509" max="3509" width="18.1640625" style="3" customWidth="1"/>
    <col min="3510" max="3510" width="45.6640625" style="3" customWidth="1"/>
    <col min="3511" max="3520" width="11.83203125" style="3" customWidth="1"/>
    <col min="3521" max="3521" width="14.5" style="3" customWidth="1"/>
    <col min="3522" max="3522" width="0" style="3" hidden="1" customWidth="1"/>
    <col min="3523" max="3523" width="18.33203125" style="3" customWidth="1"/>
    <col min="3524" max="3524" width="41" style="3" customWidth="1"/>
    <col min="3525" max="3529" width="15" style="3" customWidth="1"/>
    <col min="3530" max="3534" width="23.83203125" style="3" customWidth="1"/>
    <col min="3535" max="3535" width="33.5" style="3" customWidth="1"/>
    <col min="3536" max="3536" width="37.6640625" style="3" customWidth="1"/>
    <col min="3537" max="3537" width="19.83203125" style="3" customWidth="1"/>
    <col min="3538" max="3538" width="10.6640625" style="3" customWidth="1"/>
    <col min="3539" max="3540" width="14.83203125" style="3" customWidth="1"/>
    <col min="3541" max="3543" width="0" style="3" hidden="1" customWidth="1"/>
    <col min="3544" max="3544" width="9.33203125" style="3"/>
    <col min="3545" max="3545" width="15.6640625" style="3" customWidth="1"/>
    <col min="3546" max="3547" width="14.5" style="3" customWidth="1"/>
    <col min="3548" max="3548" width="16" style="3" customWidth="1"/>
    <col min="3549" max="3549" width="16.83203125" style="3" customWidth="1"/>
    <col min="3550" max="3550" width="14.5" style="3" customWidth="1"/>
    <col min="3551" max="3551" width="17.1640625" style="3" customWidth="1"/>
    <col min="3552" max="3552" width="14.5" style="3" customWidth="1"/>
    <col min="3553" max="3553" width="18" style="3" customWidth="1"/>
    <col min="3554" max="3764" width="9.33203125" style="3"/>
    <col min="3765" max="3765" width="18.1640625" style="3" customWidth="1"/>
    <col min="3766" max="3766" width="45.6640625" style="3" customWidth="1"/>
    <col min="3767" max="3776" width="11.83203125" style="3" customWidth="1"/>
    <col min="3777" max="3777" width="14.5" style="3" customWidth="1"/>
    <col min="3778" max="3778" width="0" style="3" hidden="1" customWidth="1"/>
    <col min="3779" max="3779" width="18.33203125" style="3" customWidth="1"/>
    <col min="3780" max="3780" width="41" style="3" customWidth="1"/>
    <col min="3781" max="3785" width="15" style="3" customWidth="1"/>
    <col min="3786" max="3790" width="23.83203125" style="3" customWidth="1"/>
    <col min="3791" max="3791" width="33.5" style="3" customWidth="1"/>
    <col min="3792" max="3792" width="37.6640625" style="3" customWidth="1"/>
    <col min="3793" max="3793" width="19.83203125" style="3" customWidth="1"/>
    <col min="3794" max="3794" width="10.6640625" style="3" customWidth="1"/>
    <col min="3795" max="3796" width="14.83203125" style="3" customWidth="1"/>
    <col min="3797" max="3799" width="0" style="3" hidden="1" customWidth="1"/>
    <col min="3800" max="3800" width="9.33203125" style="3"/>
    <col min="3801" max="3801" width="15.6640625" style="3" customWidth="1"/>
    <col min="3802" max="3803" width="14.5" style="3" customWidth="1"/>
    <col min="3804" max="3804" width="16" style="3" customWidth="1"/>
    <col min="3805" max="3805" width="16.83203125" style="3" customWidth="1"/>
    <col min="3806" max="3806" width="14.5" style="3" customWidth="1"/>
    <col min="3807" max="3807" width="17.1640625" style="3" customWidth="1"/>
    <col min="3808" max="3808" width="14.5" style="3" customWidth="1"/>
    <col min="3809" max="3809" width="18" style="3" customWidth="1"/>
    <col min="3810" max="4020" width="9.33203125" style="3"/>
    <col min="4021" max="4021" width="18.1640625" style="3" customWidth="1"/>
    <col min="4022" max="4022" width="45.6640625" style="3" customWidth="1"/>
    <col min="4023" max="4032" width="11.83203125" style="3" customWidth="1"/>
    <col min="4033" max="4033" width="14.5" style="3" customWidth="1"/>
    <col min="4034" max="4034" width="0" style="3" hidden="1" customWidth="1"/>
    <col min="4035" max="4035" width="18.33203125" style="3" customWidth="1"/>
    <col min="4036" max="4036" width="41" style="3" customWidth="1"/>
    <col min="4037" max="4041" width="15" style="3" customWidth="1"/>
    <col min="4042" max="4046" width="23.83203125" style="3" customWidth="1"/>
    <col min="4047" max="4047" width="33.5" style="3" customWidth="1"/>
    <col min="4048" max="4048" width="37.6640625" style="3" customWidth="1"/>
    <col min="4049" max="4049" width="19.83203125" style="3" customWidth="1"/>
    <col min="4050" max="4050" width="10.6640625" style="3" customWidth="1"/>
    <col min="4051" max="4052" width="14.83203125" style="3" customWidth="1"/>
    <col min="4053" max="4055" width="0" style="3" hidden="1" customWidth="1"/>
    <col min="4056" max="4056" width="9.33203125" style="3"/>
    <col min="4057" max="4057" width="15.6640625" style="3" customWidth="1"/>
    <col min="4058" max="4059" width="14.5" style="3" customWidth="1"/>
    <col min="4060" max="4060" width="16" style="3" customWidth="1"/>
    <col min="4061" max="4061" width="16.83203125" style="3" customWidth="1"/>
    <col min="4062" max="4062" width="14.5" style="3" customWidth="1"/>
    <col min="4063" max="4063" width="17.1640625" style="3" customWidth="1"/>
    <col min="4064" max="4064" width="14.5" style="3" customWidth="1"/>
    <col min="4065" max="4065" width="18" style="3" customWidth="1"/>
    <col min="4066" max="4276" width="9.33203125" style="3"/>
    <col min="4277" max="4277" width="18.1640625" style="3" customWidth="1"/>
    <col min="4278" max="4278" width="45.6640625" style="3" customWidth="1"/>
    <col min="4279" max="4288" width="11.83203125" style="3" customWidth="1"/>
    <col min="4289" max="4289" width="14.5" style="3" customWidth="1"/>
    <col min="4290" max="4290" width="0" style="3" hidden="1" customWidth="1"/>
    <col min="4291" max="4291" width="18.33203125" style="3" customWidth="1"/>
    <col min="4292" max="4292" width="41" style="3" customWidth="1"/>
    <col min="4293" max="4297" width="15" style="3" customWidth="1"/>
    <col min="4298" max="4302" width="23.83203125" style="3" customWidth="1"/>
    <col min="4303" max="4303" width="33.5" style="3" customWidth="1"/>
    <col min="4304" max="4304" width="37.6640625" style="3" customWidth="1"/>
    <col min="4305" max="4305" width="19.83203125" style="3" customWidth="1"/>
    <col min="4306" max="4306" width="10.6640625" style="3" customWidth="1"/>
    <col min="4307" max="4308" width="14.83203125" style="3" customWidth="1"/>
    <col min="4309" max="4311" width="0" style="3" hidden="1" customWidth="1"/>
    <col min="4312" max="4312" width="9.33203125" style="3"/>
    <col min="4313" max="4313" width="15.6640625" style="3" customWidth="1"/>
    <col min="4314" max="4315" width="14.5" style="3" customWidth="1"/>
    <col min="4316" max="4316" width="16" style="3" customWidth="1"/>
    <col min="4317" max="4317" width="16.83203125" style="3" customWidth="1"/>
    <col min="4318" max="4318" width="14.5" style="3" customWidth="1"/>
    <col min="4319" max="4319" width="17.1640625" style="3" customWidth="1"/>
    <col min="4320" max="4320" width="14.5" style="3" customWidth="1"/>
    <col min="4321" max="4321" width="18" style="3" customWidth="1"/>
    <col min="4322" max="4532" width="9.33203125" style="3"/>
    <col min="4533" max="4533" width="18.1640625" style="3" customWidth="1"/>
    <col min="4534" max="4534" width="45.6640625" style="3" customWidth="1"/>
    <col min="4535" max="4544" width="11.83203125" style="3" customWidth="1"/>
    <col min="4545" max="4545" width="14.5" style="3" customWidth="1"/>
    <col min="4546" max="4546" width="0" style="3" hidden="1" customWidth="1"/>
    <col min="4547" max="4547" width="18.33203125" style="3" customWidth="1"/>
    <col min="4548" max="4548" width="41" style="3" customWidth="1"/>
    <col min="4549" max="4553" width="15" style="3" customWidth="1"/>
    <col min="4554" max="4558" width="23.83203125" style="3" customWidth="1"/>
    <col min="4559" max="4559" width="33.5" style="3" customWidth="1"/>
    <col min="4560" max="4560" width="37.6640625" style="3" customWidth="1"/>
    <col min="4561" max="4561" width="19.83203125" style="3" customWidth="1"/>
    <col min="4562" max="4562" width="10.6640625" style="3" customWidth="1"/>
    <col min="4563" max="4564" width="14.83203125" style="3" customWidth="1"/>
    <col min="4565" max="4567" width="0" style="3" hidden="1" customWidth="1"/>
    <col min="4568" max="4568" width="9.33203125" style="3"/>
    <col min="4569" max="4569" width="15.6640625" style="3" customWidth="1"/>
    <col min="4570" max="4571" width="14.5" style="3" customWidth="1"/>
    <col min="4572" max="4572" width="16" style="3" customWidth="1"/>
    <col min="4573" max="4573" width="16.83203125" style="3" customWidth="1"/>
    <col min="4574" max="4574" width="14.5" style="3" customWidth="1"/>
    <col min="4575" max="4575" width="17.1640625" style="3" customWidth="1"/>
    <col min="4576" max="4576" width="14.5" style="3" customWidth="1"/>
    <col min="4577" max="4577" width="18" style="3" customWidth="1"/>
    <col min="4578" max="4788" width="9.33203125" style="3"/>
    <col min="4789" max="4789" width="18.1640625" style="3" customWidth="1"/>
    <col min="4790" max="4790" width="45.6640625" style="3" customWidth="1"/>
    <col min="4791" max="4800" width="11.83203125" style="3" customWidth="1"/>
    <col min="4801" max="4801" width="14.5" style="3" customWidth="1"/>
    <col min="4802" max="4802" width="0" style="3" hidden="1" customWidth="1"/>
    <col min="4803" max="4803" width="18.33203125" style="3" customWidth="1"/>
    <col min="4804" max="4804" width="41" style="3" customWidth="1"/>
    <col min="4805" max="4809" width="15" style="3" customWidth="1"/>
    <col min="4810" max="4814" width="23.83203125" style="3" customWidth="1"/>
    <col min="4815" max="4815" width="33.5" style="3" customWidth="1"/>
    <col min="4816" max="4816" width="37.6640625" style="3" customWidth="1"/>
    <col min="4817" max="4817" width="19.83203125" style="3" customWidth="1"/>
    <col min="4818" max="4818" width="10.6640625" style="3" customWidth="1"/>
    <col min="4819" max="4820" width="14.83203125" style="3" customWidth="1"/>
    <col min="4821" max="4823" width="0" style="3" hidden="1" customWidth="1"/>
    <col min="4824" max="4824" width="9.33203125" style="3"/>
    <col min="4825" max="4825" width="15.6640625" style="3" customWidth="1"/>
    <col min="4826" max="4827" width="14.5" style="3" customWidth="1"/>
    <col min="4828" max="4828" width="16" style="3" customWidth="1"/>
    <col min="4829" max="4829" width="16.83203125" style="3" customWidth="1"/>
    <col min="4830" max="4830" width="14.5" style="3" customWidth="1"/>
    <col min="4831" max="4831" width="17.1640625" style="3" customWidth="1"/>
    <col min="4832" max="4832" width="14.5" style="3" customWidth="1"/>
    <col min="4833" max="4833" width="18" style="3" customWidth="1"/>
    <col min="4834" max="5044" width="9.33203125" style="3"/>
    <col min="5045" max="5045" width="18.1640625" style="3" customWidth="1"/>
    <col min="5046" max="5046" width="45.6640625" style="3" customWidth="1"/>
    <col min="5047" max="5056" width="11.83203125" style="3" customWidth="1"/>
    <col min="5057" max="5057" width="14.5" style="3" customWidth="1"/>
    <col min="5058" max="5058" width="0" style="3" hidden="1" customWidth="1"/>
    <col min="5059" max="5059" width="18.33203125" style="3" customWidth="1"/>
    <col min="5060" max="5060" width="41" style="3" customWidth="1"/>
    <col min="5061" max="5065" width="15" style="3" customWidth="1"/>
    <col min="5066" max="5070" width="23.83203125" style="3" customWidth="1"/>
    <col min="5071" max="5071" width="33.5" style="3" customWidth="1"/>
    <col min="5072" max="5072" width="37.6640625" style="3" customWidth="1"/>
    <col min="5073" max="5073" width="19.83203125" style="3" customWidth="1"/>
    <col min="5074" max="5074" width="10.6640625" style="3" customWidth="1"/>
    <col min="5075" max="5076" width="14.83203125" style="3" customWidth="1"/>
    <col min="5077" max="5079" width="0" style="3" hidden="1" customWidth="1"/>
    <col min="5080" max="5080" width="9.33203125" style="3"/>
    <col min="5081" max="5081" width="15.6640625" style="3" customWidth="1"/>
    <col min="5082" max="5083" width="14.5" style="3" customWidth="1"/>
    <col min="5084" max="5084" width="16" style="3" customWidth="1"/>
    <col min="5085" max="5085" width="16.83203125" style="3" customWidth="1"/>
    <col min="5086" max="5086" width="14.5" style="3" customWidth="1"/>
    <col min="5087" max="5087" width="17.1640625" style="3" customWidth="1"/>
    <col min="5088" max="5088" width="14.5" style="3" customWidth="1"/>
    <col min="5089" max="5089" width="18" style="3" customWidth="1"/>
    <col min="5090" max="5300" width="9.33203125" style="3"/>
    <col min="5301" max="5301" width="18.1640625" style="3" customWidth="1"/>
    <col min="5302" max="5302" width="45.6640625" style="3" customWidth="1"/>
    <col min="5303" max="5312" width="11.83203125" style="3" customWidth="1"/>
    <col min="5313" max="5313" width="14.5" style="3" customWidth="1"/>
    <col min="5314" max="5314" width="0" style="3" hidden="1" customWidth="1"/>
    <col min="5315" max="5315" width="18.33203125" style="3" customWidth="1"/>
    <col min="5316" max="5316" width="41" style="3" customWidth="1"/>
    <col min="5317" max="5321" width="15" style="3" customWidth="1"/>
    <col min="5322" max="5326" width="23.83203125" style="3" customWidth="1"/>
    <col min="5327" max="5327" width="33.5" style="3" customWidth="1"/>
    <col min="5328" max="5328" width="37.6640625" style="3" customWidth="1"/>
    <col min="5329" max="5329" width="19.83203125" style="3" customWidth="1"/>
    <col min="5330" max="5330" width="10.6640625" style="3" customWidth="1"/>
    <col min="5331" max="5332" width="14.83203125" style="3" customWidth="1"/>
    <col min="5333" max="5335" width="0" style="3" hidden="1" customWidth="1"/>
    <col min="5336" max="5336" width="9.33203125" style="3"/>
    <col min="5337" max="5337" width="15.6640625" style="3" customWidth="1"/>
    <col min="5338" max="5339" width="14.5" style="3" customWidth="1"/>
    <col min="5340" max="5340" width="16" style="3" customWidth="1"/>
    <col min="5341" max="5341" width="16.83203125" style="3" customWidth="1"/>
    <col min="5342" max="5342" width="14.5" style="3" customWidth="1"/>
    <col min="5343" max="5343" width="17.1640625" style="3" customWidth="1"/>
    <col min="5344" max="5344" width="14.5" style="3" customWidth="1"/>
    <col min="5345" max="5345" width="18" style="3" customWidth="1"/>
    <col min="5346" max="5556" width="9.33203125" style="3"/>
    <col min="5557" max="5557" width="18.1640625" style="3" customWidth="1"/>
    <col min="5558" max="5558" width="45.6640625" style="3" customWidth="1"/>
    <col min="5559" max="5568" width="11.83203125" style="3" customWidth="1"/>
    <col min="5569" max="5569" width="14.5" style="3" customWidth="1"/>
    <col min="5570" max="5570" width="0" style="3" hidden="1" customWidth="1"/>
    <col min="5571" max="5571" width="18.33203125" style="3" customWidth="1"/>
    <col min="5572" max="5572" width="41" style="3" customWidth="1"/>
    <col min="5573" max="5577" width="15" style="3" customWidth="1"/>
    <col min="5578" max="5582" width="23.83203125" style="3" customWidth="1"/>
    <col min="5583" max="5583" width="33.5" style="3" customWidth="1"/>
    <col min="5584" max="5584" width="37.6640625" style="3" customWidth="1"/>
    <col min="5585" max="5585" width="19.83203125" style="3" customWidth="1"/>
    <col min="5586" max="5586" width="10.6640625" style="3" customWidth="1"/>
    <col min="5587" max="5588" width="14.83203125" style="3" customWidth="1"/>
    <col min="5589" max="5591" width="0" style="3" hidden="1" customWidth="1"/>
    <col min="5592" max="5592" width="9.33203125" style="3"/>
    <col min="5593" max="5593" width="15.6640625" style="3" customWidth="1"/>
    <col min="5594" max="5595" width="14.5" style="3" customWidth="1"/>
    <col min="5596" max="5596" width="16" style="3" customWidth="1"/>
    <col min="5597" max="5597" width="16.83203125" style="3" customWidth="1"/>
    <col min="5598" max="5598" width="14.5" style="3" customWidth="1"/>
    <col min="5599" max="5599" width="17.1640625" style="3" customWidth="1"/>
    <col min="5600" max="5600" width="14.5" style="3" customWidth="1"/>
    <col min="5601" max="5601" width="18" style="3" customWidth="1"/>
    <col min="5602" max="5812" width="9.33203125" style="3"/>
    <col min="5813" max="5813" width="18.1640625" style="3" customWidth="1"/>
    <col min="5814" max="5814" width="45.6640625" style="3" customWidth="1"/>
    <col min="5815" max="5824" width="11.83203125" style="3" customWidth="1"/>
    <col min="5825" max="5825" width="14.5" style="3" customWidth="1"/>
    <col min="5826" max="5826" width="0" style="3" hidden="1" customWidth="1"/>
    <col min="5827" max="5827" width="18.33203125" style="3" customWidth="1"/>
    <col min="5828" max="5828" width="41" style="3" customWidth="1"/>
    <col min="5829" max="5833" width="15" style="3" customWidth="1"/>
    <col min="5834" max="5838" width="23.83203125" style="3" customWidth="1"/>
    <col min="5839" max="5839" width="33.5" style="3" customWidth="1"/>
    <col min="5840" max="5840" width="37.6640625" style="3" customWidth="1"/>
    <col min="5841" max="5841" width="19.83203125" style="3" customWidth="1"/>
    <col min="5842" max="5842" width="10.6640625" style="3" customWidth="1"/>
    <col min="5843" max="5844" width="14.83203125" style="3" customWidth="1"/>
    <col min="5845" max="5847" width="0" style="3" hidden="1" customWidth="1"/>
    <col min="5848" max="5848" width="9.33203125" style="3"/>
    <col min="5849" max="5849" width="15.6640625" style="3" customWidth="1"/>
    <col min="5850" max="5851" width="14.5" style="3" customWidth="1"/>
    <col min="5852" max="5852" width="16" style="3" customWidth="1"/>
    <col min="5853" max="5853" width="16.83203125" style="3" customWidth="1"/>
    <col min="5854" max="5854" width="14.5" style="3" customWidth="1"/>
    <col min="5855" max="5855" width="17.1640625" style="3" customWidth="1"/>
    <col min="5856" max="5856" width="14.5" style="3" customWidth="1"/>
    <col min="5857" max="5857" width="18" style="3" customWidth="1"/>
    <col min="5858" max="6068" width="9.33203125" style="3"/>
    <col min="6069" max="6069" width="18.1640625" style="3" customWidth="1"/>
    <col min="6070" max="6070" width="45.6640625" style="3" customWidth="1"/>
    <col min="6071" max="6080" width="11.83203125" style="3" customWidth="1"/>
    <col min="6081" max="6081" width="14.5" style="3" customWidth="1"/>
    <col min="6082" max="6082" width="0" style="3" hidden="1" customWidth="1"/>
    <col min="6083" max="6083" width="18.33203125" style="3" customWidth="1"/>
    <col min="6084" max="6084" width="41" style="3" customWidth="1"/>
    <col min="6085" max="6089" width="15" style="3" customWidth="1"/>
    <col min="6090" max="6094" width="23.83203125" style="3" customWidth="1"/>
    <col min="6095" max="6095" width="33.5" style="3" customWidth="1"/>
    <col min="6096" max="6096" width="37.6640625" style="3" customWidth="1"/>
    <col min="6097" max="6097" width="19.83203125" style="3" customWidth="1"/>
    <col min="6098" max="6098" width="10.6640625" style="3" customWidth="1"/>
    <col min="6099" max="6100" width="14.83203125" style="3" customWidth="1"/>
    <col min="6101" max="6103" width="0" style="3" hidden="1" customWidth="1"/>
    <col min="6104" max="6104" width="9.33203125" style="3"/>
    <col min="6105" max="6105" width="15.6640625" style="3" customWidth="1"/>
    <col min="6106" max="6107" width="14.5" style="3" customWidth="1"/>
    <col min="6108" max="6108" width="16" style="3" customWidth="1"/>
    <col min="6109" max="6109" width="16.83203125" style="3" customWidth="1"/>
    <col min="6110" max="6110" width="14.5" style="3" customWidth="1"/>
    <col min="6111" max="6111" width="17.1640625" style="3" customWidth="1"/>
    <col min="6112" max="6112" width="14.5" style="3" customWidth="1"/>
    <col min="6113" max="6113" width="18" style="3" customWidth="1"/>
    <col min="6114" max="6324" width="9.33203125" style="3"/>
    <col min="6325" max="6325" width="18.1640625" style="3" customWidth="1"/>
    <col min="6326" max="6326" width="45.6640625" style="3" customWidth="1"/>
    <col min="6327" max="6336" width="11.83203125" style="3" customWidth="1"/>
    <col min="6337" max="6337" width="14.5" style="3" customWidth="1"/>
    <col min="6338" max="6338" width="0" style="3" hidden="1" customWidth="1"/>
    <col min="6339" max="6339" width="18.33203125" style="3" customWidth="1"/>
    <col min="6340" max="6340" width="41" style="3" customWidth="1"/>
    <col min="6341" max="6345" width="15" style="3" customWidth="1"/>
    <col min="6346" max="6350" width="23.83203125" style="3" customWidth="1"/>
    <col min="6351" max="6351" width="33.5" style="3" customWidth="1"/>
    <col min="6352" max="6352" width="37.6640625" style="3" customWidth="1"/>
    <col min="6353" max="6353" width="19.83203125" style="3" customWidth="1"/>
    <col min="6354" max="6354" width="10.6640625" style="3" customWidth="1"/>
    <col min="6355" max="6356" width="14.83203125" style="3" customWidth="1"/>
    <col min="6357" max="6359" width="0" style="3" hidden="1" customWidth="1"/>
    <col min="6360" max="6360" width="9.33203125" style="3"/>
    <col min="6361" max="6361" width="15.6640625" style="3" customWidth="1"/>
    <col min="6362" max="6363" width="14.5" style="3" customWidth="1"/>
    <col min="6364" max="6364" width="16" style="3" customWidth="1"/>
    <col min="6365" max="6365" width="16.83203125" style="3" customWidth="1"/>
    <col min="6366" max="6366" width="14.5" style="3" customWidth="1"/>
    <col min="6367" max="6367" width="17.1640625" style="3" customWidth="1"/>
    <col min="6368" max="6368" width="14.5" style="3" customWidth="1"/>
    <col min="6369" max="6369" width="18" style="3" customWidth="1"/>
    <col min="6370" max="6580" width="9.33203125" style="3"/>
    <col min="6581" max="6581" width="18.1640625" style="3" customWidth="1"/>
    <col min="6582" max="6582" width="45.6640625" style="3" customWidth="1"/>
    <col min="6583" max="6592" width="11.83203125" style="3" customWidth="1"/>
    <col min="6593" max="6593" width="14.5" style="3" customWidth="1"/>
    <col min="6594" max="6594" width="0" style="3" hidden="1" customWidth="1"/>
    <col min="6595" max="6595" width="18.33203125" style="3" customWidth="1"/>
    <col min="6596" max="6596" width="41" style="3" customWidth="1"/>
    <col min="6597" max="6601" width="15" style="3" customWidth="1"/>
    <col min="6602" max="6606" width="23.83203125" style="3" customWidth="1"/>
    <col min="6607" max="6607" width="33.5" style="3" customWidth="1"/>
    <col min="6608" max="6608" width="37.6640625" style="3" customWidth="1"/>
    <col min="6609" max="6609" width="19.83203125" style="3" customWidth="1"/>
    <col min="6610" max="6610" width="10.6640625" style="3" customWidth="1"/>
    <col min="6611" max="6612" width="14.83203125" style="3" customWidth="1"/>
    <col min="6613" max="6615" width="0" style="3" hidden="1" customWidth="1"/>
    <col min="6616" max="6616" width="9.33203125" style="3"/>
    <col min="6617" max="6617" width="15.6640625" style="3" customWidth="1"/>
    <col min="6618" max="6619" width="14.5" style="3" customWidth="1"/>
    <col min="6620" max="6620" width="16" style="3" customWidth="1"/>
    <col min="6621" max="6621" width="16.83203125" style="3" customWidth="1"/>
    <col min="6622" max="6622" width="14.5" style="3" customWidth="1"/>
    <col min="6623" max="6623" width="17.1640625" style="3" customWidth="1"/>
    <col min="6624" max="6624" width="14.5" style="3" customWidth="1"/>
    <col min="6625" max="6625" width="18" style="3" customWidth="1"/>
    <col min="6626" max="6836" width="9.33203125" style="3"/>
    <col min="6837" max="6837" width="18.1640625" style="3" customWidth="1"/>
    <col min="6838" max="6838" width="45.6640625" style="3" customWidth="1"/>
    <col min="6839" max="6848" width="11.83203125" style="3" customWidth="1"/>
    <col min="6849" max="6849" width="14.5" style="3" customWidth="1"/>
    <col min="6850" max="6850" width="0" style="3" hidden="1" customWidth="1"/>
    <col min="6851" max="6851" width="18.33203125" style="3" customWidth="1"/>
    <col min="6852" max="6852" width="41" style="3" customWidth="1"/>
    <col min="6853" max="6857" width="15" style="3" customWidth="1"/>
    <col min="6858" max="6862" width="23.83203125" style="3" customWidth="1"/>
    <col min="6863" max="6863" width="33.5" style="3" customWidth="1"/>
    <col min="6864" max="6864" width="37.6640625" style="3" customWidth="1"/>
    <col min="6865" max="6865" width="19.83203125" style="3" customWidth="1"/>
    <col min="6866" max="6866" width="10.6640625" style="3" customWidth="1"/>
    <col min="6867" max="6868" width="14.83203125" style="3" customWidth="1"/>
    <col min="6869" max="6871" width="0" style="3" hidden="1" customWidth="1"/>
    <col min="6872" max="6872" width="9.33203125" style="3"/>
    <col min="6873" max="6873" width="15.6640625" style="3" customWidth="1"/>
    <col min="6874" max="6875" width="14.5" style="3" customWidth="1"/>
    <col min="6876" max="6876" width="16" style="3" customWidth="1"/>
    <col min="6877" max="6877" width="16.83203125" style="3" customWidth="1"/>
    <col min="6878" max="6878" width="14.5" style="3" customWidth="1"/>
    <col min="6879" max="6879" width="17.1640625" style="3" customWidth="1"/>
    <col min="6880" max="6880" width="14.5" style="3" customWidth="1"/>
    <col min="6881" max="6881" width="18" style="3" customWidth="1"/>
    <col min="6882" max="7092" width="9.33203125" style="3"/>
    <col min="7093" max="7093" width="18.1640625" style="3" customWidth="1"/>
    <col min="7094" max="7094" width="45.6640625" style="3" customWidth="1"/>
    <col min="7095" max="7104" width="11.83203125" style="3" customWidth="1"/>
    <col min="7105" max="7105" width="14.5" style="3" customWidth="1"/>
    <col min="7106" max="7106" width="0" style="3" hidden="1" customWidth="1"/>
    <col min="7107" max="7107" width="18.33203125" style="3" customWidth="1"/>
    <col min="7108" max="7108" width="41" style="3" customWidth="1"/>
    <col min="7109" max="7113" width="15" style="3" customWidth="1"/>
    <col min="7114" max="7118" width="23.83203125" style="3" customWidth="1"/>
    <col min="7119" max="7119" width="33.5" style="3" customWidth="1"/>
    <col min="7120" max="7120" width="37.6640625" style="3" customWidth="1"/>
    <col min="7121" max="7121" width="19.83203125" style="3" customWidth="1"/>
    <col min="7122" max="7122" width="10.6640625" style="3" customWidth="1"/>
    <col min="7123" max="7124" width="14.83203125" style="3" customWidth="1"/>
    <col min="7125" max="7127" width="0" style="3" hidden="1" customWidth="1"/>
    <col min="7128" max="7128" width="9.33203125" style="3"/>
    <col min="7129" max="7129" width="15.6640625" style="3" customWidth="1"/>
    <col min="7130" max="7131" width="14.5" style="3" customWidth="1"/>
    <col min="7132" max="7132" width="16" style="3" customWidth="1"/>
    <col min="7133" max="7133" width="16.83203125" style="3" customWidth="1"/>
    <col min="7134" max="7134" width="14.5" style="3" customWidth="1"/>
    <col min="7135" max="7135" width="17.1640625" style="3" customWidth="1"/>
    <col min="7136" max="7136" width="14.5" style="3" customWidth="1"/>
    <col min="7137" max="7137" width="18" style="3" customWidth="1"/>
    <col min="7138" max="7348" width="9.33203125" style="3"/>
    <col min="7349" max="7349" width="18.1640625" style="3" customWidth="1"/>
    <col min="7350" max="7350" width="45.6640625" style="3" customWidth="1"/>
    <col min="7351" max="7360" width="11.83203125" style="3" customWidth="1"/>
    <col min="7361" max="7361" width="14.5" style="3" customWidth="1"/>
    <col min="7362" max="7362" width="0" style="3" hidden="1" customWidth="1"/>
    <col min="7363" max="7363" width="18.33203125" style="3" customWidth="1"/>
    <col min="7364" max="7364" width="41" style="3" customWidth="1"/>
    <col min="7365" max="7369" width="15" style="3" customWidth="1"/>
    <col min="7370" max="7374" width="23.83203125" style="3" customWidth="1"/>
    <col min="7375" max="7375" width="33.5" style="3" customWidth="1"/>
    <col min="7376" max="7376" width="37.6640625" style="3" customWidth="1"/>
    <col min="7377" max="7377" width="19.83203125" style="3" customWidth="1"/>
    <col min="7378" max="7378" width="10.6640625" style="3" customWidth="1"/>
    <col min="7379" max="7380" width="14.83203125" style="3" customWidth="1"/>
    <col min="7381" max="7383" width="0" style="3" hidden="1" customWidth="1"/>
    <col min="7384" max="7384" width="9.33203125" style="3"/>
    <col min="7385" max="7385" width="15.6640625" style="3" customWidth="1"/>
    <col min="7386" max="7387" width="14.5" style="3" customWidth="1"/>
    <col min="7388" max="7388" width="16" style="3" customWidth="1"/>
    <col min="7389" max="7389" width="16.83203125" style="3" customWidth="1"/>
    <col min="7390" max="7390" width="14.5" style="3" customWidth="1"/>
    <col min="7391" max="7391" width="17.1640625" style="3" customWidth="1"/>
    <col min="7392" max="7392" width="14.5" style="3" customWidth="1"/>
    <col min="7393" max="7393" width="18" style="3" customWidth="1"/>
    <col min="7394" max="7604" width="9.33203125" style="3"/>
    <col min="7605" max="7605" width="18.1640625" style="3" customWidth="1"/>
    <col min="7606" max="7606" width="45.6640625" style="3" customWidth="1"/>
    <col min="7607" max="7616" width="11.83203125" style="3" customWidth="1"/>
    <col min="7617" max="7617" width="14.5" style="3" customWidth="1"/>
    <col min="7618" max="7618" width="0" style="3" hidden="1" customWidth="1"/>
    <col min="7619" max="7619" width="18.33203125" style="3" customWidth="1"/>
    <col min="7620" max="7620" width="41" style="3" customWidth="1"/>
    <col min="7621" max="7625" width="15" style="3" customWidth="1"/>
    <col min="7626" max="7630" width="23.83203125" style="3" customWidth="1"/>
    <col min="7631" max="7631" width="33.5" style="3" customWidth="1"/>
    <col min="7632" max="7632" width="37.6640625" style="3" customWidth="1"/>
    <col min="7633" max="7633" width="19.83203125" style="3" customWidth="1"/>
    <col min="7634" max="7634" width="10.6640625" style="3" customWidth="1"/>
    <col min="7635" max="7636" width="14.83203125" style="3" customWidth="1"/>
    <col min="7637" max="7639" width="0" style="3" hidden="1" customWidth="1"/>
    <col min="7640" max="7640" width="9.33203125" style="3"/>
    <col min="7641" max="7641" width="15.6640625" style="3" customWidth="1"/>
    <col min="7642" max="7643" width="14.5" style="3" customWidth="1"/>
    <col min="7644" max="7644" width="16" style="3" customWidth="1"/>
    <col min="7645" max="7645" width="16.83203125" style="3" customWidth="1"/>
    <col min="7646" max="7646" width="14.5" style="3" customWidth="1"/>
    <col min="7647" max="7647" width="17.1640625" style="3" customWidth="1"/>
    <col min="7648" max="7648" width="14.5" style="3" customWidth="1"/>
    <col min="7649" max="7649" width="18" style="3" customWidth="1"/>
    <col min="7650" max="7860" width="9.33203125" style="3"/>
    <col min="7861" max="7861" width="18.1640625" style="3" customWidth="1"/>
    <col min="7862" max="7862" width="45.6640625" style="3" customWidth="1"/>
    <col min="7863" max="7872" width="11.83203125" style="3" customWidth="1"/>
    <col min="7873" max="7873" width="14.5" style="3" customWidth="1"/>
    <col min="7874" max="7874" width="0" style="3" hidden="1" customWidth="1"/>
    <col min="7875" max="7875" width="18.33203125" style="3" customWidth="1"/>
    <col min="7876" max="7876" width="41" style="3" customWidth="1"/>
    <col min="7877" max="7881" width="15" style="3" customWidth="1"/>
    <col min="7882" max="7886" width="23.83203125" style="3" customWidth="1"/>
    <col min="7887" max="7887" width="33.5" style="3" customWidth="1"/>
    <col min="7888" max="7888" width="37.6640625" style="3" customWidth="1"/>
    <col min="7889" max="7889" width="19.83203125" style="3" customWidth="1"/>
    <col min="7890" max="7890" width="10.6640625" style="3" customWidth="1"/>
    <col min="7891" max="7892" width="14.83203125" style="3" customWidth="1"/>
    <col min="7893" max="7895" width="0" style="3" hidden="1" customWidth="1"/>
    <col min="7896" max="7896" width="9.33203125" style="3"/>
    <col min="7897" max="7897" width="15.6640625" style="3" customWidth="1"/>
    <col min="7898" max="7899" width="14.5" style="3" customWidth="1"/>
    <col min="7900" max="7900" width="16" style="3" customWidth="1"/>
    <col min="7901" max="7901" width="16.83203125" style="3" customWidth="1"/>
    <col min="7902" max="7902" width="14.5" style="3" customWidth="1"/>
    <col min="7903" max="7903" width="17.1640625" style="3" customWidth="1"/>
    <col min="7904" max="7904" width="14.5" style="3" customWidth="1"/>
    <col min="7905" max="7905" width="18" style="3" customWidth="1"/>
    <col min="7906" max="8116" width="9.33203125" style="3"/>
    <col min="8117" max="8117" width="18.1640625" style="3" customWidth="1"/>
    <col min="8118" max="8118" width="45.6640625" style="3" customWidth="1"/>
    <col min="8119" max="8128" width="11.83203125" style="3" customWidth="1"/>
    <col min="8129" max="8129" width="14.5" style="3" customWidth="1"/>
    <col min="8130" max="8130" width="0" style="3" hidden="1" customWidth="1"/>
    <col min="8131" max="8131" width="18.33203125" style="3" customWidth="1"/>
    <col min="8132" max="8132" width="41" style="3" customWidth="1"/>
    <col min="8133" max="8137" width="15" style="3" customWidth="1"/>
    <col min="8138" max="8142" width="23.83203125" style="3" customWidth="1"/>
    <col min="8143" max="8143" width="33.5" style="3" customWidth="1"/>
    <col min="8144" max="8144" width="37.6640625" style="3" customWidth="1"/>
    <col min="8145" max="8145" width="19.83203125" style="3" customWidth="1"/>
    <col min="8146" max="8146" width="10.6640625" style="3" customWidth="1"/>
    <col min="8147" max="8148" width="14.83203125" style="3" customWidth="1"/>
    <col min="8149" max="8151" width="0" style="3" hidden="1" customWidth="1"/>
    <col min="8152" max="8152" width="9.33203125" style="3"/>
    <col min="8153" max="8153" width="15.6640625" style="3" customWidth="1"/>
    <col min="8154" max="8155" width="14.5" style="3" customWidth="1"/>
    <col min="8156" max="8156" width="16" style="3" customWidth="1"/>
    <col min="8157" max="8157" width="16.83203125" style="3" customWidth="1"/>
    <col min="8158" max="8158" width="14.5" style="3" customWidth="1"/>
    <col min="8159" max="8159" width="17.1640625" style="3" customWidth="1"/>
    <col min="8160" max="8160" width="14.5" style="3" customWidth="1"/>
    <col min="8161" max="8161" width="18" style="3" customWidth="1"/>
    <col min="8162" max="8372" width="9.33203125" style="3"/>
    <col min="8373" max="8373" width="18.1640625" style="3" customWidth="1"/>
    <col min="8374" max="8374" width="45.6640625" style="3" customWidth="1"/>
    <col min="8375" max="8384" width="11.83203125" style="3" customWidth="1"/>
    <col min="8385" max="8385" width="14.5" style="3" customWidth="1"/>
    <col min="8386" max="8386" width="0" style="3" hidden="1" customWidth="1"/>
    <col min="8387" max="8387" width="18.33203125" style="3" customWidth="1"/>
    <col min="8388" max="8388" width="41" style="3" customWidth="1"/>
    <col min="8389" max="8393" width="15" style="3" customWidth="1"/>
    <col min="8394" max="8398" width="23.83203125" style="3" customWidth="1"/>
    <col min="8399" max="8399" width="33.5" style="3" customWidth="1"/>
    <col min="8400" max="8400" width="37.6640625" style="3" customWidth="1"/>
    <col min="8401" max="8401" width="19.83203125" style="3" customWidth="1"/>
    <col min="8402" max="8402" width="10.6640625" style="3" customWidth="1"/>
    <col min="8403" max="8404" width="14.83203125" style="3" customWidth="1"/>
    <col min="8405" max="8407" width="0" style="3" hidden="1" customWidth="1"/>
    <col min="8408" max="8408" width="9.33203125" style="3"/>
    <col min="8409" max="8409" width="15.6640625" style="3" customWidth="1"/>
    <col min="8410" max="8411" width="14.5" style="3" customWidth="1"/>
    <col min="8412" max="8412" width="16" style="3" customWidth="1"/>
    <col min="8413" max="8413" width="16.83203125" style="3" customWidth="1"/>
    <col min="8414" max="8414" width="14.5" style="3" customWidth="1"/>
    <col min="8415" max="8415" width="17.1640625" style="3" customWidth="1"/>
    <col min="8416" max="8416" width="14.5" style="3" customWidth="1"/>
    <col min="8417" max="8417" width="18" style="3" customWidth="1"/>
    <col min="8418" max="8628" width="9.33203125" style="3"/>
    <col min="8629" max="8629" width="18.1640625" style="3" customWidth="1"/>
    <col min="8630" max="8630" width="45.6640625" style="3" customWidth="1"/>
    <col min="8631" max="8640" width="11.83203125" style="3" customWidth="1"/>
    <col min="8641" max="8641" width="14.5" style="3" customWidth="1"/>
    <col min="8642" max="8642" width="0" style="3" hidden="1" customWidth="1"/>
    <col min="8643" max="8643" width="18.33203125" style="3" customWidth="1"/>
    <col min="8644" max="8644" width="41" style="3" customWidth="1"/>
    <col min="8645" max="8649" width="15" style="3" customWidth="1"/>
    <col min="8650" max="8654" width="23.83203125" style="3" customWidth="1"/>
    <col min="8655" max="8655" width="33.5" style="3" customWidth="1"/>
    <col min="8656" max="8656" width="37.6640625" style="3" customWidth="1"/>
    <col min="8657" max="8657" width="19.83203125" style="3" customWidth="1"/>
    <col min="8658" max="8658" width="10.6640625" style="3" customWidth="1"/>
    <col min="8659" max="8660" width="14.83203125" style="3" customWidth="1"/>
    <col min="8661" max="8663" width="0" style="3" hidden="1" customWidth="1"/>
    <col min="8664" max="8664" width="9.33203125" style="3"/>
    <col min="8665" max="8665" width="15.6640625" style="3" customWidth="1"/>
    <col min="8666" max="8667" width="14.5" style="3" customWidth="1"/>
    <col min="8668" max="8668" width="16" style="3" customWidth="1"/>
    <col min="8669" max="8669" width="16.83203125" style="3" customWidth="1"/>
    <col min="8670" max="8670" width="14.5" style="3" customWidth="1"/>
    <col min="8671" max="8671" width="17.1640625" style="3" customWidth="1"/>
    <col min="8672" max="8672" width="14.5" style="3" customWidth="1"/>
    <col min="8673" max="8673" width="18" style="3" customWidth="1"/>
    <col min="8674" max="8884" width="9.33203125" style="3"/>
    <col min="8885" max="8885" width="18.1640625" style="3" customWidth="1"/>
    <col min="8886" max="8886" width="45.6640625" style="3" customWidth="1"/>
    <col min="8887" max="8896" width="11.83203125" style="3" customWidth="1"/>
    <col min="8897" max="8897" width="14.5" style="3" customWidth="1"/>
    <col min="8898" max="8898" width="0" style="3" hidden="1" customWidth="1"/>
    <col min="8899" max="8899" width="18.33203125" style="3" customWidth="1"/>
    <col min="8900" max="8900" width="41" style="3" customWidth="1"/>
    <col min="8901" max="8905" width="15" style="3" customWidth="1"/>
    <col min="8906" max="8910" width="23.83203125" style="3" customWidth="1"/>
    <col min="8911" max="8911" width="33.5" style="3" customWidth="1"/>
    <col min="8912" max="8912" width="37.6640625" style="3" customWidth="1"/>
    <col min="8913" max="8913" width="19.83203125" style="3" customWidth="1"/>
    <col min="8914" max="8914" width="10.6640625" style="3" customWidth="1"/>
    <col min="8915" max="8916" width="14.83203125" style="3" customWidth="1"/>
    <col min="8917" max="8919" width="0" style="3" hidden="1" customWidth="1"/>
    <col min="8920" max="8920" width="9.33203125" style="3"/>
    <col min="8921" max="8921" width="15.6640625" style="3" customWidth="1"/>
    <col min="8922" max="8923" width="14.5" style="3" customWidth="1"/>
    <col min="8924" max="8924" width="16" style="3" customWidth="1"/>
    <col min="8925" max="8925" width="16.83203125" style="3" customWidth="1"/>
    <col min="8926" max="8926" width="14.5" style="3" customWidth="1"/>
    <col min="8927" max="8927" width="17.1640625" style="3" customWidth="1"/>
    <col min="8928" max="8928" width="14.5" style="3" customWidth="1"/>
    <col min="8929" max="8929" width="18" style="3" customWidth="1"/>
    <col min="8930" max="9140" width="9.33203125" style="3"/>
    <col min="9141" max="9141" width="18.1640625" style="3" customWidth="1"/>
    <col min="9142" max="9142" width="45.6640625" style="3" customWidth="1"/>
    <col min="9143" max="9152" width="11.83203125" style="3" customWidth="1"/>
    <col min="9153" max="9153" width="14.5" style="3" customWidth="1"/>
    <col min="9154" max="9154" width="0" style="3" hidden="1" customWidth="1"/>
    <col min="9155" max="9155" width="18.33203125" style="3" customWidth="1"/>
    <col min="9156" max="9156" width="41" style="3" customWidth="1"/>
    <col min="9157" max="9161" width="15" style="3" customWidth="1"/>
    <col min="9162" max="9166" width="23.83203125" style="3" customWidth="1"/>
    <col min="9167" max="9167" width="33.5" style="3" customWidth="1"/>
    <col min="9168" max="9168" width="37.6640625" style="3" customWidth="1"/>
    <col min="9169" max="9169" width="19.83203125" style="3" customWidth="1"/>
    <col min="9170" max="9170" width="10.6640625" style="3" customWidth="1"/>
    <col min="9171" max="9172" width="14.83203125" style="3" customWidth="1"/>
    <col min="9173" max="9175" width="0" style="3" hidden="1" customWidth="1"/>
    <col min="9176" max="9176" width="9.33203125" style="3"/>
    <col min="9177" max="9177" width="15.6640625" style="3" customWidth="1"/>
    <col min="9178" max="9179" width="14.5" style="3" customWidth="1"/>
    <col min="9180" max="9180" width="16" style="3" customWidth="1"/>
    <col min="9181" max="9181" width="16.83203125" style="3" customWidth="1"/>
    <col min="9182" max="9182" width="14.5" style="3" customWidth="1"/>
    <col min="9183" max="9183" width="17.1640625" style="3" customWidth="1"/>
    <col min="9184" max="9184" width="14.5" style="3" customWidth="1"/>
    <col min="9185" max="9185" width="18" style="3" customWidth="1"/>
    <col min="9186" max="9396" width="9.33203125" style="3"/>
    <col min="9397" max="9397" width="18.1640625" style="3" customWidth="1"/>
    <col min="9398" max="9398" width="45.6640625" style="3" customWidth="1"/>
    <col min="9399" max="9408" width="11.83203125" style="3" customWidth="1"/>
    <col min="9409" max="9409" width="14.5" style="3" customWidth="1"/>
    <col min="9410" max="9410" width="0" style="3" hidden="1" customWidth="1"/>
    <col min="9411" max="9411" width="18.33203125" style="3" customWidth="1"/>
    <col min="9412" max="9412" width="41" style="3" customWidth="1"/>
    <col min="9413" max="9417" width="15" style="3" customWidth="1"/>
    <col min="9418" max="9422" width="23.83203125" style="3" customWidth="1"/>
    <col min="9423" max="9423" width="33.5" style="3" customWidth="1"/>
    <col min="9424" max="9424" width="37.6640625" style="3" customWidth="1"/>
    <col min="9425" max="9425" width="19.83203125" style="3" customWidth="1"/>
    <col min="9426" max="9426" width="10.6640625" style="3" customWidth="1"/>
    <col min="9427" max="9428" width="14.83203125" style="3" customWidth="1"/>
    <col min="9429" max="9431" width="0" style="3" hidden="1" customWidth="1"/>
    <col min="9432" max="9432" width="9.33203125" style="3"/>
    <col min="9433" max="9433" width="15.6640625" style="3" customWidth="1"/>
    <col min="9434" max="9435" width="14.5" style="3" customWidth="1"/>
    <col min="9436" max="9436" width="16" style="3" customWidth="1"/>
    <col min="9437" max="9437" width="16.83203125" style="3" customWidth="1"/>
    <col min="9438" max="9438" width="14.5" style="3" customWidth="1"/>
    <col min="9439" max="9439" width="17.1640625" style="3" customWidth="1"/>
    <col min="9440" max="9440" width="14.5" style="3" customWidth="1"/>
    <col min="9441" max="9441" width="18" style="3" customWidth="1"/>
    <col min="9442" max="9652" width="9.33203125" style="3"/>
    <col min="9653" max="9653" width="18.1640625" style="3" customWidth="1"/>
    <col min="9654" max="9654" width="45.6640625" style="3" customWidth="1"/>
    <col min="9655" max="9664" width="11.83203125" style="3" customWidth="1"/>
    <col min="9665" max="9665" width="14.5" style="3" customWidth="1"/>
    <col min="9666" max="9666" width="0" style="3" hidden="1" customWidth="1"/>
    <col min="9667" max="9667" width="18.33203125" style="3" customWidth="1"/>
    <col min="9668" max="9668" width="41" style="3" customWidth="1"/>
    <col min="9669" max="9673" width="15" style="3" customWidth="1"/>
    <col min="9674" max="9678" width="23.83203125" style="3" customWidth="1"/>
    <col min="9679" max="9679" width="33.5" style="3" customWidth="1"/>
    <col min="9680" max="9680" width="37.6640625" style="3" customWidth="1"/>
    <col min="9681" max="9681" width="19.83203125" style="3" customWidth="1"/>
    <col min="9682" max="9682" width="10.6640625" style="3" customWidth="1"/>
    <col min="9683" max="9684" width="14.83203125" style="3" customWidth="1"/>
    <col min="9685" max="9687" width="0" style="3" hidden="1" customWidth="1"/>
    <col min="9688" max="9688" width="9.33203125" style="3"/>
    <col min="9689" max="9689" width="15.6640625" style="3" customWidth="1"/>
    <col min="9690" max="9691" width="14.5" style="3" customWidth="1"/>
    <col min="9692" max="9692" width="16" style="3" customWidth="1"/>
    <col min="9693" max="9693" width="16.83203125" style="3" customWidth="1"/>
    <col min="9694" max="9694" width="14.5" style="3" customWidth="1"/>
    <col min="9695" max="9695" width="17.1640625" style="3" customWidth="1"/>
    <col min="9696" max="9696" width="14.5" style="3" customWidth="1"/>
    <col min="9697" max="9697" width="18" style="3" customWidth="1"/>
    <col min="9698" max="9908" width="9.33203125" style="3"/>
    <col min="9909" max="9909" width="18.1640625" style="3" customWidth="1"/>
    <col min="9910" max="9910" width="45.6640625" style="3" customWidth="1"/>
    <col min="9911" max="9920" width="11.83203125" style="3" customWidth="1"/>
    <col min="9921" max="9921" width="14.5" style="3" customWidth="1"/>
    <col min="9922" max="9922" width="0" style="3" hidden="1" customWidth="1"/>
    <col min="9923" max="9923" width="18.33203125" style="3" customWidth="1"/>
    <col min="9924" max="9924" width="41" style="3" customWidth="1"/>
    <col min="9925" max="9929" width="15" style="3" customWidth="1"/>
    <col min="9930" max="9934" width="23.83203125" style="3" customWidth="1"/>
    <col min="9935" max="9935" width="33.5" style="3" customWidth="1"/>
    <col min="9936" max="9936" width="37.6640625" style="3" customWidth="1"/>
    <col min="9937" max="9937" width="19.83203125" style="3" customWidth="1"/>
    <col min="9938" max="9938" width="10.6640625" style="3" customWidth="1"/>
    <col min="9939" max="9940" width="14.83203125" style="3" customWidth="1"/>
    <col min="9941" max="9943" width="0" style="3" hidden="1" customWidth="1"/>
    <col min="9944" max="9944" width="9.33203125" style="3"/>
    <col min="9945" max="9945" width="15.6640625" style="3" customWidth="1"/>
    <col min="9946" max="9947" width="14.5" style="3" customWidth="1"/>
    <col min="9948" max="9948" width="16" style="3" customWidth="1"/>
    <col min="9949" max="9949" width="16.83203125" style="3" customWidth="1"/>
    <col min="9950" max="9950" width="14.5" style="3" customWidth="1"/>
    <col min="9951" max="9951" width="17.1640625" style="3" customWidth="1"/>
    <col min="9952" max="9952" width="14.5" style="3" customWidth="1"/>
    <col min="9953" max="9953" width="18" style="3" customWidth="1"/>
    <col min="9954" max="10164" width="9.33203125" style="3"/>
    <col min="10165" max="10165" width="18.1640625" style="3" customWidth="1"/>
    <col min="10166" max="10166" width="45.6640625" style="3" customWidth="1"/>
    <col min="10167" max="10176" width="11.83203125" style="3" customWidth="1"/>
    <col min="10177" max="10177" width="14.5" style="3" customWidth="1"/>
    <col min="10178" max="10178" width="0" style="3" hidden="1" customWidth="1"/>
    <col min="10179" max="10179" width="18.33203125" style="3" customWidth="1"/>
    <col min="10180" max="10180" width="41" style="3" customWidth="1"/>
    <col min="10181" max="10185" width="15" style="3" customWidth="1"/>
    <col min="10186" max="10190" width="23.83203125" style="3" customWidth="1"/>
    <col min="10191" max="10191" width="33.5" style="3" customWidth="1"/>
    <col min="10192" max="10192" width="37.6640625" style="3" customWidth="1"/>
    <col min="10193" max="10193" width="19.83203125" style="3" customWidth="1"/>
    <col min="10194" max="10194" width="10.6640625" style="3" customWidth="1"/>
    <col min="10195" max="10196" width="14.83203125" style="3" customWidth="1"/>
    <col min="10197" max="10199" width="0" style="3" hidden="1" customWidth="1"/>
    <col min="10200" max="10200" width="9.33203125" style="3"/>
    <col min="10201" max="10201" width="15.6640625" style="3" customWidth="1"/>
    <col min="10202" max="10203" width="14.5" style="3" customWidth="1"/>
    <col min="10204" max="10204" width="16" style="3" customWidth="1"/>
    <col min="10205" max="10205" width="16.83203125" style="3" customWidth="1"/>
    <col min="10206" max="10206" width="14.5" style="3" customWidth="1"/>
    <col min="10207" max="10207" width="17.1640625" style="3" customWidth="1"/>
    <col min="10208" max="10208" width="14.5" style="3" customWidth="1"/>
    <col min="10209" max="10209" width="18" style="3" customWidth="1"/>
    <col min="10210" max="10420" width="9.33203125" style="3"/>
    <col min="10421" max="10421" width="18.1640625" style="3" customWidth="1"/>
    <col min="10422" max="10422" width="45.6640625" style="3" customWidth="1"/>
    <col min="10423" max="10432" width="11.83203125" style="3" customWidth="1"/>
    <col min="10433" max="10433" width="14.5" style="3" customWidth="1"/>
    <col min="10434" max="10434" width="0" style="3" hidden="1" customWidth="1"/>
    <col min="10435" max="10435" width="18.33203125" style="3" customWidth="1"/>
    <col min="10436" max="10436" width="41" style="3" customWidth="1"/>
    <col min="10437" max="10441" width="15" style="3" customWidth="1"/>
    <col min="10442" max="10446" width="23.83203125" style="3" customWidth="1"/>
    <col min="10447" max="10447" width="33.5" style="3" customWidth="1"/>
    <col min="10448" max="10448" width="37.6640625" style="3" customWidth="1"/>
    <col min="10449" max="10449" width="19.83203125" style="3" customWidth="1"/>
    <col min="10450" max="10450" width="10.6640625" style="3" customWidth="1"/>
    <col min="10451" max="10452" width="14.83203125" style="3" customWidth="1"/>
    <col min="10453" max="10455" width="0" style="3" hidden="1" customWidth="1"/>
    <col min="10456" max="10456" width="9.33203125" style="3"/>
    <col min="10457" max="10457" width="15.6640625" style="3" customWidth="1"/>
    <col min="10458" max="10459" width="14.5" style="3" customWidth="1"/>
    <col min="10460" max="10460" width="16" style="3" customWidth="1"/>
    <col min="10461" max="10461" width="16.83203125" style="3" customWidth="1"/>
    <col min="10462" max="10462" width="14.5" style="3" customWidth="1"/>
    <col min="10463" max="10463" width="17.1640625" style="3" customWidth="1"/>
    <col min="10464" max="10464" width="14.5" style="3" customWidth="1"/>
    <col min="10465" max="10465" width="18" style="3" customWidth="1"/>
    <col min="10466" max="10676" width="9.33203125" style="3"/>
    <col min="10677" max="10677" width="18.1640625" style="3" customWidth="1"/>
    <col min="10678" max="10678" width="45.6640625" style="3" customWidth="1"/>
    <col min="10679" max="10688" width="11.83203125" style="3" customWidth="1"/>
    <col min="10689" max="10689" width="14.5" style="3" customWidth="1"/>
    <col min="10690" max="10690" width="0" style="3" hidden="1" customWidth="1"/>
    <col min="10691" max="10691" width="18.33203125" style="3" customWidth="1"/>
    <col min="10692" max="10692" width="41" style="3" customWidth="1"/>
    <col min="10693" max="10697" width="15" style="3" customWidth="1"/>
    <col min="10698" max="10702" width="23.83203125" style="3" customWidth="1"/>
    <col min="10703" max="10703" width="33.5" style="3" customWidth="1"/>
    <col min="10704" max="10704" width="37.6640625" style="3" customWidth="1"/>
    <col min="10705" max="10705" width="19.83203125" style="3" customWidth="1"/>
    <col min="10706" max="10706" width="10.6640625" style="3" customWidth="1"/>
    <col min="10707" max="10708" width="14.83203125" style="3" customWidth="1"/>
    <col min="10709" max="10711" width="0" style="3" hidden="1" customWidth="1"/>
    <col min="10712" max="10712" width="9.33203125" style="3"/>
    <col min="10713" max="10713" width="15.6640625" style="3" customWidth="1"/>
    <col min="10714" max="10715" width="14.5" style="3" customWidth="1"/>
    <col min="10716" max="10716" width="16" style="3" customWidth="1"/>
    <col min="10717" max="10717" width="16.83203125" style="3" customWidth="1"/>
    <col min="10718" max="10718" width="14.5" style="3" customWidth="1"/>
    <col min="10719" max="10719" width="17.1640625" style="3" customWidth="1"/>
    <col min="10720" max="10720" width="14.5" style="3" customWidth="1"/>
    <col min="10721" max="10721" width="18" style="3" customWidth="1"/>
    <col min="10722" max="10932" width="9.33203125" style="3"/>
    <col min="10933" max="10933" width="18.1640625" style="3" customWidth="1"/>
    <col min="10934" max="10934" width="45.6640625" style="3" customWidth="1"/>
    <col min="10935" max="10944" width="11.83203125" style="3" customWidth="1"/>
    <col min="10945" max="10945" width="14.5" style="3" customWidth="1"/>
    <col min="10946" max="10946" width="0" style="3" hidden="1" customWidth="1"/>
    <col min="10947" max="10947" width="18.33203125" style="3" customWidth="1"/>
    <col min="10948" max="10948" width="41" style="3" customWidth="1"/>
    <col min="10949" max="10953" width="15" style="3" customWidth="1"/>
    <col min="10954" max="10958" width="23.83203125" style="3" customWidth="1"/>
    <col min="10959" max="10959" width="33.5" style="3" customWidth="1"/>
    <col min="10960" max="10960" width="37.6640625" style="3" customWidth="1"/>
    <col min="10961" max="10961" width="19.83203125" style="3" customWidth="1"/>
    <col min="10962" max="10962" width="10.6640625" style="3" customWidth="1"/>
    <col min="10963" max="10964" width="14.83203125" style="3" customWidth="1"/>
    <col min="10965" max="10967" width="0" style="3" hidden="1" customWidth="1"/>
    <col min="10968" max="10968" width="9.33203125" style="3"/>
    <col min="10969" max="10969" width="15.6640625" style="3" customWidth="1"/>
    <col min="10970" max="10971" width="14.5" style="3" customWidth="1"/>
    <col min="10972" max="10972" width="16" style="3" customWidth="1"/>
    <col min="10973" max="10973" width="16.83203125" style="3" customWidth="1"/>
    <col min="10974" max="10974" width="14.5" style="3" customWidth="1"/>
    <col min="10975" max="10975" width="17.1640625" style="3" customWidth="1"/>
    <col min="10976" max="10976" width="14.5" style="3" customWidth="1"/>
    <col min="10977" max="10977" width="18" style="3" customWidth="1"/>
    <col min="10978" max="11188" width="9.33203125" style="3"/>
    <col min="11189" max="11189" width="18.1640625" style="3" customWidth="1"/>
    <col min="11190" max="11190" width="45.6640625" style="3" customWidth="1"/>
    <col min="11191" max="11200" width="11.83203125" style="3" customWidth="1"/>
    <col min="11201" max="11201" width="14.5" style="3" customWidth="1"/>
    <col min="11202" max="11202" width="0" style="3" hidden="1" customWidth="1"/>
    <col min="11203" max="11203" width="18.33203125" style="3" customWidth="1"/>
    <col min="11204" max="11204" width="41" style="3" customWidth="1"/>
    <col min="11205" max="11209" width="15" style="3" customWidth="1"/>
    <col min="11210" max="11214" width="23.83203125" style="3" customWidth="1"/>
    <col min="11215" max="11215" width="33.5" style="3" customWidth="1"/>
    <col min="11216" max="11216" width="37.6640625" style="3" customWidth="1"/>
    <col min="11217" max="11217" width="19.83203125" style="3" customWidth="1"/>
    <col min="11218" max="11218" width="10.6640625" style="3" customWidth="1"/>
    <col min="11219" max="11220" width="14.83203125" style="3" customWidth="1"/>
    <col min="11221" max="11223" width="0" style="3" hidden="1" customWidth="1"/>
    <col min="11224" max="11224" width="9.33203125" style="3"/>
    <col min="11225" max="11225" width="15.6640625" style="3" customWidth="1"/>
    <col min="11226" max="11227" width="14.5" style="3" customWidth="1"/>
    <col min="11228" max="11228" width="16" style="3" customWidth="1"/>
    <col min="11229" max="11229" width="16.83203125" style="3" customWidth="1"/>
    <col min="11230" max="11230" width="14.5" style="3" customWidth="1"/>
    <col min="11231" max="11231" width="17.1640625" style="3" customWidth="1"/>
    <col min="11232" max="11232" width="14.5" style="3" customWidth="1"/>
    <col min="11233" max="11233" width="18" style="3" customWidth="1"/>
    <col min="11234" max="11444" width="9.33203125" style="3"/>
    <col min="11445" max="11445" width="18.1640625" style="3" customWidth="1"/>
    <col min="11446" max="11446" width="45.6640625" style="3" customWidth="1"/>
    <col min="11447" max="11456" width="11.83203125" style="3" customWidth="1"/>
    <col min="11457" max="11457" width="14.5" style="3" customWidth="1"/>
    <col min="11458" max="11458" width="0" style="3" hidden="1" customWidth="1"/>
    <col min="11459" max="11459" width="18.33203125" style="3" customWidth="1"/>
    <col min="11460" max="11460" width="41" style="3" customWidth="1"/>
    <col min="11461" max="11465" width="15" style="3" customWidth="1"/>
    <col min="11466" max="11470" width="23.83203125" style="3" customWidth="1"/>
    <col min="11471" max="11471" width="33.5" style="3" customWidth="1"/>
    <col min="11472" max="11472" width="37.6640625" style="3" customWidth="1"/>
    <col min="11473" max="11473" width="19.83203125" style="3" customWidth="1"/>
    <col min="11474" max="11474" width="10.6640625" style="3" customWidth="1"/>
    <col min="11475" max="11476" width="14.83203125" style="3" customWidth="1"/>
    <col min="11477" max="11479" width="0" style="3" hidden="1" customWidth="1"/>
    <col min="11480" max="11480" width="9.33203125" style="3"/>
    <col min="11481" max="11481" width="15.6640625" style="3" customWidth="1"/>
    <col min="11482" max="11483" width="14.5" style="3" customWidth="1"/>
    <col min="11484" max="11484" width="16" style="3" customWidth="1"/>
    <col min="11485" max="11485" width="16.83203125" style="3" customWidth="1"/>
    <col min="11486" max="11486" width="14.5" style="3" customWidth="1"/>
    <col min="11487" max="11487" width="17.1640625" style="3" customWidth="1"/>
    <col min="11488" max="11488" width="14.5" style="3" customWidth="1"/>
    <col min="11489" max="11489" width="18" style="3" customWidth="1"/>
    <col min="11490" max="11700" width="9.33203125" style="3"/>
    <col min="11701" max="11701" width="18.1640625" style="3" customWidth="1"/>
    <col min="11702" max="11702" width="45.6640625" style="3" customWidth="1"/>
    <col min="11703" max="11712" width="11.83203125" style="3" customWidth="1"/>
    <col min="11713" max="11713" width="14.5" style="3" customWidth="1"/>
    <col min="11714" max="11714" width="0" style="3" hidden="1" customWidth="1"/>
    <col min="11715" max="11715" width="18.33203125" style="3" customWidth="1"/>
    <col min="11716" max="11716" width="41" style="3" customWidth="1"/>
    <col min="11717" max="11721" width="15" style="3" customWidth="1"/>
    <col min="11722" max="11726" width="23.83203125" style="3" customWidth="1"/>
    <col min="11727" max="11727" width="33.5" style="3" customWidth="1"/>
    <col min="11728" max="11728" width="37.6640625" style="3" customWidth="1"/>
    <col min="11729" max="11729" width="19.83203125" style="3" customWidth="1"/>
    <col min="11730" max="11730" width="10.6640625" style="3" customWidth="1"/>
    <col min="11731" max="11732" width="14.83203125" style="3" customWidth="1"/>
    <col min="11733" max="11735" width="0" style="3" hidden="1" customWidth="1"/>
    <col min="11736" max="11736" width="9.33203125" style="3"/>
    <col min="11737" max="11737" width="15.6640625" style="3" customWidth="1"/>
    <col min="11738" max="11739" width="14.5" style="3" customWidth="1"/>
    <col min="11740" max="11740" width="16" style="3" customWidth="1"/>
    <col min="11741" max="11741" width="16.83203125" style="3" customWidth="1"/>
    <col min="11742" max="11742" width="14.5" style="3" customWidth="1"/>
    <col min="11743" max="11743" width="17.1640625" style="3" customWidth="1"/>
    <col min="11744" max="11744" width="14.5" style="3" customWidth="1"/>
    <col min="11745" max="11745" width="18" style="3" customWidth="1"/>
    <col min="11746" max="11956" width="9.33203125" style="3"/>
    <col min="11957" max="11957" width="18.1640625" style="3" customWidth="1"/>
    <col min="11958" max="11958" width="45.6640625" style="3" customWidth="1"/>
    <col min="11959" max="11968" width="11.83203125" style="3" customWidth="1"/>
    <col min="11969" max="11969" width="14.5" style="3" customWidth="1"/>
    <col min="11970" max="11970" width="0" style="3" hidden="1" customWidth="1"/>
    <col min="11971" max="11971" width="18.33203125" style="3" customWidth="1"/>
    <col min="11972" max="11972" width="41" style="3" customWidth="1"/>
    <col min="11973" max="11977" width="15" style="3" customWidth="1"/>
    <col min="11978" max="11982" width="23.83203125" style="3" customWidth="1"/>
    <col min="11983" max="11983" width="33.5" style="3" customWidth="1"/>
    <col min="11984" max="11984" width="37.6640625" style="3" customWidth="1"/>
    <col min="11985" max="11985" width="19.83203125" style="3" customWidth="1"/>
    <col min="11986" max="11986" width="10.6640625" style="3" customWidth="1"/>
    <col min="11987" max="11988" width="14.83203125" style="3" customWidth="1"/>
    <col min="11989" max="11991" width="0" style="3" hidden="1" customWidth="1"/>
    <col min="11992" max="11992" width="9.33203125" style="3"/>
    <col min="11993" max="11993" width="15.6640625" style="3" customWidth="1"/>
    <col min="11994" max="11995" width="14.5" style="3" customWidth="1"/>
    <col min="11996" max="11996" width="16" style="3" customWidth="1"/>
    <col min="11997" max="11997" width="16.83203125" style="3" customWidth="1"/>
    <col min="11998" max="11998" width="14.5" style="3" customWidth="1"/>
    <col min="11999" max="11999" width="17.1640625" style="3" customWidth="1"/>
    <col min="12000" max="12000" width="14.5" style="3" customWidth="1"/>
    <col min="12001" max="12001" width="18" style="3" customWidth="1"/>
    <col min="12002" max="12212" width="9.33203125" style="3"/>
    <col min="12213" max="12213" width="18.1640625" style="3" customWidth="1"/>
    <col min="12214" max="12214" width="45.6640625" style="3" customWidth="1"/>
    <col min="12215" max="12224" width="11.83203125" style="3" customWidth="1"/>
    <col min="12225" max="12225" width="14.5" style="3" customWidth="1"/>
    <col min="12226" max="12226" width="0" style="3" hidden="1" customWidth="1"/>
    <col min="12227" max="12227" width="18.33203125" style="3" customWidth="1"/>
    <col min="12228" max="12228" width="41" style="3" customWidth="1"/>
    <col min="12229" max="12233" width="15" style="3" customWidth="1"/>
    <col min="12234" max="12238" width="23.83203125" style="3" customWidth="1"/>
    <col min="12239" max="12239" width="33.5" style="3" customWidth="1"/>
    <col min="12240" max="12240" width="37.6640625" style="3" customWidth="1"/>
    <col min="12241" max="12241" width="19.83203125" style="3" customWidth="1"/>
    <col min="12242" max="12242" width="10.6640625" style="3" customWidth="1"/>
    <col min="12243" max="12244" width="14.83203125" style="3" customWidth="1"/>
    <col min="12245" max="12247" width="0" style="3" hidden="1" customWidth="1"/>
    <col min="12248" max="12248" width="9.33203125" style="3"/>
    <col min="12249" max="12249" width="15.6640625" style="3" customWidth="1"/>
    <col min="12250" max="12251" width="14.5" style="3" customWidth="1"/>
    <col min="12252" max="12252" width="16" style="3" customWidth="1"/>
    <col min="12253" max="12253" width="16.83203125" style="3" customWidth="1"/>
    <col min="12254" max="12254" width="14.5" style="3" customWidth="1"/>
    <col min="12255" max="12255" width="17.1640625" style="3" customWidth="1"/>
    <col min="12256" max="12256" width="14.5" style="3" customWidth="1"/>
    <col min="12257" max="12257" width="18" style="3" customWidth="1"/>
    <col min="12258" max="12468" width="9.33203125" style="3"/>
    <col min="12469" max="12469" width="18.1640625" style="3" customWidth="1"/>
    <col min="12470" max="12470" width="45.6640625" style="3" customWidth="1"/>
    <col min="12471" max="12480" width="11.83203125" style="3" customWidth="1"/>
    <col min="12481" max="12481" width="14.5" style="3" customWidth="1"/>
    <col min="12482" max="12482" width="0" style="3" hidden="1" customWidth="1"/>
    <col min="12483" max="12483" width="18.33203125" style="3" customWidth="1"/>
    <col min="12484" max="12484" width="41" style="3" customWidth="1"/>
    <col min="12485" max="12489" width="15" style="3" customWidth="1"/>
    <col min="12490" max="12494" width="23.83203125" style="3" customWidth="1"/>
    <col min="12495" max="12495" width="33.5" style="3" customWidth="1"/>
    <col min="12496" max="12496" width="37.6640625" style="3" customWidth="1"/>
    <col min="12497" max="12497" width="19.83203125" style="3" customWidth="1"/>
    <col min="12498" max="12498" width="10.6640625" style="3" customWidth="1"/>
    <col min="12499" max="12500" width="14.83203125" style="3" customWidth="1"/>
    <col min="12501" max="12503" width="0" style="3" hidden="1" customWidth="1"/>
    <col min="12504" max="12504" width="9.33203125" style="3"/>
    <col min="12505" max="12505" width="15.6640625" style="3" customWidth="1"/>
    <col min="12506" max="12507" width="14.5" style="3" customWidth="1"/>
    <col min="12508" max="12508" width="16" style="3" customWidth="1"/>
    <col min="12509" max="12509" width="16.83203125" style="3" customWidth="1"/>
    <col min="12510" max="12510" width="14.5" style="3" customWidth="1"/>
    <col min="12511" max="12511" width="17.1640625" style="3" customWidth="1"/>
    <col min="12512" max="12512" width="14.5" style="3" customWidth="1"/>
    <col min="12513" max="12513" width="18" style="3" customWidth="1"/>
    <col min="12514" max="12724" width="9.33203125" style="3"/>
    <col min="12725" max="12725" width="18.1640625" style="3" customWidth="1"/>
    <col min="12726" max="12726" width="45.6640625" style="3" customWidth="1"/>
    <col min="12727" max="12736" width="11.83203125" style="3" customWidth="1"/>
    <col min="12737" max="12737" width="14.5" style="3" customWidth="1"/>
    <col min="12738" max="12738" width="0" style="3" hidden="1" customWidth="1"/>
    <col min="12739" max="12739" width="18.33203125" style="3" customWidth="1"/>
    <col min="12740" max="12740" width="41" style="3" customWidth="1"/>
    <col min="12741" max="12745" width="15" style="3" customWidth="1"/>
    <col min="12746" max="12750" width="23.83203125" style="3" customWidth="1"/>
    <col min="12751" max="12751" width="33.5" style="3" customWidth="1"/>
    <col min="12752" max="12752" width="37.6640625" style="3" customWidth="1"/>
    <col min="12753" max="12753" width="19.83203125" style="3" customWidth="1"/>
    <col min="12754" max="12754" width="10.6640625" style="3" customWidth="1"/>
    <col min="12755" max="12756" width="14.83203125" style="3" customWidth="1"/>
    <col min="12757" max="12759" width="0" style="3" hidden="1" customWidth="1"/>
    <col min="12760" max="12760" width="9.33203125" style="3"/>
    <col min="12761" max="12761" width="15.6640625" style="3" customWidth="1"/>
    <col min="12762" max="12763" width="14.5" style="3" customWidth="1"/>
    <col min="12764" max="12764" width="16" style="3" customWidth="1"/>
    <col min="12765" max="12765" width="16.83203125" style="3" customWidth="1"/>
    <col min="12766" max="12766" width="14.5" style="3" customWidth="1"/>
    <col min="12767" max="12767" width="17.1640625" style="3" customWidth="1"/>
    <col min="12768" max="12768" width="14.5" style="3" customWidth="1"/>
    <col min="12769" max="12769" width="18" style="3" customWidth="1"/>
    <col min="12770" max="12980" width="9.33203125" style="3"/>
    <col min="12981" max="12981" width="18.1640625" style="3" customWidth="1"/>
    <col min="12982" max="12982" width="45.6640625" style="3" customWidth="1"/>
    <col min="12983" max="12992" width="11.83203125" style="3" customWidth="1"/>
    <col min="12993" max="12993" width="14.5" style="3" customWidth="1"/>
    <col min="12994" max="12994" width="0" style="3" hidden="1" customWidth="1"/>
    <col min="12995" max="12995" width="18.33203125" style="3" customWidth="1"/>
    <col min="12996" max="12996" width="41" style="3" customWidth="1"/>
    <col min="12997" max="13001" width="15" style="3" customWidth="1"/>
    <col min="13002" max="13006" width="23.83203125" style="3" customWidth="1"/>
    <col min="13007" max="13007" width="33.5" style="3" customWidth="1"/>
    <col min="13008" max="13008" width="37.6640625" style="3" customWidth="1"/>
    <col min="13009" max="13009" width="19.83203125" style="3" customWidth="1"/>
    <col min="13010" max="13010" width="10.6640625" style="3" customWidth="1"/>
    <col min="13011" max="13012" width="14.83203125" style="3" customWidth="1"/>
    <col min="13013" max="13015" width="0" style="3" hidden="1" customWidth="1"/>
    <col min="13016" max="13016" width="9.33203125" style="3"/>
    <col min="13017" max="13017" width="15.6640625" style="3" customWidth="1"/>
    <col min="13018" max="13019" width="14.5" style="3" customWidth="1"/>
    <col min="13020" max="13020" width="16" style="3" customWidth="1"/>
    <col min="13021" max="13021" width="16.83203125" style="3" customWidth="1"/>
    <col min="13022" max="13022" width="14.5" style="3" customWidth="1"/>
    <col min="13023" max="13023" width="17.1640625" style="3" customWidth="1"/>
    <col min="13024" max="13024" width="14.5" style="3" customWidth="1"/>
    <col min="13025" max="13025" width="18" style="3" customWidth="1"/>
    <col min="13026" max="13236" width="9.33203125" style="3"/>
    <col min="13237" max="13237" width="18.1640625" style="3" customWidth="1"/>
    <col min="13238" max="13238" width="45.6640625" style="3" customWidth="1"/>
    <col min="13239" max="13248" width="11.83203125" style="3" customWidth="1"/>
    <col min="13249" max="13249" width="14.5" style="3" customWidth="1"/>
    <col min="13250" max="13250" width="0" style="3" hidden="1" customWidth="1"/>
    <col min="13251" max="13251" width="18.33203125" style="3" customWidth="1"/>
    <col min="13252" max="13252" width="41" style="3" customWidth="1"/>
    <col min="13253" max="13257" width="15" style="3" customWidth="1"/>
    <col min="13258" max="13262" width="23.83203125" style="3" customWidth="1"/>
    <col min="13263" max="13263" width="33.5" style="3" customWidth="1"/>
    <col min="13264" max="13264" width="37.6640625" style="3" customWidth="1"/>
    <col min="13265" max="13265" width="19.83203125" style="3" customWidth="1"/>
    <col min="13266" max="13266" width="10.6640625" style="3" customWidth="1"/>
    <col min="13267" max="13268" width="14.83203125" style="3" customWidth="1"/>
    <col min="13269" max="13271" width="0" style="3" hidden="1" customWidth="1"/>
    <col min="13272" max="13272" width="9.33203125" style="3"/>
    <col min="13273" max="13273" width="15.6640625" style="3" customWidth="1"/>
    <col min="13274" max="13275" width="14.5" style="3" customWidth="1"/>
    <col min="13276" max="13276" width="16" style="3" customWidth="1"/>
    <col min="13277" max="13277" width="16.83203125" style="3" customWidth="1"/>
    <col min="13278" max="13278" width="14.5" style="3" customWidth="1"/>
    <col min="13279" max="13279" width="17.1640625" style="3" customWidth="1"/>
    <col min="13280" max="13280" width="14.5" style="3" customWidth="1"/>
    <col min="13281" max="13281" width="18" style="3" customWidth="1"/>
    <col min="13282" max="13492" width="9.33203125" style="3"/>
    <col min="13493" max="13493" width="18.1640625" style="3" customWidth="1"/>
    <col min="13494" max="13494" width="45.6640625" style="3" customWidth="1"/>
    <col min="13495" max="13504" width="11.83203125" style="3" customWidth="1"/>
    <col min="13505" max="13505" width="14.5" style="3" customWidth="1"/>
    <col min="13506" max="13506" width="0" style="3" hidden="1" customWidth="1"/>
    <col min="13507" max="13507" width="18.33203125" style="3" customWidth="1"/>
    <col min="13508" max="13508" width="41" style="3" customWidth="1"/>
    <col min="13509" max="13513" width="15" style="3" customWidth="1"/>
    <col min="13514" max="13518" width="23.83203125" style="3" customWidth="1"/>
    <col min="13519" max="13519" width="33.5" style="3" customWidth="1"/>
    <col min="13520" max="13520" width="37.6640625" style="3" customWidth="1"/>
    <col min="13521" max="13521" width="19.83203125" style="3" customWidth="1"/>
    <col min="13522" max="13522" width="10.6640625" style="3" customWidth="1"/>
    <col min="13523" max="13524" width="14.83203125" style="3" customWidth="1"/>
    <col min="13525" max="13527" width="0" style="3" hidden="1" customWidth="1"/>
    <col min="13528" max="13528" width="9.33203125" style="3"/>
    <col min="13529" max="13529" width="15.6640625" style="3" customWidth="1"/>
    <col min="13530" max="13531" width="14.5" style="3" customWidth="1"/>
    <col min="13532" max="13532" width="16" style="3" customWidth="1"/>
    <col min="13533" max="13533" width="16.83203125" style="3" customWidth="1"/>
    <col min="13534" max="13534" width="14.5" style="3" customWidth="1"/>
    <col min="13535" max="13535" width="17.1640625" style="3" customWidth="1"/>
    <col min="13536" max="13536" width="14.5" style="3" customWidth="1"/>
    <col min="13537" max="13537" width="18" style="3" customWidth="1"/>
    <col min="13538" max="13748" width="9.33203125" style="3"/>
    <col min="13749" max="13749" width="18.1640625" style="3" customWidth="1"/>
    <col min="13750" max="13750" width="45.6640625" style="3" customWidth="1"/>
    <col min="13751" max="13760" width="11.83203125" style="3" customWidth="1"/>
    <col min="13761" max="13761" width="14.5" style="3" customWidth="1"/>
    <col min="13762" max="13762" width="0" style="3" hidden="1" customWidth="1"/>
    <col min="13763" max="13763" width="18.33203125" style="3" customWidth="1"/>
    <col min="13764" max="13764" width="41" style="3" customWidth="1"/>
    <col min="13765" max="13769" width="15" style="3" customWidth="1"/>
    <col min="13770" max="13774" width="23.83203125" style="3" customWidth="1"/>
    <col min="13775" max="13775" width="33.5" style="3" customWidth="1"/>
    <col min="13776" max="13776" width="37.6640625" style="3" customWidth="1"/>
    <col min="13777" max="13777" width="19.83203125" style="3" customWidth="1"/>
    <col min="13778" max="13778" width="10.6640625" style="3" customWidth="1"/>
    <col min="13779" max="13780" width="14.83203125" style="3" customWidth="1"/>
    <col min="13781" max="13783" width="0" style="3" hidden="1" customWidth="1"/>
    <col min="13784" max="13784" width="9.33203125" style="3"/>
    <col min="13785" max="13785" width="15.6640625" style="3" customWidth="1"/>
    <col min="13786" max="13787" width="14.5" style="3" customWidth="1"/>
    <col min="13788" max="13788" width="16" style="3" customWidth="1"/>
    <col min="13789" max="13789" width="16.83203125" style="3" customWidth="1"/>
    <col min="13790" max="13790" width="14.5" style="3" customWidth="1"/>
    <col min="13791" max="13791" width="17.1640625" style="3" customWidth="1"/>
    <col min="13792" max="13792" width="14.5" style="3" customWidth="1"/>
    <col min="13793" max="13793" width="18" style="3" customWidth="1"/>
    <col min="13794" max="14004" width="9.33203125" style="3"/>
    <col min="14005" max="14005" width="18.1640625" style="3" customWidth="1"/>
    <col min="14006" max="14006" width="45.6640625" style="3" customWidth="1"/>
    <col min="14007" max="14016" width="11.83203125" style="3" customWidth="1"/>
    <col min="14017" max="14017" width="14.5" style="3" customWidth="1"/>
    <col min="14018" max="14018" width="0" style="3" hidden="1" customWidth="1"/>
    <col min="14019" max="14019" width="18.33203125" style="3" customWidth="1"/>
    <col min="14020" max="14020" width="41" style="3" customWidth="1"/>
    <col min="14021" max="14025" width="15" style="3" customWidth="1"/>
    <col min="14026" max="14030" width="23.83203125" style="3" customWidth="1"/>
    <col min="14031" max="14031" width="33.5" style="3" customWidth="1"/>
    <col min="14032" max="14032" width="37.6640625" style="3" customWidth="1"/>
    <col min="14033" max="14033" width="19.83203125" style="3" customWidth="1"/>
    <col min="14034" max="14034" width="10.6640625" style="3" customWidth="1"/>
    <col min="14035" max="14036" width="14.83203125" style="3" customWidth="1"/>
    <col min="14037" max="14039" width="0" style="3" hidden="1" customWidth="1"/>
    <col min="14040" max="14040" width="9.33203125" style="3"/>
    <col min="14041" max="14041" width="15.6640625" style="3" customWidth="1"/>
    <col min="14042" max="14043" width="14.5" style="3" customWidth="1"/>
    <col min="14044" max="14044" width="16" style="3" customWidth="1"/>
    <col min="14045" max="14045" width="16.83203125" style="3" customWidth="1"/>
    <col min="14046" max="14046" width="14.5" style="3" customWidth="1"/>
    <col min="14047" max="14047" width="17.1640625" style="3" customWidth="1"/>
    <col min="14048" max="14048" width="14.5" style="3" customWidth="1"/>
    <col min="14049" max="14049" width="18" style="3" customWidth="1"/>
    <col min="14050" max="14260" width="9.33203125" style="3"/>
    <col min="14261" max="14261" width="18.1640625" style="3" customWidth="1"/>
    <col min="14262" max="14262" width="45.6640625" style="3" customWidth="1"/>
    <col min="14263" max="14272" width="11.83203125" style="3" customWidth="1"/>
    <col min="14273" max="14273" width="14.5" style="3" customWidth="1"/>
    <col min="14274" max="14274" width="0" style="3" hidden="1" customWidth="1"/>
    <col min="14275" max="14275" width="18.33203125" style="3" customWidth="1"/>
    <col min="14276" max="14276" width="41" style="3" customWidth="1"/>
    <col min="14277" max="14281" width="15" style="3" customWidth="1"/>
    <col min="14282" max="14286" width="23.83203125" style="3" customWidth="1"/>
    <col min="14287" max="14287" width="33.5" style="3" customWidth="1"/>
    <col min="14288" max="14288" width="37.6640625" style="3" customWidth="1"/>
    <col min="14289" max="14289" width="19.83203125" style="3" customWidth="1"/>
    <col min="14290" max="14290" width="10.6640625" style="3" customWidth="1"/>
    <col min="14291" max="14292" width="14.83203125" style="3" customWidth="1"/>
    <col min="14293" max="14295" width="0" style="3" hidden="1" customWidth="1"/>
    <col min="14296" max="14296" width="9.33203125" style="3"/>
    <col min="14297" max="14297" width="15.6640625" style="3" customWidth="1"/>
    <col min="14298" max="14299" width="14.5" style="3" customWidth="1"/>
    <col min="14300" max="14300" width="16" style="3" customWidth="1"/>
    <col min="14301" max="14301" width="16.83203125" style="3" customWidth="1"/>
    <col min="14302" max="14302" width="14.5" style="3" customWidth="1"/>
    <col min="14303" max="14303" width="17.1640625" style="3" customWidth="1"/>
    <col min="14304" max="14304" width="14.5" style="3" customWidth="1"/>
    <col min="14305" max="14305" width="18" style="3" customWidth="1"/>
    <col min="14306" max="14516" width="9.33203125" style="3"/>
    <col min="14517" max="14517" width="18.1640625" style="3" customWidth="1"/>
    <col min="14518" max="14518" width="45.6640625" style="3" customWidth="1"/>
    <col min="14519" max="14528" width="11.83203125" style="3" customWidth="1"/>
    <col min="14529" max="14529" width="14.5" style="3" customWidth="1"/>
    <col min="14530" max="14530" width="0" style="3" hidden="1" customWidth="1"/>
    <col min="14531" max="14531" width="18.33203125" style="3" customWidth="1"/>
    <col min="14532" max="14532" width="41" style="3" customWidth="1"/>
    <col min="14533" max="14537" width="15" style="3" customWidth="1"/>
    <col min="14538" max="14542" width="23.83203125" style="3" customWidth="1"/>
    <col min="14543" max="14543" width="33.5" style="3" customWidth="1"/>
    <col min="14544" max="14544" width="37.6640625" style="3" customWidth="1"/>
    <col min="14545" max="14545" width="19.83203125" style="3" customWidth="1"/>
    <col min="14546" max="14546" width="10.6640625" style="3" customWidth="1"/>
    <col min="14547" max="14548" width="14.83203125" style="3" customWidth="1"/>
    <col min="14549" max="14551" width="0" style="3" hidden="1" customWidth="1"/>
    <col min="14552" max="14552" width="9.33203125" style="3"/>
    <col min="14553" max="14553" width="15.6640625" style="3" customWidth="1"/>
    <col min="14554" max="14555" width="14.5" style="3" customWidth="1"/>
    <col min="14556" max="14556" width="16" style="3" customWidth="1"/>
    <col min="14557" max="14557" width="16.83203125" style="3" customWidth="1"/>
    <col min="14558" max="14558" width="14.5" style="3" customWidth="1"/>
    <col min="14559" max="14559" width="17.1640625" style="3" customWidth="1"/>
    <col min="14560" max="14560" width="14.5" style="3" customWidth="1"/>
    <col min="14561" max="14561" width="18" style="3" customWidth="1"/>
    <col min="14562" max="14772" width="9.33203125" style="3"/>
    <col min="14773" max="14773" width="18.1640625" style="3" customWidth="1"/>
    <col min="14774" max="14774" width="45.6640625" style="3" customWidth="1"/>
    <col min="14775" max="14784" width="11.83203125" style="3" customWidth="1"/>
    <col min="14785" max="14785" width="14.5" style="3" customWidth="1"/>
    <col min="14786" max="14786" width="0" style="3" hidden="1" customWidth="1"/>
    <col min="14787" max="14787" width="18.33203125" style="3" customWidth="1"/>
    <col min="14788" max="14788" width="41" style="3" customWidth="1"/>
    <col min="14789" max="14793" width="15" style="3" customWidth="1"/>
    <col min="14794" max="14798" width="23.83203125" style="3" customWidth="1"/>
    <col min="14799" max="14799" width="33.5" style="3" customWidth="1"/>
    <col min="14800" max="14800" width="37.6640625" style="3" customWidth="1"/>
    <col min="14801" max="14801" width="19.83203125" style="3" customWidth="1"/>
    <col min="14802" max="14802" width="10.6640625" style="3" customWidth="1"/>
    <col min="14803" max="14804" width="14.83203125" style="3" customWidth="1"/>
    <col min="14805" max="14807" width="0" style="3" hidden="1" customWidth="1"/>
    <col min="14808" max="14808" width="9.33203125" style="3"/>
    <col min="14809" max="14809" width="15.6640625" style="3" customWidth="1"/>
    <col min="14810" max="14811" width="14.5" style="3" customWidth="1"/>
    <col min="14812" max="14812" width="16" style="3" customWidth="1"/>
    <col min="14813" max="14813" width="16.83203125" style="3" customWidth="1"/>
    <col min="14814" max="14814" width="14.5" style="3" customWidth="1"/>
    <col min="14815" max="14815" width="17.1640625" style="3" customWidth="1"/>
    <col min="14816" max="14816" width="14.5" style="3" customWidth="1"/>
    <col min="14817" max="14817" width="18" style="3" customWidth="1"/>
    <col min="14818" max="15028" width="9.33203125" style="3"/>
    <col min="15029" max="15029" width="18.1640625" style="3" customWidth="1"/>
    <col min="15030" max="15030" width="45.6640625" style="3" customWidth="1"/>
    <col min="15031" max="15040" width="11.83203125" style="3" customWidth="1"/>
    <col min="15041" max="15041" width="14.5" style="3" customWidth="1"/>
    <col min="15042" max="15042" width="0" style="3" hidden="1" customWidth="1"/>
    <col min="15043" max="15043" width="18.33203125" style="3" customWidth="1"/>
    <col min="15044" max="15044" width="41" style="3" customWidth="1"/>
    <col min="15045" max="15049" width="15" style="3" customWidth="1"/>
    <col min="15050" max="15054" width="23.83203125" style="3" customWidth="1"/>
    <col min="15055" max="15055" width="33.5" style="3" customWidth="1"/>
    <col min="15056" max="15056" width="37.6640625" style="3" customWidth="1"/>
    <col min="15057" max="15057" width="19.83203125" style="3" customWidth="1"/>
    <col min="15058" max="15058" width="10.6640625" style="3" customWidth="1"/>
    <col min="15059" max="15060" width="14.83203125" style="3" customWidth="1"/>
    <col min="15061" max="15063" width="0" style="3" hidden="1" customWidth="1"/>
    <col min="15064" max="15064" width="9.33203125" style="3"/>
    <col min="15065" max="15065" width="15.6640625" style="3" customWidth="1"/>
    <col min="15066" max="15067" width="14.5" style="3" customWidth="1"/>
    <col min="15068" max="15068" width="16" style="3" customWidth="1"/>
    <col min="15069" max="15069" width="16.83203125" style="3" customWidth="1"/>
    <col min="15070" max="15070" width="14.5" style="3" customWidth="1"/>
    <col min="15071" max="15071" width="17.1640625" style="3" customWidth="1"/>
    <col min="15072" max="15072" width="14.5" style="3" customWidth="1"/>
    <col min="15073" max="15073" width="18" style="3" customWidth="1"/>
    <col min="15074" max="15284" width="9.33203125" style="3"/>
    <col min="15285" max="15285" width="18.1640625" style="3" customWidth="1"/>
    <col min="15286" max="15286" width="45.6640625" style="3" customWidth="1"/>
    <col min="15287" max="15296" width="11.83203125" style="3" customWidth="1"/>
    <col min="15297" max="15297" width="14.5" style="3" customWidth="1"/>
    <col min="15298" max="15298" width="0" style="3" hidden="1" customWidth="1"/>
    <col min="15299" max="15299" width="18.33203125" style="3" customWidth="1"/>
    <col min="15300" max="15300" width="41" style="3" customWidth="1"/>
    <col min="15301" max="15305" width="15" style="3" customWidth="1"/>
    <col min="15306" max="15310" width="23.83203125" style="3" customWidth="1"/>
    <col min="15311" max="15311" width="33.5" style="3" customWidth="1"/>
    <col min="15312" max="15312" width="37.6640625" style="3" customWidth="1"/>
    <col min="15313" max="15313" width="19.83203125" style="3" customWidth="1"/>
    <col min="15314" max="15314" width="10.6640625" style="3" customWidth="1"/>
    <col min="15315" max="15316" width="14.83203125" style="3" customWidth="1"/>
    <col min="15317" max="15319" width="0" style="3" hidden="1" customWidth="1"/>
    <col min="15320" max="15320" width="9.33203125" style="3"/>
    <col min="15321" max="15321" width="15.6640625" style="3" customWidth="1"/>
    <col min="15322" max="15323" width="14.5" style="3" customWidth="1"/>
    <col min="15324" max="15324" width="16" style="3" customWidth="1"/>
    <col min="15325" max="15325" width="16.83203125" style="3" customWidth="1"/>
    <col min="15326" max="15326" width="14.5" style="3" customWidth="1"/>
    <col min="15327" max="15327" width="17.1640625" style="3" customWidth="1"/>
    <col min="15328" max="15328" width="14.5" style="3" customWidth="1"/>
    <col min="15329" max="15329" width="18" style="3" customWidth="1"/>
    <col min="15330" max="15540" width="9.33203125" style="3"/>
    <col min="15541" max="15541" width="18.1640625" style="3" customWidth="1"/>
    <col min="15542" max="15542" width="45.6640625" style="3" customWidth="1"/>
    <col min="15543" max="15552" width="11.83203125" style="3" customWidth="1"/>
    <col min="15553" max="15553" width="14.5" style="3" customWidth="1"/>
    <col min="15554" max="15554" width="0" style="3" hidden="1" customWidth="1"/>
    <col min="15555" max="15555" width="18.33203125" style="3" customWidth="1"/>
    <col min="15556" max="15556" width="41" style="3" customWidth="1"/>
    <col min="15557" max="15561" width="15" style="3" customWidth="1"/>
    <col min="15562" max="15566" width="23.83203125" style="3" customWidth="1"/>
    <col min="15567" max="15567" width="33.5" style="3" customWidth="1"/>
    <col min="15568" max="15568" width="37.6640625" style="3" customWidth="1"/>
    <col min="15569" max="15569" width="19.83203125" style="3" customWidth="1"/>
    <col min="15570" max="15570" width="10.6640625" style="3" customWidth="1"/>
    <col min="15571" max="15572" width="14.83203125" style="3" customWidth="1"/>
    <col min="15573" max="15575" width="0" style="3" hidden="1" customWidth="1"/>
    <col min="15576" max="15576" width="9.33203125" style="3"/>
    <col min="15577" max="15577" width="15.6640625" style="3" customWidth="1"/>
    <col min="15578" max="15579" width="14.5" style="3" customWidth="1"/>
    <col min="15580" max="15580" width="16" style="3" customWidth="1"/>
    <col min="15581" max="15581" width="16.83203125" style="3" customWidth="1"/>
    <col min="15582" max="15582" width="14.5" style="3" customWidth="1"/>
    <col min="15583" max="15583" width="17.1640625" style="3" customWidth="1"/>
    <col min="15584" max="15584" width="14.5" style="3" customWidth="1"/>
    <col min="15585" max="15585" width="18" style="3" customWidth="1"/>
    <col min="15586" max="15796" width="9.33203125" style="3"/>
    <col min="15797" max="15797" width="18.1640625" style="3" customWidth="1"/>
    <col min="15798" max="15798" width="45.6640625" style="3" customWidth="1"/>
    <col min="15799" max="15808" width="11.83203125" style="3" customWidth="1"/>
    <col min="15809" max="15809" width="14.5" style="3" customWidth="1"/>
    <col min="15810" max="15810" width="0" style="3" hidden="1" customWidth="1"/>
    <col min="15811" max="15811" width="18.33203125" style="3" customWidth="1"/>
    <col min="15812" max="15812" width="41" style="3" customWidth="1"/>
    <col min="15813" max="15817" width="15" style="3" customWidth="1"/>
    <col min="15818" max="15822" width="23.83203125" style="3" customWidth="1"/>
    <col min="15823" max="15823" width="33.5" style="3" customWidth="1"/>
    <col min="15824" max="15824" width="37.6640625" style="3" customWidth="1"/>
    <col min="15825" max="15825" width="19.83203125" style="3" customWidth="1"/>
    <col min="15826" max="15826" width="10.6640625" style="3" customWidth="1"/>
    <col min="15827" max="15828" width="14.83203125" style="3" customWidth="1"/>
    <col min="15829" max="15831" width="0" style="3" hidden="1" customWidth="1"/>
    <col min="15832" max="15832" width="9.33203125" style="3"/>
    <col min="15833" max="15833" width="15.6640625" style="3" customWidth="1"/>
    <col min="15834" max="15835" width="14.5" style="3" customWidth="1"/>
    <col min="15836" max="15836" width="16" style="3" customWidth="1"/>
    <col min="15837" max="15837" width="16.83203125" style="3" customWidth="1"/>
    <col min="15838" max="15838" width="14.5" style="3" customWidth="1"/>
    <col min="15839" max="15839" width="17.1640625" style="3" customWidth="1"/>
    <col min="15840" max="15840" width="14.5" style="3" customWidth="1"/>
    <col min="15841" max="15841" width="18" style="3" customWidth="1"/>
    <col min="15842" max="16052" width="9.33203125" style="3"/>
    <col min="16053" max="16053" width="18.1640625" style="3" customWidth="1"/>
    <col min="16054" max="16054" width="45.6640625" style="3" customWidth="1"/>
    <col min="16055" max="16064" width="11.83203125" style="3" customWidth="1"/>
    <col min="16065" max="16065" width="14.5" style="3" customWidth="1"/>
    <col min="16066" max="16066" width="0" style="3" hidden="1" customWidth="1"/>
    <col min="16067" max="16067" width="18.33203125" style="3" customWidth="1"/>
    <col min="16068" max="16068" width="41" style="3" customWidth="1"/>
    <col min="16069" max="16073" width="15" style="3" customWidth="1"/>
    <col min="16074" max="16078" width="23.83203125" style="3" customWidth="1"/>
    <col min="16079" max="16079" width="33.5" style="3" customWidth="1"/>
    <col min="16080" max="16080" width="37.6640625" style="3" customWidth="1"/>
    <col min="16081" max="16081" width="19.83203125" style="3" customWidth="1"/>
    <col min="16082" max="16082" width="10.6640625" style="3" customWidth="1"/>
    <col min="16083" max="16084" width="14.83203125" style="3" customWidth="1"/>
    <col min="16085" max="16087" width="0" style="3" hidden="1" customWidth="1"/>
    <col min="16088" max="16088" width="9.33203125" style="3"/>
    <col min="16089" max="16089" width="15.6640625" style="3" customWidth="1"/>
    <col min="16090" max="16091" width="14.5" style="3" customWidth="1"/>
    <col min="16092" max="16092" width="16" style="3" customWidth="1"/>
    <col min="16093" max="16093" width="16.83203125" style="3" customWidth="1"/>
    <col min="16094" max="16094" width="14.5" style="3" customWidth="1"/>
    <col min="16095" max="16095" width="17.1640625" style="3" customWidth="1"/>
    <col min="16096" max="16096" width="14.5" style="3" customWidth="1"/>
    <col min="16097" max="16097" width="18" style="3" customWidth="1"/>
    <col min="16098" max="16384" width="9.33203125" style="3"/>
  </cols>
  <sheetData>
    <row r="1" spans="1:79">
      <c r="A1" s="3" t="s">
        <v>0</v>
      </c>
      <c r="B1" s="3" t="e">
        <f ca="1">_xll.VIEW("tm1prod:SAP Orders - Internal","!",$B$2,$B$3,$B$4,$B$5,$B$6,$B$7,$B$8,$B$11,$B$9,$B$12,"!",$B$10)</f>
        <v>#NAME?</v>
      </c>
    </row>
    <row r="2" spans="1:79">
      <c r="A2" s="3" t="s">
        <v>1</v>
      </c>
      <c r="B2" s="3" t="e">
        <f ca="1">_xll.SUBNM("tm1prod:Version - CO","","Actual")</f>
        <v>#NAME?</v>
      </c>
    </row>
    <row r="3" spans="1:79">
      <c r="A3" s="3" t="s">
        <v>2</v>
      </c>
      <c r="B3" s="3" t="e">
        <f ca="1">_xll.SUBNM("tm1prod:Partner Cost Centre","","Partner Cost Centre")</f>
        <v>#NAME?</v>
      </c>
    </row>
    <row r="4" spans="1:79">
      <c r="A4" s="3" t="s">
        <v>3</v>
      </c>
      <c r="B4" s="3" t="e">
        <f ca="1">_xll.SUBNM("tm1prod:Functional Area","","All Functional Areas","Description")</f>
        <v>#NAME?</v>
      </c>
    </row>
    <row r="5" spans="1:79">
      <c r="A5" s="3" t="s">
        <v>118</v>
      </c>
      <c r="B5" s="3" t="e">
        <f ca="1">_xll.SUBNM("tm1prod:month","","Year (incl Periods 13-16)")</f>
        <v>#NAME?</v>
      </c>
    </row>
    <row r="6" spans="1:79">
      <c r="A6" s="3" t="s">
        <v>4</v>
      </c>
      <c r="B6" s="3" t="e">
        <f ca="1">_xll.SUBNM("tm1prod:Job Number","","All Job Numbers")</f>
        <v>#NAME?</v>
      </c>
    </row>
    <row r="7" spans="1:79">
      <c r="A7" s="3" t="s">
        <v>5</v>
      </c>
      <c r="B7" s="3" t="e">
        <f ca="1">_xll.SUBNM("tm1prod:Product Code","","All Product Codes")</f>
        <v>#NAME?</v>
      </c>
    </row>
    <row r="8" spans="1:79">
      <c r="A8" s="3" t="s">
        <v>6</v>
      </c>
      <c r="B8" s="3" t="e">
        <f ca="1">_xll.SUBNM("tm1prod:Project Code","","All Project Codes")</f>
        <v>#NAME?</v>
      </c>
    </row>
    <row r="9" spans="1:79">
      <c r="A9" s="3" t="s">
        <v>8</v>
      </c>
      <c r="B9" s="3" t="e">
        <f ca="1">_xll.SUBNM("tm1prod:Cost Centre","","EA3","Description")</f>
        <v>#NAME?</v>
      </c>
      <c r="C9" s="7"/>
      <c r="D9" s="7"/>
      <c r="E9" s="7"/>
      <c r="F9" s="7"/>
    </row>
    <row r="10" spans="1:79">
      <c r="A10" s="3" t="s">
        <v>119</v>
      </c>
      <c r="B10" s="3" t="e">
        <f ca="1">_xll.SUBNM("tm1prod:Key Figure","","Amount")</f>
        <v>#NAME?</v>
      </c>
      <c r="C10" s="3" t="s">
        <v>9</v>
      </c>
    </row>
    <row r="11" spans="1:79">
      <c r="A11" s="3" t="s">
        <v>7</v>
      </c>
      <c r="B11" s="3" t="e">
        <f ca="1">_xll.SUBNM("tm1prod:Profit Centre","","PC3FC","Description")</f>
        <v>#NAME?</v>
      </c>
    </row>
    <row r="12" spans="1:79">
      <c r="A12" s="3" t="s">
        <v>10</v>
      </c>
      <c r="B12" s="3" t="e">
        <f ca="1">_xll.SUBNM("tm1prod:Cost Element","","LOB-OPEX")</f>
        <v>#NAME?</v>
      </c>
    </row>
    <row r="13" spans="1:79">
      <c r="C13" s="3">
        <v>2010</v>
      </c>
      <c r="D13" s="3">
        <v>2011</v>
      </c>
      <c r="E13" s="3">
        <v>2012</v>
      </c>
      <c r="F13" s="3">
        <v>2013</v>
      </c>
    </row>
    <row r="14" spans="1:79" ht="21.75" customHeight="1">
      <c r="A14" s="291" t="s">
        <v>11</v>
      </c>
      <c r="B14" s="291"/>
      <c r="C14" s="291"/>
      <c r="D14" s="291"/>
      <c r="E14" s="291"/>
      <c r="F14" s="291"/>
      <c r="H14" s="296" t="s">
        <v>11</v>
      </c>
      <c r="I14" s="296"/>
      <c r="J14" s="296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S14"/>
      <c r="AT14"/>
      <c r="AU14"/>
      <c r="AV14"/>
      <c r="AW14"/>
      <c r="AY14"/>
      <c r="BE14"/>
      <c r="BK14"/>
      <c r="BQ14"/>
      <c r="BW14"/>
    </row>
    <row r="15" spans="1:79" ht="21.75" customHeight="1">
      <c r="A15" s="294"/>
      <c r="B15" s="295"/>
      <c r="C15" s="295"/>
      <c r="D15" s="295"/>
      <c r="E15" s="295"/>
      <c r="F15" s="295"/>
      <c r="H15" s="297" t="s">
        <v>287</v>
      </c>
      <c r="I15" s="298"/>
      <c r="J15" s="298"/>
      <c r="K15"/>
      <c r="L15" s="299" t="s">
        <v>288</v>
      </c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S15"/>
      <c r="AT15"/>
      <c r="AU15"/>
      <c r="AV15"/>
      <c r="AW15"/>
      <c r="AY15"/>
      <c r="BE15"/>
      <c r="BK15"/>
      <c r="BQ15"/>
      <c r="BW15"/>
    </row>
    <row r="16" spans="1:79" ht="15.75">
      <c r="A16" s="8"/>
      <c r="B16" s="9"/>
      <c r="C16" s="10"/>
      <c r="D16" s="10"/>
      <c r="E16" s="10"/>
      <c r="F16" s="10"/>
      <c r="H16" s="23"/>
      <c r="I16" s="24"/>
      <c r="J16" s="26"/>
      <c r="K16" s="293" t="s">
        <v>292</v>
      </c>
      <c r="L16" s="30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/>
      <c r="X16" s="26" t="s">
        <v>293</v>
      </c>
      <c r="Y16" s="26" t="s">
        <v>294</v>
      </c>
      <c r="Z16" s="26" t="s">
        <v>295</v>
      </c>
      <c r="AA16" s="26" t="s">
        <v>300</v>
      </c>
      <c r="AB16" s="116" t="s">
        <v>441</v>
      </c>
      <c r="AC16" s="111" t="s">
        <v>293</v>
      </c>
      <c r="AD16" s="26" t="s">
        <v>294</v>
      </c>
      <c r="AE16" s="26" t="s">
        <v>295</v>
      </c>
      <c r="AF16" s="26" t="s">
        <v>300</v>
      </c>
      <c r="AG16" s="116" t="s">
        <v>441</v>
      </c>
      <c r="AH16" s="111" t="s">
        <v>293</v>
      </c>
      <c r="AI16" s="26" t="s">
        <v>294</v>
      </c>
      <c r="AJ16" s="26" t="s">
        <v>295</v>
      </c>
      <c r="AK16" s="26" t="s">
        <v>300</v>
      </c>
      <c r="AL16" s="116" t="s">
        <v>441</v>
      </c>
      <c r="AM16" s="26" t="s">
        <v>293</v>
      </c>
      <c r="AN16" s="26" t="s">
        <v>294</v>
      </c>
      <c r="AO16" s="26" t="s">
        <v>295</v>
      </c>
      <c r="AP16" s="26" t="s">
        <v>300</v>
      </c>
      <c r="AQ16" s="116" t="s">
        <v>441</v>
      </c>
      <c r="AS16" s="26" t="s">
        <v>293</v>
      </c>
      <c r="AT16" s="26" t="s">
        <v>294</v>
      </c>
      <c r="AU16" s="26" t="s">
        <v>295</v>
      </c>
      <c r="AV16" s="26" t="s">
        <v>300</v>
      </c>
      <c r="AW16" s="116" t="s">
        <v>441</v>
      </c>
      <c r="AY16" s="26" t="s">
        <v>293</v>
      </c>
      <c r="AZ16" s="26" t="s">
        <v>294</v>
      </c>
      <c r="BA16" s="26" t="s">
        <v>295</v>
      </c>
      <c r="BB16" s="26" t="s">
        <v>300</v>
      </c>
      <c r="BC16" s="116" t="s">
        <v>441</v>
      </c>
      <c r="BE16" s="26" t="s">
        <v>293</v>
      </c>
      <c r="BF16" s="26" t="s">
        <v>294</v>
      </c>
      <c r="BG16" s="26" t="s">
        <v>295</v>
      </c>
      <c r="BH16" s="26" t="s">
        <v>300</v>
      </c>
      <c r="BI16" s="116" t="s">
        <v>441</v>
      </c>
      <c r="BK16" s="26" t="s">
        <v>293</v>
      </c>
      <c r="BL16" s="26" t="s">
        <v>294</v>
      </c>
      <c r="BM16" s="26" t="s">
        <v>295</v>
      </c>
      <c r="BN16" s="26" t="s">
        <v>300</v>
      </c>
      <c r="BO16" s="116" t="s">
        <v>441</v>
      </c>
      <c r="BQ16" s="26" t="s">
        <v>293</v>
      </c>
      <c r="BR16" s="26" t="s">
        <v>294</v>
      </c>
      <c r="BS16" s="26" t="s">
        <v>295</v>
      </c>
      <c r="BT16" s="26" t="s">
        <v>300</v>
      </c>
      <c r="BU16" s="116" t="s">
        <v>441</v>
      </c>
      <c r="BW16" s="26" t="s">
        <v>293</v>
      </c>
      <c r="BX16" s="26" t="s">
        <v>294</v>
      </c>
      <c r="BY16" s="26" t="s">
        <v>295</v>
      </c>
      <c r="BZ16" s="26" t="s">
        <v>300</v>
      </c>
      <c r="CA16" s="116" t="s">
        <v>441</v>
      </c>
    </row>
    <row r="17" spans="1:79" ht="15.75">
      <c r="A17" s="11"/>
      <c r="B17" s="12"/>
      <c r="C17" s="13" t="s">
        <v>115</v>
      </c>
      <c r="D17" s="13" t="s">
        <v>116</v>
      </c>
      <c r="E17" s="13" t="s">
        <v>117</v>
      </c>
      <c r="F17" s="13" t="s">
        <v>12</v>
      </c>
      <c r="H17" s="29"/>
      <c r="I17" s="30"/>
      <c r="J17" s="31" t="s">
        <v>12</v>
      </c>
      <c r="K17" s="293"/>
      <c r="L17" s="98" t="s">
        <v>298</v>
      </c>
      <c r="M17" s="98" t="s">
        <v>299</v>
      </c>
      <c r="N17" s="98" t="s">
        <v>300</v>
      </c>
      <c r="O17" s="98" t="s">
        <v>484</v>
      </c>
      <c r="P17" s="98" t="s">
        <v>485</v>
      </c>
      <c r="Q17" s="98" t="s">
        <v>441</v>
      </c>
      <c r="R17" s="98" t="s">
        <v>301</v>
      </c>
      <c r="S17" s="98" t="s">
        <v>302</v>
      </c>
      <c r="T17"/>
      <c r="U17" s="98" t="s">
        <v>303</v>
      </c>
      <c r="V17" s="98" t="s">
        <v>304</v>
      </c>
      <c r="W17"/>
      <c r="X17" s="31">
        <v>2010</v>
      </c>
      <c r="Y17" s="31">
        <v>2010</v>
      </c>
      <c r="Z17" s="31">
        <v>2010</v>
      </c>
      <c r="AA17" s="31">
        <v>2010</v>
      </c>
      <c r="AB17" s="117">
        <v>2010</v>
      </c>
      <c r="AC17" s="112">
        <v>2011</v>
      </c>
      <c r="AD17" s="31">
        <v>2011</v>
      </c>
      <c r="AE17" s="31">
        <v>2011</v>
      </c>
      <c r="AF17" s="31">
        <v>2011</v>
      </c>
      <c r="AG17" s="117">
        <v>2011</v>
      </c>
      <c r="AH17" s="112">
        <v>2012</v>
      </c>
      <c r="AI17" s="31">
        <v>2012</v>
      </c>
      <c r="AJ17" s="31">
        <v>2012</v>
      </c>
      <c r="AK17" s="31">
        <v>2012</v>
      </c>
      <c r="AL17" s="117">
        <v>2012</v>
      </c>
      <c r="AM17" s="31">
        <v>2013</v>
      </c>
      <c r="AN17" s="31">
        <v>2013</v>
      </c>
      <c r="AO17" s="31">
        <v>2013</v>
      </c>
      <c r="AP17" s="31">
        <v>2013</v>
      </c>
      <c r="AQ17" s="117">
        <v>2013</v>
      </c>
      <c r="AS17" s="31">
        <v>2014</v>
      </c>
      <c r="AT17" s="31">
        <v>2014</v>
      </c>
      <c r="AU17" s="31">
        <v>2014</v>
      </c>
      <c r="AV17" s="31">
        <v>2014</v>
      </c>
      <c r="AW17" s="31">
        <v>2014</v>
      </c>
      <c r="AY17" s="31">
        <v>2015</v>
      </c>
      <c r="AZ17" s="31">
        <v>2015</v>
      </c>
      <c r="BA17" s="31">
        <v>2015</v>
      </c>
      <c r="BB17" s="31">
        <v>2015</v>
      </c>
      <c r="BC17" s="31">
        <v>2015</v>
      </c>
      <c r="BE17" s="31">
        <v>2016</v>
      </c>
      <c r="BF17" s="31">
        <v>2016</v>
      </c>
      <c r="BG17" s="31">
        <v>2016</v>
      </c>
      <c r="BH17" s="31">
        <v>2016</v>
      </c>
      <c r="BI17" s="31">
        <v>2016</v>
      </c>
      <c r="BK17" s="31">
        <v>2017</v>
      </c>
      <c r="BL17" s="31">
        <v>2017</v>
      </c>
      <c r="BM17" s="31">
        <v>2017</v>
      </c>
      <c r="BN17" s="31">
        <v>2017</v>
      </c>
      <c r="BO17" s="31">
        <v>2017</v>
      </c>
      <c r="BQ17" s="31">
        <v>2018</v>
      </c>
      <c r="BR17" s="31">
        <v>2018</v>
      </c>
      <c r="BS17" s="31">
        <v>2018</v>
      </c>
      <c r="BT17" s="31">
        <v>2018</v>
      </c>
      <c r="BU17" s="31">
        <v>2018</v>
      </c>
      <c r="BW17" s="31">
        <v>2019</v>
      </c>
      <c r="BX17" s="31">
        <v>2019</v>
      </c>
      <c r="BY17" s="31">
        <v>2019</v>
      </c>
      <c r="BZ17" s="31">
        <v>2019</v>
      </c>
      <c r="CA17" s="31">
        <v>2019</v>
      </c>
    </row>
    <row r="18" spans="1:79" ht="12.75">
      <c r="A18" s="14" t="s">
        <v>13</v>
      </c>
      <c r="B18" s="15"/>
      <c r="C18" s="1"/>
      <c r="D18" s="1"/>
      <c r="E18" s="1"/>
      <c r="F18" s="1"/>
      <c r="H18" s="32" t="s">
        <v>13</v>
      </c>
      <c r="I18" s="33"/>
      <c r="J18" s="1">
        <v>6.5483618527650833E-11</v>
      </c>
      <c r="K18" s="34">
        <f>J18*1.025</f>
        <v>6.7120708990842101E-11</v>
      </c>
      <c r="L18"/>
      <c r="M18"/>
      <c r="N18" s="35"/>
      <c r="O18" s="36">
        <f>K18</f>
        <v>6.7120708990842101E-11</v>
      </c>
      <c r="P18" s="36">
        <v>0</v>
      </c>
      <c r="Q18" s="36"/>
      <c r="R18" s="37"/>
      <c r="S18" s="38">
        <f>Q18+P18+O18+N18</f>
        <v>6.7120708990842101E-11</v>
      </c>
      <c r="T18"/>
      <c r="U18" s="39">
        <v>1</v>
      </c>
      <c r="V18" s="39">
        <v>0</v>
      </c>
      <c r="W18"/>
      <c r="X18" s="1"/>
      <c r="Y18" s="40"/>
      <c r="Z18" s="40"/>
      <c r="AA18" s="40"/>
      <c r="AB18" s="118"/>
      <c r="AC18" s="113"/>
      <c r="AD18" s="1"/>
      <c r="AE18" s="1"/>
      <c r="AF18" s="40"/>
      <c r="AG18" s="118"/>
      <c r="AH18" s="113"/>
      <c r="AI18" s="1"/>
      <c r="AJ18" s="1"/>
      <c r="AK18" s="40"/>
      <c r="AL18" s="118"/>
      <c r="AM18" s="1"/>
      <c r="AN18" s="40"/>
      <c r="AO18" s="40"/>
      <c r="AP18" s="40"/>
      <c r="AQ18" s="118"/>
      <c r="AS18" s="1"/>
      <c r="AT18" s="40"/>
      <c r="AU18" s="40"/>
      <c r="AV18" s="40"/>
      <c r="AW18" s="118"/>
      <c r="AY18" s="1"/>
      <c r="AZ18" s="40">
        <f>AT18*'[3]Opex Summary'!$E$67</f>
        <v>0</v>
      </c>
      <c r="BA18" s="40">
        <f>AU18*'[3]Opex Summary'!$E$67</f>
        <v>0</v>
      </c>
      <c r="BB18" s="40">
        <f>AV18*'[3]Opex Summary'!$E$68</f>
        <v>0</v>
      </c>
      <c r="BC18" s="40">
        <f>AW18*'[3]Opex Summary'!$E$66</f>
        <v>0</v>
      </c>
      <c r="BE18" s="1"/>
      <c r="BF18" s="40">
        <f>AZ18*'[3]Opex Summary'!$F$67</f>
        <v>0</v>
      </c>
      <c r="BG18" s="40">
        <f>BA18*'[3]Opex Summary'!$F$67</f>
        <v>0</v>
      </c>
      <c r="BH18" s="40">
        <f>BB18*'[3]Opex Summary'!$F$68</f>
        <v>0</v>
      </c>
      <c r="BI18" s="40">
        <f>BC18*'[3]Opex Summary'!$F$66</f>
        <v>0</v>
      </c>
      <c r="BK18" s="1"/>
      <c r="BL18" s="40">
        <f>BF18*'[3]Opex Summary'!$G$67</f>
        <v>0</v>
      </c>
      <c r="BM18" s="40">
        <f>BG18*'[3]Opex Summary'!$G$67</f>
        <v>0</v>
      </c>
      <c r="BN18" s="40">
        <f>BH18*'[3]Opex Summary'!$G$68</f>
        <v>0</v>
      </c>
      <c r="BO18" s="40">
        <f>BI18*'[3]Opex Summary'!$G$66</f>
        <v>0</v>
      </c>
      <c r="BQ18" s="1"/>
      <c r="BR18" s="40">
        <f>BL18*'[3]Opex Summary'!$H$67</f>
        <v>0</v>
      </c>
      <c r="BS18" s="40">
        <f>BM18*'[3]Opex Summary'!$H$67</f>
        <v>0</v>
      </c>
      <c r="BT18" s="40">
        <f>BN18*'[3]Opex Summary'!$H$68</f>
        <v>0</v>
      </c>
      <c r="BU18" s="40">
        <f>BO18*'[3]Opex Summary'!$H$66</f>
        <v>0</v>
      </c>
      <c r="BW18" s="1"/>
      <c r="BX18" s="40">
        <f>BR18*'[3]Opex Summary'!$I$67</f>
        <v>0</v>
      </c>
      <c r="BY18" s="40">
        <f>BS18*'[3]Opex Summary'!$I$67</f>
        <v>0</v>
      </c>
      <c r="BZ18" s="40">
        <f>BT18*'[3]Opex Summary'!$I$68</f>
        <v>0</v>
      </c>
      <c r="CA18" s="40">
        <f>BU18*'[3]Opex Summary'!$I$66</f>
        <v>0</v>
      </c>
    </row>
    <row r="19" spans="1:79" ht="12.75">
      <c r="A19" s="2" t="s">
        <v>14</v>
      </c>
      <c r="B19" s="20" t="s">
        <v>305</v>
      </c>
      <c r="C19" s="1">
        <v>0</v>
      </c>
      <c r="D19" s="1">
        <v>0</v>
      </c>
      <c r="E19" s="1">
        <v>0</v>
      </c>
      <c r="F19" s="1">
        <v>2549.62</v>
      </c>
      <c r="H19" s="2" t="s">
        <v>14</v>
      </c>
      <c r="I19" s="20" t="s">
        <v>305</v>
      </c>
      <c r="J19" s="1">
        <v>2549.62</v>
      </c>
      <c r="K19" s="34">
        <f t="shared" ref="K19:K35" si="0">J19*1.025</f>
        <v>2613.3604999999998</v>
      </c>
      <c r="L19" s="36">
        <v>0</v>
      </c>
      <c r="M19" s="36">
        <v>0</v>
      </c>
      <c r="N19" s="43"/>
      <c r="O19" s="36">
        <f t="shared" ref="O19:O35" si="1">K19</f>
        <v>2613.3604999999998</v>
      </c>
      <c r="P19" s="36">
        <v>0</v>
      </c>
      <c r="Q19" s="36">
        <v>0</v>
      </c>
      <c r="R19" s="37" t="s">
        <v>306</v>
      </c>
      <c r="S19" s="38">
        <f t="shared" ref="S19:S35" si="2">Q19+P19+O19+N19</f>
        <v>2613.3604999999998</v>
      </c>
      <c r="T19"/>
      <c r="U19" s="39">
        <v>1</v>
      </c>
      <c r="V19" s="39">
        <v>0</v>
      </c>
      <c r="W19"/>
      <c r="X19" s="1">
        <f>C19</f>
        <v>0</v>
      </c>
      <c r="Y19" s="40">
        <f t="shared" ref="Y19:Y35" si="3">X19</f>
        <v>0</v>
      </c>
      <c r="Z19" s="40"/>
      <c r="AA19" s="40"/>
      <c r="AB19" s="118"/>
      <c r="AC19" s="113">
        <f>D19</f>
        <v>0</v>
      </c>
      <c r="AD19" s="40">
        <f t="shared" ref="AD19:AD35" si="4">AC19</f>
        <v>0</v>
      </c>
      <c r="AE19" s="40"/>
      <c r="AF19" s="40"/>
      <c r="AG19" s="118"/>
      <c r="AH19" s="113">
        <f>E19</f>
        <v>0</v>
      </c>
      <c r="AI19" s="40">
        <f t="shared" ref="AI19:AI35" si="5">AH19</f>
        <v>0</v>
      </c>
      <c r="AJ19" s="40"/>
      <c r="AK19" s="40"/>
      <c r="AL19" s="118"/>
      <c r="AM19" s="1">
        <f>F19</f>
        <v>2549.62</v>
      </c>
      <c r="AN19" s="40">
        <f t="shared" ref="AN19:AN35" si="6">AM19</f>
        <v>2549.62</v>
      </c>
      <c r="AO19" s="40"/>
      <c r="AP19" s="40"/>
      <c r="AQ19" s="118"/>
      <c r="AS19" s="1"/>
      <c r="AT19" s="40"/>
      <c r="AU19" s="40">
        <f>AO19*1.025</f>
        <v>0</v>
      </c>
      <c r="AV19" s="40">
        <f>AP19*1.025</f>
        <v>0</v>
      </c>
      <c r="AW19" s="118">
        <f>AQ19*1.025</f>
        <v>0</v>
      </c>
      <c r="AY19" s="1">
        <f>SUM(AZ19:BC19)</f>
        <v>0</v>
      </c>
      <c r="AZ19" s="40">
        <f>AT19*'[3]Opex Summary'!$E$67</f>
        <v>0</v>
      </c>
      <c r="BA19" s="40">
        <f>AU19*'[3]Opex Summary'!$E$67</f>
        <v>0</v>
      </c>
      <c r="BB19" s="40">
        <f>AV19*'[3]Opex Summary'!$E$68</f>
        <v>0</v>
      </c>
      <c r="BC19" s="118">
        <f>AW19*'[3]Opex Summary'!$E$66</f>
        <v>0</v>
      </c>
      <c r="BE19" s="1">
        <f>SUM(BF19:BI19)</f>
        <v>0</v>
      </c>
      <c r="BF19" s="40">
        <f>AZ19*'[3]Opex Summary'!$F$67</f>
        <v>0</v>
      </c>
      <c r="BG19" s="40">
        <f>BA19*'[3]Opex Summary'!$F$67</f>
        <v>0</v>
      </c>
      <c r="BH19" s="40">
        <f>BB19*'[3]Opex Summary'!$F$68</f>
        <v>0</v>
      </c>
      <c r="BI19" s="118">
        <f>BC19*'[3]Opex Summary'!$F$66</f>
        <v>0</v>
      </c>
      <c r="BK19" s="1">
        <f>SUM(BL19:BO19)</f>
        <v>0</v>
      </c>
      <c r="BL19" s="40">
        <f>BF19*'[3]Opex Summary'!$G$67</f>
        <v>0</v>
      </c>
      <c r="BM19" s="40">
        <f>BG19*'[3]Opex Summary'!$G$67</f>
        <v>0</v>
      </c>
      <c r="BN19" s="40">
        <f>BH19*'[3]Opex Summary'!$G$68</f>
        <v>0</v>
      </c>
      <c r="BO19" s="118">
        <f>BI19*'[3]Opex Summary'!$G$66</f>
        <v>0</v>
      </c>
      <c r="BQ19" s="1">
        <f>SUM(BR19:BU19)</f>
        <v>0</v>
      </c>
      <c r="BR19" s="40">
        <f>BL19*'[3]Opex Summary'!$H$67</f>
        <v>0</v>
      </c>
      <c r="BS19" s="40">
        <f>BM19*'[3]Opex Summary'!$H$67</f>
        <v>0</v>
      </c>
      <c r="BT19" s="40">
        <f>BN19*'[3]Opex Summary'!$H$68</f>
        <v>0</v>
      </c>
      <c r="BU19" s="118">
        <f>BO19*'[3]Opex Summary'!$H$66</f>
        <v>0</v>
      </c>
      <c r="BW19" s="1">
        <f>SUM(BX19:CA19)</f>
        <v>0</v>
      </c>
      <c r="BX19" s="40">
        <f>BR19*'[3]Opex Summary'!$I$67</f>
        <v>0</v>
      </c>
      <c r="BY19" s="40">
        <f>BS19*'[3]Opex Summary'!$I$67</f>
        <v>0</v>
      </c>
      <c r="BZ19" s="40">
        <f>BT19*'[3]Opex Summary'!$I$68</f>
        <v>0</v>
      </c>
      <c r="CA19" s="118">
        <f>BU19*'[3]Opex Summary'!$I$66</f>
        <v>0</v>
      </c>
    </row>
    <row r="20" spans="1:79" ht="12.75">
      <c r="A20" s="2" t="s">
        <v>194</v>
      </c>
      <c r="B20" s="20" t="s">
        <v>474</v>
      </c>
      <c r="C20" s="1">
        <v>0</v>
      </c>
      <c r="D20" s="1">
        <v>0</v>
      </c>
      <c r="E20" s="1">
        <v>0</v>
      </c>
      <c r="F20" s="1">
        <v>0</v>
      </c>
      <c r="H20" s="2" t="s">
        <v>194</v>
      </c>
      <c r="I20" s="20" t="s">
        <v>474</v>
      </c>
      <c r="J20" s="1">
        <v>0</v>
      </c>
      <c r="K20" s="34">
        <f t="shared" si="0"/>
        <v>0</v>
      </c>
      <c r="L20" s="36"/>
      <c r="M20" s="36"/>
      <c r="N20" s="43"/>
      <c r="O20" s="36">
        <f t="shared" si="1"/>
        <v>0</v>
      </c>
      <c r="P20" s="36"/>
      <c r="Q20" s="36"/>
      <c r="R20" s="37"/>
      <c r="S20" s="38">
        <f t="shared" si="2"/>
        <v>0</v>
      </c>
      <c r="T20"/>
      <c r="U20" s="39">
        <v>1</v>
      </c>
      <c r="V20" s="39">
        <v>0</v>
      </c>
      <c r="W20"/>
      <c r="X20" s="1">
        <f t="shared" ref="X20:X35" si="7">C20</f>
        <v>0</v>
      </c>
      <c r="Y20" s="40">
        <f t="shared" si="3"/>
        <v>0</v>
      </c>
      <c r="Z20" s="40"/>
      <c r="AA20" s="40"/>
      <c r="AB20" s="118"/>
      <c r="AC20" s="113">
        <f t="shared" ref="AC20:AC35" si="8">D20</f>
        <v>0</v>
      </c>
      <c r="AD20" s="40">
        <f t="shared" si="4"/>
        <v>0</v>
      </c>
      <c r="AE20" s="40"/>
      <c r="AF20" s="40"/>
      <c r="AG20" s="118"/>
      <c r="AH20" s="113">
        <f t="shared" ref="AH20:AH35" si="9">E20</f>
        <v>0</v>
      </c>
      <c r="AI20" s="40">
        <f t="shared" si="5"/>
        <v>0</v>
      </c>
      <c r="AJ20" s="40"/>
      <c r="AK20" s="40"/>
      <c r="AL20" s="118"/>
      <c r="AM20" s="1">
        <f t="shared" ref="AM20:AM35" si="10">F20</f>
        <v>0</v>
      </c>
      <c r="AN20" s="40">
        <f t="shared" si="6"/>
        <v>0</v>
      </c>
      <c r="AO20" s="40"/>
      <c r="AP20" s="40"/>
      <c r="AQ20" s="118"/>
      <c r="AS20" s="1">
        <f t="shared" ref="AS20:AT35" si="11">AM20</f>
        <v>0</v>
      </c>
      <c r="AT20" s="40">
        <f>AN20</f>
        <v>0</v>
      </c>
      <c r="AU20" s="40">
        <f t="shared" ref="AU20:AW35" si="12">AO20*1.025</f>
        <v>0</v>
      </c>
      <c r="AV20" s="40">
        <f t="shared" si="12"/>
        <v>0</v>
      </c>
      <c r="AW20" s="118">
        <f t="shared" si="12"/>
        <v>0</v>
      </c>
      <c r="AX20" s="4"/>
      <c r="AY20" s="1">
        <f t="shared" ref="AY20:AY83" si="13">SUM(AZ20:BC20)</f>
        <v>0</v>
      </c>
      <c r="AZ20" s="40">
        <f>AT20*'[3]Opex Summary'!$E$67</f>
        <v>0</v>
      </c>
      <c r="BA20" s="40">
        <f>AU20*'[3]Opex Summary'!$E$67</f>
        <v>0</v>
      </c>
      <c r="BB20" s="40">
        <f>AV20*'[3]Opex Summary'!$E$68</f>
        <v>0</v>
      </c>
      <c r="BC20" s="118">
        <f>AW20*'[3]Opex Summary'!$E$66</f>
        <v>0</v>
      </c>
      <c r="BE20" s="1">
        <f t="shared" ref="BE20:BE83" si="14">SUM(BF20:BI20)</f>
        <v>0</v>
      </c>
      <c r="BF20" s="40">
        <f>AZ20*'[3]Opex Summary'!$F$67</f>
        <v>0</v>
      </c>
      <c r="BG20" s="40">
        <f>BA20*'[3]Opex Summary'!$F$67</f>
        <v>0</v>
      </c>
      <c r="BH20" s="40">
        <f>BB20*'[3]Opex Summary'!$F$68</f>
        <v>0</v>
      </c>
      <c r="BI20" s="118">
        <f>BC20*'[3]Opex Summary'!$F$66</f>
        <v>0</v>
      </c>
      <c r="BK20" s="1">
        <f t="shared" ref="BK20:BK83" si="15">SUM(BL20:BO20)</f>
        <v>0</v>
      </c>
      <c r="BL20" s="40">
        <f>BF20*'[3]Opex Summary'!$G$67</f>
        <v>0</v>
      </c>
      <c r="BM20" s="40">
        <f>BG20*'[3]Opex Summary'!$G$67</f>
        <v>0</v>
      </c>
      <c r="BN20" s="40">
        <f>BH20*'[3]Opex Summary'!$G$68</f>
        <v>0</v>
      </c>
      <c r="BO20" s="118">
        <f>BI20*'[3]Opex Summary'!$G$66</f>
        <v>0</v>
      </c>
      <c r="BQ20" s="1">
        <f t="shared" ref="BQ20:BQ83" si="16">SUM(BR20:BU20)</f>
        <v>0</v>
      </c>
      <c r="BR20" s="40">
        <f>BL20*'[3]Opex Summary'!$H$67</f>
        <v>0</v>
      </c>
      <c r="BS20" s="40">
        <f>BM20*'[3]Opex Summary'!$H$67</f>
        <v>0</v>
      </c>
      <c r="BT20" s="40">
        <f>BN20*'[3]Opex Summary'!$H$68</f>
        <v>0</v>
      </c>
      <c r="BU20" s="118">
        <f>BO20*'[3]Opex Summary'!$H$66</f>
        <v>0</v>
      </c>
      <c r="BW20" s="1">
        <f t="shared" ref="BW20:BW83" si="17">SUM(BX20:CA20)</f>
        <v>0</v>
      </c>
      <c r="BX20" s="40">
        <f>BR20*'[3]Opex Summary'!$I$67</f>
        <v>0</v>
      </c>
      <c r="BY20" s="40">
        <f>BS20*'[3]Opex Summary'!$I$67</f>
        <v>0</v>
      </c>
      <c r="BZ20" s="40">
        <f>BT20*'[3]Opex Summary'!$I$68</f>
        <v>0</v>
      </c>
      <c r="CA20" s="118">
        <f>BU20*'[3]Opex Summary'!$I$66</f>
        <v>0</v>
      </c>
    </row>
    <row r="21" spans="1:79" ht="12.75">
      <c r="A21" s="2" t="s">
        <v>195</v>
      </c>
      <c r="B21" s="20" t="s">
        <v>475</v>
      </c>
      <c r="C21" s="1">
        <v>0</v>
      </c>
      <c r="D21" s="1">
        <v>0</v>
      </c>
      <c r="E21" s="1">
        <v>0</v>
      </c>
      <c r="F21" s="1">
        <v>0</v>
      </c>
      <c r="H21" s="2" t="s">
        <v>195</v>
      </c>
      <c r="I21" s="20" t="s">
        <v>475</v>
      </c>
      <c r="J21" s="1">
        <v>0</v>
      </c>
      <c r="K21" s="34">
        <f t="shared" si="0"/>
        <v>0</v>
      </c>
      <c r="L21" s="36"/>
      <c r="M21" s="36"/>
      <c r="N21" s="43"/>
      <c r="O21" s="36">
        <f t="shared" si="1"/>
        <v>0</v>
      </c>
      <c r="P21" s="36"/>
      <c r="Q21" s="36"/>
      <c r="R21" s="37"/>
      <c r="S21" s="38">
        <f t="shared" si="2"/>
        <v>0</v>
      </c>
      <c r="T21"/>
      <c r="U21" s="39">
        <v>1</v>
      </c>
      <c r="V21" s="39">
        <v>0</v>
      </c>
      <c r="W21"/>
      <c r="X21" s="1">
        <f t="shared" si="7"/>
        <v>0</v>
      </c>
      <c r="Y21" s="40">
        <f t="shared" si="3"/>
        <v>0</v>
      </c>
      <c r="Z21" s="40"/>
      <c r="AA21" s="40"/>
      <c r="AB21" s="118"/>
      <c r="AC21" s="113">
        <f t="shared" si="8"/>
        <v>0</v>
      </c>
      <c r="AD21" s="40">
        <f t="shared" si="4"/>
        <v>0</v>
      </c>
      <c r="AE21" s="40"/>
      <c r="AF21" s="40"/>
      <c r="AG21" s="118"/>
      <c r="AH21" s="113">
        <f t="shared" si="9"/>
        <v>0</v>
      </c>
      <c r="AI21" s="40">
        <f t="shared" si="5"/>
        <v>0</v>
      </c>
      <c r="AJ21" s="40"/>
      <c r="AK21" s="40"/>
      <c r="AL21" s="118"/>
      <c r="AM21" s="1">
        <f t="shared" si="10"/>
        <v>0</v>
      </c>
      <c r="AN21" s="40">
        <f t="shared" si="6"/>
        <v>0</v>
      </c>
      <c r="AO21" s="40"/>
      <c r="AP21" s="40"/>
      <c r="AQ21" s="118"/>
      <c r="AS21" s="1">
        <f t="shared" si="11"/>
        <v>0</v>
      </c>
      <c r="AT21" s="40">
        <f t="shared" si="11"/>
        <v>0</v>
      </c>
      <c r="AU21" s="40">
        <f t="shared" si="12"/>
        <v>0</v>
      </c>
      <c r="AV21" s="40">
        <f t="shared" si="12"/>
        <v>0</v>
      </c>
      <c r="AW21" s="118">
        <f t="shared" si="12"/>
        <v>0</v>
      </c>
      <c r="AX21" s="4"/>
      <c r="AY21" s="1">
        <f t="shared" si="13"/>
        <v>0</v>
      </c>
      <c r="AZ21" s="40">
        <f>AT21*'[3]Opex Summary'!$E$67</f>
        <v>0</v>
      </c>
      <c r="BA21" s="40">
        <f>AU21*'[3]Opex Summary'!$E$67</f>
        <v>0</v>
      </c>
      <c r="BB21" s="40">
        <f>AV21*'[3]Opex Summary'!$E$68</f>
        <v>0</v>
      </c>
      <c r="BC21" s="118">
        <f>AW21*'[3]Opex Summary'!$E$66</f>
        <v>0</v>
      </c>
      <c r="BE21" s="1">
        <f t="shared" si="14"/>
        <v>0</v>
      </c>
      <c r="BF21" s="40">
        <f>AZ21*'[3]Opex Summary'!$F$67</f>
        <v>0</v>
      </c>
      <c r="BG21" s="40">
        <f>BA21*'[3]Opex Summary'!$F$67</f>
        <v>0</v>
      </c>
      <c r="BH21" s="40">
        <f>BB21*'[3]Opex Summary'!$F$68</f>
        <v>0</v>
      </c>
      <c r="BI21" s="118">
        <f>BC21*'[3]Opex Summary'!$F$66</f>
        <v>0</v>
      </c>
      <c r="BK21" s="1">
        <f t="shared" si="15"/>
        <v>0</v>
      </c>
      <c r="BL21" s="40">
        <f>BF21*'[3]Opex Summary'!$G$67</f>
        <v>0</v>
      </c>
      <c r="BM21" s="40">
        <f>BG21*'[3]Opex Summary'!$G$67</f>
        <v>0</v>
      </c>
      <c r="BN21" s="40">
        <f>BH21*'[3]Opex Summary'!$G$68</f>
        <v>0</v>
      </c>
      <c r="BO21" s="118">
        <f>BI21*'[3]Opex Summary'!$G$66</f>
        <v>0</v>
      </c>
      <c r="BQ21" s="1">
        <f t="shared" si="16"/>
        <v>0</v>
      </c>
      <c r="BR21" s="40">
        <f>BL21*'[3]Opex Summary'!$H$67</f>
        <v>0</v>
      </c>
      <c r="BS21" s="40">
        <f>BM21*'[3]Opex Summary'!$H$67</f>
        <v>0</v>
      </c>
      <c r="BT21" s="40">
        <f>BN21*'[3]Opex Summary'!$H$68</f>
        <v>0</v>
      </c>
      <c r="BU21" s="118">
        <f>BO21*'[3]Opex Summary'!$H$66</f>
        <v>0</v>
      </c>
      <c r="BW21" s="1">
        <f t="shared" si="17"/>
        <v>0</v>
      </c>
      <c r="BX21" s="40">
        <f>BR21*'[3]Opex Summary'!$I$67</f>
        <v>0</v>
      </c>
      <c r="BY21" s="40">
        <f>BS21*'[3]Opex Summary'!$I$67</f>
        <v>0</v>
      </c>
      <c r="BZ21" s="40">
        <f>BT21*'[3]Opex Summary'!$I$68</f>
        <v>0</v>
      </c>
      <c r="CA21" s="118">
        <f>BU21*'[3]Opex Summary'!$I$66</f>
        <v>0</v>
      </c>
    </row>
    <row r="22" spans="1:79" ht="12.75">
      <c r="A22" s="2" t="s">
        <v>196</v>
      </c>
      <c r="B22" s="20" t="s">
        <v>476</v>
      </c>
      <c r="C22" s="1">
        <v>0</v>
      </c>
      <c r="D22" s="1">
        <v>0</v>
      </c>
      <c r="E22" s="1">
        <v>0</v>
      </c>
      <c r="F22" s="1">
        <v>0</v>
      </c>
      <c r="H22" s="2" t="s">
        <v>196</v>
      </c>
      <c r="I22" s="20" t="s">
        <v>476</v>
      </c>
      <c r="J22" s="1">
        <v>0</v>
      </c>
      <c r="K22" s="34">
        <f t="shared" si="0"/>
        <v>0</v>
      </c>
      <c r="L22" s="36"/>
      <c r="M22" s="36"/>
      <c r="N22" s="43"/>
      <c r="O22" s="36">
        <f t="shared" si="1"/>
        <v>0</v>
      </c>
      <c r="P22" s="36"/>
      <c r="Q22" s="36"/>
      <c r="R22" s="37"/>
      <c r="S22" s="38">
        <f t="shared" si="2"/>
        <v>0</v>
      </c>
      <c r="T22"/>
      <c r="U22" s="39">
        <v>1</v>
      </c>
      <c r="V22" s="39">
        <v>0</v>
      </c>
      <c r="W22"/>
      <c r="X22" s="1">
        <f t="shared" si="7"/>
        <v>0</v>
      </c>
      <c r="Y22" s="40">
        <f t="shared" si="3"/>
        <v>0</v>
      </c>
      <c r="Z22" s="40"/>
      <c r="AA22" s="40"/>
      <c r="AB22" s="118"/>
      <c r="AC22" s="113">
        <f t="shared" si="8"/>
        <v>0</v>
      </c>
      <c r="AD22" s="40">
        <f t="shared" si="4"/>
        <v>0</v>
      </c>
      <c r="AE22" s="40"/>
      <c r="AF22" s="40"/>
      <c r="AG22" s="118"/>
      <c r="AH22" s="113">
        <f t="shared" si="9"/>
        <v>0</v>
      </c>
      <c r="AI22" s="40">
        <f t="shared" si="5"/>
        <v>0</v>
      </c>
      <c r="AJ22" s="40"/>
      <c r="AK22" s="40"/>
      <c r="AL22" s="118"/>
      <c r="AM22" s="1">
        <f t="shared" si="10"/>
        <v>0</v>
      </c>
      <c r="AN22" s="40">
        <f t="shared" si="6"/>
        <v>0</v>
      </c>
      <c r="AO22" s="40"/>
      <c r="AP22" s="40"/>
      <c r="AQ22" s="118"/>
      <c r="AS22" s="1">
        <f t="shared" si="11"/>
        <v>0</v>
      </c>
      <c r="AT22" s="40">
        <f t="shared" si="11"/>
        <v>0</v>
      </c>
      <c r="AU22" s="40">
        <f t="shared" si="12"/>
        <v>0</v>
      </c>
      <c r="AV22" s="40">
        <f t="shared" si="12"/>
        <v>0</v>
      </c>
      <c r="AW22" s="118">
        <f t="shared" si="12"/>
        <v>0</v>
      </c>
      <c r="AX22" s="4"/>
      <c r="AY22" s="1">
        <f t="shared" si="13"/>
        <v>0</v>
      </c>
      <c r="AZ22" s="40">
        <f>AT22*'[3]Opex Summary'!$E$67</f>
        <v>0</v>
      </c>
      <c r="BA22" s="40">
        <f>AU22*'[3]Opex Summary'!$E$67</f>
        <v>0</v>
      </c>
      <c r="BB22" s="40">
        <f>AV22*'[3]Opex Summary'!$E$68</f>
        <v>0</v>
      </c>
      <c r="BC22" s="118">
        <f>AW22*'[3]Opex Summary'!$E$66</f>
        <v>0</v>
      </c>
      <c r="BE22" s="1">
        <f t="shared" si="14"/>
        <v>0</v>
      </c>
      <c r="BF22" s="40">
        <f>AZ22*'[3]Opex Summary'!$F$67</f>
        <v>0</v>
      </c>
      <c r="BG22" s="40">
        <f>BA22*'[3]Opex Summary'!$F$67</f>
        <v>0</v>
      </c>
      <c r="BH22" s="40">
        <f>BB22*'[3]Opex Summary'!$F$68</f>
        <v>0</v>
      </c>
      <c r="BI22" s="118">
        <f>BC22*'[3]Opex Summary'!$F$66</f>
        <v>0</v>
      </c>
      <c r="BK22" s="1">
        <f t="shared" si="15"/>
        <v>0</v>
      </c>
      <c r="BL22" s="40">
        <f>BF22*'[3]Opex Summary'!$G$67</f>
        <v>0</v>
      </c>
      <c r="BM22" s="40">
        <f>BG22*'[3]Opex Summary'!$G$67</f>
        <v>0</v>
      </c>
      <c r="BN22" s="40">
        <f>BH22*'[3]Opex Summary'!$G$68</f>
        <v>0</v>
      </c>
      <c r="BO22" s="118">
        <f>BI22*'[3]Opex Summary'!$G$66</f>
        <v>0</v>
      </c>
      <c r="BQ22" s="1">
        <f t="shared" si="16"/>
        <v>0</v>
      </c>
      <c r="BR22" s="40">
        <f>BL22*'[3]Opex Summary'!$H$67</f>
        <v>0</v>
      </c>
      <c r="BS22" s="40">
        <f>BM22*'[3]Opex Summary'!$H$67</f>
        <v>0</v>
      </c>
      <c r="BT22" s="40">
        <f>BN22*'[3]Opex Summary'!$H$68</f>
        <v>0</v>
      </c>
      <c r="BU22" s="118">
        <f>BO22*'[3]Opex Summary'!$H$66</f>
        <v>0</v>
      </c>
      <c r="BW22" s="1">
        <f t="shared" si="17"/>
        <v>0</v>
      </c>
      <c r="BX22" s="40">
        <f>BR22*'[3]Opex Summary'!$I$67</f>
        <v>0</v>
      </c>
      <c r="BY22" s="40">
        <f>BS22*'[3]Opex Summary'!$I$67</f>
        <v>0</v>
      </c>
      <c r="BZ22" s="40">
        <f>BT22*'[3]Opex Summary'!$I$68</f>
        <v>0</v>
      </c>
      <c r="CA22" s="118">
        <f>BU22*'[3]Opex Summary'!$I$66</f>
        <v>0</v>
      </c>
    </row>
    <row r="23" spans="1:79" ht="12.75">
      <c r="A23" s="2" t="s">
        <v>15</v>
      </c>
      <c r="B23" s="20" t="s">
        <v>307</v>
      </c>
      <c r="C23" s="1">
        <v>0</v>
      </c>
      <c r="D23" s="1">
        <v>0</v>
      </c>
      <c r="E23" s="1">
        <v>25</v>
      </c>
      <c r="F23" s="1">
        <v>195.45</v>
      </c>
      <c r="H23" s="2" t="s">
        <v>15</v>
      </c>
      <c r="I23" s="20" t="s">
        <v>307</v>
      </c>
      <c r="J23" s="1">
        <v>195.45</v>
      </c>
      <c r="K23" s="34">
        <f t="shared" si="0"/>
        <v>200.33624999999998</v>
      </c>
      <c r="L23" s="36">
        <v>0</v>
      </c>
      <c r="M23" s="36">
        <v>0</v>
      </c>
      <c r="N23" s="43"/>
      <c r="O23" s="36">
        <f t="shared" si="1"/>
        <v>200.33624999999998</v>
      </c>
      <c r="P23" s="36">
        <v>0</v>
      </c>
      <c r="Q23" s="36">
        <v>0</v>
      </c>
      <c r="R23" s="37" t="s">
        <v>306</v>
      </c>
      <c r="S23" s="38">
        <f t="shared" si="2"/>
        <v>200.33624999999998</v>
      </c>
      <c r="T23"/>
      <c r="U23" s="39">
        <v>1</v>
      </c>
      <c r="V23" s="39">
        <v>0</v>
      </c>
      <c r="W23"/>
      <c r="X23" s="1">
        <f t="shared" si="7"/>
        <v>0</v>
      </c>
      <c r="Y23" s="40">
        <f t="shared" si="3"/>
        <v>0</v>
      </c>
      <c r="Z23" s="40"/>
      <c r="AA23" s="40"/>
      <c r="AB23" s="118"/>
      <c r="AC23" s="113">
        <f t="shared" si="8"/>
        <v>0</v>
      </c>
      <c r="AD23" s="40">
        <f t="shared" si="4"/>
        <v>0</v>
      </c>
      <c r="AE23" s="40"/>
      <c r="AF23" s="40"/>
      <c r="AG23" s="118"/>
      <c r="AH23" s="113">
        <f t="shared" si="9"/>
        <v>25</v>
      </c>
      <c r="AI23" s="40">
        <f t="shared" si="5"/>
        <v>25</v>
      </c>
      <c r="AJ23" s="40"/>
      <c r="AK23" s="40"/>
      <c r="AL23" s="118"/>
      <c r="AM23" s="1">
        <f t="shared" si="10"/>
        <v>195.45</v>
      </c>
      <c r="AN23" s="40">
        <f t="shared" si="6"/>
        <v>195.45</v>
      </c>
      <c r="AO23" s="40"/>
      <c r="AP23" s="40"/>
      <c r="AQ23" s="118"/>
      <c r="AS23" s="1">
        <f t="shared" si="11"/>
        <v>195.45</v>
      </c>
      <c r="AT23" s="40">
        <f t="shared" si="11"/>
        <v>195.45</v>
      </c>
      <c r="AU23" s="40">
        <f t="shared" si="12"/>
        <v>0</v>
      </c>
      <c r="AV23" s="40">
        <f t="shared" si="12"/>
        <v>0</v>
      </c>
      <c r="AW23" s="118">
        <f t="shared" si="12"/>
        <v>0</v>
      </c>
      <c r="AX23" s="4"/>
      <c r="AY23" s="1">
        <f t="shared" si="13"/>
        <v>196.46981589860994</v>
      </c>
      <c r="AZ23" s="40">
        <f>AT23*'[3]Opex Summary'!$E$67</f>
        <v>196.46981589860994</v>
      </c>
      <c r="BA23" s="40">
        <f>AU23*'[3]Opex Summary'!$E$67</f>
        <v>0</v>
      </c>
      <c r="BB23" s="40">
        <f>AV23*'[3]Opex Summary'!$E$68</f>
        <v>0</v>
      </c>
      <c r="BC23" s="118">
        <f>AW23*'[3]Opex Summary'!$E$66</f>
        <v>0</v>
      </c>
      <c r="BE23" s="1">
        <f t="shared" si="14"/>
        <v>199.08569295992504</v>
      </c>
      <c r="BF23" s="40">
        <f>AZ23*'[3]Opex Summary'!$F$67</f>
        <v>199.08569295992504</v>
      </c>
      <c r="BG23" s="40">
        <f>BA23*'[3]Opex Summary'!$F$67</f>
        <v>0</v>
      </c>
      <c r="BH23" s="40">
        <f>BB23*'[3]Opex Summary'!$F$68</f>
        <v>0</v>
      </c>
      <c r="BI23" s="118">
        <f>BC23*'[3]Opex Summary'!$F$66</f>
        <v>0</v>
      </c>
      <c r="BK23" s="1">
        <f t="shared" si="15"/>
        <v>202.80679648770055</v>
      </c>
      <c r="BL23" s="40">
        <f>BF23*'[3]Opex Summary'!$G$67</f>
        <v>202.80679648770055</v>
      </c>
      <c r="BM23" s="40">
        <f>BG23*'[3]Opex Summary'!$G$67</f>
        <v>0</v>
      </c>
      <c r="BN23" s="40">
        <f>BH23*'[3]Opex Summary'!$G$68</f>
        <v>0</v>
      </c>
      <c r="BO23" s="118">
        <f>BI23*'[3]Opex Summary'!$G$66</f>
        <v>0</v>
      </c>
      <c r="BQ23" s="1">
        <f t="shared" si="16"/>
        <v>206.65251677272119</v>
      </c>
      <c r="BR23" s="40">
        <f>BL23*'[3]Opex Summary'!$H$67</f>
        <v>206.65251677272119</v>
      </c>
      <c r="BS23" s="40">
        <f>BM23*'[3]Opex Summary'!$H$67</f>
        <v>0</v>
      </c>
      <c r="BT23" s="40">
        <f>BN23*'[3]Opex Summary'!$H$68</f>
        <v>0</v>
      </c>
      <c r="BU23" s="118">
        <f>BO23*'[3]Opex Summary'!$H$66</f>
        <v>0</v>
      </c>
      <c r="BW23" s="1">
        <f t="shared" si="17"/>
        <v>210.60513790457046</v>
      </c>
      <c r="BX23" s="40">
        <f>BR23*'[3]Opex Summary'!$I$67</f>
        <v>210.60513790457046</v>
      </c>
      <c r="BY23" s="40">
        <f>BS23*'[3]Opex Summary'!$I$67</f>
        <v>0</v>
      </c>
      <c r="BZ23" s="40">
        <f>BT23*'[3]Opex Summary'!$I$68</f>
        <v>0</v>
      </c>
      <c r="CA23" s="118">
        <f>BU23*'[3]Opex Summary'!$I$66</f>
        <v>0</v>
      </c>
    </row>
    <row r="24" spans="1:79" ht="12.75">
      <c r="A24" s="2" t="s">
        <v>16</v>
      </c>
      <c r="B24" s="20" t="s">
        <v>308</v>
      </c>
      <c r="C24" s="1">
        <v>0</v>
      </c>
      <c r="D24" s="1">
        <v>0</v>
      </c>
      <c r="E24" s="1">
        <v>92804.45</v>
      </c>
      <c r="F24" s="1">
        <v>1889.15</v>
      </c>
      <c r="H24" s="2" t="s">
        <v>16</v>
      </c>
      <c r="I24" s="20" t="s">
        <v>308</v>
      </c>
      <c r="J24" s="1">
        <v>1889.15</v>
      </c>
      <c r="K24" s="34">
        <f t="shared" si="0"/>
        <v>1936.3787499999999</v>
      </c>
      <c r="L24" s="36">
        <v>0</v>
      </c>
      <c r="M24" s="36">
        <v>0</v>
      </c>
      <c r="N24" s="43"/>
      <c r="O24" s="36">
        <f t="shared" si="1"/>
        <v>1936.3787499999999</v>
      </c>
      <c r="P24" s="36">
        <v>0</v>
      </c>
      <c r="Q24" s="36">
        <v>0</v>
      </c>
      <c r="R24" s="37" t="s">
        <v>306</v>
      </c>
      <c r="S24" s="38">
        <f t="shared" si="2"/>
        <v>1936.3787499999999</v>
      </c>
      <c r="T24"/>
      <c r="U24" s="39">
        <v>1</v>
      </c>
      <c r="V24" s="39">
        <v>0</v>
      </c>
      <c r="W24"/>
      <c r="X24" s="1">
        <f t="shared" si="7"/>
        <v>0</v>
      </c>
      <c r="Y24" s="40">
        <f t="shared" si="3"/>
        <v>0</v>
      </c>
      <c r="Z24" s="40"/>
      <c r="AA24" s="40"/>
      <c r="AB24" s="118"/>
      <c r="AC24" s="113">
        <f t="shared" si="8"/>
        <v>0</v>
      </c>
      <c r="AD24" s="40">
        <f t="shared" si="4"/>
        <v>0</v>
      </c>
      <c r="AE24" s="40"/>
      <c r="AF24" s="40"/>
      <c r="AG24" s="118"/>
      <c r="AH24" s="113">
        <f t="shared" si="9"/>
        <v>92804.45</v>
      </c>
      <c r="AI24" s="40">
        <f t="shared" si="5"/>
        <v>92804.45</v>
      </c>
      <c r="AJ24" s="40"/>
      <c r="AK24" s="40"/>
      <c r="AL24" s="118"/>
      <c r="AM24" s="1">
        <f t="shared" si="10"/>
        <v>1889.15</v>
      </c>
      <c r="AN24" s="40">
        <f t="shared" si="6"/>
        <v>1889.15</v>
      </c>
      <c r="AO24" s="40"/>
      <c r="AP24" s="40"/>
      <c r="AQ24" s="118"/>
      <c r="AS24" s="1">
        <f t="shared" si="11"/>
        <v>1889.15</v>
      </c>
      <c r="AT24" s="40">
        <f t="shared" si="11"/>
        <v>1889.15</v>
      </c>
      <c r="AU24" s="40">
        <f t="shared" si="12"/>
        <v>0</v>
      </c>
      <c r="AV24" s="40">
        <f t="shared" si="12"/>
        <v>0</v>
      </c>
      <c r="AW24" s="118">
        <f t="shared" si="12"/>
        <v>0</v>
      </c>
      <c r="AX24" s="4"/>
      <c r="AY24" s="1">
        <f t="shared" si="13"/>
        <v>1899.0071767964134</v>
      </c>
      <c r="AZ24" s="40">
        <f>AT24*'[3]Opex Summary'!$E$67</f>
        <v>1899.0071767964134</v>
      </c>
      <c r="BA24" s="40">
        <f>AU24*'[3]Opex Summary'!$E$67</f>
        <v>0</v>
      </c>
      <c r="BB24" s="40">
        <f>AV24*'[3]Opex Summary'!$E$68</f>
        <v>0</v>
      </c>
      <c r="BC24" s="118">
        <f>AW24*'[3]Opex Summary'!$E$66</f>
        <v>0</v>
      </c>
      <c r="BE24" s="1">
        <f t="shared" si="14"/>
        <v>1924.2913116154639</v>
      </c>
      <c r="BF24" s="40">
        <f>AZ24*'[3]Opex Summary'!$F$67</f>
        <v>1924.2913116154639</v>
      </c>
      <c r="BG24" s="40">
        <f>BA24*'[3]Opex Summary'!$F$67</f>
        <v>0</v>
      </c>
      <c r="BH24" s="40">
        <f>BB24*'[3]Opex Summary'!$F$68</f>
        <v>0</v>
      </c>
      <c r="BI24" s="118">
        <f>BC24*'[3]Opex Summary'!$F$66</f>
        <v>0</v>
      </c>
      <c r="BK24" s="1">
        <f t="shared" si="15"/>
        <v>1960.2581713212562</v>
      </c>
      <c r="BL24" s="40">
        <f>BF24*'[3]Opex Summary'!$G$67</f>
        <v>1960.2581713212562</v>
      </c>
      <c r="BM24" s="40">
        <f>BG24*'[3]Opex Summary'!$G$67</f>
        <v>0</v>
      </c>
      <c r="BN24" s="40">
        <f>BH24*'[3]Opex Summary'!$G$68</f>
        <v>0</v>
      </c>
      <c r="BO24" s="118">
        <f>BI24*'[3]Opex Summary'!$G$66</f>
        <v>0</v>
      </c>
      <c r="BQ24" s="1">
        <f t="shared" si="16"/>
        <v>1997.4295321626312</v>
      </c>
      <c r="BR24" s="40">
        <f>BL24*'[3]Opex Summary'!$H$67</f>
        <v>1997.4295321626312</v>
      </c>
      <c r="BS24" s="40">
        <f>BM24*'[3]Opex Summary'!$H$67</f>
        <v>0</v>
      </c>
      <c r="BT24" s="40">
        <f>BN24*'[3]Opex Summary'!$H$68</f>
        <v>0</v>
      </c>
      <c r="BU24" s="118">
        <f>BO24*'[3]Opex Summary'!$H$66</f>
        <v>0</v>
      </c>
      <c r="BW24" s="1">
        <f t="shared" si="17"/>
        <v>2035.6341584672261</v>
      </c>
      <c r="BX24" s="40">
        <f>BR24*'[3]Opex Summary'!$I$67</f>
        <v>2035.6341584672261</v>
      </c>
      <c r="BY24" s="40">
        <f>BS24*'[3]Opex Summary'!$I$67</f>
        <v>0</v>
      </c>
      <c r="BZ24" s="40">
        <f>BT24*'[3]Opex Summary'!$I$68</f>
        <v>0</v>
      </c>
      <c r="CA24" s="118">
        <f>BU24*'[3]Opex Summary'!$I$66</f>
        <v>0</v>
      </c>
    </row>
    <row r="25" spans="1:79" ht="12.75">
      <c r="A25" s="2" t="s">
        <v>17</v>
      </c>
      <c r="B25" s="20" t="s">
        <v>309</v>
      </c>
      <c r="C25" s="1">
        <v>26080.190000000006</v>
      </c>
      <c r="D25" s="1">
        <v>22882.830000000005</v>
      </c>
      <c r="E25" s="1">
        <v>787.09</v>
      </c>
      <c r="F25" s="1">
        <v>4685.7</v>
      </c>
      <c r="H25" s="2" t="s">
        <v>17</v>
      </c>
      <c r="I25" s="20" t="s">
        <v>309</v>
      </c>
      <c r="J25" s="1">
        <v>4685.7</v>
      </c>
      <c r="K25" s="34">
        <f t="shared" si="0"/>
        <v>4802.8424999999997</v>
      </c>
      <c r="L25" s="36">
        <v>0</v>
      </c>
      <c r="M25" s="36">
        <v>0</v>
      </c>
      <c r="N25" s="43"/>
      <c r="O25" s="36">
        <f t="shared" si="1"/>
        <v>4802.8424999999997</v>
      </c>
      <c r="P25" s="36">
        <v>0</v>
      </c>
      <c r="Q25" s="36"/>
      <c r="R25" s="37" t="s">
        <v>306</v>
      </c>
      <c r="S25" s="38">
        <f t="shared" si="2"/>
        <v>4802.8424999999997</v>
      </c>
      <c r="T25"/>
      <c r="U25" s="39">
        <v>1</v>
      </c>
      <c r="V25" s="39">
        <v>0</v>
      </c>
      <c r="W25"/>
      <c r="X25" s="1">
        <f t="shared" si="7"/>
        <v>26080.190000000006</v>
      </c>
      <c r="Y25" s="40">
        <f t="shared" si="3"/>
        <v>26080.190000000006</v>
      </c>
      <c r="Z25" s="40"/>
      <c r="AA25" s="40"/>
      <c r="AB25" s="118"/>
      <c r="AC25" s="113">
        <f t="shared" si="8"/>
        <v>22882.830000000005</v>
      </c>
      <c r="AD25" s="40">
        <f t="shared" si="4"/>
        <v>22882.830000000005</v>
      </c>
      <c r="AE25" s="40"/>
      <c r="AF25" s="40"/>
      <c r="AG25" s="118"/>
      <c r="AH25" s="113">
        <f t="shared" si="9"/>
        <v>787.09</v>
      </c>
      <c r="AI25" s="40">
        <f t="shared" si="5"/>
        <v>787.09</v>
      </c>
      <c r="AJ25" s="40"/>
      <c r="AK25" s="40"/>
      <c r="AL25" s="118"/>
      <c r="AM25" s="1">
        <f t="shared" si="10"/>
        <v>4685.7</v>
      </c>
      <c r="AN25" s="40">
        <f t="shared" si="6"/>
        <v>4685.7</v>
      </c>
      <c r="AO25" s="40"/>
      <c r="AP25" s="40"/>
      <c r="AQ25" s="118"/>
      <c r="AS25" s="1">
        <f t="shared" si="11"/>
        <v>4685.7</v>
      </c>
      <c r="AT25" s="40">
        <f t="shared" si="11"/>
        <v>4685.7</v>
      </c>
      <c r="AU25" s="40">
        <f t="shared" si="12"/>
        <v>0</v>
      </c>
      <c r="AV25" s="40">
        <f t="shared" si="12"/>
        <v>0</v>
      </c>
      <c r="AW25" s="118">
        <f t="shared" si="12"/>
        <v>0</v>
      </c>
      <c r="AX25" s="4"/>
      <c r="AY25" s="1">
        <f t="shared" si="13"/>
        <v>4710.1489708678264</v>
      </c>
      <c r="AZ25" s="40">
        <f>AT25*'[3]Opex Summary'!$E$67</f>
        <v>4710.1489708678264</v>
      </c>
      <c r="BA25" s="40">
        <f>AU25*'[3]Opex Summary'!$E$67</f>
        <v>0</v>
      </c>
      <c r="BB25" s="40">
        <f>AV25*'[3]Opex Summary'!$E$68</f>
        <v>0</v>
      </c>
      <c r="BC25" s="118">
        <f>AW25*'[3]Opex Summary'!$E$66</f>
        <v>0</v>
      </c>
      <c r="BE25" s="1">
        <f t="shared" si="14"/>
        <v>4772.8617626110045</v>
      </c>
      <c r="BF25" s="40">
        <f>AZ25*'[3]Opex Summary'!$F$67</f>
        <v>4772.8617626110045</v>
      </c>
      <c r="BG25" s="40">
        <f>BA25*'[3]Opex Summary'!$F$67</f>
        <v>0</v>
      </c>
      <c r="BH25" s="40">
        <f>BB25*'[3]Opex Summary'!$F$68</f>
        <v>0</v>
      </c>
      <c r="BI25" s="118">
        <f>BC25*'[3]Opex Summary'!$F$66</f>
        <v>0</v>
      </c>
      <c r="BK25" s="1">
        <f t="shared" si="15"/>
        <v>4862.0711501786573</v>
      </c>
      <c r="BL25" s="40">
        <f>BF25*'[3]Opex Summary'!$G$67</f>
        <v>4862.0711501786573</v>
      </c>
      <c r="BM25" s="40">
        <f>BG25*'[3]Opex Summary'!$G$67</f>
        <v>0</v>
      </c>
      <c r="BN25" s="40">
        <f>BH25*'[3]Opex Summary'!$G$68</f>
        <v>0</v>
      </c>
      <c r="BO25" s="118">
        <f>BI25*'[3]Opex Summary'!$G$66</f>
        <v>0</v>
      </c>
      <c r="BQ25" s="1">
        <f t="shared" si="16"/>
        <v>4954.2680882166269</v>
      </c>
      <c r="BR25" s="40">
        <f>BL25*'[3]Opex Summary'!$H$67</f>
        <v>4954.2680882166269</v>
      </c>
      <c r="BS25" s="40">
        <f>BM25*'[3]Opex Summary'!$H$67</f>
        <v>0</v>
      </c>
      <c r="BT25" s="40">
        <f>BN25*'[3]Opex Summary'!$H$68</f>
        <v>0</v>
      </c>
      <c r="BU25" s="118">
        <f>BO25*'[3]Opex Summary'!$H$66</f>
        <v>0</v>
      </c>
      <c r="BW25" s="1">
        <f t="shared" si="17"/>
        <v>5049.0278571473309</v>
      </c>
      <c r="BX25" s="40">
        <f>BR25*'[3]Opex Summary'!$I$67</f>
        <v>5049.0278571473309</v>
      </c>
      <c r="BY25" s="40">
        <f>BS25*'[3]Opex Summary'!$I$67</f>
        <v>0</v>
      </c>
      <c r="BZ25" s="40">
        <f>BT25*'[3]Opex Summary'!$I$68</f>
        <v>0</v>
      </c>
      <c r="CA25" s="118">
        <f>BU25*'[3]Opex Summary'!$I$66</f>
        <v>0</v>
      </c>
    </row>
    <row r="26" spans="1:79" ht="12.75">
      <c r="A26" s="2" t="s">
        <v>197</v>
      </c>
      <c r="B26" s="20" t="s">
        <v>477</v>
      </c>
      <c r="C26" s="1">
        <v>15155.029999999999</v>
      </c>
      <c r="D26" s="1">
        <v>-1528.28</v>
      </c>
      <c r="E26" s="1">
        <v>0</v>
      </c>
      <c r="F26" s="1">
        <v>0</v>
      </c>
      <c r="H26" s="2" t="s">
        <v>197</v>
      </c>
      <c r="I26" s="20" t="s">
        <v>477</v>
      </c>
      <c r="J26" s="1">
        <v>0</v>
      </c>
      <c r="K26" s="34">
        <f t="shared" si="0"/>
        <v>0</v>
      </c>
      <c r="L26" s="36"/>
      <c r="M26" s="36"/>
      <c r="N26" s="43"/>
      <c r="O26" s="36">
        <f t="shared" si="1"/>
        <v>0</v>
      </c>
      <c r="P26" s="36"/>
      <c r="Q26" s="36"/>
      <c r="R26" s="37"/>
      <c r="S26" s="38">
        <f t="shared" si="2"/>
        <v>0</v>
      </c>
      <c r="T26"/>
      <c r="U26" s="39">
        <v>1</v>
      </c>
      <c r="V26" s="39">
        <v>0</v>
      </c>
      <c r="W26"/>
      <c r="X26" s="1">
        <f t="shared" si="7"/>
        <v>15155.029999999999</v>
      </c>
      <c r="Y26" s="40">
        <f t="shared" si="3"/>
        <v>15155.029999999999</v>
      </c>
      <c r="Z26" s="40"/>
      <c r="AA26" s="40"/>
      <c r="AB26" s="118"/>
      <c r="AC26" s="113">
        <f t="shared" si="8"/>
        <v>-1528.28</v>
      </c>
      <c r="AD26" s="40">
        <f t="shared" si="4"/>
        <v>-1528.28</v>
      </c>
      <c r="AE26" s="40"/>
      <c r="AF26" s="40"/>
      <c r="AG26" s="118"/>
      <c r="AH26" s="113">
        <f t="shared" si="9"/>
        <v>0</v>
      </c>
      <c r="AI26" s="40">
        <f t="shared" si="5"/>
        <v>0</v>
      </c>
      <c r="AJ26" s="40"/>
      <c r="AK26" s="40"/>
      <c r="AL26" s="118"/>
      <c r="AM26" s="1">
        <f t="shared" si="10"/>
        <v>0</v>
      </c>
      <c r="AN26" s="40">
        <f t="shared" si="6"/>
        <v>0</v>
      </c>
      <c r="AO26" s="40"/>
      <c r="AP26" s="40"/>
      <c r="AQ26" s="118"/>
      <c r="AS26" s="1">
        <f t="shared" si="11"/>
        <v>0</v>
      </c>
      <c r="AT26" s="40">
        <f t="shared" si="11"/>
        <v>0</v>
      </c>
      <c r="AU26" s="40">
        <f t="shared" si="12"/>
        <v>0</v>
      </c>
      <c r="AV26" s="40">
        <f t="shared" si="12"/>
        <v>0</v>
      </c>
      <c r="AW26" s="118">
        <f t="shared" si="12"/>
        <v>0</v>
      </c>
      <c r="AX26" s="4"/>
      <c r="AY26" s="1">
        <f t="shared" si="13"/>
        <v>0</v>
      </c>
      <c r="AZ26" s="40">
        <f>AT26*'[3]Opex Summary'!$E$67</f>
        <v>0</v>
      </c>
      <c r="BA26" s="40">
        <f>AU26*'[3]Opex Summary'!$E$67</f>
        <v>0</v>
      </c>
      <c r="BB26" s="40">
        <f>AV26*'[3]Opex Summary'!$E$68</f>
        <v>0</v>
      </c>
      <c r="BC26" s="118">
        <f>AW26*'[3]Opex Summary'!$E$66</f>
        <v>0</v>
      </c>
      <c r="BE26" s="1">
        <f t="shared" si="14"/>
        <v>0</v>
      </c>
      <c r="BF26" s="40">
        <f>AZ26*'[3]Opex Summary'!$F$67</f>
        <v>0</v>
      </c>
      <c r="BG26" s="40">
        <f>BA26*'[3]Opex Summary'!$F$67</f>
        <v>0</v>
      </c>
      <c r="BH26" s="40">
        <f>BB26*'[3]Opex Summary'!$F$68</f>
        <v>0</v>
      </c>
      <c r="BI26" s="118">
        <f>BC26*'[3]Opex Summary'!$F$66</f>
        <v>0</v>
      </c>
      <c r="BK26" s="1">
        <f t="shared" si="15"/>
        <v>0</v>
      </c>
      <c r="BL26" s="40">
        <f>BF26*'[3]Opex Summary'!$G$67</f>
        <v>0</v>
      </c>
      <c r="BM26" s="40">
        <f>BG26*'[3]Opex Summary'!$G$67</f>
        <v>0</v>
      </c>
      <c r="BN26" s="40">
        <f>BH26*'[3]Opex Summary'!$G$68</f>
        <v>0</v>
      </c>
      <c r="BO26" s="118">
        <f>BI26*'[3]Opex Summary'!$G$66</f>
        <v>0</v>
      </c>
      <c r="BQ26" s="1">
        <f t="shared" si="16"/>
        <v>0</v>
      </c>
      <c r="BR26" s="40">
        <f>BL26*'[3]Opex Summary'!$H$67</f>
        <v>0</v>
      </c>
      <c r="BS26" s="40">
        <f>BM26*'[3]Opex Summary'!$H$67</f>
        <v>0</v>
      </c>
      <c r="BT26" s="40">
        <f>BN26*'[3]Opex Summary'!$H$68</f>
        <v>0</v>
      </c>
      <c r="BU26" s="118">
        <f>BO26*'[3]Opex Summary'!$H$66</f>
        <v>0</v>
      </c>
      <c r="BW26" s="1">
        <f t="shared" si="17"/>
        <v>0</v>
      </c>
      <c r="BX26" s="40">
        <f>BR26*'[3]Opex Summary'!$I$67</f>
        <v>0</v>
      </c>
      <c r="BY26" s="40">
        <f>BS26*'[3]Opex Summary'!$I$67</f>
        <v>0</v>
      </c>
      <c r="BZ26" s="40">
        <f>BT26*'[3]Opex Summary'!$I$68</f>
        <v>0</v>
      </c>
      <c r="CA26" s="118">
        <f>BU26*'[3]Opex Summary'!$I$66</f>
        <v>0</v>
      </c>
    </row>
    <row r="27" spans="1:79" ht="12.75">
      <c r="A27" s="2" t="s">
        <v>198</v>
      </c>
      <c r="B27" s="20" t="s">
        <v>478</v>
      </c>
      <c r="C27" s="1">
        <v>0</v>
      </c>
      <c r="D27" s="1">
        <v>3640.67</v>
      </c>
      <c r="E27" s="1">
        <v>221.81999999999766</v>
      </c>
      <c r="F27" s="1">
        <v>0</v>
      </c>
      <c r="H27" s="2" t="s">
        <v>198</v>
      </c>
      <c r="I27" s="20" t="s">
        <v>478</v>
      </c>
      <c r="J27" s="1">
        <v>0</v>
      </c>
      <c r="K27" s="34">
        <f t="shared" si="0"/>
        <v>0</v>
      </c>
      <c r="L27" s="36"/>
      <c r="M27" s="36"/>
      <c r="N27" s="43"/>
      <c r="O27" s="36">
        <f t="shared" si="1"/>
        <v>0</v>
      </c>
      <c r="P27" s="36"/>
      <c r="Q27" s="36"/>
      <c r="R27" s="37"/>
      <c r="S27" s="38">
        <f t="shared" si="2"/>
        <v>0</v>
      </c>
      <c r="T27"/>
      <c r="U27" s="39">
        <v>1</v>
      </c>
      <c r="V27" s="39">
        <v>0</v>
      </c>
      <c r="W27"/>
      <c r="X27" s="1">
        <f t="shared" si="7"/>
        <v>0</v>
      </c>
      <c r="Y27" s="40">
        <f t="shared" si="3"/>
        <v>0</v>
      </c>
      <c r="Z27" s="40"/>
      <c r="AA27" s="40"/>
      <c r="AB27" s="118"/>
      <c r="AC27" s="113">
        <f t="shared" si="8"/>
        <v>3640.67</v>
      </c>
      <c r="AD27" s="40">
        <f t="shared" si="4"/>
        <v>3640.67</v>
      </c>
      <c r="AE27" s="40"/>
      <c r="AF27" s="40"/>
      <c r="AG27" s="118"/>
      <c r="AH27" s="113">
        <f t="shared" si="9"/>
        <v>221.81999999999766</v>
      </c>
      <c r="AI27" s="40">
        <f t="shared" si="5"/>
        <v>221.81999999999766</v>
      </c>
      <c r="AJ27" s="40"/>
      <c r="AK27" s="40"/>
      <c r="AL27" s="118"/>
      <c r="AM27" s="1">
        <f t="shared" si="10"/>
        <v>0</v>
      </c>
      <c r="AN27" s="40">
        <f t="shared" si="6"/>
        <v>0</v>
      </c>
      <c r="AO27" s="40"/>
      <c r="AP27" s="40"/>
      <c r="AQ27" s="118"/>
      <c r="AS27" s="1">
        <f t="shared" si="11"/>
        <v>0</v>
      </c>
      <c r="AT27" s="40">
        <f t="shared" si="11"/>
        <v>0</v>
      </c>
      <c r="AU27" s="40">
        <f t="shared" si="12"/>
        <v>0</v>
      </c>
      <c r="AV27" s="40">
        <f t="shared" si="12"/>
        <v>0</v>
      </c>
      <c r="AW27" s="118">
        <f t="shared" si="12"/>
        <v>0</v>
      </c>
      <c r="AX27" s="4"/>
      <c r="AY27" s="1">
        <f t="shared" si="13"/>
        <v>0</v>
      </c>
      <c r="AZ27" s="40">
        <f>AT27*'[3]Opex Summary'!$E$67</f>
        <v>0</v>
      </c>
      <c r="BA27" s="40">
        <f>AU27*'[3]Opex Summary'!$E$67</f>
        <v>0</v>
      </c>
      <c r="BB27" s="40">
        <f>AV27*'[3]Opex Summary'!$E$68</f>
        <v>0</v>
      </c>
      <c r="BC27" s="118">
        <f>AW27*'[3]Opex Summary'!$E$66</f>
        <v>0</v>
      </c>
      <c r="BE27" s="1">
        <f t="shared" si="14"/>
        <v>0</v>
      </c>
      <c r="BF27" s="40">
        <f>AZ27*'[3]Opex Summary'!$F$67</f>
        <v>0</v>
      </c>
      <c r="BG27" s="40">
        <f>BA27*'[3]Opex Summary'!$F$67</f>
        <v>0</v>
      </c>
      <c r="BH27" s="40">
        <f>BB27*'[3]Opex Summary'!$F$68</f>
        <v>0</v>
      </c>
      <c r="BI27" s="118">
        <f>BC27*'[3]Opex Summary'!$F$66</f>
        <v>0</v>
      </c>
      <c r="BK27" s="1">
        <f t="shared" si="15"/>
        <v>0</v>
      </c>
      <c r="BL27" s="40">
        <f>BF27*'[3]Opex Summary'!$G$67</f>
        <v>0</v>
      </c>
      <c r="BM27" s="40">
        <f>BG27*'[3]Opex Summary'!$G$67</f>
        <v>0</v>
      </c>
      <c r="BN27" s="40">
        <f>BH27*'[3]Opex Summary'!$G$68</f>
        <v>0</v>
      </c>
      <c r="BO27" s="118">
        <f>BI27*'[3]Opex Summary'!$G$66</f>
        <v>0</v>
      </c>
      <c r="BQ27" s="1">
        <f t="shared" si="16"/>
        <v>0</v>
      </c>
      <c r="BR27" s="40">
        <f>BL27*'[3]Opex Summary'!$H$67</f>
        <v>0</v>
      </c>
      <c r="BS27" s="40">
        <f>BM27*'[3]Opex Summary'!$H$67</f>
        <v>0</v>
      </c>
      <c r="BT27" s="40">
        <f>BN27*'[3]Opex Summary'!$H$68</f>
        <v>0</v>
      </c>
      <c r="BU27" s="118">
        <f>BO27*'[3]Opex Summary'!$H$66</f>
        <v>0</v>
      </c>
      <c r="BW27" s="1">
        <f t="shared" si="17"/>
        <v>0</v>
      </c>
      <c r="BX27" s="40">
        <f>BR27*'[3]Opex Summary'!$I$67</f>
        <v>0</v>
      </c>
      <c r="BY27" s="40">
        <f>BS27*'[3]Opex Summary'!$I$67</f>
        <v>0</v>
      </c>
      <c r="BZ27" s="40">
        <f>BT27*'[3]Opex Summary'!$I$68</f>
        <v>0</v>
      </c>
      <c r="CA27" s="118">
        <f>BU27*'[3]Opex Summary'!$I$66</f>
        <v>0</v>
      </c>
    </row>
    <row r="28" spans="1:79" ht="12.75">
      <c r="A28" s="2" t="s">
        <v>18</v>
      </c>
      <c r="B28" s="20" t="s">
        <v>310</v>
      </c>
      <c r="C28" s="1">
        <v>0</v>
      </c>
      <c r="D28" s="1">
        <v>0</v>
      </c>
      <c r="E28" s="1">
        <v>10765.679999999995</v>
      </c>
      <c r="F28" s="1">
        <v>4231.18</v>
      </c>
      <c r="H28" s="2" t="s">
        <v>18</v>
      </c>
      <c r="I28" s="20" t="s">
        <v>310</v>
      </c>
      <c r="J28" s="1">
        <v>4231.18</v>
      </c>
      <c r="K28" s="34">
        <f t="shared" si="0"/>
        <v>4336.9594999999999</v>
      </c>
      <c r="L28" s="36">
        <v>0</v>
      </c>
      <c r="M28" s="36">
        <v>0</v>
      </c>
      <c r="N28" s="43"/>
      <c r="O28" s="36">
        <f t="shared" si="1"/>
        <v>4336.9594999999999</v>
      </c>
      <c r="P28" s="36">
        <v>0</v>
      </c>
      <c r="Q28" s="36">
        <v>0</v>
      </c>
      <c r="R28" s="37" t="s">
        <v>306</v>
      </c>
      <c r="S28" s="38">
        <f t="shared" si="2"/>
        <v>4336.9594999999999</v>
      </c>
      <c r="T28"/>
      <c r="U28" s="39">
        <v>1</v>
      </c>
      <c r="V28" s="39">
        <v>0</v>
      </c>
      <c r="W28"/>
      <c r="X28" s="1">
        <f t="shared" si="7"/>
        <v>0</v>
      </c>
      <c r="Y28" s="40">
        <f t="shared" si="3"/>
        <v>0</v>
      </c>
      <c r="Z28" s="40"/>
      <c r="AA28" s="40"/>
      <c r="AB28" s="118"/>
      <c r="AC28" s="113">
        <f t="shared" si="8"/>
        <v>0</v>
      </c>
      <c r="AD28" s="40">
        <f t="shared" si="4"/>
        <v>0</v>
      </c>
      <c r="AE28" s="40"/>
      <c r="AF28" s="40"/>
      <c r="AG28" s="118"/>
      <c r="AH28" s="113">
        <f t="shared" si="9"/>
        <v>10765.679999999995</v>
      </c>
      <c r="AI28" s="40">
        <f t="shared" si="5"/>
        <v>10765.679999999995</v>
      </c>
      <c r="AJ28" s="40"/>
      <c r="AK28" s="40"/>
      <c r="AL28" s="118"/>
      <c r="AM28" s="1">
        <f t="shared" si="10"/>
        <v>4231.18</v>
      </c>
      <c r="AN28" s="40">
        <f t="shared" si="6"/>
        <v>4231.18</v>
      </c>
      <c r="AO28" s="40"/>
      <c r="AP28" s="40"/>
      <c r="AQ28" s="118"/>
      <c r="AS28" s="1">
        <f t="shared" si="11"/>
        <v>4231.18</v>
      </c>
      <c r="AT28" s="40">
        <f t="shared" si="11"/>
        <v>4231.18</v>
      </c>
      <c r="AU28" s="40">
        <f t="shared" si="12"/>
        <v>0</v>
      </c>
      <c r="AV28" s="40">
        <f t="shared" si="12"/>
        <v>0</v>
      </c>
      <c r="AW28" s="118">
        <f t="shared" si="12"/>
        <v>0</v>
      </c>
      <c r="AX28" s="4"/>
      <c r="AY28" s="1">
        <f t="shared" si="13"/>
        <v>4253.2573836473803</v>
      </c>
      <c r="AZ28" s="40">
        <f>AT28*'[3]Opex Summary'!$E$67</f>
        <v>4253.2573836473803</v>
      </c>
      <c r="BA28" s="40">
        <f>AU28*'[3]Opex Summary'!$E$67</f>
        <v>0</v>
      </c>
      <c r="BB28" s="40">
        <f>AV28*'[3]Opex Summary'!$E$68</f>
        <v>0</v>
      </c>
      <c r="BC28" s="118">
        <f>AW28*'[3]Opex Summary'!$E$66</f>
        <v>0</v>
      </c>
      <c r="BE28" s="1">
        <f t="shared" si="14"/>
        <v>4309.8869395660049</v>
      </c>
      <c r="BF28" s="40">
        <f>AZ28*'[3]Opex Summary'!$F$67</f>
        <v>4309.8869395660049</v>
      </c>
      <c r="BG28" s="40">
        <f>BA28*'[3]Opex Summary'!$F$67</f>
        <v>0</v>
      </c>
      <c r="BH28" s="40">
        <f>BB28*'[3]Opex Summary'!$F$68</f>
        <v>0</v>
      </c>
      <c r="BI28" s="118">
        <f>BC28*'[3]Opex Summary'!$F$66</f>
        <v>0</v>
      </c>
      <c r="BK28" s="1">
        <f t="shared" si="15"/>
        <v>4390.4428813652021</v>
      </c>
      <c r="BL28" s="40">
        <f>BF28*'[3]Opex Summary'!$G$67</f>
        <v>4390.4428813652021</v>
      </c>
      <c r="BM28" s="40">
        <f>BG28*'[3]Opex Summary'!$G$67</f>
        <v>0</v>
      </c>
      <c r="BN28" s="40">
        <f>BH28*'[3]Opex Summary'!$G$68</f>
        <v>0</v>
      </c>
      <c r="BO28" s="118">
        <f>BI28*'[3]Opex Summary'!$G$66</f>
        <v>0</v>
      </c>
      <c r="BQ28" s="1">
        <f t="shared" si="16"/>
        <v>4473.6965767122147</v>
      </c>
      <c r="BR28" s="40">
        <f>BL28*'[3]Opex Summary'!$H$67</f>
        <v>4473.6965767122147</v>
      </c>
      <c r="BS28" s="40">
        <f>BM28*'[3]Opex Summary'!$H$67</f>
        <v>0</v>
      </c>
      <c r="BT28" s="40">
        <f>BN28*'[3]Opex Summary'!$H$68</f>
        <v>0</v>
      </c>
      <c r="BU28" s="118">
        <f>BO28*'[3]Opex Summary'!$H$66</f>
        <v>0</v>
      </c>
      <c r="BW28" s="1">
        <f t="shared" si="17"/>
        <v>4559.2645044720412</v>
      </c>
      <c r="BX28" s="40">
        <f>BR28*'[3]Opex Summary'!$I$67</f>
        <v>4559.2645044720412</v>
      </c>
      <c r="BY28" s="40">
        <f>BS28*'[3]Opex Summary'!$I$67</f>
        <v>0</v>
      </c>
      <c r="BZ28" s="40">
        <f>BT28*'[3]Opex Summary'!$I$68</f>
        <v>0</v>
      </c>
      <c r="CA28" s="118">
        <f>BU28*'[3]Opex Summary'!$I$66</f>
        <v>0</v>
      </c>
    </row>
    <row r="29" spans="1:79" ht="12.75">
      <c r="A29" s="2" t="s">
        <v>19</v>
      </c>
      <c r="B29" s="20" t="s">
        <v>311</v>
      </c>
      <c r="C29" s="1">
        <v>0</v>
      </c>
      <c r="D29" s="1">
        <v>0</v>
      </c>
      <c r="E29" s="1">
        <v>6326.17</v>
      </c>
      <c r="F29" s="1">
        <v>83452.860000000044</v>
      </c>
      <c r="H29" s="2" t="s">
        <v>19</v>
      </c>
      <c r="I29" s="20" t="s">
        <v>311</v>
      </c>
      <c r="J29" s="1">
        <v>83452.860000000044</v>
      </c>
      <c r="K29" s="34">
        <f t="shared" si="0"/>
        <v>85539.181500000035</v>
      </c>
      <c r="L29" s="36">
        <v>0</v>
      </c>
      <c r="M29" s="36">
        <v>0</v>
      </c>
      <c r="N29" s="43"/>
      <c r="O29" s="36">
        <f t="shared" si="1"/>
        <v>85539.181500000035</v>
      </c>
      <c r="P29" s="36">
        <v>0</v>
      </c>
      <c r="Q29" s="36"/>
      <c r="R29" s="37" t="s">
        <v>306</v>
      </c>
      <c r="S29" s="38">
        <f t="shared" si="2"/>
        <v>85539.181500000035</v>
      </c>
      <c r="T29"/>
      <c r="U29" s="39">
        <v>1</v>
      </c>
      <c r="V29" s="39">
        <v>0</v>
      </c>
      <c r="W29"/>
      <c r="X29" s="1">
        <f t="shared" si="7"/>
        <v>0</v>
      </c>
      <c r="Y29" s="40">
        <f t="shared" si="3"/>
        <v>0</v>
      </c>
      <c r="Z29" s="40"/>
      <c r="AA29" s="40"/>
      <c r="AB29" s="118"/>
      <c r="AC29" s="113">
        <f t="shared" si="8"/>
        <v>0</v>
      </c>
      <c r="AD29" s="40">
        <f t="shared" si="4"/>
        <v>0</v>
      </c>
      <c r="AE29" s="40"/>
      <c r="AF29" s="40"/>
      <c r="AG29" s="118"/>
      <c r="AH29" s="113">
        <f t="shared" si="9"/>
        <v>6326.17</v>
      </c>
      <c r="AI29" s="40">
        <f t="shared" si="5"/>
        <v>6326.17</v>
      </c>
      <c r="AJ29" s="40"/>
      <c r="AK29" s="40"/>
      <c r="AL29" s="118"/>
      <c r="AM29" s="1">
        <f t="shared" si="10"/>
        <v>83452.860000000044</v>
      </c>
      <c r="AN29" s="40">
        <f t="shared" si="6"/>
        <v>83452.860000000044</v>
      </c>
      <c r="AO29" s="40"/>
      <c r="AP29" s="40"/>
      <c r="AQ29" s="118"/>
      <c r="AS29" s="1">
        <f t="shared" si="11"/>
        <v>83452.860000000044</v>
      </c>
      <c r="AT29" s="40">
        <f t="shared" si="11"/>
        <v>83452.860000000044</v>
      </c>
      <c r="AU29" s="40">
        <f t="shared" si="12"/>
        <v>0</v>
      </c>
      <c r="AV29" s="40">
        <f t="shared" si="12"/>
        <v>0</v>
      </c>
      <c r="AW29" s="118">
        <f t="shared" si="12"/>
        <v>0</v>
      </c>
      <c r="AX29" s="4"/>
      <c r="AY29" s="1">
        <f t="shared" si="13"/>
        <v>83888.299004412795</v>
      </c>
      <c r="AZ29" s="40">
        <f>AT29*'[3]Opex Summary'!$E$67</f>
        <v>83888.299004412795</v>
      </c>
      <c r="BA29" s="40">
        <f>AU29*'[3]Opex Summary'!$E$67</f>
        <v>0</v>
      </c>
      <c r="BB29" s="40">
        <f>AV29*'[3]Opex Summary'!$E$68</f>
        <v>0</v>
      </c>
      <c r="BC29" s="118">
        <f>AW29*'[3]Opex Summary'!$E$66</f>
        <v>0</v>
      </c>
      <c r="BE29" s="1">
        <f t="shared" si="14"/>
        <v>85005.221092799286</v>
      </c>
      <c r="BF29" s="40">
        <f>AZ29*'[3]Opex Summary'!$F$67</f>
        <v>85005.221092799286</v>
      </c>
      <c r="BG29" s="40">
        <f>BA29*'[3]Opex Summary'!$F$67</f>
        <v>0</v>
      </c>
      <c r="BH29" s="40">
        <f>BB29*'[3]Opex Summary'!$F$68</f>
        <v>0</v>
      </c>
      <c r="BI29" s="118">
        <f>BC29*'[3]Opex Summary'!$F$66</f>
        <v>0</v>
      </c>
      <c r="BK29" s="1">
        <f t="shared" si="15"/>
        <v>86594.050623364426</v>
      </c>
      <c r="BL29" s="40">
        <f>BF29*'[3]Opex Summary'!$G$67</f>
        <v>86594.050623364426</v>
      </c>
      <c r="BM29" s="40">
        <f>BG29*'[3]Opex Summary'!$G$67</f>
        <v>0</v>
      </c>
      <c r="BN29" s="40">
        <f>BH29*'[3]Opex Summary'!$G$68</f>
        <v>0</v>
      </c>
      <c r="BO29" s="118">
        <f>BI29*'[3]Opex Summary'!$G$66</f>
        <v>0</v>
      </c>
      <c r="BQ29" s="1">
        <f t="shared" si="16"/>
        <v>88236.088774016709</v>
      </c>
      <c r="BR29" s="40">
        <f>BL29*'[3]Opex Summary'!$H$67</f>
        <v>88236.088774016709</v>
      </c>
      <c r="BS29" s="40">
        <f>BM29*'[3]Opex Summary'!$H$67</f>
        <v>0</v>
      </c>
      <c r="BT29" s="40">
        <f>BN29*'[3]Opex Summary'!$H$68</f>
        <v>0</v>
      </c>
      <c r="BU29" s="118">
        <f>BO29*'[3]Opex Summary'!$H$66</f>
        <v>0</v>
      </c>
      <c r="BW29" s="1">
        <f t="shared" si="17"/>
        <v>89923.771239860958</v>
      </c>
      <c r="BX29" s="40">
        <f>BR29*'[3]Opex Summary'!$I$67</f>
        <v>89923.771239860958</v>
      </c>
      <c r="BY29" s="40">
        <f>BS29*'[3]Opex Summary'!$I$67</f>
        <v>0</v>
      </c>
      <c r="BZ29" s="40">
        <f>BT29*'[3]Opex Summary'!$I$68</f>
        <v>0</v>
      </c>
      <c r="CA29" s="118">
        <f>BU29*'[3]Opex Summary'!$I$66</f>
        <v>0</v>
      </c>
    </row>
    <row r="30" spans="1:79" ht="12.75">
      <c r="A30" s="2" t="s">
        <v>199</v>
      </c>
      <c r="B30" s="20" t="s">
        <v>479</v>
      </c>
      <c r="C30" s="1">
        <v>0</v>
      </c>
      <c r="D30" s="1">
        <v>0</v>
      </c>
      <c r="E30" s="1">
        <v>0</v>
      </c>
      <c r="F30" s="1">
        <v>0</v>
      </c>
      <c r="H30" s="2" t="s">
        <v>199</v>
      </c>
      <c r="I30" s="20" t="s">
        <v>479</v>
      </c>
      <c r="J30" s="1">
        <v>0</v>
      </c>
      <c r="K30" s="34">
        <f t="shared" si="0"/>
        <v>0</v>
      </c>
      <c r="L30" s="36"/>
      <c r="M30" s="36"/>
      <c r="N30" s="43"/>
      <c r="O30" s="36">
        <f t="shared" si="1"/>
        <v>0</v>
      </c>
      <c r="P30" s="36"/>
      <c r="Q30" s="36"/>
      <c r="R30" s="37"/>
      <c r="S30" s="38">
        <f t="shared" si="2"/>
        <v>0</v>
      </c>
      <c r="T30"/>
      <c r="U30" s="39">
        <v>1</v>
      </c>
      <c r="V30" s="39">
        <v>0</v>
      </c>
      <c r="W30"/>
      <c r="X30" s="1">
        <f t="shared" si="7"/>
        <v>0</v>
      </c>
      <c r="Y30" s="40">
        <f t="shared" si="3"/>
        <v>0</v>
      </c>
      <c r="Z30" s="40"/>
      <c r="AA30" s="40"/>
      <c r="AB30" s="118"/>
      <c r="AC30" s="113">
        <f t="shared" si="8"/>
        <v>0</v>
      </c>
      <c r="AD30" s="40">
        <f t="shared" si="4"/>
        <v>0</v>
      </c>
      <c r="AE30" s="40"/>
      <c r="AF30" s="40"/>
      <c r="AG30" s="118"/>
      <c r="AH30" s="113">
        <f t="shared" si="9"/>
        <v>0</v>
      </c>
      <c r="AI30" s="40">
        <f t="shared" si="5"/>
        <v>0</v>
      </c>
      <c r="AJ30" s="40"/>
      <c r="AK30" s="40"/>
      <c r="AL30" s="118"/>
      <c r="AM30" s="1">
        <f t="shared" si="10"/>
        <v>0</v>
      </c>
      <c r="AN30" s="40">
        <f t="shared" si="6"/>
        <v>0</v>
      </c>
      <c r="AO30" s="40"/>
      <c r="AP30" s="40"/>
      <c r="AQ30" s="118"/>
      <c r="AS30" s="1">
        <f t="shared" si="11"/>
        <v>0</v>
      </c>
      <c r="AT30" s="40">
        <f t="shared" si="11"/>
        <v>0</v>
      </c>
      <c r="AU30" s="40">
        <f t="shared" si="12"/>
        <v>0</v>
      </c>
      <c r="AV30" s="40">
        <f t="shared" si="12"/>
        <v>0</v>
      </c>
      <c r="AW30" s="118">
        <f t="shared" si="12"/>
        <v>0</v>
      </c>
      <c r="AX30" s="4"/>
      <c r="AY30" s="1">
        <f t="shared" si="13"/>
        <v>0</v>
      </c>
      <c r="AZ30" s="40">
        <f>AT30*'[3]Opex Summary'!$E$67</f>
        <v>0</v>
      </c>
      <c r="BA30" s="40">
        <f>AU30*'[3]Opex Summary'!$E$67</f>
        <v>0</v>
      </c>
      <c r="BB30" s="40">
        <f>AV30*'[3]Opex Summary'!$E$68</f>
        <v>0</v>
      </c>
      <c r="BC30" s="118">
        <f>AW30*'[3]Opex Summary'!$E$66</f>
        <v>0</v>
      </c>
      <c r="BE30" s="1">
        <f t="shared" si="14"/>
        <v>0</v>
      </c>
      <c r="BF30" s="40">
        <f>AZ30*'[3]Opex Summary'!$F$67</f>
        <v>0</v>
      </c>
      <c r="BG30" s="40">
        <f>BA30*'[3]Opex Summary'!$F$67</f>
        <v>0</v>
      </c>
      <c r="BH30" s="40">
        <f>BB30*'[3]Opex Summary'!$F$68</f>
        <v>0</v>
      </c>
      <c r="BI30" s="118">
        <f>BC30*'[3]Opex Summary'!$F$66</f>
        <v>0</v>
      </c>
      <c r="BK30" s="1">
        <f t="shared" si="15"/>
        <v>0</v>
      </c>
      <c r="BL30" s="40">
        <f>BF30*'[3]Opex Summary'!$G$67</f>
        <v>0</v>
      </c>
      <c r="BM30" s="40">
        <f>BG30*'[3]Opex Summary'!$G$67</f>
        <v>0</v>
      </c>
      <c r="BN30" s="40">
        <f>BH30*'[3]Opex Summary'!$G$68</f>
        <v>0</v>
      </c>
      <c r="BO30" s="118">
        <f>BI30*'[3]Opex Summary'!$G$66</f>
        <v>0</v>
      </c>
      <c r="BQ30" s="1">
        <f t="shared" si="16"/>
        <v>0</v>
      </c>
      <c r="BR30" s="40">
        <f>BL30*'[3]Opex Summary'!$H$67</f>
        <v>0</v>
      </c>
      <c r="BS30" s="40">
        <f>BM30*'[3]Opex Summary'!$H$67</f>
        <v>0</v>
      </c>
      <c r="BT30" s="40">
        <f>BN30*'[3]Opex Summary'!$H$68</f>
        <v>0</v>
      </c>
      <c r="BU30" s="118">
        <f>BO30*'[3]Opex Summary'!$H$66</f>
        <v>0</v>
      </c>
      <c r="BW30" s="1">
        <f t="shared" si="17"/>
        <v>0</v>
      </c>
      <c r="BX30" s="40">
        <f>BR30*'[3]Opex Summary'!$I$67</f>
        <v>0</v>
      </c>
      <c r="BY30" s="40">
        <f>BS30*'[3]Opex Summary'!$I$67</f>
        <v>0</v>
      </c>
      <c r="BZ30" s="40">
        <f>BT30*'[3]Opex Summary'!$I$68</f>
        <v>0</v>
      </c>
      <c r="CA30" s="118">
        <f>BU30*'[3]Opex Summary'!$I$66</f>
        <v>0</v>
      </c>
    </row>
    <row r="31" spans="1:79" ht="12.75">
      <c r="A31" s="2" t="s">
        <v>200</v>
      </c>
      <c r="B31" s="20" t="s">
        <v>480</v>
      </c>
      <c r="C31" s="1">
        <v>30.429999999999996</v>
      </c>
      <c r="D31" s="1">
        <v>38.299999999999997</v>
      </c>
      <c r="E31" s="1">
        <v>0</v>
      </c>
      <c r="F31" s="1">
        <v>0</v>
      </c>
      <c r="H31" s="2" t="s">
        <v>200</v>
      </c>
      <c r="I31" s="20" t="s">
        <v>480</v>
      </c>
      <c r="J31" s="1">
        <v>0</v>
      </c>
      <c r="K31" s="34">
        <f t="shared" si="0"/>
        <v>0</v>
      </c>
      <c r="L31" s="36"/>
      <c r="M31" s="36"/>
      <c r="N31" s="43"/>
      <c r="O31" s="36">
        <f t="shared" si="1"/>
        <v>0</v>
      </c>
      <c r="P31" s="36"/>
      <c r="Q31" s="36"/>
      <c r="R31" s="37"/>
      <c r="S31" s="38">
        <f t="shared" si="2"/>
        <v>0</v>
      </c>
      <c r="T31"/>
      <c r="U31" s="39">
        <v>1</v>
      </c>
      <c r="V31" s="39">
        <v>0</v>
      </c>
      <c r="W31"/>
      <c r="X31" s="1">
        <f t="shared" si="7"/>
        <v>30.429999999999996</v>
      </c>
      <c r="Y31" s="40">
        <f t="shared" si="3"/>
        <v>30.429999999999996</v>
      </c>
      <c r="Z31" s="40"/>
      <c r="AA31" s="40"/>
      <c r="AB31" s="118"/>
      <c r="AC31" s="113">
        <f t="shared" si="8"/>
        <v>38.299999999999997</v>
      </c>
      <c r="AD31" s="40">
        <f t="shared" si="4"/>
        <v>38.299999999999997</v>
      </c>
      <c r="AE31" s="40"/>
      <c r="AF31" s="40"/>
      <c r="AG31" s="118"/>
      <c r="AH31" s="113">
        <f t="shared" si="9"/>
        <v>0</v>
      </c>
      <c r="AI31" s="40">
        <f t="shared" si="5"/>
        <v>0</v>
      </c>
      <c r="AJ31" s="40"/>
      <c r="AK31" s="40"/>
      <c r="AL31" s="118"/>
      <c r="AM31" s="1">
        <f t="shared" si="10"/>
        <v>0</v>
      </c>
      <c r="AN31" s="40">
        <f t="shared" si="6"/>
        <v>0</v>
      </c>
      <c r="AO31" s="40"/>
      <c r="AP31" s="40"/>
      <c r="AQ31" s="118"/>
      <c r="AS31" s="1">
        <f t="shared" si="11"/>
        <v>0</v>
      </c>
      <c r="AT31" s="40">
        <f t="shared" si="11"/>
        <v>0</v>
      </c>
      <c r="AU31" s="40">
        <f t="shared" si="12"/>
        <v>0</v>
      </c>
      <c r="AV31" s="40">
        <f t="shared" si="12"/>
        <v>0</v>
      </c>
      <c r="AW31" s="118">
        <f t="shared" si="12"/>
        <v>0</v>
      </c>
      <c r="AX31" s="4"/>
      <c r="AY31" s="1">
        <f t="shared" si="13"/>
        <v>0</v>
      </c>
      <c r="AZ31" s="40">
        <f>AT31*'[3]Opex Summary'!$E$67</f>
        <v>0</v>
      </c>
      <c r="BA31" s="40">
        <f>AU31*'[3]Opex Summary'!$E$67</f>
        <v>0</v>
      </c>
      <c r="BB31" s="40">
        <f>AV31*'[3]Opex Summary'!$E$68</f>
        <v>0</v>
      </c>
      <c r="BC31" s="118">
        <f>AW31*'[3]Opex Summary'!$E$66</f>
        <v>0</v>
      </c>
      <c r="BE31" s="1">
        <f t="shared" si="14"/>
        <v>0</v>
      </c>
      <c r="BF31" s="40">
        <f>AZ31*'[3]Opex Summary'!$F$67</f>
        <v>0</v>
      </c>
      <c r="BG31" s="40">
        <f>BA31*'[3]Opex Summary'!$F$67</f>
        <v>0</v>
      </c>
      <c r="BH31" s="40">
        <f>BB31*'[3]Opex Summary'!$F$68</f>
        <v>0</v>
      </c>
      <c r="BI31" s="118">
        <f>BC31*'[3]Opex Summary'!$F$66</f>
        <v>0</v>
      </c>
      <c r="BK31" s="1">
        <f t="shared" si="15"/>
        <v>0</v>
      </c>
      <c r="BL31" s="40">
        <f>BF31*'[3]Opex Summary'!$G$67</f>
        <v>0</v>
      </c>
      <c r="BM31" s="40">
        <f>BG31*'[3]Opex Summary'!$G$67</f>
        <v>0</v>
      </c>
      <c r="BN31" s="40">
        <f>BH31*'[3]Opex Summary'!$G$68</f>
        <v>0</v>
      </c>
      <c r="BO31" s="118">
        <f>BI31*'[3]Opex Summary'!$G$66</f>
        <v>0</v>
      </c>
      <c r="BQ31" s="1">
        <f t="shared" si="16"/>
        <v>0</v>
      </c>
      <c r="BR31" s="40">
        <f>BL31*'[3]Opex Summary'!$H$67</f>
        <v>0</v>
      </c>
      <c r="BS31" s="40">
        <f>BM31*'[3]Opex Summary'!$H$67</f>
        <v>0</v>
      </c>
      <c r="BT31" s="40">
        <f>BN31*'[3]Opex Summary'!$H$68</f>
        <v>0</v>
      </c>
      <c r="BU31" s="118">
        <f>BO31*'[3]Opex Summary'!$H$66</f>
        <v>0</v>
      </c>
      <c r="BW31" s="1">
        <f t="shared" si="17"/>
        <v>0</v>
      </c>
      <c r="BX31" s="40">
        <f>BR31*'[3]Opex Summary'!$I$67</f>
        <v>0</v>
      </c>
      <c r="BY31" s="40">
        <f>BS31*'[3]Opex Summary'!$I$67</f>
        <v>0</v>
      </c>
      <c r="BZ31" s="40">
        <f>BT31*'[3]Opex Summary'!$I$68</f>
        <v>0</v>
      </c>
      <c r="CA31" s="118">
        <f>BU31*'[3]Opex Summary'!$I$66</f>
        <v>0</v>
      </c>
    </row>
    <row r="32" spans="1:79" ht="12.75">
      <c r="A32" s="2" t="s">
        <v>201</v>
      </c>
      <c r="B32" s="20" t="s">
        <v>481</v>
      </c>
      <c r="C32" s="1">
        <v>0</v>
      </c>
      <c r="D32" s="1">
        <v>0</v>
      </c>
      <c r="E32" s="1">
        <v>0</v>
      </c>
      <c r="F32" s="1">
        <v>0</v>
      </c>
      <c r="H32" s="2" t="s">
        <v>201</v>
      </c>
      <c r="I32" s="20" t="s">
        <v>481</v>
      </c>
      <c r="J32" s="1">
        <v>0</v>
      </c>
      <c r="K32" s="34">
        <f t="shared" si="0"/>
        <v>0</v>
      </c>
      <c r="L32" s="36"/>
      <c r="M32" s="36"/>
      <c r="N32" s="43"/>
      <c r="O32" s="36">
        <f t="shared" si="1"/>
        <v>0</v>
      </c>
      <c r="P32" s="36"/>
      <c r="Q32" s="36"/>
      <c r="R32" s="37"/>
      <c r="S32" s="38">
        <f t="shared" si="2"/>
        <v>0</v>
      </c>
      <c r="T32"/>
      <c r="U32" s="39">
        <v>1</v>
      </c>
      <c r="V32" s="39">
        <v>0</v>
      </c>
      <c r="W32"/>
      <c r="X32" s="1">
        <f t="shared" si="7"/>
        <v>0</v>
      </c>
      <c r="Y32" s="40">
        <f t="shared" si="3"/>
        <v>0</v>
      </c>
      <c r="Z32" s="40"/>
      <c r="AA32" s="40"/>
      <c r="AB32" s="118"/>
      <c r="AC32" s="113">
        <f t="shared" si="8"/>
        <v>0</v>
      </c>
      <c r="AD32" s="40">
        <f t="shared" si="4"/>
        <v>0</v>
      </c>
      <c r="AE32" s="40"/>
      <c r="AF32" s="40"/>
      <c r="AG32" s="118"/>
      <c r="AH32" s="113">
        <f t="shared" si="9"/>
        <v>0</v>
      </c>
      <c r="AI32" s="40">
        <f t="shared" si="5"/>
        <v>0</v>
      </c>
      <c r="AJ32" s="40"/>
      <c r="AK32" s="40"/>
      <c r="AL32" s="118"/>
      <c r="AM32" s="1">
        <f t="shared" si="10"/>
        <v>0</v>
      </c>
      <c r="AN32" s="40">
        <f t="shared" si="6"/>
        <v>0</v>
      </c>
      <c r="AO32" s="40"/>
      <c r="AP32" s="40"/>
      <c r="AQ32" s="118"/>
      <c r="AS32" s="1">
        <f t="shared" si="11"/>
        <v>0</v>
      </c>
      <c r="AT32" s="40">
        <f t="shared" si="11"/>
        <v>0</v>
      </c>
      <c r="AU32" s="40">
        <f t="shared" si="12"/>
        <v>0</v>
      </c>
      <c r="AV32" s="40">
        <f t="shared" si="12"/>
        <v>0</v>
      </c>
      <c r="AW32" s="118">
        <f t="shared" si="12"/>
        <v>0</v>
      </c>
      <c r="AX32" s="4"/>
      <c r="AY32" s="1">
        <f t="shared" si="13"/>
        <v>0</v>
      </c>
      <c r="AZ32" s="40">
        <f>AT32*'[3]Opex Summary'!$E$67</f>
        <v>0</v>
      </c>
      <c r="BA32" s="40">
        <f>AU32*'[3]Opex Summary'!$E$67</f>
        <v>0</v>
      </c>
      <c r="BB32" s="40">
        <f>AV32*'[3]Opex Summary'!$E$68</f>
        <v>0</v>
      </c>
      <c r="BC32" s="118">
        <f>AW32*'[3]Opex Summary'!$E$66</f>
        <v>0</v>
      </c>
      <c r="BE32" s="1">
        <f t="shared" si="14"/>
        <v>0</v>
      </c>
      <c r="BF32" s="40">
        <f>AZ32*'[3]Opex Summary'!$F$67</f>
        <v>0</v>
      </c>
      <c r="BG32" s="40">
        <f>BA32*'[3]Opex Summary'!$F$67</f>
        <v>0</v>
      </c>
      <c r="BH32" s="40">
        <f>BB32*'[3]Opex Summary'!$F$68</f>
        <v>0</v>
      </c>
      <c r="BI32" s="118">
        <f>BC32*'[3]Opex Summary'!$F$66</f>
        <v>0</v>
      </c>
      <c r="BK32" s="1">
        <f t="shared" si="15"/>
        <v>0</v>
      </c>
      <c r="BL32" s="40">
        <f>BF32*'[3]Opex Summary'!$G$67</f>
        <v>0</v>
      </c>
      <c r="BM32" s="40">
        <f>BG32*'[3]Opex Summary'!$G$67</f>
        <v>0</v>
      </c>
      <c r="BN32" s="40">
        <f>BH32*'[3]Opex Summary'!$G$68</f>
        <v>0</v>
      </c>
      <c r="BO32" s="118">
        <f>BI32*'[3]Opex Summary'!$G$66</f>
        <v>0</v>
      </c>
      <c r="BQ32" s="1">
        <f t="shared" si="16"/>
        <v>0</v>
      </c>
      <c r="BR32" s="40">
        <f>BL32*'[3]Opex Summary'!$H$67</f>
        <v>0</v>
      </c>
      <c r="BS32" s="40">
        <f>BM32*'[3]Opex Summary'!$H$67</f>
        <v>0</v>
      </c>
      <c r="BT32" s="40">
        <f>BN32*'[3]Opex Summary'!$H$68</f>
        <v>0</v>
      </c>
      <c r="BU32" s="118">
        <f>BO32*'[3]Opex Summary'!$H$66</f>
        <v>0</v>
      </c>
      <c r="BW32" s="1">
        <f t="shared" si="17"/>
        <v>0</v>
      </c>
      <c r="BX32" s="40">
        <f>BR32*'[3]Opex Summary'!$I$67</f>
        <v>0</v>
      </c>
      <c r="BY32" s="40">
        <f>BS32*'[3]Opex Summary'!$I$67</f>
        <v>0</v>
      </c>
      <c r="BZ32" s="40">
        <f>BT32*'[3]Opex Summary'!$I$68</f>
        <v>0</v>
      </c>
      <c r="CA32" s="118">
        <f>BU32*'[3]Opex Summary'!$I$66</f>
        <v>0</v>
      </c>
    </row>
    <row r="33" spans="1:79" ht="12.75">
      <c r="A33" s="2" t="s">
        <v>20</v>
      </c>
      <c r="B33" s="20" t="s">
        <v>312</v>
      </c>
      <c r="C33" s="1">
        <v>0</v>
      </c>
      <c r="D33" s="1">
        <v>221.99</v>
      </c>
      <c r="E33" s="1">
        <v>1741.12</v>
      </c>
      <c r="F33" s="1">
        <v>61527.179999999993</v>
      </c>
      <c r="H33" s="2" t="s">
        <v>20</v>
      </c>
      <c r="I33" s="20" t="s">
        <v>312</v>
      </c>
      <c r="J33" s="1">
        <v>61527.179999999993</v>
      </c>
      <c r="K33" s="34">
        <f t="shared" si="0"/>
        <v>63065.359499999984</v>
      </c>
      <c r="L33" s="36">
        <v>0</v>
      </c>
      <c r="M33" s="36">
        <v>0</v>
      </c>
      <c r="N33" s="43"/>
      <c r="O33" s="36">
        <f t="shared" si="1"/>
        <v>63065.359499999984</v>
      </c>
      <c r="P33" s="36">
        <v>0</v>
      </c>
      <c r="Q33" s="36">
        <v>0</v>
      </c>
      <c r="R33" s="37" t="s">
        <v>306</v>
      </c>
      <c r="S33" s="38">
        <f t="shared" si="2"/>
        <v>63065.359499999984</v>
      </c>
      <c r="T33"/>
      <c r="U33" s="39">
        <v>1</v>
      </c>
      <c r="V33" s="39">
        <v>0</v>
      </c>
      <c r="W33"/>
      <c r="X33" s="1">
        <f t="shared" si="7"/>
        <v>0</v>
      </c>
      <c r="Y33" s="40">
        <f t="shared" si="3"/>
        <v>0</v>
      </c>
      <c r="Z33" s="40"/>
      <c r="AA33" s="40"/>
      <c r="AB33" s="118"/>
      <c r="AC33" s="113">
        <f t="shared" si="8"/>
        <v>221.99</v>
      </c>
      <c r="AD33" s="40">
        <f t="shared" si="4"/>
        <v>221.99</v>
      </c>
      <c r="AE33" s="40"/>
      <c r="AF33" s="40"/>
      <c r="AG33" s="118"/>
      <c r="AH33" s="113">
        <f t="shared" si="9"/>
        <v>1741.12</v>
      </c>
      <c r="AI33" s="40">
        <f t="shared" si="5"/>
        <v>1741.12</v>
      </c>
      <c r="AJ33" s="40"/>
      <c r="AK33" s="40"/>
      <c r="AL33" s="118"/>
      <c r="AM33" s="1">
        <f t="shared" si="10"/>
        <v>61527.179999999993</v>
      </c>
      <c r="AN33" s="40">
        <f t="shared" si="6"/>
        <v>61527.179999999993</v>
      </c>
      <c r="AO33" s="40"/>
      <c r="AP33" s="40"/>
      <c r="AQ33" s="118"/>
      <c r="AS33" s="1">
        <f t="shared" si="11"/>
        <v>61527.179999999993</v>
      </c>
      <c r="AT33" s="40">
        <f t="shared" si="11"/>
        <v>61527.179999999993</v>
      </c>
      <c r="AU33" s="40">
        <f t="shared" si="12"/>
        <v>0</v>
      </c>
      <c r="AV33" s="40">
        <f t="shared" si="12"/>
        <v>0</v>
      </c>
      <c r="AW33" s="118">
        <f t="shared" si="12"/>
        <v>0</v>
      </c>
      <c r="AX33" s="4"/>
      <c r="AY33" s="1">
        <f t="shared" si="13"/>
        <v>61848.215540346049</v>
      </c>
      <c r="AZ33" s="40">
        <f>AT33*'[3]Opex Summary'!$E$67</f>
        <v>61848.215540346049</v>
      </c>
      <c r="BA33" s="40">
        <f>AU33*'[3]Opex Summary'!$E$67</f>
        <v>0</v>
      </c>
      <c r="BB33" s="40">
        <f>AV33*'[3]Opex Summary'!$E$68</f>
        <v>0</v>
      </c>
      <c r="BC33" s="118">
        <f>AW33*'[3]Opex Summary'!$E$66</f>
        <v>0</v>
      </c>
      <c r="BE33" s="1">
        <f t="shared" si="14"/>
        <v>62671.687214991252</v>
      </c>
      <c r="BF33" s="40">
        <f>AZ33*'[3]Opex Summary'!$F$67</f>
        <v>62671.687214991252</v>
      </c>
      <c r="BG33" s="40">
        <f>BA33*'[3]Opex Summary'!$F$67</f>
        <v>0</v>
      </c>
      <c r="BH33" s="40">
        <f>BB33*'[3]Opex Summary'!$F$68</f>
        <v>0</v>
      </c>
      <c r="BI33" s="118">
        <f>BC33*'[3]Opex Summary'!$F$66</f>
        <v>0</v>
      </c>
      <c r="BK33" s="1">
        <f t="shared" si="15"/>
        <v>63843.081466984491</v>
      </c>
      <c r="BL33" s="40">
        <f>BF33*'[3]Opex Summary'!$G$67</f>
        <v>63843.081466984491</v>
      </c>
      <c r="BM33" s="40">
        <f>BG33*'[3]Opex Summary'!$G$67</f>
        <v>0</v>
      </c>
      <c r="BN33" s="40">
        <f>BH33*'[3]Opex Summary'!$G$68</f>
        <v>0</v>
      </c>
      <c r="BO33" s="118">
        <f>BI33*'[3]Opex Summary'!$G$66</f>
        <v>0</v>
      </c>
      <c r="BQ33" s="1">
        <f t="shared" si="16"/>
        <v>65053.704768115815</v>
      </c>
      <c r="BR33" s="40">
        <f>BL33*'[3]Opex Summary'!$H$67</f>
        <v>65053.704768115815</v>
      </c>
      <c r="BS33" s="40">
        <f>BM33*'[3]Opex Summary'!$H$67</f>
        <v>0</v>
      </c>
      <c r="BT33" s="40">
        <f>BN33*'[3]Opex Summary'!$H$68</f>
        <v>0</v>
      </c>
      <c r="BU33" s="118">
        <f>BO33*'[3]Opex Summary'!$H$66</f>
        <v>0</v>
      </c>
      <c r="BW33" s="1">
        <f t="shared" si="17"/>
        <v>66297.98019329409</v>
      </c>
      <c r="BX33" s="40">
        <f>BR33*'[3]Opex Summary'!$I$67</f>
        <v>66297.98019329409</v>
      </c>
      <c r="BY33" s="40">
        <f>BS33*'[3]Opex Summary'!$I$67</f>
        <v>0</v>
      </c>
      <c r="BZ33" s="40">
        <f>BT33*'[3]Opex Summary'!$I$68</f>
        <v>0</v>
      </c>
      <c r="CA33" s="118">
        <f>BU33*'[3]Opex Summary'!$I$66</f>
        <v>0</v>
      </c>
    </row>
    <row r="34" spans="1:79" ht="12.75">
      <c r="A34" s="2" t="s">
        <v>202</v>
      </c>
      <c r="B34" s="20" t="s">
        <v>482</v>
      </c>
      <c r="C34" s="1">
        <v>0</v>
      </c>
      <c r="D34" s="1">
        <v>0</v>
      </c>
      <c r="E34" s="1">
        <v>0</v>
      </c>
      <c r="F34" s="1">
        <v>0</v>
      </c>
      <c r="H34" s="2" t="s">
        <v>202</v>
      </c>
      <c r="I34" s="20" t="s">
        <v>482</v>
      </c>
      <c r="J34" s="1">
        <v>0</v>
      </c>
      <c r="K34" s="34">
        <f t="shared" si="0"/>
        <v>0</v>
      </c>
      <c r="L34" s="36"/>
      <c r="M34" s="36"/>
      <c r="N34" s="43"/>
      <c r="O34" s="36">
        <f t="shared" si="1"/>
        <v>0</v>
      </c>
      <c r="P34" s="36"/>
      <c r="Q34" s="36"/>
      <c r="R34" s="37"/>
      <c r="S34" s="38">
        <f t="shared" si="2"/>
        <v>0</v>
      </c>
      <c r="T34"/>
      <c r="U34" s="39">
        <v>1</v>
      </c>
      <c r="V34" s="39">
        <v>0</v>
      </c>
      <c r="W34"/>
      <c r="X34" s="1">
        <f t="shared" si="7"/>
        <v>0</v>
      </c>
      <c r="Y34" s="40">
        <f t="shared" si="3"/>
        <v>0</v>
      </c>
      <c r="Z34" s="40"/>
      <c r="AA34" s="40"/>
      <c r="AB34" s="118"/>
      <c r="AC34" s="113">
        <f t="shared" si="8"/>
        <v>0</v>
      </c>
      <c r="AD34" s="40">
        <f t="shared" si="4"/>
        <v>0</v>
      </c>
      <c r="AE34" s="40"/>
      <c r="AF34" s="40"/>
      <c r="AG34" s="118"/>
      <c r="AH34" s="113">
        <f t="shared" si="9"/>
        <v>0</v>
      </c>
      <c r="AI34" s="40">
        <f t="shared" si="5"/>
        <v>0</v>
      </c>
      <c r="AJ34" s="40"/>
      <c r="AK34" s="40"/>
      <c r="AL34" s="118"/>
      <c r="AM34" s="1">
        <f t="shared" si="10"/>
        <v>0</v>
      </c>
      <c r="AN34" s="40">
        <f t="shared" si="6"/>
        <v>0</v>
      </c>
      <c r="AO34" s="40"/>
      <c r="AP34" s="40"/>
      <c r="AQ34" s="118"/>
      <c r="AS34" s="1">
        <f t="shared" si="11"/>
        <v>0</v>
      </c>
      <c r="AT34" s="40">
        <f t="shared" si="11"/>
        <v>0</v>
      </c>
      <c r="AU34" s="40">
        <f t="shared" si="12"/>
        <v>0</v>
      </c>
      <c r="AV34" s="40">
        <f t="shared" si="12"/>
        <v>0</v>
      </c>
      <c r="AW34" s="118">
        <f t="shared" si="12"/>
        <v>0</v>
      </c>
      <c r="AX34" s="4"/>
      <c r="AY34" s="1">
        <f t="shared" si="13"/>
        <v>0</v>
      </c>
      <c r="AZ34" s="40">
        <f>AT34*'[3]Opex Summary'!$E$67</f>
        <v>0</v>
      </c>
      <c r="BA34" s="40">
        <f>AU34*'[3]Opex Summary'!$E$67</f>
        <v>0</v>
      </c>
      <c r="BB34" s="40">
        <f>AV34*'[3]Opex Summary'!$E$68</f>
        <v>0</v>
      </c>
      <c r="BC34" s="118">
        <f>AW34*'[3]Opex Summary'!$E$66</f>
        <v>0</v>
      </c>
      <c r="BE34" s="1">
        <f t="shared" si="14"/>
        <v>0</v>
      </c>
      <c r="BF34" s="40">
        <f>AZ34*'[3]Opex Summary'!$F$67</f>
        <v>0</v>
      </c>
      <c r="BG34" s="40">
        <f>BA34*'[3]Opex Summary'!$F$67</f>
        <v>0</v>
      </c>
      <c r="BH34" s="40">
        <f>BB34*'[3]Opex Summary'!$F$68</f>
        <v>0</v>
      </c>
      <c r="BI34" s="118">
        <f>BC34*'[3]Opex Summary'!$F$66</f>
        <v>0</v>
      </c>
      <c r="BK34" s="1">
        <f t="shared" si="15"/>
        <v>0</v>
      </c>
      <c r="BL34" s="40">
        <f>BF34*'[3]Opex Summary'!$G$67</f>
        <v>0</v>
      </c>
      <c r="BM34" s="40">
        <f>BG34*'[3]Opex Summary'!$G$67</f>
        <v>0</v>
      </c>
      <c r="BN34" s="40">
        <f>BH34*'[3]Opex Summary'!$G$68</f>
        <v>0</v>
      </c>
      <c r="BO34" s="118">
        <f>BI34*'[3]Opex Summary'!$G$66</f>
        <v>0</v>
      </c>
      <c r="BQ34" s="1">
        <f t="shared" si="16"/>
        <v>0</v>
      </c>
      <c r="BR34" s="40">
        <f>BL34*'[3]Opex Summary'!$H$67</f>
        <v>0</v>
      </c>
      <c r="BS34" s="40">
        <f>BM34*'[3]Opex Summary'!$H$67</f>
        <v>0</v>
      </c>
      <c r="BT34" s="40">
        <f>BN34*'[3]Opex Summary'!$H$68</f>
        <v>0</v>
      </c>
      <c r="BU34" s="118">
        <f>BO34*'[3]Opex Summary'!$H$66</f>
        <v>0</v>
      </c>
      <c r="BW34" s="1">
        <f t="shared" si="17"/>
        <v>0</v>
      </c>
      <c r="BX34" s="40">
        <f>BR34*'[3]Opex Summary'!$I$67</f>
        <v>0</v>
      </c>
      <c r="BY34" s="40">
        <f>BS34*'[3]Opex Summary'!$I$67</f>
        <v>0</v>
      </c>
      <c r="BZ34" s="40">
        <f>BT34*'[3]Opex Summary'!$I$68</f>
        <v>0</v>
      </c>
      <c r="CA34" s="118">
        <f>BU34*'[3]Opex Summary'!$I$66</f>
        <v>0</v>
      </c>
    </row>
    <row r="35" spans="1:79" ht="12.75">
      <c r="A35" s="2" t="s">
        <v>203</v>
      </c>
      <c r="B35" s="20" t="s">
        <v>483</v>
      </c>
      <c r="C35" s="1">
        <v>0</v>
      </c>
      <c r="D35" s="1">
        <v>0</v>
      </c>
      <c r="E35" s="1">
        <v>0</v>
      </c>
      <c r="F35" s="1">
        <v>0</v>
      </c>
      <c r="H35" s="2" t="s">
        <v>203</v>
      </c>
      <c r="I35" s="20" t="s">
        <v>483</v>
      </c>
      <c r="J35" s="1">
        <v>0</v>
      </c>
      <c r="K35" s="34">
        <f t="shared" si="0"/>
        <v>0</v>
      </c>
      <c r="L35" s="36"/>
      <c r="M35" s="36"/>
      <c r="N35" s="43"/>
      <c r="O35" s="36">
        <f t="shared" si="1"/>
        <v>0</v>
      </c>
      <c r="P35" s="36"/>
      <c r="Q35" s="36"/>
      <c r="R35" s="37"/>
      <c r="S35" s="38">
        <f t="shared" si="2"/>
        <v>0</v>
      </c>
      <c r="T35"/>
      <c r="U35" s="39">
        <v>1</v>
      </c>
      <c r="V35" s="39">
        <v>0</v>
      </c>
      <c r="W35"/>
      <c r="X35" s="1">
        <f t="shared" si="7"/>
        <v>0</v>
      </c>
      <c r="Y35" s="40">
        <f t="shared" si="3"/>
        <v>0</v>
      </c>
      <c r="Z35" s="40"/>
      <c r="AA35" s="40"/>
      <c r="AB35" s="118"/>
      <c r="AC35" s="113">
        <f t="shared" si="8"/>
        <v>0</v>
      </c>
      <c r="AD35" s="40">
        <f t="shared" si="4"/>
        <v>0</v>
      </c>
      <c r="AE35" s="40"/>
      <c r="AF35" s="40"/>
      <c r="AG35" s="118"/>
      <c r="AH35" s="113">
        <f t="shared" si="9"/>
        <v>0</v>
      </c>
      <c r="AI35" s="40">
        <f t="shared" si="5"/>
        <v>0</v>
      </c>
      <c r="AJ35" s="40"/>
      <c r="AK35" s="40"/>
      <c r="AL35" s="118"/>
      <c r="AM35" s="1">
        <f t="shared" si="10"/>
        <v>0</v>
      </c>
      <c r="AN35" s="40">
        <f t="shared" si="6"/>
        <v>0</v>
      </c>
      <c r="AO35" s="40"/>
      <c r="AP35" s="40"/>
      <c r="AQ35" s="118"/>
      <c r="AS35" s="1">
        <f t="shared" ref="AS35" si="18">AM35*1.025</f>
        <v>0</v>
      </c>
      <c r="AT35" s="40">
        <f t="shared" si="11"/>
        <v>0</v>
      </c>
      <c r="AU35" s="40">
        <f t="shared" si="12"/>
        <v>0</v>
      </c>
      <c r="AV35" s="40">
        <f t="shared" si="12"/>
        <v>0</v>
      </c>
      <c r="AW35" s="118">
        <f t="shared" si="12"/>
        <v>0</v>
      </c>
      <c r="AX35" s="4"/>
      <c r="AY35" s="1">
        <f t="shared" si="13"/>
        <v>0</v>
      </c>
      <c r="AZ35" s="40">
        <f>AT35*'[3]Opex Summary'!$E$67</f>
        <v>0</v>
      </c>
      <c r="BA35" s="40">
        <f>AU35*'[3]Opex Summary'!$E$67</f>
        <v>0</v>
      </c>
      <c r="BB35" s="40">
        <f>AV35*'[3]Opex Summary'!$E$68</f>
        <v>0</v>
      </c>
      <c r="BC35" s="118">
        <f>AW35*'[3]Opex Summary'!$E$66</f>
        <v>0</v>
      </c>
      <c r="BE35" s="1">
        <f t="shared" si="14"/>
        <v>0</v>
      </c>
      <c r="BF35" s="40">
        <f>AZ35*'[3]Opex Summary'!$F$67</f>
        <v>0</v>
      </c>
      <c r="BG35" s="40">
        <f>BA35*'[3]Opex Summary'!$F$67</f>
        <v>0</v>
      </c>
      <c r="BH35" s="40">
        <f>BB35*'[3]Opex Summary'!$F$68</f>
        <v>0</v>
      </c>
      <c r="BI35" s="118">
        <f>BC35*'[3]Opex Summary'!$F$66</f>
        <v>0</v>
      </c>
      <c r="BK35" s="1">
        <f t="shared" si="15"/>
        <v>0</v>
      </c>
      <c r="BL35" s="40">
        <f>BF35*'[3]Opex Summary'!$G$67</f>
        <v>0</v>
      </c>
      <c r="BM35" s="40">
        <f>BG35*'[3]Opex Summary'!$G$67</f>
        <v>0</v>
      </c>
      <c r="BN35" s="40">
        <f>BH35*'[3]Opex Summary'!$G$68</f>
        <v>0</v>
      </c>
      <c r="BO35" s="118">
        <f>BI35*'[3]Opex Summary'!$G$66</f>
        <v>0</v>
      </c>
      <c r="BQ35" s="1">
        <f t="shared" si="16"/>
        <v>0</v>
      </c>
      <c r="BR35" s="40">
        <f>BL35*'[3]Opex Summary'!$H$67</f>
        <v>0</v>
      </c>
      <c r="BS35" s="40">
        <f>BM35*'[3]Opex Summary'!$H$67</f>
        <v>0</v>
      </c>
      <c r="BT35" s="40">
        <f>BN35*'[3]Opex Summary'!$H$68</f>
        <v>0</v>
      </c>
      <c r="BU35" s="118">
        <f>BO35*'[3]Opex Summary'!$H$66</f>
        <v>0</v>
      </c>
      <c r="BW35" s="1">
        <f t="shared" si="17"/>
        <v>0</v>
      </c>
      <c r="BX35" s="40">
        <f>BR35*'[3]Opex Summary'!$I$67</f>
        <v>0</v>
      </c>
      <c r="BY35" s="40">
        <f>BS35*'[3]Opex Summary'!$I$67</f>
        <v>0</v>
      </c>
      <c r="BZ35" s="40">
        <f>BT35*'[3]Opex Summary'!$I$68</f>
        <v>0</v>
      </c>
      <c r="CA35" s="118">
        <f>BU35*'[3]Opex Summary'!$I$66</f>
        <v>0</v>
      </c>
    </row>
    <row r="36" spans="1:79" ht="15">
      <c r="A36" s="16" t="s">
        <v>21</v>
      </c>
      <c r="B36" s="17"/>
      <c r="C36" s="18">
        <v>41265.65</v>
      </c>
      <c r="D36" s="18">
        <v>25255.510000000009</v>
      </c>
      <c r="E36" s="18">
        <v>112671.32999999997</v>
      </c>
      <c r="F36" s="18">
        <v>158531.14000000004</v>
      </c>
      <c r="H36" s="45" t="s">
        <v>21</v>
      </c>
      <c r="I36" s="46"/>
      <c r="J36" s="99">
        <v>158531.14000000007</v>
      </c>
      <c r="K36" s="48">
        <f>SUM(K18:K35)</f>
        <v>162494.41850000009</v>
      </c>
      <c r="L36" s="48">
        <f>SUM(L19:L33)</f>
        <v>0</v>
      </c>
      <c r="M36" s="48">
        <f>SUM(M19:M33)</f>
        <v>0</v>
      </c>
      <c r="N36" s="48">
        <f>SUM(N19:N33)</f>
        <v>0</v>
      </c>
      <c r="O36" s="49">
        <f>SUM(O18:O33)</f>
        <v>162494.41850000009</v>
      </c>
      <c r="P36" s="48">
        <f>SUM(P19:P33)</f>
        <v>0</v>
      </c>
      <c r="Q36" s="48">
        <f>SUM(Q19:Q33)</f>
        <v>0</v>
      </c>
      <c r="R36" s="48">
        <f>SUM(R19:R33)</f>
        <v>0</v>
      </c>
      <c r="S36" s="38"/>
      <c r="T36" s="48">
        <f>SUM(T19:T33)</f>
        <v>0</v>
      </c>
      <c r="U36"/>
      <c r="V36"/>
      <c r="W36"/>
      <c r="X36" s="47">
        <f>SUM(X19:X35)</f>
        <v>41265.65</v>
      </c>
      <c r="Y36" s="47">
        <f t="shared" ref="Y36:AN36" si="19">SUM(Y19:Y35)</f>
        <v>41265.65</v>
      </c>
      <c r="Z36" s="47">
        <f t="shared" si="19"/>
        <v>0</v>
      </c>
      <c r="AA36" s="47"/>
      <c r="AB36" s="119"/>
      <c r="AC36" s="114">
        <f t="shared" si="19"/>
        <v>25255.510000000009</v>
      </c>
      <c r="AD36" s="47">
        <f t="shared" si="19"/>
        <v>25255.510000000009</v>
      </c>
      <c r="AE36" s="47">
        <f t="shared" si="19"/>
        <v>0</v>
      </c>
      <c r="AF36" s="47"/>
      <c r="AG36" s="119"/>
      <c r="AH36" s="114">
        <f t="shared" si="19"/>
        <v>112671.32999999997</v>
      </c>
      <c r="AI36" s="47">
        <f t="shared" si="19"/>
        <v>112671.32999999997</v>
      </c>
      <c r="AJ36" s="47">
        <f t="shared" si="19"/>
        <v>0</v>
      </c>
      <c r="AK36" s="47"/>
      <c r="AL36" s="119"/>
      <c r="AM36" s="47">
        <f t="shared" si="19"/>
        <v>158531.14000000004</v>
      </c>
      <c r="AN36" s="47">
        <f t="shared" si="19"/>
        <v>158531.14000000004</v>
      </c>
      <c r="AO36" s="47">
        <f>SUM(AO19:AO33)</f>
        <v>0</v>
      </c>
      <c r="AP36" s="47"/>
      <c r="AQ36" s="119"/>
      <c r="AS36" s="47">
        <f>SUM(AS19:AS35)</f>
        <v>155981.52000000002</v>
      </c>
      <c r="AT36" s="47">
        <f t="shared" ref="AT36:AW36" si="20">SUM(AT19:AT35)</f>
        <v>155981.52000000002</v>
      </c>
      <c r="AU36" s="47">
        <f t="shared" si="20"/>
        <v>0</v>
      </c>
      <c r="AV36" s="47">
        <f t="shared" si="20"/>
        <v>0</v>
      </c>
      <c r="AW36" s="47">
        <f t="shared" si="20"/>
        <v>0</v>
      </c>
      <c r="AX36" s="4"/>
      <c r="AY36" s="47">
        <f t="shared" si="13"/>
        <v>156795.39789196904</v>
      </c>
      <c r="AZ36" s="47">
        <f>AT36*'[3]Opex Summary'!$E$67</f>
        <v>156795.39789196904</v>
      </c>
      <c r="BA36" s="47">
        <f>AU36*'[3]Opex Summary'!$E$67</f>
        <v>0</v>
      </c>
      <c r="BB36" s="47">
        <f>AV36*'[3]Opex Summary'!$E$68</f>
        <v>0</v>
      </c>
      <c r="BC36" s="47">
        <f>AW36*'[3]Opex Summary'!$E$66</f>
        <v>0</v>
      </c>
      <c r="BE36" s="47">
        <f t="shared" si="14"/>
        <v>158883.03401454291</v>
      </c>
      <c r="BF36" s="47">
        <f>AZ36*'[3]Opex Summary'!$F$67</f>
        <v>158883.03401454291</v>
      </c>
      <c r="BG36" s="47">
        <f>BA36*'[3]Opex Summary'!$F$67</f>
        <v>0</v>
      </c>
      <c r="BH36" s="47">
        <f>BB36*'[3]Opex Summary'!$F$68</f>
        <v>0</v>
      </c>
      <c r="BI36" s="47">
        <f>BC36*'[3]Opex Summary'!$F$66</f>
        <v>0</v>
      </c>
      <c r="BK36" s="47">
        <f t="shared" si="15"/>
        <v>161852.71108970171</v>
      </c>
      <c r="BL36" s="47">
        <f>BF36*'[3]Opex Summary'!$G$67</f>
        <v>161852.71108970171</v>
      </c>
      <c r="BM36" s="47">
        <f>BG36*'[3]Opex Summary'!$G$67</f>
        <v>0</v>
      </c>
      <c r="BN36" s="47">
        <f>BH36*'[3]Opex Summary'!$G$68</f>
        <v>0</v>
      </c>
      <c r="BO36" s="47">
        <f>BI36*'[3]Opex Summary'!$G$66</f>
        <v>0</v>
      </c>
      <c r="BQ36" s="47">
        <f t="shared" si="16"/>
        <v>164921.84025599668</v>
      </c>
      <c r="BR36" s="47">
        <f>BL36*'[3]Opex Summary'!$H$67</f>
        <v>164921.84025599668</v>
      </c>
      <c r="BS36" s="47">
        <f>BM36*'[3]Opex Summary'!$H$67</f>
        <v>0</v>
      </c>
      <c r="BT36" s="47">
        <f>BN36*'[3]Opex Summary'!$H$68</f>
        <v>0</v>
      </c>
      <c r="BU36" s="47">
        <f>BO36*'[3]Opex Summary'!$H$66</f>
        <v>0</v>
      </c>
      <c r="BW36" s="47">
        <f t="shared" si="17"/>
        <v>168076.28309114618</v>
      </c>
      <c r="BX36" s="47">
        <f>BR36*'[3]Opex Summary'!$I$67</f>
        <v>168076.28309114618</v>
      </c>
      <c r="BY36" s="47">
        <f>BS36*'[3]Opex Summary'!$I$67</f>
        <v>0</v>
      </c>
      <c r="BZ36" s="47">
        <f>BT36*'[3]Opex Summary'!$I$68</f>
        <v>0</v>
      </c>
      <c r="CA36" s="47">
        <f>BU36*'[3]Opex Summary'!$I$66</f>
        <v>0</v>
      </c>
    </row>
    <row r="37" spans="1:79" ht="12.75">
      <c r="A37" s="19" t="s">
        <v>39</v>
      </c>
      <c r="B37" s="20" t="s">
        <v>313</v>
      </c>
      <c r="C37" s="1">
        <v>0</v>
      </c>
      <c r="D37" s="1">
        <v>0</v>
      </c>
      <c r="E37" s="1">
        <v>0</v>
      </c>
      <c r="F37" s="1">
        <v>7187.5</v>
      </c>
      <c r="H37" s="19" t="s">
        <v>39</v>
      </c>
      <c r="I37" s="20" t="e">
        <f ca="1">_xll.DBRA("Tm1prod:Orders - Internal",H37,"Description")</f>
        <v>#NAME?</v>
      </c>
      <c r="J37" s="1">
        <v>7187.5</v>
      </c>
      <c r="K37" s="34">
        <f t="shared" ref="K37:K73" si="21">J37*1.025</f>
        <v>7367.1874999999991</v>
      </c>
      <c r="L37" s="36"/>
      <c r="M37" s="36"/>
      <c r="N37" s="43"/>
      <c r="O37" s="36"/>
      <c r="P37" s="36"/>
      <c r="Q37" s="36"/>
      <c r="R37"/>
      <c r="S37" s="38"/>
      <c r="T37"/>
      <c r="U37" s="39">
        <v>0.27</v>
      </c>
      <c r="V37" s="39">
        <v>0.73</v>
      </c>
      <c r="W37"/>
      <c r="X37" s="1"/>
      <c r="Y37" s="40"/>
      <c r="Z37" s="40"/>
      <c r="AA37" s="40"/>
      <c r="AB37" s="118"/>
      <c r="AC37" s="113"/>
      <c r="AD37" s="1"/>
      <c r="AE37" s="1"/>
      <c r="AF37" s="40"/>
      <c r="AG37" s="118"/>
      <c r="AH37" s="113"/>
      <c r="AI37" s="1"/>
      <c r="AJ37" s="1"/>
      <c r="AK37" s="40"/>
      <c r="AL37" s="118"/>
      <c r="AM37" s="1">
        <f>F37</f>
        <v>7187.5</v>
      </c>
      <c r="AN37" s="40">
        <f>AM37*U37</f>
        <v>1940.6250000000002</v>
      </c>
      <c r="AO37" s="40">
        <f>AM37*V37</f>
        <v>5246.875</v>
      </c>
      <c r="AP37" s="40"/>
      <c r="AQ37" s="118"/>
      <c r="AS37" s="1">
        <f>AM37</f>
        <v>7187.5</v>
      </c>
      <c r="AT37" s="40">
        <f>AN37</f>
        <v>1940.6250000000002</v>
      </c>
      <c r="AU37" s="40">
        <f>AO37</f>
        <v>5246.875</v>
      </c>
      <c r="AV37" s="40">
        <f t="shared" ref="AV37:AW100" si="22">AP37*1.025</f>
        <v>0</v>
      </c>
      <c r="AW37" s="118">
        <f t="shared" si="22"/>
        <v>0</v>
      </c>
      <c r="AX37" s="4"/>
      <c r="AY37" s="1">
        <f t="shared" si="13"/>
        <v>7225.0028230813969</v>
      </c>
      <c r="AZ37" s="40">
        <f>AT37*'[3]Opex Summary'!$E$67</f>
        <v>1950.7507622319774</v>
      </c>
      <c r="BA37" s="40">
        <f>AU37*'[3]Opex Summary'!$E$67</f>
        <v>5274.2520608494196</v>
      </c>
      <c r="BB37" s="40">
        <f>AV37*'[3]Opex Summary'!$E$68</f>
        <v>0</v>
      </c>
      <c r="BC37" s="118">
        <f>AW37*'[3]Opex Summary'!$E$66</f>
        <v>0</v>
      </c>
      <c r="BE37" s="1">
        <f t="shared" si="14"/>
        <v>7321.19937656414</v>
      </c>
      <c r="BF37" s="40">
        <f>AZ37*'[3]Opex Summary'!$F$67</f>
        <v>1976.7238316723183</v>
      </c>
      <c r="BG37" s="40">
        <f>BA37*'[3]Opex Summary'!$F$67</f>
        <v>5344.4755448918222</v>
      </c>
      <c r="BH37" s="40">
        <f>BB37*'[3]Opex Summary'!$F$68</f>
        <v>0</v>
      </c>
      <c r="BI37" s="118">
        <f>BC37*'[3]Opex Summary'!$F$66</f>
        <v>0</v>
      </c>
      <c r="BK37" s="1">
        <f t="shared" si="15"/>
        <v>7458.0396508331942</v>
      </c>
      <c r="BL37" s="40">
        <f>BF37*'[3]Opex Summary'!$G$67</f>
        <v>2013.6707057249628</v>
      </c>
      <c r="BM37" s="40">
        <f>BG37*'[3]Opex Summary'!$G$67</f>
        <v>5444.3689451082309</v>
      </c>
      <c r="BN37" s="40">
        <f>BH37*'[3]Opex Summary'!$G$68</f>
        <v>0</v>
      </c>
      <c r="BO37" s="118">
        <f>BI37*'[3]Opex Summary'!$G$66</f>
        <v>0</v>
      </c>
      <c r="BQ37" s="1">
        <f t="shared" si="16"/>
        <v>7599.4625955688598</v>
      </c>
      <c r="BR37" s="40">
        <f>BL37*'[3]Opex Summary'!$H$67</f>
        <v>2051.8549008035925</v>
      </c>
      <c r="BS37" s="40">
        <f>BM37*'[3]Opex Summary'!$H$67</f>
        <v>5547.6076947652673</v>
      </c>
      <c r="BT37" s="40">
        <f>BN37*'[3]Opex Summary'!$H$68</f>
        <v>0</v>
      </c>
      <c r="BU37" s="118">
        <f>BO37*'[3]Opex Summary'!$H$66</f>
        <v>0</v>
      </c>
      <c r="BW37" s="1">
        <f t="shared" si="17"/>
        <v>7744.8167239145578</v>
      </c>
      <c r="BX37" s="40">
        <f>BR37*'[3]Opex Summary'!$I$67</f>
        <v>2091.1005154569311</v>
      </c>
      <c r="BY37" s="40">
        <f>BS37*'[3]Opex Summary'!$I$67</f>
        <v>5653.7162084576266</v>
      </c>
      <c r="BZ37" s="40">
        <f>BT37*'[3]Opex Summary'!$I$68</f>
        <v>0</v>
      </c>
      <c r="CA37" s="118">
        <f>BU37*'[3]Opex Summary'!$I$66</f>
        <v>0</v>
      </c>
    </row>
    <row r="38" spans="1:79" ht="12.75">
      <c r="A38" s="19" t="s">
        <v>22</v>
      </c>
      <c r="B38" s="20" t="s">
        <v>620</v>
      </c>
      <c r="C38" s="1">
        <v>302558.07000000007</v>
      </c>
      <c r="D38" s="1">
        <v>268810.10000000003</v>
      </c>
      <c r="E38" s="1">
        <v>333199.39999999991</v>
      </c>
      <c r="F38" s="1">
        <v>347422.04</v>
      </c>
      <c r="H38" s="19" t="s">
        <v>22</v>
      </c>
      <c r="I38" s="20" t="e">
        <f ca="1">_xll.DBRA("Tm1prod:Orders - Internal",H38,"Description")</f>
        <v>#NAME?</v>
      </c>
      <c r="J38" s="1">
        <v>347422.04</v>
      </c>
      <c r="K38" s="34">
        <f t="shared" si="21"/>
        <v>356107.59099999996</v>
      </c>
      <c r="L38" s="36">
        <v>248644.151128</v>
      </c>
      <c r="M38" s="36">
        <v>62161.037781999978</v>
      </c>
      <c r="N38" s="43"/>
      <c r="O38" s="36">
        <v>248644.151128</v>
      </c>
      <c r="P38" s="36">
        <v>62161.037781999978</v>
      </c>
      <c r="Q38" s="36"/>
      <c r="R38"/>
      <c r="S38" s="38">
        <f t="shared" ref="S38:S161" si="23">Q38+P38+O38+N38</f>
        <v>310805.18890999997</v>
      </c>
      <c r="T38"/>
      <c r="U38" s="39">
        <v>0.8</v>
      </c>
      <c r="V38" s="39">
        <v>0.19999999999999996</v>
      </c>
      <c r="W38"/>
      <c r="X38" s="1">
        <f>C38</f>
        <v>302558.07000000007</v>
      </c>
      <c r="Y38" s="40">
        <f>X38*U38</f>
        <v>242046.45600000006</v>
      </c>
      <c r="Z38" s="40">
        <f>X38*V38</f>
        <v>60511.614000000001</v>
      </c>
      <c r="AA38" s="40"/>
      <c r="AB38" s="118"/>
      <c r="AC38" s="113">
        <f>D38</f>
        <v>268810.10000000003</v>
      </c>
      <c r="AD38" s="1">
        <f>AC38*$U38</f>
        <v>215048.08000000005</v>
      </c>
      <c r="AE38" s="1">
        <f>AC38*$V38</f>
        <v>53762.02</v>
      </c>
      <c r="AF38" s="40"/>
      <c r="AG38" s="118"/>
      <c r="AH38" s="113">
        <f>E38</f>
        <v>333199.39999999991</v>
      </c>
      <c r="AI38" s="1">
        <f>AH38*U38</f>
        <v>266559.51999999996</v>
      </c>
      <c r="AJ38" s="1">
        <f>AH38*V38</f>
        <v>66639.879999999961</v>
      </c>
      <c r="AK38" s="40"/>
      <c r="AL38" s="118"/>
      <c r="AM38" s="1">
        <f t="shared" ref="AM38:AM73" si="24">F38</f>
        <v>347422.04</v>
      </c>
      <c r="AN38" s="40">
        <f>AM38*U38</f>
        <v>277937.63199999998</v>
      </c>
      <c r="AO38" s="40">
        <f>AM38*V38</f>
        <v>69484.407999999981</v>
      </c>
      <c r="AP38" s="40"/>
      <c r="AQ38" s="118"/>
      <c r="AS38" s="1">
        <f t="shared" ref="AS38:AU69" si="25">AM38</f>
        <v>347422.04</v>
      </c>
      <c r="AT38" s="40">
        <f t="shared" si="25"/>
        <v>277937.63199999998</v>
      </c>
      <c r="AU38" s="40">
        <f t="shared" si="25"/>
        <v>69484.407999999981</v>
      </c>
      <c r="AV38" s="40">
        <f t="shared" si="22"/>
        <v>0</v>
      </c>
      <c r="AW38" s="118">
        <f t="shared" si="22"/>
        <v>0</v>
      </c>
      <c r="AX38" s="4"/>
      <c r="AY38" s="1">
        <f t="shared" si="13"/>
        <v>349234.81318966229</v>
      </c>
      <c r="AZ38" s="40">
        <f>AT38*'[3]Opex Summary'!$E$67</f>
        <v>279387.85055172985</v>
      </c>
      <c r="BA38" s="40">
        <f>AU38*'[3]Opex Summary'!$E$67</f>
        <v>69846.962637932447</v>
      </c>
      <c r="BB38" s="40">
        <f>AV38*'[3]Opex Summary'!$E$68</f>
        <v>0</v>
      </c>
      <c r="BC38" s="118">
        <f>AW38*'[3]Opex Summary'!$E$66</f>
        <v>0</v>
      </c>
      <c r="BE38" s="1">
        <f t="shared" si="14"/>
        <v>353884.66402123711</v>
      </c>
      <c r="BF38" s="40">
        <f>AZ38*'[3]Opex Summary'!$F$67</f>
        <v>283107.73121698969</v>
      </c>
      <c r="BG38" s="40">
        <f>BA38*'[3]Opex Summary'!$F$67</f>
        <v>70776.932804247408</v>
      </c>
      <c r="BH38" s="40">
        <f>BB38*'[3]Opex Summary'!$F$68</f>
        <v>0</v>
      </c>
      <c r="BI38" s="118">
        <f>BC38*'[3]Opex Summary'!$F$66</f>
        <v>0</v>
      </c>
      <c r="BK38" s="1">
        <f t="shared" si="15"/>
        <v>360499.10955037992</v>
      </c>
      <c r="BL38" s="40">
        <f>BF38*'[3]Opex Summary'!$G$67</f>
        <v>288399.28764030396</v>
      </c>
      <c r="BM38" s="40">
        <f>BG38*'[3]Opex Summary'!$G$67</f>
        <v>72099.821910075974</v>
      </c>
      <c r="BN38" s="40">
        <f>BH38*'[3]Opex Summary'!$G$68</f>
        <v>0</v>
      </c>
      <c r="BO38" s="118">
        <f>BI38*'[3]Opex Summary'!$G$66</f>
        <v>0</v>
      </c>
      <c r="BQ38" s="1">
        <f t="shared" si="16"/>
        <v>367335.06752782303</v>
      </c>
      <c r="BR38" s="40">
        <f>BL38*'[3]Opex Summary'!$H$67</f>
        <v>293868.05402225844</v>
      </c>
      <c r="BS38" s="40">
        <f>BM38*'[3]Opex Summary'!$H$67</f>
        <v>73467.013505564595</v>
      </c>
      <c r="BT38" s="40">
        <f>BN38*'[3]Opex Summary'!$H$68</f>
        <v>0</v>
      </c>
      <c r="BU38" s="118">
        <f>BO38*'[3]Opex Summary'!$H$66</f>
        <v>0</v>
      </c>
      <c r="BW38" s="1">
        <f t="shared" si="17"/>
        <v>374361.0470467495</v>
      </c>
      <c r="BX38" s="40">
        <f>BR38*'[3]Opex Summary'!$I$67</f>
        <v>299488.83763739961</v>
      </c>
      <c r="BY38" s="40">
        <f>BS38*'[3]Opex Summary'!$I$67</f>
        <v>74872.209409349889</v>
      </c>
      <c r="BZ38" s="40">
        <f>BT38*'[3]Opex Summary'!$I$68</f>
        <v>0</v>
      </c>
      <c r="CA38" s="118">
        <f>BU38*'[3]Opex Summary'!$I$66</f>
        <v>0</v>
      </c>
    </row>
    <row r="39" spans="1:79" ht="12.75">
      <c r="A39" s="19" t="s">
        <v>23</v>
      </c>
      <c r="B39" s="20" t="s">
        <v>621</v>
      </c>
      <c r="C39" s="1">
        <v>214588.12000000008</v>
      </c>
      <c r="D39" s="1">
        <v>318103.60000000015</v>
      </c>
      <c r="E39" s="1">
        <v>257509.18999999992</v>
      </c>
      <c r="F39" s="1">
        <v>255858.46999999983</v>
      </c>
      <c r="H39" s="19" t="s">
        <v>23</v>
      </c>
      <c r="I39" s="20" t="e">
        <f ca="1">_xll.DBRA("Tm1prod:Orders - Internal",H39,"Description")</f>
        <v>#NAME?</v>
      </c>
      <c r="J39" s="1">
        <v>255858.46999999983</v>
      </c>
      <c r="K39" s="34">
        <f t="shared" si="21"/>
        <v>262254.93174999981</v>
      </c>
      <c r="L39" s="36">
        <v>285615.74013000005</v>
      </c>
      <c r="M39" s="36">
        <v>0</v>
      </c>
      <c r="N39" s="43"/>
      <c r="O39" s="36">
        <v>285615.74013000005</v>
      </c>
      <c r="P39" s="36">
        <v>0</v>
      </c>
      <c r="Q39" s="36"/>
      <c r="R39"/>
      <c r="S39" s="38">
        <f t="shared" si="23"/>
        <v>285615.74013000005</v>
      </c>
      <c r="T39"/>
      <c r="U39" s="39">
        <v>1</v>
      </c>
      <c r="V39" s="39">
        <v>0</v>
      </c>
      <c r="W39"/>
      <c r="X39" s="1">
        <f t="shared" ref="X39:X73" si="26">C39</f>
        <v>214588.12000000008</v>
      </c>
      <c r="Y39" s="40">
        <f t="shared" ref="Y39:Y73" si="27">X39*U39</f>
        <v>214588.12000000008</v>
      </c>
      <c r="Z39" s="40">
        <f t="shared" ref="Z39:Z73" si="28">X39*V39</f>
        <v>0</v>
      </c>
      <c r="AA39" s="40"/>
      <c r="AB39" s="118"/>
      <c r="AC39" s="113">
        <f t="shared" ref="AC39:AC72" si="29">D39</f>
        <v>318103.60000000015</v>
      </c>
      <c r="AD39" s="1">
        <f t="shared" ref="AD39:AD72" si="30">AC39*$U39</f>
        <v>318103.60000000015</v>
      </c>
      <c r="AE39" s="1">
        <f t="shared" ref="AE39:AE72" si="31">AC39*$V39</f>
        <v>0</v>
      </c>
      <c r="AF39" s="40"/>
      <c r="AG39" s="118"/>
      <c r="AH39" s="113">
        <f t="shared" ref="AH39:AH72" si="32">E39</f>
        <v>257509.18999999992</v>
      </c>
      <c r="AI39" s="1">
        <f t="shared" ref="AI39:AI72" si="33">AH39*U39</f>
        <v>257509.18999999992</v>
      </c>
      <c r="AJ39" s="1">
        <f t="shared" ref="AJ39:AJ72" si="34">AH39*V39</f>
        <v>0</v>
      </c>
      <c r="AK39" s="40"/>
      <c r="AL39" s="118"/>
      <c r="AM39" s="1">
        <f t="shared" si="24"/>
        <v>255858.46999999983</v>
      </c>
      <c r="AN39" s="40">
        <f>AM39*U39</f>
        <v>255858.46999999983</v>
      </c>
      <c r="AO39" s="40">
        <f>AM39*V39</f>
        <v>0</v>
      </c>
      <c r="AP39" s="40"/>
      <c r="AQ39" s="118"/>
      <c r="AS39" s="1">
        <f t="shared" si="25"/>
        <v>255858.46999999983</v>
      </c>
      <c r="AT39" s="40">
        <f t="shared" si="25"/>
        <v>255858.46999999983</v>
      </c>
      <c r="AU39" s="40">
        <f t="shared" si="25"/>
        <v>0</v>
      </c>
      <c r="AV39" s="40">
        <f t="shared" si="22"/>
        <v>0</v>
      </c>
      <c r="AW39" s="118">
        <f t="shared" si="22"/>
        <v>0</v>
      </c>
      <c r="AX39" s="4"/>
      <c r="AY39" s="1">
        <f t="shared" si="13"/>
        <v>257193.48425172671</v>
      </c>
      <c r="AZ39" s="40">
        <f>AT39*'[3]Opex Summary'!$E$67</f>
        <v>257193.48425172671</v>
      </c>
      <c r="BA39" s="40">
        <f>AU39*'[3]Opex Summary'!$E$67</f>
        <v>0</v>
      </c>
      <c r="BB39" s="40">
        <f>AV39*'[3]Opex Summary'!$E$68</f>
        <v>0</v>
      </c>
      <c r="BC39" s="118">
        <f>AW39*'[3]Opex Summary'!$E$66</f>
        <v>0</v>
      </c>
      <c r="BE39" s="1">
        <f t="shared" si="14"/>
        <v>260617.86032036922</v>
      </c>
      <c r="BF39" s="40">
        <f>AZ39*'[3]Opex Summary'!$F$67</f>
        <v>260617.86032036922</v>
      </c>
      <c r="BG39" s="40">
        <f>BA39*'[3]Opex Summary'!$F$67</f>
        <v>0</v>
      </c>
      <c r="BH39" s="40">
        <f>BB39*'[3]Opex Summary'!$F$68</f>
        <v>0</v>
      </c>
      <c r="BI39" s="118">
        <f>BC39*'[3]Opex Summary'!$F$66</f>
        <v>0</v>
      </c>
      <c r="BK39" s="1">
        <f t="shared" si="15"/>
        <v>265489.05937551497</v>
      </c>
      <c r="BL39" s="40">
        <f>BF39*'[3]Opex Summary'!$G$67</f>
        <v>265489.05937551497</v>
      </c>
      <c r="BM39" s="40">
        <f>BG39*'[3]Opex Summary'!$G$67</f>
        <v>0</v>
      </c>
      <c r="BN39" s="40">
        <f>BH39*'[3]Opex Summary'!$G$68</f>
        <v>0</v>
      </c>
      <c r="BO39" s="118">
        <f>BI39*'[3]Opex Summary'!$G$66</f>
        <v>0</v>
      </c>
      <c r="BQ39" s="1">
        <f t="shared" si="16"/>
        <v>270523.39095992706</v>
      </c>
      <c r="BR39" s="40">
        <f>BL39*'[3]Opex Summary'!$H$67</f>
        <v>270523.39095992706</v>
      </c>
      <c r="BS39" s="40">
        <f>BM39*'[3]Opex Summary'!$H$67</f>
        <v>0</v>
      </c>
      <c r="BT39" s="40">
        <f>BN39*'[3]Opex Summary'!$H$68</f>
        <v>0</v>
      </c>
      <c r="BU39" s="118">
        <f>BO39*'[3]Opex Summary'!$H$66</f>
        <v>0</v>
      </c>
      <c r="BW39" s="1">
        <f t="shared" si="17"/>
        <v>275697.66363981768</v>
      </c>
      <c r="BX39" s="40">
        <f>BR39*'[3]Opex Summary'!$I$67</f>
        <v>275697.66363981768</v>
      </c>
      <c r="BY39" s="40">
        <f>BS39*'[3]Opex Summary'!$I$67</f>
        <v>0</v>
      </c>
      <c r="BZ39" s="40">
        <f>BT39*'[3]Opex Summary'!$I$68</f>
        <v>0</v>
      </c>
      <c r="CA39" s="118">
        <f>BU39*'[3]Opex Summary'!$I$66</f>
        <v>0</v>
      </c>
    </row>
    <row r="40" spans="1:79" ht="12.75">
      <c r="A40" s="19" t="s">
        <v>204</v>
      </c>
      <c r="B40" s="20" t="s">
        <v>622</v>
      </c>
      <c r="C40" s="1">
        <v>0</v>
      </c>
      <c r="D40" s="1">
        <v>0</v>
      </c>
      <c r="E40" s="1">
        <v>250</v>
      </c>
      <c r="F40" s="1">
        <v>0</v>
      </c>
      <c r="H40" s="19" t="s">
        <v>204</v>
      </c>
      <c r="I40" s="20" t="e">
        <f ca="1">_xll.DBRA("Tm1prod:Orders - Internal",H40,"Description")</f>
        <v>#NAME?</v>
      </c>
      <c r="J40" s="1">
        <v>0</v>
      </c>
      <c r="K40" s="34">
        <f t="shared" si="21"/>
        <v>0</v>
      </c>
      <c r="L40" s="36"/>
      <c r="M40" s="36"/>
      <c r="N40" s="43"/>
      <c r="O40" s="36"/>
      <c r="P40" s="36"/>
      <c r="Q40" s="36"/>
      <c r="R40"/>
      <c r="S40" s="38"/>
      <c r="T40"/>
      <c r="U40" s="39">
        <v>0</v>
      </c>
      <c r="V40" s="39">
        <v>1</v>
      </c>
      <c r="W40"/>
      <c r="X40" s="1">
        <f t="shared" si="26"/>
        <v>0</v>
      </c>
      <c r="Y40" s="40">
        <f t="shared" si="27"/>
        <v>0</v>
      </c>
      <c r="Z40" s="40">
        <f t="shared" si="28"/>
        <v>0</v>
      </c>
      <c r="AA40" s="40"/>
      <c r="AB40" s="118"/>
      <c r="AC40" s="113">
        <f t="shared" si="29"/>
        <v>0</v>
      </c>
      <c r="AD40" s="1">
        <f t="shared" si="30"/>
        <v>0</v>
      </c>
      <c r="AE40" s="1">
        <f t="shared" si="31"/>
        <v>0</v>
      </c>
      <c r="AF40" s="40"/>
      <c r="AG40" s="118"/>
      <c r="AH40" s="113">
        <f t="shared" si="32"/>
        <v>250</v>
      </c>
      <c r="AI40" s="1">
        <f t="shared" si="33"/>
        <v>0</v>
      </c>
      <c r="AJ40" s="1">
        <f t="shared" si="34"/>
        <v>250</v>
      </c>
      <c r="AK40" s="40"/>
      <c r="AL40" s="118"/>
      <c r="AM40" s="1">
        <f t="shared" si="24"/>
        <v>0</v>
      </c>
      <c r="AN40" s="40"/>
      <c r="AO40" s="40"/>
      <c r="AP40" s="40"/>
      <c r="AQ40" s="118"/>
      <c r="AS40" s="1">
        <f t="shared" si="25"/>
        <v>0</v>
      </c>
      <c r="AT40" s="40">
        <f t="shared" si="25"/>
        <v>0</v>
      </c>
      <c r="AU40" s="40">
        <f t="shared" si="25"/>
        <v>0</v>
      </c>
      <c r="AV40" s="40">
        <f t="shared" si="22"/>
        <v>0</v>
      </c>
      <c r="AW40" s="118">
        <f t="shared" si="22"/>
        <v>0</v>
      </c>
      <c r="AX40" s="4"/>
      <c r="AY40" s="1">
        <f t="shared" si="13"/>
        <v>0</v>
      </c>
      <c r="AZ40" s="40">
        <f>AT40*'[3]Opex Summary'!$E$67</f>
        <v>0</v>
      </c>
      <c r="BA40" s="40">
        <f>AU40*'[3]Opex Summary'!$E$67</f>
        <v>0</v>
      </c>
      <c r="BB40" s="40">
        <f>AV40*'[3]Opex Summary'!$E$68</f>
        <v>0</v>
      </c>
      <c r="BC40" s="118">
        <f>AW40*'[3]Opex Summary'!$E$66</f>
        <v>0</v>
      </c>
      <c r="BE40" s="1">
        <f t="shared" si="14"/>
        <v>0</v>
      </c>
      <c r="BF40" s="40">
        <f>AZ40*'[3]Opex Summary'!$F$67</f>
        <v>0</v>
      </c>
      <c r="BG40" s="40">
        <f>BA40*'[3]Opex Summary'!$F$67</f>
        <v>0</v>
      </c>
      <c r="BH40" s="40">
        <f>BB40*'[3]Opex Summary'!$F$68</f>
        <v>0</v>
      </c>
      <c r="BI40" s="118">
        <f>BC40*'[3]Opex Summary'!$F$66</f>
        <v>0</v>
      </c>
      <c r="BK40" s="1">
        <f t="shared" si="15"/>
        <v>0</v>
      </c>
      <c r="BL40" s="40">
        <f>BF40*'[3]Opex Summary'!$G$67</f>
        <v>0</v>
      </c>
      <c r="BM40" s="40">
        <f>BG40*'[3]Opex Summary'!$G$67</f>
        <v>0</v>
      </c>
      <c r="BN40" s="40">
        <f>BH40*'[3]Opex Summary'!$G$68</f>
        <v>0</v>
      </c>
      <c r="BO40" s="118">
        <f>BI40*'[3]Opex Summary'!$G$66</f>
        <v>0</v>
      </c>
      <c r="BQ40" s="1">
        <f t="shared" si="16"/>
        <v>0</v>
      </c>
      <c r="BR40" s="40">
        <f>BL40*'[3]Opex Summary'!$H$67</f>
        <v>0</v>
      </c>
      <c r="BS40" s="40">
        <f>BM40*'[3]Opex Summary'!$H$67</f>
        <v>0</v>
      </c>
      <c r="BT40" s="40">
        <f>BN40*'[3]Opex Summary'!$H$68</f>
        <v>0</v>
      </c>
      <c r="BU40" s="118">
        <f>BO40*'[3]Opex Summary'!$H$66</f>
        <v>0</v>
      </c>
      <c r="BW40" s="1">
        <f t="shared" si="17"/>
        <v>0</v>
      </c>
      <c r="BX40" s="40">
        <f>BR40*'[3]Opex Summary'!$I$67</f>
        <v>0</v>
      </c>
      <c r="BY40" s="40">
        <f>BS40*'[3]Opex Summary'!$I$67</f>
        <v>0</v>
      </c>
      <c r="BZ40" s="40">
        <f>BT40*'[3]Opex Summary'!$I$68</f>
        <v>0</v>
      </c>
      <c r="CA40" s="118">
        <f>BU40*'[3]Opex Summary'!$I$66</f>
        <v>0</v>
      </c>
    </row>
    <row r="41" spans="1:79" ht="12.75">
      <c r="A41" s="19" t="s">
        <v>24</v>
      </c>
      <c r="B41" s="20" t="s">
        <v>623</v>
      </c>
      <c r="C41" s="1">
        <v>67399.98000000001</v>
      </c>
      <c r="D41" s="1">
        <v>30729.799999999988</v>
      </c>
      <c r="E41" s="1">
        <v>31830.429999999989</v>
      </c>
      <c r="F41" s="1">
        <v>14454.990000000002</v>
      </c>
      <c r="H41" s="19" t="s">
        <v>24</v>
      </c>
      <c r="I41" s="20" t="e">
        <f ca="1">_xll.DBRA("Tm1prod:Orders - Internal",H41,"Description")</f>
        <v>#NAME?</v>
      </c>
      <c r="J41" s="1">
        <v>14454.990000000002</v>
      </c>
      <c r="K41" s="34">
        <f t="shared" si="21"/>
        <v>14816.364750000001</v>
      </c>
      <c r="L41" s="36">
        <v>3530.6923850000003</v>
      </c>
      <c r="M41" s="36">
        <v>10592.077155000001</v>
      </c>
      <c r="N41" s="43"/>
      <c r="O41" s="36">
        <v>3530.6923850000003</v>
      </c>
      <c r="P41" s="36">
        <v>10592.077155000001</v>
      </c>
      <c r="Q41" s="36"/>
      <c r="R41"/>
      <c r="S41" s="38">
        <f t="shared" si="23"/>
        <v>14122.769540000001</v>
      </c>
      <c r="T41"/>
      <c r="U41" s="39">
        <v>0.27</v>
      </c>
      <c r="V41" s="39">
        <v>0.73</v>
      </c>
      <c r="W41"/>
      <c r="X41" s="1">
        <f t="shared" si="26"/>
        <v>67399.98000000001</v>
      </c>
      <c r="Y41" s="40">
        <f t="shared" si="27"/>
        <v>18197.994600000005</v>
      </c>
      <c r="Z41" s="40">
        <f t="shared" si="28"/>
        <v>49201.985400000005</v>
      </c>
      <c r="AA41" s="40"/>
      <c r="AB41" s="118"/>
      <c r="AC41" s="113">
        <f t="shared" si="29"/>
        <v>30729.799999999988</v>
      </c>
      <c r="AD41" s="1">
        <f t="shared" si="30"/>
        <v>8297.0459999999966</v>
      </c>
      <c r="AE41" s="1">
        <f t="shared" si="31"/>
        <v>22432.75399999999</v>
      </c>
      <c r="AF41" s="40"/>
      <c r="AG41" s="118"/>
      <c r="AH41" s="113">
        <f t="shared" si="32"/>
        <v>31830.429999999989</v>
      </c>
      <c r="AI41" s="1">
        <f t="shared" si="33"/>
        <v>8594.2160999999978</v>
      </c>
      <c r="AJ41" s="1">
        <f t="shared" si="34"/>
        <v>23236.213899999992</v>
      </c>
      <c r="AK41" s="40"/>
      <c r="AL41" s="118"/>
      <c r="AM41" s="1">
        <f t="shared" si="24"/>
        <v>14454.990000000002</v>
      </c>
      <c r="AN41" s="40">
        <f>AM41*U41</f>
        <v>3902.8473000000008</v>
      </c>
      <c r="AO41" s="40">
        <f>AM41*V41</f>
        <v>10552.1427</v>
      </c>
      <c r="AP41" s="40"/>
      <c r="AQ41" s="118"/>
      <c r="AS41" s="1">
        <f t="shared" si="25"/>
        <v>14454.990000000002</v>
      </c>
      <c r="AT41" s="40">
        <f t="shared" si="25"/>
        <v>3902.8473000000008</v>
      </c>
      <c r="AU41" s="40">
        <f t="shared" si="25"/>
        <v>10552.1427</v>
      </c>
      <c r="AV41" s="40">
        <f t="shared" si="22"/>
        <v>0</v>
      </c>
      <c r="AW41" s="118">
        <f t="shared" si="22"/>
        <v>0</v>
      </c>
      <c r="AX41" s="4"/>
      <c r="AY41" s="1">
        <f t="shared" si="13"/>
        <v>14530.413016711425</v>
      </c>
      <c r="AZ41" s="40">
        <f>AT41*'[3]Opex Summary'!$E$67</f>
        <v>3923.2115145120856</v>
      </c>
      <c r="BA41" s="40">
        <f>AU41*'[3]Opex Summary'!$E$67</f>
        <v>10607.201502199339</v>
      </c>
      <c r="BB41" s="40">
        <f>AV41*'[3]Opex Summary'!$E$68</f>
        <v>0</v>
      </c>
      <c r="BC41" s="118">
        <f>AW41*'[3]Opex Summary'!$E$66</f>
        <v>0</v>
      </c>
      <c r="BE41" s="1">
        <f t="shared" si="14"/>
        <v>14723.87669930308</v>
      </c>
      <c r="BF41" s="40">
        <f>AZ41*'[3]Opex Summary'!$F$67</f>
        <v>3975.4467088118327</v>
      </c>
      <c r="BG41" s="40">
        <f>BA41*'[3]Opex Summary'!$F$67</f>
        <v>10748.429990491248</v>
      </c>
      <c r="BH41" s="40">
        <f>BB41*'[3]Opex Summary'!$F$68</f>
        <v>0</v>
      </c>
      <c r="BI41" s="118">
        <f>BC41*'[3]Opex Summary'!$F$66</f>
        <v>0</v>
      </c>
      <c r="BK41" s="1">
        <f t="shared" si="15"/>
        <v>14999.080149203104</v>
      </c>
      <c r="BL41" s="40">
        <f>BF41*'[3]Opex Summary'!$G$67</f>
        <v>4049.7516402848391</v>
      </c>
      <c r="BM41" s="40">
        <f>BG41*'[3]Opex Summary'!$G$67</f>
        <v>10949.328508918265</v>
      </c>
      <c r="BN41" s="40">
        <f>BH41*'[3]Opex Summary'!$G$68</f>
        <v>0</v>
      </c>
      <c r="BO41" s="118">
        <f>BI41*'[3]Opex Summary'!$G$66</f>
        <v>0</v>
      </c>
      <c r="BQ41" s="1">
        <f t="shared" si="16"/>
        <v>15283.499940775222</v>
      </c>
      <c r="BR41" s="40">
        <f>BL41*'[3]Opex Summary'!$H$67</f>
        <v>4126.5449840093115</v>
      </c>
      <c r="BS41" s="40">
        <f>BM41*'[3]Opex Summary'!$H$67</f>
        <v>11156.954956765911</v>
      </c>
      <c r="BT41" s="40">
        <f>BN41*'[3]Opex Summary'!$H$68</f>
        <v>0</v>
      </c>
      <c r="BU41" s="118">
        <f>BO41*'[3]Opex Summary'!$H$66</f>
        <v>0</v>
      </c>
      <c r="BW41" s="1">
        <f t="shared" si="17"/>
        <v>15575.825849880723</v>
      </c>
      <c r="BX41" s="40">
        <f>BR41*'[3]Opex Summary'!$I$67</f>
        <v>4205.4729794677969</v>
      </c>
      <c r="BY41" s="40">
        <f>BS41*'[3]Opex Summary'!$I$67</f>
        <v>11370.352870412926</v>
      </c>
      <c r="BZ41" s="40">
        <f>BT41*'[3]Opex Summary'!$I$68</f>
        <v>0</v>
      </c>
      <c r="CA41" s="118">
        <f>BU41*'[3]Opex Summary'!$I$66</f>
        <v>0</v>
      </c>
    </row>
    <row r="42" spans="1:79" ht="12.75">
      <c r="A42" s="19" t="s">
        <v>25</v>
      </c>
      <c r="B42" s="20" t="s">
        <v>624</v>
      </c>
      <c r="C42" s="1">
        <v>284699.83000000007</v>
      </c>
      <c r="D42" s="1">
        <v>373057.37</v>
      </c>
      <c r="E42" s="1">
        <v>326005.36999999982</v>
      </c>
      <c r="F42" s="1">
        <v>247856.91999999993</v>
      </c>
      <c r="H42" s="19" t="s">
        <v>25</v>
      </c>
      <c r="I42" s="20" t="e">
        <f ca="1">_xll.DBRA("Tm1prod:Orders - Internal",H42,"Description")</f>
        <v>#NAME?</v>
      </c>
      <c r="J42" s="1">
        <v>247856.91999999993</v>
      </c>
      <c r="K42" s="34">
        <f t="shared" si="21"/>
        <v>254053.34299999991</v>
      </c>
      <c r="L42" s="36">
        <v>0</v>
      </c>
      <c r="M42" s="36">
        <v>259156.29635999992</v>
      </c>
      <c r="N42" s="43">
        <v>22452</v>
      </c>
      <c r="O42" s="36">
        <v>0</v>
      </c>
      <c r="P42" s="36">
        <v>237493.53162939107</v>
      </c>
      <c r="Q42" s="36"/>
      <c r="R42"/>
      <c r="S42" s="38">
        <f t="shared" si="23"/>
        <v>259945.53162939107</v>
      </c>
      <c r="T42"/>
      <c r="U42" s="39">
        <v>0</v>
      </c>
      <c r="V42" s="39">
        <v>1</v>
      </c>
      <c r="W42" s="52">
        <f>1-(N42/K42)</f>
        <v>0.91162485903600166</v>
      </c>
      <c r="X42" s="1">
        <f t="shared" si="26"/>
        <v>284699.83000000007</v>
      </c>
      <c r="Y42" s="109">
        <f t="shared" si="27"/>
        <v>0</v>
      </c>
      <c r="Z42" s="109">
        <f>X42*V42-((N42/([4]Escalators!D7*[4]Escalators!G7)))</f>
        <v>264691.60245762952</v>
      </c>
      <c r="AA42" s="109">
        <f>(N42/([4]Escalators!$G$7*[4]Escalators!$D$7))</f>
        <v>20008.227542370547</v>
      </c>
      <c r="AB42" s="120"/>
      <c r="AC42" s="113">
        <f t="shared" si="29"/>
        <v>373057.37</v>
      </c>
      <c r="AD42" s="109">
        <f t="shared" si="30"/>
        <v>0</v>
      </c>
      <c r="AE42" s="109">
        <f>AC42*$V42-((N42/([4]Escalators!E7*[4]Escalators!G7)))</f>
        <v>352671.57348852162</v>
      </c>
      <c r="AF42" s="109">
        <f>(N42/([4]Escalators!E7*[4]Escalators!G7))</f>
        <v>20385.796511478358</v>
      </c>
      <c r="AG42" s="120"/>
      <c r="AH42" s="113">
        <f t="shared" si="32"/>
        <v>326005.36999999982</v>
      </c>
      <c r="AI42" s="109">
        <f t="shared" ref="AI42:AI43" si="35">AH42*$U42</f>
        <v>0</v>
      </c>
      <c r="AJ42" s="109">
        <f>AH42*$V42-((N42/([4]Escalators!F7*[4]Escalators!G7)))</f>
        <v>305032.39039112435</v>
      </c>
      <c r="AK42" s="109">
        <f>(N42/([4]Escalators!F7*[4]Escalators!G7))</f>
        <v>20972.979608875441</v>
      </c>
      <c r="AL42" s="120"/>
      <c r="AM42" s="1">
        <f t="shared" si="24"/>
        <v>247856.91999999993</v>
      </c>
      <c r="AN42" s="109">
        <f t="shared" ref="AN42:AN43" si="36">AM42*$U42</f>
        <v>0</v>
      </c>
      <c r="AO42" s="109">
        <f>AM42*$V42-N42</f>
        <v>225404.91999999993</v>
      </c>
      <c r="AP42" s="109">
        <f>N42</f>
        <v>22452</v>
      </c>
      <c r="AQ42" s="120"/>
      <c r="AS42" s="1">
        <f>AM42+(AP42*0.025)</f>
        <v>248418.21999999991</v>
      </c>
      <c r="AT42" s="109">
        <f t="shared" si="25"/>
        <v>0</v>
      </c>
      <c r="AU42" s="109">
        <f>AO42</f>
        <v>225404.91999999993</v>
      </c>
      <c r="AV42" s="109">
        <f t="shared" si="22"/>
        <v>23013.3</v>
      </c>
      <c r="AW42" s="120">
        <f t="shared" si="22"/>
        <v>0</v>
      </c>
      <c r="AX42" s="4"/>
      <c r="AY42" s="1">
        <f t="shared" si="13"/>
        <v>249670.74765867414</v>
      </c>
      <c r="AZ42" s="40">
        <f>AT42*'[3]Opex Summary'!$E$67</f>
        <v>0</v>
      </c>
      <c r="BA42" s="40">
        <f>AU42*'[3]Opex Summary'!$E$67</f>
        <v>226581.0342033302</v>
      </c>
      <c r="BB42" s="40">
        <f>AV42*'[3]Opex Summary'!$E$68</f>
        <v>23089.713455343932</v>
      </c>
      <c r="BC42" s="118">
        <f>AW42*'[3]Opex Summary'!$E$66</f>
        <v>0</v>
      </c>
      <c r="BE42" s="1">
        <f t="shared" si="14"/>
        <v>252960.99400209531</v>
      </c>
      <c r="BF42" s="40">
        <f>AZ42*'[3]Opex Summary'!$F$67</f>
        <v>0</v>
      </c>
      <c r="BG42" s="40">
        <f>BA42*'[3]Opex Summary'!$F$67</f>
        <v>229597.82396918113</v>
      </c>
      <c r="BH42" s="40">
        <f>BB42*'[3]Opex Summary'!$F$68</f>
        <v>23363.170032914164</v>
      </c>
      <c r="BI42" s="118">
        <f>BC42*'[3]Opex Summary'!$F$66</f>
        <v>0</v>
      </c>
      <c r="BK42" s="1">
        <f t="shared" si="15"/>
        <v>257651.07536675225</v>
      </c>
      <c r="BL42" s="40">
        <f>BF42*'[3]Opex Summary'!$G$67</f>
        <v>0</v>
      </c>
      <c r="BM42" s="40">
        <f>BG42*'[3]Opex Summary'!$G$67</f>
        <v>233889.22864040115</v>
      </c>
      <c r="BN42" s="40">
        <f>BH42*'[3]Opex Summary'!$G$68</f>
        <v>23761.846726351108</v>
      </c>
      <c r="BO42" s="118">
        <f>BI42*'[3]Opex Summary'!$G$66</f>
        <v>0</v>
      </c>
      <c r="BQ42" s="1">
        <f t="shared" si="16"/>
        <v>262501.31468208414</v>
      </c>
      <c r="BR42" s="40">
        <f>BL42*'[3]Opex Summary'!$H$67</f>
        <v>0</v>
      </c>
      <c r="BS42" s="40">
        <f>BM42*'[3]Opex Summary'!$H$67</f>
        <v>238324.34899439171</v>
      </c>
      <c r="BT42" s="40">
        <f>BN42*'[3]Opex Summary'!$H$68</f>
        <v>24176.965687692435</v>
      </c>
      <c r="BU42" s="118">
        <f>BO42*'[3]Opex Summary'!$H$66</f>
        <v>0</v>
      </c>
      <c r="BW42" s="1">
        <f t="shared" si="17"/>
        <v>267488.96541070403</v>
      </c>
      <c r="BX42" s="40">
        <f>BR42*'[3]Opex Summary'!$I$67</f>
        <v>0</v>
      </c>
      <c r="BY42" s="40">
        <f>BS42*'[3]Opex Summary'!$I$67</f>
        <v>242882.75395737353</v>
      </c>
      <c r="BZ42" s="40">
        <f>BT42*'[3]Opex Summary'!$I$68</f>
        <v>24606.211453330525</v>
      </c>
      <c r="CA42" s="118">
        <f>BU42*'[3]Opex Summary'!$I$66</f>
        <v>0</v>
      </c>
    </row>
    <row r="43" spans="1:79" ht="12.75">
      <c r="A43" s="19" t="s">
        <v>26</v>
      </c>
      <c r="B43" s="20" t="s">
        <v>625</v>
      </c>
      <c r="C43" s="1">
        <v>20760.340000000007</v>
      </c>
      <c r="D43" s="1">
        <v>1133.7600000000029</v>
      </c>
      <c r="E43" s="1">
        <v>12981.219999999998</v>
      </c>
      <c r="F43" s="1">
        <v>18761.23</v>
      </c>
      <c r="H43" s="19" t="s">
        <v>26</v>
      </c>
      <c r="I43" s="20" t="e">
        <f ca="1">_xll.DBRA("Tm1prod:Orders - Internal",H43,"Description")</f>
        <v>#NAME?</v>
      </c>
      <c r="J43" s="1">
        <v>18761.23</v>
      </c>
      <c r="K43" s="34">
        <f t="shared" si="21"/>
        <v>19230.260749999998</v>
      </c>
      <c r="L43" s="36">
        <v>0</v>
      </c>
      <c r="M43" s="36">
        <v>15201.84446</v>
      </c>
      <c r="N43" s="43"/>
      <c r="O43" s="36">
        <v>0</v>
      </c>
      <c r="P43" s="36"/>
      <c r="Q43" s="36">
        <v>15201.84446</v>
      </c>
      <c r="R43"/>
      <c r="S43" s="38">
        <f t="shared" si="23"/>
        <v>15201.84446</v>
      </c>
      <c r="T43"/>
      <c r="U43" s="39">
        <v>0</v>
      </c>
      <c r="V43" s="39">
        <v>1</v>
      </c>
      <c r="W43"/>
      <c r="X43" s="1">
        <f t="shared" si="26"/>
        <v>20760.340000000007</v>
      </c>
      <c r="Y43" s="110"/>
      <c r="Z43" s="110"/>
      <c r="AA43" s="110"/>
      <c r="AB43" s="121">
        <f>X43</f>
        <v>20760.340000000007</v>
      </c>
      <c r="AC43" s="113">
        <f t="shared" si="29"/>
        <v>1133.7600000000029</v>
      </c>
      <c r="AD43" s="110">
        <f t="shared" si="30"/>
        <v>0</v>
      </c>
      <c r="AE43" s="110"/>
      <c r="AF43" s="110"/>
      <c r="AG43" s="121">
        <f>AC43</f>
        <v>1133.7600000000029</v>
      </c>
      <c r="AH43" s="113">
        <f t="shared" si="32"/>
        <v>12981.219999999998</v>
      </c>
      <c r="AI43" s="110">
        <f t="shared" si="35"/>
        <v>0</v>
      </c>
      <c r="AJ43" s="110"/>
      <c r="AK43" s="110"/>
      <c r="AL43" s="121">
        <f>AH43</f>
        <v>12981.219999999998</v>
      </c>
      <c r="AM43" s="1">
        <f t="shared" si="24"/>
        <v>18761.23</v>
      </c>
      <c r="AN43" s="110">
        <f t="shared" si="36"/>
        <v>0</v>
      </c>
      <c r="AO43" s="110"/>
      <c r="AP43" s="110"/>
      <c r="AQ43" s="121">
        <f>AM43</f>
        <v>18761.23</v>
      </c>
      <c r="AS43" s="1">
        <f>AM43*1.1</f>
        <v>20637.353000000003</v>
      </c>
      <c r="AT43" s="110">
        <f t="shared" si="25"/>
        <v>0</v>
      </c>
      <c r="AU43" s="110">
        <f>AO43</f>
        <v>0</v>
      </c>
      <c r="AV43" s="110">
        <f t="shared" si="22"/>
        <v>0</v>
      </c>
      <c r="AW43" s="121">
        <f>AQ43*110%</f>
        <v>20637.353000000003</v>
      </c>
      <c r="AX43" s="4"/>
      <c r="AY43" s="1">
        <f t="shared" si="13"/>
        <v>20820.413037290196</v>
      </c>
      <c r="AZ43" s="40">
        <f>AT43*'[3]Opex Summary'!$E$67</f>
        <v>0</v>
      </c>
      <c r="BA43" s="40">
        <f>AU43*'[3]Opex Summary'!$E$67</f>
        <v>0</v>
      </c>
      <c r="BB43" s="40">
        <f>AV43*'[3]Opex Summary'!$E$68</f>
        <v>0</v>
      </c>
      <c r="BC43" s="118">
        <f>AW43*'[3]Opex Summary'!$E$66</f>
        <v>20820.413037290196</v>
      </c>
      <c r="BE43" s="1">
        <f t="shared" si="14"/>
        <v>21155.455666708676</v>
      </c>
      <c r="BF43" s="40">
        <f>AZ43*'[3]Opex Summary'!$F$67</f>
        <v>0</v>
      </c>
      <c r="BG43" s="40">
        <f>BA43*'[3]Opex Summary'!$F$67</f>
        <v>0</v>
      </c>
      <c r="BH43" s="40">
        <f>BB43*'[3]Opex Summary'!$F$68</f>
        <v>0</v>
      </c>
      <c r="BI43" s="118">
        <f>BC43*'[3]Opex Summary'!$F$66</f>
        <v>21155.455666708676</v>
      </c>
      <c r="BK43" s="1">
        <f t="shared" si="15"/>
        <v>21617.838962873378</v>
      </c>
      <c r="BL43" s="40">
        <f>BF43*'[3]Opex Summary'!$G$67</f>
        <v>0</v>
      </c>
      <c r="BM43" s="40">
        <f>BG43*'[3]Opex Summary'!$G$67</f>
        <v>0</v>
      </c>
      <c r="BN43" s="40">
        <f>BH43*'[3]Opex Summary'!$G$68</f>
        <v>0</v>
      </c>
      <c r="BO43" s="118">
        <f>BI43*'[3]Opex Summary'!$G$66</f>
        <v>21617.838962873378</v>
      </c>
      <c r="BQ43" s="1">
        <f t="shared" si="16"/>
        <v>22091.168735511608</v>
      </c>
      <c r="BR43" s="40">
        <f>BL43*'[3]Opex Summary'!$H$67</f>
        <v>0</v>
      </c>
      <c r="BS43" s="40">
        <f>BM43*'[3]Opex Summary'!$H$67</f>
        <v>0</v>
      </c>
      <c r="BT43" s="40">
        <f>BN43*'[3]Opex Summary'!$H$68</f>
        <v>0</v>
      </c>
      <c r="BU43" s="118">
        <f>BO43*'[3]Opex Summary'!$H$66</f>
        <v>22091.168735511608</v>
      </c>
      <c r="BW43" s="1">
        <f t="shared" si="17"/>
        <v>22573.85646579993</v>
      </c>
      <c r="BX43" s="40">
        <f>BR43*'[3]Opex Summary'!$I$67</f>
        <v>0</v>
      </c>
      <c r="BY43" s="40">
        <f>BS43*'[3]Opex Summary'!$I$67</f>
        <v>0</v>
      </c>
      <c r="BZ43" s="40">
        <f>BT43*'[3]Opex Summary'!$I$68</f>
        <v>0</v>
      </c>
      <c r="CA43" s="118">
        <f>BU43*'[3]Opex Summary'!$I$66</f>
        <v>22573.85646579993</v>
      </c>
    </row>
    <row r="44" spans="1:79" ht="12.75">
      <c r="A44" s="19" t="s">
        <v>27</v>
      </c>
      <c r="B44" s="20" t="s">
        <v>626</v>
      </c>
      <c r="C44" s="1">
        <v>3015.9500000000003</v>
      </c>
      <c r="D44" s="1">
        <v>3393.96</v>
      </c>
      <c r="E44" s="1">
        <v>53721.850000000006</v>
      </c>
      <c r="F44" s="1">
        <v>237227.5800000001</v>
      </c>
      <c r="H44" s="19" t="s">
        <v>27</v>
      </c>
      <c r="I44" s="20" t="e">
        <f ca="1">_xll.DBRA("Tm1prod:Orders - Internal",H44,"Description")</f>
        <v>#NAME?</v>
      </c>
      <c r="J44" s="1">
        <v>237227.5800000001</v>
      </c>
      <c r="K44" s="34">
        <f t="shared" si="21"/>
        <v>243158.26950000008</v>
      </c>
      <c r="L44" s="36">
        <v>90521.211457500001</v>
      </c>
      <c r="M44" s="36">
        <v>271563.6343725</v>
      </c>
      <c r="N44" s="43"/>
      <c r="O44" s="36">
        <v>90521.211457500001</v>
      </c>
      <c r="P44" s="36">
        <v>271563.6343725</v>
      </c>
      <c r="Q44" s="36"/>
      <c r="R44"/>
      <c r="S44" s="38">
        <f t="shared" si="23"/>
        <v>362084.84583000001</v>
      </c>
      <c r="T44"/>
      <c r="U44" s="39">
        <v>0.27</v>
      </c>
      <c r="V44" s="39">
        <v>0.73</v>
      </c>
      <c r="W44"/>
      <c r="X44" s="1">
        <f t="shared" si="26"/>
        <v>3015.9500000000003</v>
      </c>
      <c r="Y44" s="40">
        <f t="shared" si="27"/>
        <v>814.30650000000014</v>
      </c>
      <c r="Z44" s="40">
        <f t="shared" si="28"/>
        <v>2201.6435000000001</v>
      </c>
      <c r="AA44" s="40"/>
      <c r="AB44" s="118"/>
      <c r="AC44" s="113">
        <f t="shared" si="29"/>
        <v>3393.96</v>
      </c>
      <c r="AD44" s="1">
        <f t="shared" si="30"/>
        <v>916.36920000000009</v>
      </c>
      <c r="AE44" s="1">
        <f t="shared" si="31"/>
        <v>2477.5907999999999</v>
      </c>
      <c r="AF44" s="40"/>
      <c r="AG44" s="118"/>
      <c r="AH44" s="113">
        <f t="shared" si="32"/>
        <v>53721.850000000006</v>
      </c>
      <c r="AI44" s="1">
        <f t="shared" si="33"/>
        <v>14504.899500000003</v>
      </c>
      <c r="AJ44" s="1">
        <f t="shared" si="34"/>
        <v>39216.950500000006</v>
      </c>
      <c r="AK44" s="40"/>
      <c r="AL44" s="118"/>
      <c r="AM44" s="1">
        <f t="shared" si="24"/>
        <v>237227.5800000001</v>
      </c>
      <c r="AN44" s="40">
        <f>AM44*U44</f>
        <v>64051.446600000032</v>
      </c>
      <c r="AO44" s="40">
        <f>AM44*V44</f>
        <v>173176.13340000008</v>
      </c>
      <c r="AP44" s="40"/>
      <c r="AQ44" s="118"/>
      <c r="AS44" s="1">
        <f t="shared" si="25"/>
        <v>237227.5800000001</v>
      </c>
      <c r="AT44" s="40">
        <f t="shared" si="25"/>
        <v>64051.446600000032</v>
      </c>
      <c r="AU44" s="40">
        <f>AO44</f>
        <v>173176.13340000008</v>
      </c>
      <c r="AV44" s="40">
        <f t="shared" si="22"/>
        <v>0</v>
      </c>
      <c r="AW44" s="118">
        <f t="shared" si="22"/>
        <v>0</v>
      </c>
      <c r="AX44" s="4"/>
      <c r="AY44" s="1">
        <f t="shared" si="13"/>
        <v>238465.38229047219</v>
      </c>
      <c r="AZ44" s="40">
        <f>AT44*'[3]Opex Summary'!$E$67</f>
        <v>64385.653218427491</v>
      </c>
      <c r="BA44" s="40">
        <f>AU44*'[3]Opex Summary'!$E$67</f>
        <v>174079.72907204469</v>
      </c>
      <c r="BB44" s="40">
        <f>AV44*'[3]Opex Summary'!$E$68</f>
        <v>0</v>
      </c>
      <c r="BC44" s="118">
        <f>AW44*'[3]Opex Summary'!$E$66</f>
        <v>0</v>
      </c>
      <c r="BE44" s="1">
        <f t="shared" si="14"/>
        <v>241640.40498084461</v>
      </c>
      <c r="BF44" s="40">
        <f>AZ44*'[3]Opex Summary'!$F$67</f>
        <v>65242.909344828047</v>
      </c>
      <c r="BG44" s="40">
        <f>BA44*'[3]Opex Summary'!$F$67</f>
        <v>176397.49563601657</v>
      </c>
      <c r="BH44" s="40">
        <f>BB44*'[3]Opex Summary'!$F$68</f>
        <v>0</v>
      </c>
      <c r="BI44" s="118">
        <f>BC44*'[3]Opex Summary'!$F$66</f>
        <v>0</v>
      </c>
      <c r="BK44" s="1">
        <f t="shared" si="15"/>
        <v>246156.8971006893</v>
      </c>
      <c r="BL44" s="40">
        <f>BF44*'[3]Opex Summary'!$G$67</f>
        <v>66462.362217186121</v>
      </c>
      <c r="BM44" s="40">
        <f>BG44*'[3]Opex Summary'!$G$67</f>
        <v>179694.53488350319</v>
      </c>
      <c r="BN44" s="40">
        <f>BH44*'[3]Opex Summary'!$G$68</f>
        <v>0</v>
      </c>
      <c r="BO44" s="118">
        <f>BI44*'[3]Opex Summary'!$G$66</f>
        <v>0</v>
      </c>
      <c r="BQ44" s="1">
        <f t="shared" si="16"/>
        <v>250824.64290049672</v>
      </c>
      <c r="BR44" s="40">
        <f>BL44*'[3]Opex Summary'!$H$67</f>
        <v>67722.653583134117</v>
      </c>
      <c r="BS44" s="40">
        <f>BM44*'[3]Opex Summary'!$H$67</f>
        <v>183101.9893173626</v>
      </c>
      <c r="BT44" s="40">
        <f>BN44*'[3]Opex Summary'!$H$68</f>
        <v>0</v>
      </c>
      <c r="BU44" s="118">
        <f>BO44*'[3]Opex Summary'!$H$66</f>
        <v>0</v>
      </c>
      <c r="BW44" s="1">
        <f t="shared" si="17"/>
        <v>255622.13968108236</v>
      </c>
      <c r="BX44" s="40">
        <f>BR44*'[3]Opex Summary'!$I$67</f>
        <v>69017.977713892236</v>
      </c>
      <c r="BY44" s="40">
        <f>BS44*'[3]Opex Summary'!$I$67</f>
        <v>186604.16196719013</v>
      </c>
      <c r="BZ44" s="40">
        <f>BT44*'[3]Opex Summary'!$I$68</f>
        <v>0</v>
      </c>
      <c r="CA44" s="118">
        <f>BU44*'[3]Opex Summary'!$I$66</f>
        <v>0</v>
      </c>
    </row>
    <row r="45" spans="1:79" ht="12.75">
      <c r="A45" s="19" t="s">
        <v>28</v>
      </c>
      <c r="B45" s="20" t="s">
        <v>627</v>
      </c>
      <c r="C45" s="1">
        <v>237891.53999999998</v>
      </c>
      <c r="D45" s="1">
        <v>146520.50999999995</v>
      </c>
      <c r="E45" s="1">
        <v>130944.16999999998</v>
      </c>
      <c r="F45" s="1">
        <v>151771.26000000007</v>
      </c>
      <c r="H45" s="19" t="s">
        <v>28</v>
      </c>
      <c r="I45" s="20" t="e">
        <f ca="1">_xll.DBRA("Tm1prod:Orders - Internal",H45,"Description")</f>
        <v>#NAME?</v>
      </c>
      <c r="J45" s="1">
        <v>151771.26000000007</v>
      </c>
      <c r="K45" s="34">
        <f t="shared" si="21"/>
        <v>155565.54150000005</v>
      </c>
      <c r="L45" s="36">
        <v>192183.50097999995</v>
      </c>
      <c r="M45" s="36">
        <v>0</v>
      </c>
      <c r="N45" s="43"/>
      <c r="O45" s="36">
        <v>192183.50097999995</v>
      </c>
      <c r="P45" s="36">
        <v>0</v>
      </c>
      <c r="Q45" s="36"/>
      <c r="R45"/>
      <c r="S45" s="38">
        <f t="shared" si="23"/>
        <v>192183.50097999995</v>
      </c>
      <c r="T45"/>
      <c r="U45" s="39">
        <v>1</v>
      </c>
      <c r="V45" s="39">
        <v>0</v>
      </c>
      <c r="W45"/>
      <c r="X45" s="1">
        <f t="shared" si="26"/>
        <v>237891.53999999998</v>
      </c>
      <c r="Y45" s="40">
        <f t="shared" si="27"/>
        <v>237891.53999999998</v>
      </c>
      <c r="Z45" s="40">
        <f t="shared" si="28"/>
        <v>0</v>
      </c>
      <c r="AA45" s="40"/>
      <c r="AB45" s="118"/>
      <c r="AC45" s="113">
        <f t="shared" si="29"/>
        <v>146520.50999999995</v>
      </c>
      <c r="AD45" s="1">
        <f t="shared" si="30"/>
        <v>146520.50999999995</v>
      </c>
      <c r="AE45" s="1">
        <f t="shared" si="31"/>
        <v>0</v>
      </c>
      <c r="AF45" s="40"/>
      <c r="AG45" s="118"/>
      <c r="AH45" s="113">
        <f t="shared" si="32"/>
        <v>130944.16999999998</v>
      </c>
      <c r="AI45" s="1">
        <f t="shared" si="33"/>
        <v>130944.16999999998</v>
      </c>
      <c r="AJ45" s="1">
        <f t="shared" si="34"/>
        <v>0</v>
      </c>
      <c r="AK45" s="40"/>
      <c r="AL45" s="118"/>
      <c r="AM45" s="1">
        <f t="shared" si="24"/>
        <v>151771.26000000007</v>
      </c>
      <c r="AN45" s="40">
        <f>AM45*U45</f>
        <v>151771.26000000007</v>
      </c>
      <c r="AO45" s="40">
        <f>AM45*V45</f>
        <v>0</v>
      </c>
      <c r="AP45" s="40"/>
      <c r="AQ45" s="118"/>
      <c r="AS45" s="1">
        <f t="shared" si="25"/>
        <v>151771.26000000007</v>
      </c>
      <c r="AT45" s="40">
        <f t="shared" si="25"/>
        <v>151771.26000000007</v>
      </c>
      <c r="AU45" s="40">
        <f t="shared" si="25"/>
        <v>0</v>
      </c>
      <c r="AV45" s="40">
        <f t="shared" si="22"/>
        <v>0</v>
      </c>
      <c r="AW45" s="118">
        <f t="shared" si="22"/>
        <v>0</v>
      </c>
      <c r="AX45" s="4"/>
      <c r="AY45" s="1">
        <f t="shared" si="13"/>
        <v>152563.16966436469</v>
      </c>
      <c r="AZ45" s="40">
        <f>AT45*'[3]Opex Summary'!$E$67</f>
        <v>152563.16966436469</v>
      </c>
      <c r="BA45" s="40">
        <f>AU45*'[3]Opex Summary'!$E$67</f>
        <v>0</v>
      </c>
      <c r="BB45" s="40">
        <f>AV45*'[3]Opex Summary'!$E$68</f>
        <v>0</v>
      </c>
      <c r="BC45" s="118">
        <f>AW45*'[3]Opex Summary'!$E$66</f>
        <v>0</v>
      </c>
      <c r="BE45" s="1">
        <f t="shared" si="14"/>
        <v>154594.456221545</v>
      </c>
      <c r="BF45" s="40">
        <f>AZ45*'[3]Opex Summary'!$F$67</f>
        <v>154594.456221545</v>
      </c>
      <c r="BG45" s="40">
        <f>BA45*'[3]Opex Summary'!$F$67</f>
        <v>0</v>
      </c>
      <c r="BH45" s="40">
        <f>BB45*'[3]Opex Summary'!$F$68</f>
        <v>0</v>
      </c>
      <c r="BI45" s="118">
        <f>BC45*'[3]Opex Summary'!$F$66</f>
        <v>0</v>
      </c>
      <c r="BK45" s="1">
        <f t="shared" si="15"/>
        <v>157483.97564339679</v>
      </c>
      <c r="BL45" s="40">
        <f>BF45*'[3]Opex Summary'!$G$67</f>
        <v>157483.97564339679</v>
      </c>
      <c r="BM45" s="40">
        <f>BG45*'[3]Opex Summary'!$G$67</f>
        <v>0</v>
      </c>
      <c r="BN45" s="40">
        <f>BH45*'[3]Opex Summary'!$G$68</f>
        <v>0</v>
      </c>
      <c r="BO45" s="118">
        <f>BI45*'[3]Opex Summary'!$G$66</f>
        <v>0</v>
      </c>
      <c r="BQ45" s="1">
        <f t="shared" si="16"/>
        <v>160470.26274119745</v>
      </c>
      <c r="BR45" s="40">
        <f>BL45*'[3]Opex Summary'!$H$67</f>
        <v>160470.26274119745</v>
      </c>
      <c r="BS45" s="40">
        <f>BM45*'[3]Opex Summary'!$H$67</f>
        <v>0</v>
      </c>
      <c r="BT45" s="40">
        <f>BN45*'[3]Opex Summary'!$H$68</f>
        <v>0</v>
      </c>
      <c r="BU45" s="118">
        <f>BO45*'[3]Opex Summary'!$H$66</f>
        <v>0</v>
      </c>
      <c r="BW45" s="1">
        <f t="shared" si="17"/>
        <v>163539.56071757706</v>
      </c>
      <c r="BX45" s="40">
        <f>BR45*'[3]Opex Summary'!$I$67</f>
        <v>163539.56071757706</v>
      </c>
      <c r="BY45" s="40">
        <f>BS45*'[3]Opex Summary'!$I$67</f>
        <v>0</v>
      </c>
      <c r="BZ45" s="40">
        <f>BT45*'[3]Opex Summary'!$I$68</f>
        <v>0</v>
      </c>
      <c r="CA45" s="118">
        <f>BU45*'[3]Opex Summary'!$I$66</f>
        <v>0</v>
      </c>
    </row>
    <row r="46" spans="1:79" ht="12.75">
      <c r="A46" s="19" t="s">
        <v>205</v>
      </c>
      <c r="B46" s="20" t="s">
        <v>628</v>
      </c>
      <c r="C46" s="1">
        <v>1039.8799999999999</v>
      </c>
      <c r="D46" s="1">
        <v>0</v>
      </c>
      <c r="E46" s="1">
        <v>0</v>
      </c>
      <c r="F46" s="1">
        <v>0</v>
      </c>
      <c r="H46" s="19" t="s">
        <v>205</v>
      </c>
      <c r="I46" s="20" t="e">
        <f ca="1">_xll.DBRA("Tm1prod:Orders - Internal",H46,"Description")</f>
        <v>#NAME?</v>
      </c>
      <c r="J46" s="1">
        <v>0</v>
      </c>
      <c r="K46" s="34">
        <f t="shared" si="21"/>
        <v>0</v>
      </c>
      <c r="L46" s="36"/>
      <c r="M46" s="36"/>
      <c r="N46" s="43"/>
      <c r="O46" s="36"/>
      <c r="P46" s="36"/>
      <c r="Q46" s="36"/>
      <c r="R46"/>
      <c r="S46" s="38"/>
      <c r="T46"/>
      <c r="U46" s="39">
        <v>0.27</v>
      </c>
      <c r="V46" s="39">
        <v>0.73</v>
      </c>
      <c r="W46"/>
      <c r="X46" s="1">
        <f t="shared" si="26"/>
        <v>1039.8799999999999</v>
      </c>
      <c r="Y46" s="40">
        <f t="shared" si="27"/>
        <v>280.76759999999996</v>
      </c>
      <c r="Z46" s="40">
        <f t="shared" si="28"/>
        <v>759.11239999999987</v>
      </c>
      <c r="AA46" s="40"/>
      <c r="AB46" s="118"/>
      <c r="AC46" s="113">
        <f t="shared" si="29"/>
        <v>0</v>
      </c>
      <c r="AD46" s="1">
        <f t="shared" si="30"/>
        <v>0</v>
      </c>
      <c r="AE46" s="1">
        <f t="shared" si="31"/>
        <v>0</v>
      </c>
      <c r="AF46" s="40"/>
      <c r="AG46" s="118"/>
      <c r="AH46" s="113">
        <f t="shared" si="32"/>
        <v>0</v>
      </c>
      <c r="AI46" s="1">
        <f t="shared" si="33"/>
        <v>0</v>
      </c>
      <c r="AJ46" s="1">
        <f t="shared" si="34"/>
        <v>0</v>
      </c>
      <c r="AK46" s="40"/>
      <c r="AL46" s="118"/>
      <c r="AM46" s="1">
        <f t="shared" si="24"/>
        <v>0</v>
      </c>
      <c r="AN46" s="40"/>
      <c r="AO46" s="40"/>
      <c r="AP46" s="40"/>
      <c r="AQ46" s="118"/>
      <c r="AS46" s="1">
        <f t="shared" si="25"/>
        <v>0</v>
      </c>
      <c r="AT46" s="40">
        <f t="shared" si="25"/>
        <v>0</v>
      </c>
      <c r="AU46" s="40">
        <f t="shared" si="25"/>
        <v>0</v>
      </c>
      <c r="AV46" s="40">
        <f t="shared" si="22"/>
        <v>0</v>
      </c>
      <c r="AW46" s="118">
        <f t="shared" si="22"/>
        <v>0</v>
      </c>
      <c r="AX46" s="4"/>
      <c r="AY46" s="1">
        <f t="shared" si="13"/>
        <v>0</v>
      </c>
      <c r="AZ46" s="40">
        <f>AT46*'[3]Opex Summary'!$E$67</f>
        <v>0</v>
      </c>
      <c r="BA46" s="40">
        <f>AU46*'[3]Opex Summary'!$E$67</f>
        <v>0</v>
      </c>
      <c r="BB46" s="40">
        <f>AV46*'[3]Opex Summary'!$E$68</f>
        <v>0</v>
      </c>
      <c r="BC46" s="118">
        <f>AW46*'[3]Opex Summary'!$E$66</f>
        <v>0</v>
      </c>
      <c r="BE46" s="1">
        <f t="shared" si="14"/>
        <v>0</v>
      </c>
      <c r="BF46" s="40">
        <f>AZ46*'[3]Opex Summary'!$F$67</f>
        <v>0</v>
      </c>
      <c r="BG46" s="40">
        <f>BA46*'[3]Opex Summary'!$F$67</f>
        <v>0</v>
      </c>
      <c r="BH46" s="40">
        <f>BB46*'[3]Opex Summary'!$F$68</f>
        <v>0</v>
      </c>
      <c r="BI46" s="118">
        <f>BC46*'[3]Opex Summary'!$F$66</f>
        <v>0</v>
      </c>
      <c r="BK46" s="1">
        <f t="shared" si="15"/>
        <v>0</v>
      </c>
      <c r="BL46" s="40">
        <f>BF46*'[3]Opex Summary'!$G$67</f>
        <v>0</v>
      </c>
      <c r="BM46" s="40">
        <f>BG46*'[3]Opex Summary'!$G$67</f>
        <v>0</v>
      </c>
      <c r="BN46" s="40">
        <f>BH46*'[3]Opex Summary'!$G$68</f>
        <v>0</v>
      </c>
      <c r="BO46" s="118">
        <f>BI46*'[3]Opex Summary'!$G$66</f>
        <v>0</v>
      </c>
      <c r="BQ46" s="1">
        <f t="shared" si="16"/>
        <v>0</v>
      </c>
      <c r="BR46" s="40">
        <f>BL46*'[3]Opex Summary'!$H$67</f>
        <v>0</v>
      </c>
      <c r="BS46" s="40">
        <f>BM46*'[3]Opex Summary'!$H$67</f>
        <v>0</v>
      </c>
      <c r="BT46" s="40">
        <f>BN46*'[3]Opex Summary'!$H$68</f>
        <v>0</v>
      </c>
      <c r="BU46" s="118">
        <f>BO46*'[3]Opex Summary'!$H$66</f>
        <v>0</v>
      </c>
      <c r="BW46" s="1">
        <f t="shared" si="17"/>
        <v>0</v>
      </c>
      <c r="BX46" s="40">
        <f>BR46*'[3]Opex Summary'!$I$67</f>
        <v>0</v>
      </c>
      <c r="BY46" s="40">
        <f>BS46*'[3]Opex Summary'!$I$67</f>
        <v>0</v>
      </c>
      <c r="BZ46" s="40">
        <f>BT46*'[3]Opex Summary'!$I$68</f>
        <v>0</v>
      </c>
      <c r="CA46" s="118">
        <f>BU46*'[3]Opex Summary'!$I$66</f>
        <v>0</v>
      </c>
    </row>
    <row r="47" spans="1:79" ht="12.75">
      <c r="A47" s="19" t="s">
        <v>206</v>
      </c>
      <c r="B47" s="20" t="s">
        <v>629</v>
      </c>
      <c r="C47" s="1">
        <v>17650.03</v>
      </c>
      <c r="D47" s="1">
        <v>19337.650000000001</v>
      </c>
      <c r="E47" s="1">
        <v>3636.35</v>
      </c>
      <c r="F47" s="1">
        <v>0</v>
      </c>
      <c r="H47" s="19" t="s">
        <v>206</v>
      </c>
      <c r="I47" s="20" t="e">
        <f ca="1">_xll.DBRA("Tm1prod:Orders - Internal",H47,"Description")</f>
        <v>#NAME?</v>
      </c>
      <c r="J47" s="1">
        <v>0</v>
      </c>
      <c r="K47" s="34">
        <f t="shared" si="21"/>
        <v>0</v>
      </c>
      <c r="L47" s="36"/>
      <c r="M47" s="36"/>
      <c r="N47" s="43"/>
      <c r="O47" s="36"/>
      <c r="P47" s="36"/>
      <c r="Q47" s="36"/>
      <c r="R47"/>
      <c r="S47" s="38"/>
      <c r="T47"/>
      <c r="U47" s="39">
        <v>1</v>
      </c>
      <c r="V47" s="39">
        <v>0</v>
      </c>
      <c r="W47"/>
      <c r="X47" s="1">
        <f t="shared" si="26"/>
        <v>17650.03</v>
      </c>
      <c r="Y47" s="40">
        <f t="shared" si="27"/>
        <v>17650.03</v>
      </c>
      <c r="Z47" s="40">
        <f t="shared" si="28"/>
        <v>0</v>
      </c>
      <c r="AA47" s="40"/>
      <c r="AB47" s="118"/>
      <c r="AC47" s="113">
        <f t="shared" si="29"/>
        <v>19337.650000000001</v>
      </c>
      <c r="AD47" s="1">
        <f t="shared" si="30"/>
        <v>19337.650000000001</v>
      </c>
      <c r="AE47" s="1">
        <f t="shared" si="31"/>
        <v>0</v>
      </c>
      <c r="AF47" s="40"/>
      <c r="AG47" s="118"/>
      <c r="AH47" s="113">
        <f t="shared" si="32"/>
        <v>3636.35</v>
      </c>
      <c r="AI47" s="1">
        <f t="shared" si="33"/>
        <v>3636.35</v>
      </c>
      <c r="AJ47" s="1">
        <f t="shared" si="34"/>
        <v>0</v>
      </c>
      <c r="AK47" s="40"/>
      <c r="AL47" s="118"/>
      <c r="AM47" s="1">
        <f t="shared" si="24"/>
        <v>0</v>
      </c>
      <c r="AN47" s="40"/>
      <c r="AO47" s="40"/>
      <c r="AP47" s="40"/>
      <c r="AQ47" s="118"/>
      <c r="AS47" s="1">
        <f t="shared" si="25"/>
        <v>0</v>
      </c>
      <c r="AT47" s="40">
        <f t="shared" si="25"/>
        <v>0</v>
      </c>
      <c r="AU47" s="40">
        <f t="shared" si="25"/>
        <v>0</v>
      </c>
      <c r="AV47" s="40">
        <f t="shared" si="22"/>
        <v>0</v>
      </c>
      <c r="AW47" s="118">
        <f t="shared" si="22"/>
        <v>0</v>
      </c>
      <c r="AX47" s="4"/>
      <c r="AY47" s="1">
        <f t="shared" si="13"/>
        <v>0</v>
      </c>
      <c r="AZ47" s="40">
        <f>AT47*'[3]Opex Summary'!$E$67</f>
        <v>0</v>
      </c>
      <c r="BA47" s="40">
        <f>AU47*'[3]Opex Summary'!$E$67</f>
        <v>0</v>
      </c>
      <c r="BB47" s="40">
        <f>AV47*'[3]Opex Summary'!$E$68</f>
        <v>0</v>
      </c>
      <c r="BC47" s="118">
        <f>AW47*'[3]Opex Summary'!$E$66</f>
        <v>0</v>
      </c>
      <c r="BE47" s="1">
        <f t="shared" si="14"/>
        <v>0</v>
      </c>
      <c r="BF47" s="40">
        <f>AZ47*'[3]Opex Summary'!$F$67</f>
        <v>0</v>
      </c>
      <c r="BG47" s="40">
        <f>BA47*'[3]Opex Summary'!$F$67</f>
        <v>0</v>
      </c>
      <c r="BH47" s="40">
        <f>BB47*'[3]Opex Summary'!$F$68</f>
        <v>0</v>
      </c>
      <c r="BI47" s="118">
        <f>BC47*'[3]Opex Summary'!$F$66</f>
        <v>0</v>
      </c>
      <c r="BK47" s="1">
        <f t="shared" si="15"/>
        <v>0</v>
      </c>
      <c r="BL47" s="40">
        <f>BF47*'[3]Opex Summary'!$G$67</f>
        <v>0</v>
      </c>
      <c r="BM47" s="40">
        <f>BG47*'[3]Opex Summary'!$G$67</f>
        <v>0</v>
      </c>
      <c r="BN47" s="40">
        <f>BH47*'[3]Opex Summary'!$G$68</f>
        <v>0</v>
      </c>
      <c r="BO47" s="118">
        <f>BI47*'[3]Opex Summary'!$G$66</f>
        <v>0</v>
      </c>
      <c r="BQ47" s="1">
        <f t="shared" si="16"/>
        <v>0</v>
      </c>
      <c r="BR47" s="40">
        <f>BL47*'[3]Opex Summary'!$H$67</f>
        <v>0</v>
      </c>
      <c r="BS47" s="40">
        <f>BM47*'[3]Opex Summary'!$H$67</f>
        <v>0</v>
      </c>
      <c r="BT47" s="40">
        <f>BN47*'[3]Opex Summary'!$H$68</f>
        <v>0</v>
      </c>
      <c r="BU47" s="118">
        <f>BO47*'[3]Opex Summary'!$H$66</f>
        <v>0</v>
      </c>
      <c r="BW47" s="1">
        <f t="shared" si="17"/>
        <v>0</v>
      </c>
      <c r="BX47" s="40">
        <f>BR47*'[3]Opex Summary'!$I$67</f>
        <v>0</v>
      </c>
      <c r="BY47" s="40">
        <f>BS47*'[3]Opex Summary'!$I$67</f>
        <v>0</v>
      </c>
      <c r="BZ47" s="40">
        <f>BT47*'[3]Opex Summary'!$I$68</f>
        <v>0</v>
      </c>
      <c r="CA47" s="118">
        <f>BU47*'[3]Opex Summary'!$I$66</f>
        <v>0</v>
      </c>
    </row>
    <row r="48" spans="1:79" ht="12.75">
      <c r="A48" s="19" t="s">
        <v>207</v>
      </c>
      <c r="B48" s="20" t="s">
        <v>630</v>
      </c>
      <c r="C48" s="1">
        <v>13235.09</v>
      </c>
      <c r="D48" s="1">
        <v>15486.140000000001</v>
      </c>
      <c r="E48" s="1">
        <v>1042.3300000000002</v>
      </c>
      <c r="F48" s="1">
        <v>0</v>
      </c>
      <c r="H48" s="19" t="s">
        <v>207</v>
      </c>
      <c r="I48" s="20" t="e">
        <f ca="1">_xll.DBRA("Tm1prod:Orders - Internal",H48,"Description")</f>
        <v>#NAME?</v>
      </c>
      <c r="J48" s="1">
        <v>0</v>
      </c>
      <c r="K48" s="34">
        <f t="shared" si="21"/>
        <v>0</v>
      </c>
      <c r="L48" s="36"/>
      <c r="M48" s="36"/>
      <c r="N48" s="43"/>
      <c r="O48" s="36"/>
      <c r="P48" s="36"/>
      <c r="Q48" s="36"/>
      <c r="R48"/>
      <c r="S48" s="38"/>
      <c r="T48"/>
      <c r="U48" s="39">
        <v>0</v>
      </c>
      <c r="V48" s="39">
        <v>1</v>
      </c>
      <c r="W48"/>
      <c r="X48" s="1">
        <f t="shared" si="26"/>
        <v>13235.09</v>
      </c>
      <c r="Y48" s="40">
        <f t="shared" si="27"/>
        <v>0</v>
      </c>
      <c r="Z48" s="40">
        <f t="shared" si="28"/>
        <v>13235.09</v>
      </c>
      <c r="AA48" s="40"/>
      <c r="AB48" s="118"/>
      <c r="AC48" s="113">
        <f t="shared" si="29"/>
        <v>15486.140000000001</v>
      </c>
      <c r="AD48" s="1">
        <f t="shared" si="30"/>
        <v>0</v>
      </c>
      <c r="AE48" s="1">
        <f t="shared" si="31"/>
        <v>15486.140000000001</v>
      </c>
      <c r="AF48" s="40"/>
      <c r="AG48" s="118"/>
      <c r="AH48" s="113">
        <f t="shared" si="32"/>
        <v>1042.3300000000002</v>
      </c>
      <c r="AI48" s="1">
        <f t="shared" si="33"/>
        <v>0</v>
      </c>
      <c r="AJ48" s="1">
        <f t="shared" si="34"/>
        <v>1042.3300000000002</v>
      </c>
      <c r="AK48" s="40"/>
      <c r="AL48" s="118"/>
      <c r="AM48" s="1">
        <f t="shared" si="24"/>
        <v>0</v>
      </c>
      <c r="AN48" s="40"/>
      <c r="AO48" s="40"/>
      <c r="AP48" s="40"/>
      <c r="AQ48" s="118"/>
      <c r="AS48" s="1">
        <f t="shared" si="25"/>
        <v>0</v>
      </c>
      <c r="AT48" s="40">
        <f t="shared" si="25"/>
        <v>0</v>
      </c>
      <c r="AU48" s="40">
        <f t="shared" si="25"/>
        <v>0</v>
      </c>
      <c r="AV48" s="40">
        <f t="shared" si="22"/>
        <v>0</v>
      </c>
      <c r="AW48" s="118">
        <f t="shared" si="22"/>
        <v>0</v>
      </c>
      <c r="AX48" s="4"/>
      <c r="AY48" s="1">
        <f t="shared" si="13"/>
        <v>0</v>
      </c>
      <c r="AZ48" s="40">
        <f>AT48*'[3]Opex Summary'!$E$67</f>
        <v>0</v>
      </c>
      <c r="BA48" s="40">
        <f>AU48*'[3]Opex Summary'!$E$67</f>
        <v>0</v>
      </c>
      <c r="BB48" s="40">
        <f>AV48*'[3]Opex Summary'!$E$68</f>
        <v>0</v>
      </c>
      <c r="BC48" s="118">
        <f>AW48*'[3]Opex Summary'!$E$66</f>
        <v>0</v>
      </c>
      <c r="BE48" s="1">
        <f t="shared" si="14"/>
        <v>0</v>
      </c>
      <c r="BF48" s="40">
        <f>AZ48*'[3]Opex Summary'!$F$67</f>
        <v>0</v>
      </c>
      <c r="BG48" s="40">
        <f>BA48*'[3]Opex Summary'!$F$67</f>
        <v>0</v>
      </c>
      <c r="BH48" s="40">
        <f>BB48*'[3]Opex Summary'!$F$68</f>
        <v>0</v>
      </c>
      <c r="BI48" s="118">
        <f>BC48*'[3]Opex Summary'!$F$66</f>
        <v>0</v>
      </c>
      <c r="BK48" s="1">
        <f t="shared" si="15"/>
        <v>0</v>
      </c>
      <c r="BL48" s="40">
        <f>BF48*'[3]Opex Summary'!$G$67</f>
        <v>0</v>
      </c>
      <c r="BM48" s="40">
        <f>BG48*'[3]Opex Summary'!$G$67</f>
        <v>0</v>
      </c>
      <c r="BN48" s="40">
        <f>BH48*'[3]Opex Summary'!$G$68</f>
        <v>0</v>
      </c>
      <c r="BO48" s="118">
        <f>BI48*'[3]Opex Summary'!$G$66</f>
        <v>0</v>
      </c>
      <c r="BQ48" s="1">
        <f t="shared" si="16"/>
        <v>0</v>
      </c>
      <c r="BR48" s="40">
        <f>BL48*'[3]Opex Summary'!$H$67</f>
        <v>0</v>
      </c>
      <c r="BS48" s="40">
        <f>BM48*'[3]Opex Summary'!$H$67</f>
        <v>0</v>
      </c>
      <c r="BT48" s="40">
        <f>BN48*'[3]Opex Summary'!$H$68</f>
        <v>0</v>
      </c>
      <c r="BU48" s="118">
        <f>BO48*'[3]Opex Summary'!$H$66</f>
        <v>0</v>
      </c>
      <c r="BW48" s="1">
        <f t="shared" si="17"/>
        <v>0</v>
      </c>
      <c r="BX48" s="40">
        <f>BR48*'[3]Opex Summary'!$I$67</f>
        <v>0</v>
      </c>
      <c r="BY48" s="40">
        <f>BS48*'[3]Opex Summary'!$I$67</f>
        <v>0</v>
      </c>
      <c r="BZ48" s="40">
        <f>BT48*'[3]Opex Summary'!$I$68</f>
        <v>0</v>
      </c>
      <c r="CA48" s="118">
        <f>BU48*'[3]Opex Summary'!$I$66</f>
        <v>0</v>
      </c>
    </row>
    <row r="49" spans="1:79" ht="12.75">
      <c r="A49" s="19" t="s">
        <v>208</v>
      </c>
      <c r="B49" s="20" t="s">
        <v>631</v>
      </c>
      <c r="C49" s="1">
        <v>34.31</v>
      </c>
      <c r="D49" s="1">
        <v>0</v>
      </c>
      <c r="E49" s="1">
        <v>0</v>
      </c>
      <c r="F49" s="1">
        <v>0</v>
      </c>
      <c r="H49" s="19" t="s">
        <v>208</v>
      </c>
      <c r="I49" s="20" t="e">
        <f ca="1">_xll.DBRA("Tm1prod:Orders - Internal",H49,"Description")</f>
        <v>#NAME?</v>
      </c>
      <c r="J49" s="1">
        <v>0</v>
      </c>
      <c r="K49" s="34">
        <f t="shared" si="21"/>
        <v>0</v>
      </c>
      <c r="L49" s="36"/>
      <c r="M49" s="36"/>
      <c r="N49" s="43"/>
      <c r="O49" s="36"/>
      <c r="P49" s="36"/>
      <c r="Q49" s="36"/>
      <c r="R49"/>
      <c r="S49" s="38"/>
      <c r="T49"/>
      <c r="U49" s="39">
        <v>0.27</v>
      </c>
      <c r="V49" s="39">
        <v>0.73</v>
      </c>
      <c r="W49"/>
      <c r="X49" s="1">
        <f t="shared" si="26"/>
        <v>34.31</v>
      </c>
      <c r="Y49" s="40">
        <f t="shared" si="27"/>
        <v>9.2637000000000018</v>
      </c>
      <c r="Z49" s="40">
        <f t="shared" si="28"/>
        <v>25.046300000000002</v>
      </c>
      <c r="AA49" s="40"/>
      <c r="AB49" s="118"/>
      <c r="AC49" s="113">
        <f t="shared" si="29"/>
        <v>0</v>
      </c>
      <c r="AD49" s="1">
        <f t="shared" si="30"/>
        <v>0</v>
      </c>
      <c r="AE49" s="1">
        <f t="shared" si="31"/>
        <v>0</v>
      </c>
      <c r="AF49" s="40"/>
      <c r="AG49" s="118"/>
      <c r="AH49" s="113">
        <f t="shared" si="32"/>
        <v>0</v>
      </c>
      <c r="AI49" s="1">
        <f t="shared" si="33"/>
        <v>0</v>
      </c>
      <c r="AJ49" s="1">
        <f t="shared" si="34"/>
        <v>0</v>
      </c>
      <c r="AK49" s="40"/>
      <c r="AL49" s="118"/>
      <c r="AM49" s="1">
        <f t="shared" si="24"/>
        <v>0</v>
      </c>
      <c r="AN49" s="40"/>
      <c r="AO49" s="40"/>
      <c r="AP49" s="40"/>
      <c r="AQ49" s="118"/>
      <c r="AS49" s="1">
        <f t="shared" si="25"/>
        <v>0</v>
      </c>
      <c r="AT49" s="40">
        <f t="shared" si="25"/>
        <v>0</v>
      </c>
      <c r="AU49" s="40">
        <f t="shared" si="25"/>
        <v>0</v>
      </c>
      <c r="AV49" s="40">
        <f t="shared" si="22"/>
        <v>0</v>
      </c>
      <c r="AW49" s="118">
        <f t="shared" si="22"/>
        <v>0</v>
      </c>
      <c r="AX49" s="4"/>
      <c r="AY49" s="1">
        <f t="shared" si="13"/>
        <v>0</v>
      </c>
      <c r="AZ49" s="40">
        <f>AT49*'[3]Opex Summary'!$E$67</f>
        <v>0</v>
      </c>
      <c r="BA49" s="40">
        <f>AU49*'[3]Opex Summary'!$E$67</f>
        <v>0</v>
      </c>
      <c r="BB49" s="40">
        <f>AV49*'[3]Opex Summary'!$E$68</f>
        <v>0</v>
      </c>
      <c r="BC49" s="118">
        <f>AW49*'[3]Opex Summary'!$E$66</f>
        <v>0</v>
      </c>
      <c r="BE49" s="1">
        <f t="shared" si="14"/>
        <v>0</v>
      </c>
      <c r="BF49" s="40">
        <f>AZ49*'[3]Opex Summary'!$F$67</f>
        <v>0</v>
      </c>
      <c r="BG49" s="40">
        <f>BA49*'[3]Opex Summary'!$F$67</f>
        <v>0</v>
      </c>
      <c r="BH49" s="40">
        <f>BB49*'[3]Opex Summary'!$F$68</f>
        <v>0</v>
      </c>
      <c r="BI49" s="118">
        <f>BC49*'[3]Opex Summary'!$F$66</f>
        <v>0</v>
      </c>
      <c r="BK49" s="1">
        <f t="shared" si="15"/>
        <v>0</v>
      </c>
      <c r="BL49" s="40">
        <f>BF49*'[3]Opex Summary'!$G$67</f>
        <v>0</v>
      </c>
      <c r="BM49" s="40">
        <f>BG49*'[3]Opex Summary'!$G$67</f>
        <v>0</v>
      </c>
      <c r="BN49" s="40">
        <f>BH49*'[3]Opex Summary'!$G$68</f>
        <v>0</v>
      </c>
      <c r="BO49" s="118">
        <f>BI49*'[3]Opex Summary'!$G$66</f>
        <v>0</v>
      </c>
      <c r="BQ49" s="1">
        <f t="shared" si="16"/>
        <v>0</v>
      </c>
      <c r="BR49" s="40">
        <f>BL49*'[3]Opex Summary'!$H$67</f>
        <v>0</v>
      </c>
      <c r="BS49" s="40">
        <f>BM49*'[3]Opex Summary'!$H$67</f>
        <v>0</v>
      </c>
      <c r="BT49" s="40">
        <f>BN49*'[3]Opex Summary'!$H$68</f>
        <v>0</v>
      </c>
      <c r="BU49" s="118">
        <f>BO49*'[3]Opex Summary'!$H$66</f>
        <v>0</v>
      </c>
      <c r="BW49" s="1">
        <f t="shared" si="17"/>
        <v>0</v>
      </c>
      <c r="BX49" s="40">
        <f>BR49*'[3]Opex Summary'!$I$67</f>
        <v>0</v>
      </c>
      <c r="BY49" s="40">
        <f>BS49*'[3]Opex Summary'!$I$67</f>
        <v>0</v>
      </c>
      <c r="BZ49" s="40">
        <f>BT49*'[3]Opex Summary'!$I$68</f>
        <v>0</v>
      </c>
      <c r="CA49" s="118">
        <f>BU49*'[3]Opex Summary'!$I$66</f>
        <v>0</v>
      </c>
    </row>
    <row r="50" spans="1:79" ht="12.75">
      <c r="A50" s="19" t="s">
        <v>29</v>
      </c>
      <c r="B50" s="20" t="s">
        <v>632</v>
      </c>
      <c r="C50" s="1">
        <v>160779.65000000002</v>
      </c>
      <c r="D50" s="1">
        <v>229935.80000000005</v>
      </c>
      <c r="E50" s="1">
        <v>526364.97</v>
      </c>
      <c r="F50" s="1">
        <v>552028.22000000009</v>
      </c>
      <c r="H50" s="19" t="s">
        <v>29</v>
      </c>
      <c r="I50" s="20" t="e">
        <f ca="1">_xll.DBRA("Tm1prod:Orders - Internal",H50,"Description")</f>
        <v>#NAME?</v>
      </c>
      <c r="J50" s="1">
        <v>552028.22000000009</v>
      </c>
      <c r="K50" s="34">
        <f t="shared" si="21"/>
        <v>565828.92550000001</v>
      </c>
      <c r="L50" s="36">
        <v>203892.48671999996</v>
      </c>
      <c r="M50" s="36">
        <v>305838.73007999989</v>
      </c>
      <c r="N50" s="43"/>
      <c r="O50" s="36">
        <v>203892.48671999996</v>
      </c>
      <c r="P50" s="36">
        <v>305838.73007999989</v>
      </c>
      <c r="Q50" s="36"/>
      <c r="R50"/>
      <c r="S50" s="38">
        <f t="shared" si="23"/>
        <v>509731.21679999982</v>
      </c>
      <c r="T50"/>
      <c r="U50" s="39">
        <v>0.4</v>
      </c>
      <c r="V50" s="39">
        <v>0.6</v>
      </c>
      <c r="W50"/>
      <c r="X50" s="1">
        <f t="shared" si="26"/>
        <v>160779.65000000002</v>
      </c>
      <c r="Y50" s="40">
        <f t="shared" si="27"/>
        <v>64311.860000000015</v>
      </c>
      <c r="Z50" s="40">
        <f t="shared" si="28"/>
        <v>96467.790000000008</v>
      </c>
      <c r="AA50" s="40"/>
      <c r="AB50" s="118"/>
      <c r="AC50" s="113">
        <f t="shared" si="29"/>
        <v>229935.80000000005</v>
      </c>
      <c r="AD50" s="1">
        <f t="shared" si="30"/>
        <v>91974.320000000022</v>
      </c>
      <c r="AE50" s="1">
        <f t="shared" si="31"/>
        <v>137961.48000000001</v>
      </c>
      <c r="AF50" s="40"/>
      <c r="AG50" s="118"/>
      <c r="AH50" s="113">
        <f t="shared" si="32"/>
        <v>526364.97</v>
      </c>
      <c r="AI50" s="1">
        <f t="shared" si="33"/>
        <v>210545.98800000001</v>
      </c>
      <c r="AJ50" s="1">
        <f t="shared" si="34"/>
        <v>315818.98199999996</v>
      </c>
      <c r="AK50" s="40"/>
      <c r="AL50" s="118"/>
      <c r="AM50" s="1">
        <f t="shared" si="24"/>
        <v>552028.22000000009</v>
      </c>
      <c r="AN50" s="40">
        <f>AM50*U50</f>
        <v>220811.28800000006</v>
      </c>
      <c r="AO50" s="40">
        <f>AM50*V50</f>
        <v>331216.93200000003</v>
      </c>
      <c r="AP50" s="40"/>
      <c r="AQ50" s="118"/>
      <c r="AS50" s="1">
        <f t="shared" si="25"/>
        <v>552028.22000000009</v>
      </c>
      <c r="AT50" s="40">
        <f t="shared" si="25"/>
        <v>220811.28800000006</v>
      </c>
      <c r="AU50" s="40">
        <f t="shared" si="25"/>
        <v>331216.93200000003</v>
      </c>
      <c r="AV50" s="40">
        <f t="shared" si="22"/>
        <v>0</v>
      </c>
      <c r="AW50" s="118">
        <f t="shared" si="22"/>
        <v>0</v>
      </c>
      <c r="AX50" s="4"/>
      <c r="AY50" s="1">
        <f t="shared" si="13"/>
        <v>554908.58405851806</v>
      </c>
      <c r="AZ50" s="40">
        <f>AT50*'[3]Opex Summary'!$E$67</f>
        <v>221963.43362340727</v>
      </c>
      <c r="BA50" s="40">
        <f>AU50*'[3]Opex Summary'!$E$67</f>
        <v>332945.15043511085</v>
      </c>
      <c r="BB50" s="40">
        <f>AV50*'[3]Opex Summary'!$E$68</f>
        <v>0</v>
      </c>
      <c r="BC50" s="118">
        <f>AW50*'[3]Opex Summary'!$E$66</f>
        <v>0</v>
      </c>
      <c r="BE50" s="1">
        <f t="shared" si="14"/>
        <v>562296.85705875652</v>
      </c>
      <c r="BF50" s="40">
        <f>AZ50*'[3]Opex Summary'!$F$67</f>
        <v>224918.74282350263</v>
      </c>
      <c r="BG50" s="40">
        <f>BA50*'[3]Opex Summary'!$F$67</f>
        <v>337378.11423525389</v>
      </c>
      <c r="BH50" s="40">
        <f>BB50*'[3]Opex Summary'!$F$68</f>
        <v>0</v>
      </c>
      <c r="BI50" s="118">
        <f>BC50*'[3]Opex Summary'!$F$66</f>
        <v>0</v>
      </c>
      <c r="BK50" s="1">
        <f t="shared" si="15"/>
        <v>572806.72739323403</v>
      </c>
      <c r="BL50" s="40">
        <f>BF50*'[3]Opex Summary'!$G$67</f>
        <v>229122.69095729364</v>
      </c>
      <c r="BM50" s="40">
        <f>BG50*'[3]Opex Summary'!$G$67</f>
        <v>343684.03643594042</v>
      </c>
      <c r="BN50" s="40">
        <f>BH50*'[3]Opex Summary'!$G$68</f>
        <v>0</v>
      </c>
      <c r="BO50" s="118">
        <f>BI50*'[3]Opex Summary'!$G$66</f>
        <v>0</v>
      </c>
      <c r="BQ50" s="1">
        <f t="shared" si="16"/>
        <v>583668.56481230713</v>
      </c>
      <c r="BR50" s="40">
        <f>BL50*'[3]Opex Summary'!$H$67</f>
        <v>233467.42592492289</v>
      </c>
      <c r="BS50" s="40">
        <f>BM50*'[3]Opex Summary'!$H$67</f>
        <v>350201.13888738427</v>
      </c>
      <c r="BT50" s="40">
        <f>BN50*'[3]Opex Summary'!$H$68</f>
        <v>0</v>
      </c>
      <c r="BU50" s="118">
        <f>BO50*'[3]Opex Summary'!$H$66</f>
        <v>0</v>
      </c>
      <c r="BW50" s="1">
        <f t="shared" si="17"/>
        <v>594832.33256748307</v>
      </c>
      <c r="BX50" s="40">
        <f>BR50*'[3]Opex Summary'!$I$67</f>
        <v>237932.93302699327</v>
      </c>
      <c r="BY50" s="40">
        <f>BS50*'[3]Opex Summary'!$I$67</f>
        <v>356899.39954048983</v>
      </c>
      <c r="BZ50" s="40">
        <f>BT50*'[3]Opex Summary'!$I$68</f>
        <v>0</v>
      </c>
      <c r="CA50" s="118">
        <f>BU50*'[3]Opex Summary'!$I$66</f>
        <v>0</v>
      </c>
    </row>
    <row r="51" spans="1:79" ht="12.75">
      <c r="A51" s="19" t="s">
        <v>209</v>
      </c>
      <c r="B51" s="20" t="s">
        <v>633</v>
      </c>
      <c r="C51" s="1">
        <v>0</v>
      </c>
      <c r="D51" s="1">
        <v>0</v>
      </c>
      <c r="E51" s="1">
        <v>0</v>
      </c>
      <c r="F51" s="1">
        <v>0</v>
      </c>
      <c r="H51" s="19" t="s">
        <v>209</v>
      </c>
      <c r="I51" s="20" t="e">
        <f ca="1">_xll.DBRA("Tm1prod:Orders - Internal",H51,"Description")</f>
        <v>#NAME?</v>
      </c>
      <c r="J51" s="1">
        <v>0</v>
      </c>
      <c r="K51" s="34">
        <f t="shared" si="21"/>
        <v>0</v>
      </c>
      <c r="L51" s="36"/>
      <c r="M51" s="36"/>
      <c r="N51" s="43"/>
      <c r="O51" s="36"/>
      <c r="P51" s="36"/>
      <c r="Q51" s="36"/>
      <c r="R51"/>
      <c r="S51" s="38"/>
      <c r="T51"/>
      <c r="U51" s="39">
        <v>0.27</v>
      </c>
      <c r="V51" s="39">
        <v>0.73</v>
      </c>
      <c r="W51"/>
      <c r="X51" s="1">
        <f t="shared" si="26"/>
        <v>0</v>
      </c>
      <c r="Y51" s="40">
        <f t="shared" si="27"/>
        <v>0</v>
      </c>
      <c r="Z51" s="40">
        <f t="shared" si="28"/>
        <v>0</v>
      </c>
      <c r="AA51" s="40"/>
      <c r="AB51" s="118"/>
      <c r="AC51" s="113">
        <f t="shared" si="29"/>
        <v>0</v>
      </c>
      <c r="AD51" s="1">
        <f t="shared" si="30"/>
        <v>0</v>
      </c>
      <c r="AE51" s="1">
        <f t="shared" si="31"/>
        <v>0</v>
      </c>
      <c r="AF51" s="40"/>
      <c r="AG51" s="118"/>
      <c r="AH51" s="113">
        <f t="shared" si="32"/>
        <v>0</v>
      </c>
      <c r="AI51" s="1">
        <f t="shared" si="33"/>
        <v>0</v>
      </c>
      <c r="AJ51" s="1">
        <f t="shared" si="34"/>
        <v>0</v>
      </c>
      <c r="AK51" s="40"/>
      <c r="AL51" s="118"/>
      <c r="AM51" s="1">
        <f t="shared" si="24"/>
        <v>0</v>
      </c>
      <c r="AN51" s="40"/>
      <c r="AO51" s="40"/>
      <c r="AP51" s="40"/>
      <c r="AQ51" s="118"/>
      <c r="AS51" s="1">
        <f t="shared" si="25"/>
        <v>0</v>
      </c>
      <c r="AT51" s="40">
        <f t="shared" si="25"/>
        <v>0</v>
      </c>
      <c r="AU51" s="40">
        <f t="shared" si="25"/>
        <v>0</v>
      </c>
      <c r="AV51" s="40">
        <f t="shared" si="22"/>
        <v>0</v>
      </c>
      <c r="AW51" s="118">
        <f t="shared" si="22"/>
        <v>0</v>
      </c>
      <c r="AX51" s="4"/>
      <c r="AY51" s="1">
        <f t="shared" si="13"/>
        <v>0</v>
      </c>
      <c r="AZ51" s="40">
        <f>AT51*'[3]Opex Summary'!$E$67</f>
        <v>0</v>
      </c>
      <c r="BA51" s="40">
        <f>AU51*'[3]Opex Summary'!$E$67</f>
        <v>0</v>
      </c>
      <c r="BB51" s="40">
        <f>AV51*'[3]Opex Summary'!$E$68</f>
        <v>0</v>
      </c>
      <c r="BC51" s="118">
        <f>AW51*'[3]Opex Summary'!$E$66</f>
        <v>0</v>
      </c>
      <c r="BE51" s="1">
        <f t="shared" si="14"/>
        <v>0</v>
      </c>
      <c r="BF51" s="40">
        <f>AZ51*'[3]Opex Summary'!$F$67</f>
        <v>0</v>
      </c>
      <c r="BG51" s="40">
        <f>BA51*'[3]Opex Summary'!$F$67</f>
        <v>0</v>
      </c>
      <c r="BH51" s="40">
        <f>BB51*'[3]Opex Summary'!$F$68</f>
        <v>0</v>
      </c>
      <c r="BI51" s="118">
        <f>BC51*'[3]Opex Summary'!$F$66</f>
        <v>0</v>
      </c>
      <c r="BK51" s="1">
        <f t="shared" si="15"/>
        <v>0</v>
      </c>
      <c r="BL51" s="40">
        <f>BF51*'[3]Opex Summary'!$G$67</f>
        <v>0</v>
      </c>
      <c r="BM51" s="40">
        <f>BG51*'[3]Opex Summary'!$G$67</f>
        <v>0</v>
      </c>
      <c r="BN51" s="40">
        <f>BH51*'[3]Opex Summary'!$G$68</f>
        <v>0</v>
      </c>
      <c r="BO51" s="118">
        <f>BI51*'[3]Opex Summary'!$G$66</f>
        <v>0</v>
      </c>
      <c r="BQ51" s="1">
        <f t="shared" si="16"/>
        <v>0</v>
      </c>
      <c r="BR51" s="40">
        <f>BL51*'[3]Opex Summary'!$H$67</f>
        <v>0</v>
      </c>
      <c r="BS51" s="40">
        <f>BM51*'[3]Opex Summary'!$H$67</f>
        <v>0</v>
      </c>
      <c r="BT51" s="40">
        <f>BN51*'[3]Opex Summary'!$H$68</f>
        <v>0</v>
      </c>
      <c r="BU51" s="118">
        <f>BO51*'[3]Opex Summary'!$H$66</f>
        <v>0</v>
      </c>
      <c r="BW51" s="1">
        <f t="shared" si="17"/>
        <v>0</v>
      </c>
      <c r="BX51" s="40">
        <f>BR51*'[3]Opex Summary'!$I$67</f>
        <v>0</v>
      </c>
      <c r="BY51" s="40">
        <f>BS51*'[3]Opex Summary'!$I$67</f>
        <v>0</v>
      </c>
      <c r="BZ51" s="40">
        <f>BT51*'[3]Opex Summary'!$I$68</f>
        <v>0</v>
      </c>
      <c r="CA51" s="118">
        <f>BU51*'[3]Opex Summary'!$I$66</f>
        <v>0</v>
      </c>
    </row>
    <row r="52" spans="1:79" ht="12.75">
      <c r="A52" s="19" t="s">
        <v>30</v>
      </c>
      <c r="B52" s="20" t="s">
        <v>634</v>
      </c>
      <c r="C52" s="1">
        <v>43239.35</v>
      </c>
      <c r="D52" s="1">
        <v>29573.409999999996</v>
      </c>
      <c r="E52" s="1">
        <v>50101.779999999992</v>
      </c>
      <c r="F52" s="1">
        <v>14063.939999999999</v>
      </c>
      <c r="H52" s="19" t="s">
        <v>30</v>
      </c>
      <c r="I52" s="20" t="e">
        <f ca="1">_xll.DBRA("Tm1prod:Orders - Internal",H52,"Description")</f>
        <v>#NAME?</v>
      </c>
      <c r="J52" s="1">
        <v>14063.939999999999</v>
      </c>
      <c r="K52" s="34">
        <f t="shared" si="21"/>
        <v>14415.538499999997</v>
      </c>
      <c r="L52" s="36">
        <v>0</v>
      </c>
      <c r="M52" s="36">
        <v>8491.7751700000008</v>
      </c>
      <c r="N52" s="43"/>
      <c r="O52" s="36">
        <v>0</v>
      </c>
      <c r="P52" s="36">
        <v>8491.7751700000008</v>
      </c>
      <c r="Q52" s="36"/>
      <c r="R52"/>
      <c r="S52" s="38">
        <f t="shared" si="23"/>
        <v>8491.7751700000008</v>
      </c>
      <c r="T52"/>
      <c r="U52" s="39">
        <v>0</v>
      </c>
      <c r="V52" s="39">
        <v>1</v>
      </c>
      <c r="W52"/>
      <c r="X52" s="1">
        <f t="shared" si="26"/>
        <v>43239.35</v>
      </c>
      <c r="Y52" s="40">
        <f t="shared" si="27"/>
        <v>0</v>
      </c>
      <c r="Z52" s="40">
        <f t="shared" si="28"/>
        <v>43239.35</v>
      </c>
      <c r="AA52" s="40"/>
      <c r="AB52" s="118"/>
      <c r="AC52" s="113">
        <f t="shared" si="29"/>
        <v>29573.409999999996</v>
      </c>
      <c r="AD52" s="1">
        <f t="shared" si="30"/>
        <v>0</v>
      </c>
      <c r="AE52" s="1">
        <f t="shared" si="31"/>
        <v>29573.409999999996</v>
      </c>
      <c r="AF52" s="40"/>
      <c r="AG52" s="118"/>
      <c r="AH52" s="113">
        <f t="shared" si="32"/>
        <v>50101.779999999992</v>
      </c>
      <c r="AI52" s="1">
        <f t="shared" si="33"/>
        <v>0</v>
      </c>
      <c r="AJ52" s="1">
        <f t="shared" si="34"/>
        <v>50101.779999999992</v>
      </c>
      <c r="AK52" s="40"/>
      <c r="AL52" s="118"/>
      <c r="AM52" s="1">
        <f t="shared" si="24"/>
        <v>14063.939999999999</v>
      </c>
      <c r="AN52" s="40">
        <f>AM52*U52</f>
        <v>0</v>
      </c>
      <c r="AO52" s="40">
        <f>AM52*V52</f>
        <v>14063.939999999999</v>
      </c>
      <c r="AP52" s="40"/>
      <c r="AQ52" s="118"/>
      <c r="AS52" s="1">
        <f t="shared" si="25"/>
        <v>14063.939999999999</v>
      </c>
      <c r="AT52" s="40">
        <f t="shared" si="25"/>
        <v>0</v>
      </c>
      <c r="AU52" s="40">
        <f t="shared" si="25"/>
        <v>14063.939999999999</v>
      </c>
      <c r="AV52" s="40">
        <f t="shared" si="22"/>
        <v>0</v>
      </c>
      <c r="AW52" s="118">
        <f t="shared" si="22"/>
        <v>0</v>
      </c>
      <c r="AX52" s="4"/>
      <c r="AY52" s="1">
        <f t="shared" si="13"/>
        <v>14137.322602246591</v>
      </c>
      <c r="AZ52" s="40">
        <f>AT52*'[3]Opex Summary'!$E$67</f>
        <v>0</v>
      </c>
      <c r="BA52" s="40">
        <f>AU52*'[3]Opex Summary'!$E$67</f>
        <v>14137.322602246591</v>
      </c>
      <c r="BB52" s="40">
        <f>AV52*'[3]Opex Summary'!$E$68</f>
        <v>0</v>
      </c>
      <c r="BC52" s="118">
        <f>AW52*'[3]Opex Summary'!$E$66</f>
        <v>0</v>
      </c>
      <c r="BE52" s="1">
        <f t="shared" si="14"/>
        <v>14325.552523135369</v>
      </c>
      <c r="BF52" s="40">
        <f>AZ52*'[3]Opex Summary'!$F$67</f>
        <v>0</v>
      </c>
      <c r="BG52" s="40">
        <f>BA52*'[3]Opex Summary'!$F$67</f>
        <v>14325.552523135369</v>
      </c>
      <c r="BH52" s="40">
        <f>BB52*'[3]Opex Summary'!$F$68</f>
        <v>0</v>
      </c>
      <c r="BI52" s="118">
        <f>BC52*'[3]Opex Summary'!$F$66</f>
        <v>0</v>
      </c>
      <c r="BK52" s="1">
        <f t="shared" si="15"/>
        <v>14593.310910182814</v>
      </c>
      <c r="BL52" s="40">
        <f>BF52*'[3]Opex Summary'!$G$67</f>
        <v>0</v>
      </c>
      <c r="BM52" s="40">
        <f>BG52*'[3]Opex Summary'!$G$67</f>
        <v>14593.310910182814</v>
      </c>
      <c r="BN52" s="40">
        <f>BH52*'[3]Opex Summary'!$G$68</f>
        <v>0</v>
      </c>
      <c r="BO52" s="118">
        <f>BI52*'[3]Opex Summary'!$G$66</f>
        <v>0</v>
      </c>
      <c r="BQ52" s="1">
        <f t="shared" si="16"/>
        <v>14870.036309749523</v>
      </c>
      <c r="BR52" s="40">
        <f>BL52*'[3]Opex Summary'!$H$67</f>
        <v>0</v>
      </c>
      <c r="BS52" s="40">
        <f>BM52*'[3]Opex Summary'!$H$67</f>
        <v>14870.036309749523</v>
      </c>
      <c r="BT52" s="40">
        <f>BN52*'[3]Opex Summary'!$H$68</f>
        <v>0</v>
      </c>
      <c r="BU52" s="118">
        <f>BO52*'[3]Opex Summary'!$H$66</f>
        <v>0</v>
      </c>
      <c r="BW52" s="1">
        <f t="shared" si="17"/>
        <v>15154.453943113864</v>
      </c>
      <c r="BX52" s="40">
        <f>BR52*'[3]Opex Summary'!$I$67</f>
        <v>0</v>
      </c>
      <c r="BY52" s="40">
        <f>BS52*'[3]Opex Summary'!$I$67</f>
        <v>15154.453943113864</v>
      </c>
      <c r="BZ52" s="40">
        <f>BT52*'[3]Opex Summary'!$I$68</f>
        <v>0</v>
      </c>
      <c r="CA52" s="118">
        <f>BU52*'[3]Opex Summary'!$I$66</f>
        <v>0</v>
      </c>
    </row>
    <row r="53" spans="1:79" ht="12.75">
      <c r="A53" s="19" t="s">
        <v>31</v>
      </c>
      <c r="B53" s="20" t="s">
        <v>635</v>
      </c>
      <c r="C53" s="1">
        <v>60961.310000000005</v>
      </c>
      <c r="D53" s="1">
        <v>80399.699999999983</v>
      </c>
      <c r="E53" s="1">
        <v>74347.500000000015</v>
      </c>
      <c r="F53" s="1">
        <v>76351.559999999983</v>
      </c>
      <c r="H53" s="19" t="s">
        <v>31</v>
      </c>
      <c r="I53" s="20" t="e">
        <f ca="1">_xll.DBRA("Tm1prod:Orders - Internal",H53,"Description")</f>
        <v>#NAME?</v>
      </c>
      <c r="J53" s="1">
        <v>76351.559999999983</v>
      </c>
      <c r="K53" s="34">
        <f t="shared" si="21"/>
        <v>78260.348999999973</v>
      </c>
      <c r="L53" s="36">
        <v>0</v>
      </c>
      <c r="M53" s="36">
        <v>34256.843329999996</v>
      </c>
      <c r="N53" s="43"/>
      <c r="O53" s="36">
        <v>0</v>
      </c>
      <c r="P53" s="36">
        <v>34256.843329999996</v>
      </c>
      <c r="Q53" s="36"/>
      <c r="R53"/>
      <c r="S53" s="38">
        <f t="shared" si="23"/>
        <v>34256.843329999996</v>
      </c>
      <c r="T53"/>
      <c r="U53" s="39">
        <v>0</v>
      </c>
      <c r="V53" s="39">
        <v>1</v>
      </c>
      <c r="W53"/>
      <c r="X53" s="1">
        <f t="shared" si="26"/>
        <v>60961.310000000005</v>
      </c>
      <c r="Y53" s="40">
        <f t="shared" si="27"/>
        <v>0</v>
      </c>
      <c r="Z53" s="40">
        <f t="shared" si="28"/>
        <v>60961.310000000005</v>
      </c>
      <c r="AA53" s="40"/>
      <c r="AB53" s="118"/>
      <c r="AC53" s="113">
        <f t="shared" si="29"/>
        <v>80399.699999999983</v>
      </c>
      <c r="AD53" s="1">
        <f t="shared" si="30"/>
        <v>0</v>
      </c>
      <c r="AE53" s="1">
        <f t="shared" si="31"/>
        <v>80399.699999999983</v>
      </c>
      <c r="AF53" s="40"/>
      <c r="AG53" s="118"/>
      <c r="AH53" s="113">
        <f t="shared" si="32"/>
        <v>74347.500000000015</v>
      </c>
      <c r="AI53" s="1">
        <f t="shared" si="33"/>
        <v>0</v>
      </c>
      <c r="AJ53" s="1">
        <f t="shared" si="34"/>
        <v>74347.500000000015</v>
      </c>
      <c r="AK53" s="40"/>
      <c r="AL53" s="118"/>
      <c r="AM53" s="1">
        <f t="shared" si="24"/>
        <v>76351.559999999983</v>
      </c>
      <c r="AN53" s="40">
        <f>AM53*U53</f>
        <v>0</v>
      </c>
      <c r="AO53" s="40">
        <f>AM53*V53</f>
        <v>76351.559999999983</v>
      </c>
      <c r="AP53" s="40"/>
      <c r="AQ53" s="118"/>
      <c r="AS53" s="1">
        <f t="shared" si="25"/>
        <v>76351.559999999983</v>
      </c>
      <c r="AT53" s="40">
        <f t="shared" si="25"/>
        <v>0</v>
      </c>
      <c r="AU53" s="40">
        <f t="shared" si="25"/>
        <v>76351.559999999983</v>
      </c>
      <c r="AV53" s="40">
        <f t="shared" si="22"/>
        <v>0</v>
      </c>
      <c r="AW53" s="118">
        <f t="shared" si="22"/>
        <v>0</v>
      </c>
      <c r="AX53" s="4"/>
      <c r="AY53" s="1">
        <f t="shared" si="13"/>
        <v>76749.945954319104</v>
      </c>
      <c r="AZ53" s="40">
        <f>AT53*'[3]Opex Summary'!$E$67</f>
        <v>0</v>
      </c>
      <c r="BA53" s="40">
        <f>AU53*'[3]Opex Summary'!$E$67</f>
        <v>76749.945954319104</v>
      </c>
      <c r="BB53" s="40">
        <f>AV53*'[3]Opex Summary'!$E$68</f>
        <v>0</v>
      </c>
      <c r="BC53" s="118">
        <f>AW53*'[3]Opex Summary'!$E$66</f>
        <v>0</v>
      </c>
      <c r="BE53" s="1">
        <f t="shared" si="14"/>
        <v>77771.825178671235</v>
      </c>
      <c r="BF53" s="40">
        <f>AZ53*'[3]Opex Summary'!$F$67</f>
        <v>0</v>
      </c>
      <c r="BG53" s="40">
        <f>BA53*'[3]Opex Summary'!$F$67</f>
        <v>77771.825178671235</v>
      </c>
      <c r="BH53" s="40">
        <f>BB53*'[3]Opex Summary'!$F$68</f>
        <v>0</v>
      </c>
      <c r="BI53" s="118">
        <f>BC53*'[3]Opex Summary'!$F$66</f>
        <v>0</v>
      </c>
      <c r="BK53" s="1">
        <f t="shared" si="15"/>
        <v>79225.4555663262</v>
      </c>
      <c r="BL53" s="40">
        <f>BF53*'[3]Opex Summary'!$G$67</f>
        <v>0</v>
      </c>
      <c r="BM53" s="40">
        <f>BG53*'[3]Opex Summary'!$G$67</f>
        <v>79225.4555663262</v>
      </c>
      <c r="BN53" s="40">
        <f>BH53*'[3]Opex Summary'!$G$68</f>
        <v>0</v>
      </c>
      <c r="BO53" s="118">
        <f>BI53*'[3]Opex Summary'!$G$66</f>
        <v>0</v>
      </c>
      <c r="BQ53" s="1">
        <f t="shared" si="16"/>
        <v>80727.766863767858</v>
      </c>
      <c r="BR53" s="40">
        <f>BL53*'[3]Opex Summary'!$H$67</f>
        <v>0</v>
      </c>
      <c r="BS53" s="40">
        <f>BM53*'[3]Opex Summary'!$H$67</f>
        <v>80727.766863767858</v>
      </c>
      <c r="BT53" s="40">
        <f>BN53*'[3]Opex Summary'!$H$68</f>
        <v>0</v>
      </c>
      <c r="BU53" s="118">
        <f>BO53*'[3]Opex Summary'!$H$66</f>
        <v>0</v>
      </c>
      <c r="BW53" s="1">
        <f t="shared" si="17"/>
        <v>82271.838439647414</v>
      </c>
      <c r="BX53" s="40">
        <f>BR53*'[3]Opex Summary'!$I$67</f>
        <v>0</v>
      </c>
      <c r="BY53" s="40">
        <f>BS53*'[3]Opex Summary'!$I$67</f>
        <v>82271.838439647414</v>
      </c>
      <c r="BZ53" s="40">
        <f>BT53*'[3]Opex Summary'!$I$68</f>
        <v>0</v>
      </c>
      <c r="CA53" s="118">
        <f>BU53*'[3]Opex Summary'!$I$66</f>
        <v>0</v>
      </c>
    </row>
    <row r="54" spans="1:79" ht="12.75">
      <c r="A54" s="19" t="s">
        <v>32</v>
      </c>
      <c r="B54" s="20" t="s">
        <v>636</v>
      </c>
      <c r="C54" s="1">
        <v>23520.12</v>
      </c>
      <c r="D54" s="1">
        <v>26030.219999999998</v>
      </c>
      <c r="E54" s="1">
        <v>12092.289999999997</v>
      </c>
      <c r="F54" s="1">
        <v>18082.590000000004</v>
      </c>
      <c r="H54" s="19" t="s">
        <v>32</v>
      </c>
      <c r="I54" s="20" t="e">
        <f ca="1">_xll.DBRA("Tm1prod:Orders - Internal",H54,"Description")</f>
        <v>#NAME?</v>
      </c>
      <c r="J54" s="1">
        <v>18082.590000000004</v>
      </c>
      <c r="K54" s="34">
        <f t="shared" si="21"/>
        <v>18534.654750000002</v>
      </c>
      <c r="L54" s="36">
        <v>10825.159914999998</v>
      </c>
      <c r="M54" s="36">
        <v>10825.159914999998</v>
      </c>
      <c r="N54" s="43"/>
      <c r="O54" s="36">
        <v>10825.159914999998</v>
      </c>
      <c r="P54" s="36">
        <v>10825.159914999998</v>
      </c>
      <c r="Q54" s="36"/>
      <c r="R54"/>
      <c r="S54" s="38">
        <f t="shared" si="23"/>
        <v>21650.319829999997</v>
      </c>
      <c r="T54"/>
      <c r="U54" s="39">
        <v>0.5</v>
      </c>
      <c r="V54" s="39">
        <v>0.5</v>
      </c>
      <c r="W54"/>
      <c r="X54" s="1">
        <f t="shared" si="26"/>
        <v>23520.12</v>
      </c>
      <c r="Y54" s="40">
        <f t="shared" si="27"/>
        <v>11760.06</v>
      </c>
      <c r="Z54" s="40">
        <f t="shared" si="28"/>
        <v>11760.06</v>
      </c>
      <c r="AA54" s="40"/>
      <c r="AB54" s="118"/>
      <c r="AC54" s="113">
        <f t="shared" si="29"/>
        <v>26030.219999999998</v>
      </c>
      <c r="AD54" s="1">
        <f t="shared" si="30"/>
        <v>13015.109999999999</v>
      </c>
      <c r="AE54" s="1">
        <f t="shared" si="31"/>
        <v>13015.109999999999</v>
      </c>
      <c r="AF54" s="40"/>
      <c r="AG54" s="118"/>
      <c r="AH54" s="113">
        <f t="shared" si="32"/>
        <v>12092.289999999997</v>
      </c>
      <c r="AI54" s="1">
        <f t="shared" si="33"/>
        <v>6046.1449999999986</v>
      </c>
      <c r="AJ54" s="1">
        <f t="shared" si="34"/>
        <v>6046.1449999999986</v>
      </c>
      <c r="AK54" s="40"/>
      <c r="AL54" s="118"/>
      <c r="AM54" s="1">
        <f t="shared" si="24"/>
        <v>18082.590000000004</v>
      </c>
      <c r="AN54" s="40">
        <f>AM54*U54</f>
        <v>9041.2950000000019</v>
      </c>
      <c r="AO54" s="40">
        <f>AM54*V54</f>
        <v>9041.2950000000019</v>
      </c>
      <c r="AP54" s="40"/>
      <c r="AQ54" s="118"/>
      <c r="AS54" s="1">
        <f t="shared" si="25"/>
        <v>18082.590000000004</v>
      </c>
      <c r="AT54" s="40">
        <f t="shared" si="25"/>
        <v>9041.2950000000019</v>
      </c>
      <c r="AU54" s="40">
        <f t="shared" si="25"/>
        <v>9041.2950000000019</v>
      </c>
      <c r="AV54" s="40">
        <f t="shared" si="22"/>
        <v>0</v>
      </c>
      <c r="AW54" s="118">
        <f t="shared" si="22"/>
        <v>0</v>
      </c>
      <c r="AX54" s="4"/>
      <c r="AY54" s="1">
        <f t="shared" si="13"/>
        <v>18176.941050243266</v>
      </c>
      <c r="AZ54" s="40">
        <f>AT54*'[3]Opex Summary'!$E$67</f>
        <v>9088.4705251216328</v>
      </c>
      <c r="BA54" s="40">
        <f>AU54*'[3]Opex Summary'!$E$67</f>
        <v>9088.4705251216328</v>
      </c>
      <c r="BB54" s="40">
        <f>AV54*'[3]Opex Summary'!$E$68</f>
        <v>0</v>
      </c>
      <c r="BC54" s="118">
        <f>AW54*'[3]Opex Summary'!$E$66</f>
        <v>0</v>
      </c>
      <c r="BE54" s="1">
        <f t="shared" si="14"/>
        <v>18418.95605351861</v>
      </c>
      <c r="BF54" s="40">
        <f>AZ54*'[3]Opex Summary'!$F$67</f>
        <v>9209.4780267593051</v>
      </c>
      <c r="BG54" s="40">
        <f>BA54*'[3]Opex Summary'!$F$67</f>
        <v>9209.4780267593051</v>
      </c>
      <c r="BH54" s="40">
        <f>BB54*'[3]Opex Summary'!$F$68</f>
        <v>0</v>
      </c>
      <c r="BI54" s="118">
        <f>BC54*'[3]Opex Summary'!$F$66</f>
        <v>0</v>
      </c>
      <c r="BK54" s="1">
        <f t="shared" si="15"/>
        <v>18763.224098749197</v>
      </c>
      <c r="BL54" s="40">
        <f>BF54*'[3]Opex Summary'!$G$67</f>
        <v>9381.6120493745984</v>
      </c>
      <c r="BM54" s="40">
        <f>BG54*'[3]Opex Summary'!$G$67</f>
        <v>9381.6120493745984</v>
      </c>
      <c r="BN54" s="40">
        <f>BH54*'[3]Opex Summary'!$G$68</f>
        <v>0</v>
      </c>
      <c r="BO54" s="118">
        <f>BI54*'[3]Opex Summary'!$G$66</f>
        <v>0</v>
      </c>
      <c r="BQ54" s="1">
        <f t="shared" si="16"/>
        <v>19119.021403270617</v>
      </c>
      <c r="BR54" s="40">
        <f>BL54*'[3]Opex Summary'!$H$67</f>
        <v>9559.5107016353086</v>
      </c>
      <c r="BS54" s="40">
        <f>BM54*'[3]Opex Summary'!$H$67</f>
        <v>9559.5107016353086</v>
      </c>
      <c r="BT54" s="40">
        <f>BN54*'[3]Opex Summary'!$H$68</f>
        <v>0</v>
      </c>
      <c r="BU54" s="118">
        <f>BO54*'[3]Opex Summary'!$H$66</f>
        <v>0</v>
      </c>
      <c r="BW54" s="1">
        <f t="shared" si="17"/>
        <v>19484.708931296027</v>
      </c>
      <c r="BX54" s="40">
        <f>BR54*'[3]Opex Summary'!$I$67</f>
        <v>9742.3544656480135</v>
      </c>
      <c r="BY54" s="40">
        <f>BS54*'[3]Opex Summary'!$I$67</f>
        <v>9742.3544656480135</v>
      </c>
      <c r="BZ54" s="40">
        <f>BT54*'[3]Opex Summary'!$I$68</f>
        <v>0</v>
      </c>
      <c r="CA54" s="118">
        <f>BU54*'[3]Opex Summary'!$I$66</f>
        <v>0</v>
      </c>
    </row>
    <row r="55" spans="1:79" ht="12.75">
      <c r="A55" s="19" t="s">
        <v>33</v>
      </c>
      <c r="B55" s="20" t="s">
        <v>637</v>
      </c>
      <c r="C55" s="1">
        <v>13435.019999999997</v>
      </c>
      <c r="D55" s="1">
        <v>6969.8499999999985</v>
      </c>
      <c r="E55" s="1">
        <v>-2252.670000000001</v>
      </c>
      <c r="F55" s="1">
        <v>3075.3100000000004</v>
      </c>
      <c r="H55" s="19" t="s">
        <v>33</v>
      </c>
      <c r="I55" s="20" t="e">
        <f ca="1">_xll.DBRA("Tm1prod:Orders - Internal",H55,"Description")</f>
        <v>#NAME?</v>
      </c>
      <c r="J55" s="1">
        <v>3075.3100000000004</v>
      </c>
      <c r="K55" s="34">
        <f t="shared" si="21"/>
        <v>3152.1927500000002</v>
      </c>
      <c r="L55" s="36">
        <v>0</v>
      </c>
      <c r="M55" s="36">
        <v>0</v>
      </c>
      <c r="N55" s="43"/>
      <c r="O55" s="36">
        <v>0</v>
      </c>
      <c r="P55" s="36">
        <v>0</v>
      </c>
      <c r="Q55" s="36"/>
      <c r="R55"/>
      <c r="S55" s="38">
        <f t="shared" si="23"/>
        <v>0</v>
      </c>
      <c r="T55"/>
      <c r="U55" s="39">
        <v>0.27</v>
      </c>
      <c r="V55" s="39">
        <v>0.73</v>
      </c>
      <c r="W55"/>
      <c r="X55" s="1">
        <f t="shared" si="26"/>
        <v>13435.019999999997</v>
      </c>
      <c r="Y55" s="40">
        <f t="shared" si="27"/>
        <v>3627.4553999999994</v>
      </c>
      <c r="Z55" s="40">
        <f t="shared" si="28"/>
        <v>9807.5645999999979</v>
      </c>
      <c r="AA55" s="40"/>
      <c r="AB55" s="118"/>
      <c r="AC55" s="113">
        <f t="shared" si="29"/>
        <v>6969.8499999999985</v>
      </c>
      <c r="AD55" s="1">
        <f t="shared" si="30"/>
        <v>1881.8594999999998</v>
      </c>
      <c r="AE55" s="1">
        <f t="shared" si="31"/>
        <v>5087.990499999999</v>
      </c>
      <c r="AF55" s="40"/>
      <c r="AG55" s="118"/>
      <c r="AH55" s="113">
        <f t="shared" si="32"/>
        <v>-2252.670000000001</v>
      </c>
      <c r="AI55" s="1">
        <f t="shared" si="33"/>
        <v>-608.22090000000026</v>
      </c>
      <c r="AJ55" s="1">
        <f t="shared" si="34"/>
        <v>-1644.4491000000007</v>
      </c>
      <c r="AK55" s="40"/>
      <c r="AL55" s="118"/>
      <c r="AM55" s="1">
        <f t="shared" si="24"/>
        <v>3075.3100000000004</v>
      </c>
      <c r="AN55" s="40">
        <f>AM55*U55</f>
        <v>830.33370000000014</v>
      </c>
      <c r="AO55" s="40">
        <f>AM55*V55</f>
        <v>2244.9763000000003</v>
      </c>
      <c r="AP55" s="40"/>
      <c r="AQ55" s="118"/>
      <c r="AS55" s="1">
        <f t="shared" si="25"/>
        <v>3075.3100000000004</v>
      </c>
      <c r="AT55" s="40">
        <f t="shared" si="25"/>
        <v>830.33370000000014</v>
      </c>
      <c r="AU55" s="40">
        <f t="shared" si="25"/>
        <v>2244.9763000000003</v>
      </c>
      <c r="AV55" s="40">
        <f t="shared" si="22"/>
        <v>0</v>
      </c>
      <c r="AW55" s="118">
        <f t="shared" si="22"/>
        <v>0</v>
      </c>
      <c r="AX55" s="4"/>
      <c r="AY55" s="1">
        <f t="shared" si="13"/>
        <v>3091.3563035618022</v>
      </c>
      <c r="AZ55" s="40">
        <f>AT55*'[3]Opex Summary'!$E$67</f>
        <v>834.66620196168662</v>
      </c>
      <c r="BA55" s="40">
        <f>AU55*'[3]Opex Summary'!$E$67</f>
        <v>2256.6901016001157</v>
      </c>
      <c r="BB55" s="40">
        <f>AV55*'[3]Opex Summary'!$E$68</f>
        <v>0</v>
      </c>
      <c r="BC55" s="118">
        <f>AW55*'[3]Opex Summary'!$E$66</f>
        <v>0</v>
      </c>
      <c r="BE55" s="1">
        <f t="shared" si="14"/>
        <v>3132.5158476162046</v>
      </c>
      <c r="BF55" s="40">
        <f>AZ55*'[3]Opex Summary'!$F$67</f>
        <v>845.77927885637519</v>
      </c>
      <c r="BG55" s="40">
        <f>BA55*'[3]Opex Summary'!$F$67</f>
        <v>2286.7365687598294</v>
      </c>
      <c r="BH55" s="40">
        <f>BB55*'[3]Opex Summary'!$F$68</f>
        <v>0</v>
      </c>
      <c r="BI55" s="118">
        <f>BC55*'[3]Opex Summary'!$F$66</f>
        <v>0</v>
      </c>
      <c r="BK55" s="1">
        <f t="shared" si="15"/>
        <v>3191.0655886753157</v>
      </c>
      <c r="BL55" s="40">
        <f>BF55*'[3]Opex Summary'!$G$67</f>
        <v>861.58770894233521</v>
      </c>
      <c r="BM55" s="40">
        <f>BG55*'[3]Opex Summary'!$G$67</f>
        <v>2329.4778797329805</v>
      </c>
      <c r="BN55" s="40">
        <f>BH55*'[3]Opex Summary'!$G$68</f>
        <v>0</v>
      </c>
      <c r="BO55" s="118">
        <f>BI55*'[3]Opex Summary'!$G$66</f>
        <v>0</v>
      </c>
      <c r="BQ55" s="1">
        <f t="shared" si="16"/>
        <v>3251.5761133605388</v>
      </c>
      <c r="BR55" s="40">
        <f>BL55*'[3]Opex Summary'!$H$67</f>
        <v>877.92555060734549</v>
      </c>
      <c r="BS55" s="40">
        <f>BM55*'[3]Opex Summary'!$H$67</f>
        <v>2373.6505627531933</v>
      </c>
      <c r="BT55" s="40">
        <f>BN55*'[3]Opex Summary'!$H$68</f>
        <v>0</v>
      </c>
      <c r="BU55" s="118">
        <f>BO55*'[3]Opex Summary'!$H$66</f>
        <v>0</v>
      </c>
      <c r="BW55" s="1">
        <f t="shared" si="17"/>
        <v>3313.768670500408</v>
      </c>
      <c r="BX55" s="40">
        <f>BR55*'[3]Opex Summary'!$I$67</f>
        <v>894.71754103511012</v>
      </c>
      <c r="BY55" s="40">
        <f>BS55*'[3]Opex Summary'!$I$67</f>
        <v>2419.0511294652979</v>
      </c>
      <c r="BZ55" s="40">
        <f>BT55*'[3]Opex Summary'!$I$68</f>
        <v>0</v>
      </c>
      <c r="CA55" s="118">
        <f>BU55*'[3]Opex Summary'!$I$66</f>
        <v>0</v>
      </c>
    </row>
    <row r="56" spans="1:79" ht="12.75">
      <c r="A56" s="19" t="s">
        <v>210</v>
      </c>
      <c r="B56" s="20" t="s">
        <v>638</v>
      </c>
      <c r="C56" s="1">
        <v>9402.83</v>
      </c>
      <c r="D56" s="1">
        <v>-60.100000000000364</v>
      </c>
      <c r="E56" s="1">
        <v>0</v>
      </c>
      <c r="F56" s="1">
        <v>0</v>
      </c>
      <c r="H56" s="19" t="s">
        <v>210</v>
      </c>
      <c r="I56" s="20" t="e">
        <f ca="1">_xll.DBRA("Tm1prod:Orders - Internal",H56,"Description")</f>
        <v>#NAME?</v>
      </c>
      <c r="J56" s="1">
        <v>0</v>
      </c>
      <c r="K56" s="34">
        <f t="shared" si="21"/>
        <v>0</v>
      </c>
      <c r="L56" s="36"/>
      <c r="M56" s="36"/>
      <c r="N56" s="43"/>
      <c r="O56" s="36"/>
      <c r="P56" s="36"/>
      <c r="Q56" s="36"/>
      <c r="R56"/>
      <c r="S56" s="38"/>
      <c r="T56"/>
      <c r="U56" s="39">
        <v>0.27</v>
      </c>
      <c r="V56" s="39">
        <v>0.73</v>
      </c>
      <c r="W56"/>
      <c r="X56" s="1">
        <f t="shared" si="26"/>
        <v>9402.83</v>
      </c>
      <c r="Y56" s="40">
        <f t="shared" si="27"/>
        <v>2538.7641000000003</v>
      </c>
      <c r="Z56" s="40">
        <f t="shared" si="28"/>
        <v>6864.0658999999996</v>
      </c>
      <c r="AA56" s="40"/>
      <c r="AB56" s="118"/>
      <c r="AC56" s="113">
        <f t="shared" si="29"/>
        <v>-60.100000000000364</v>
      </c>
      <c r="AD56" s="1">
        <f t="shared" si="30"/>
        <v>-16.2270000000001</v>
      </c>
      <c r="AE56" s="1">
        <f t="shared" si="31"/>
        <v>-43.873000000000268</v>
      </c>
      <c r="AF56" s="40"/>
      <c r="AG56" s="118"/>
      <c r="AH56" s="113">
        <f t="shared" si="32"/>
        <v>0</v>
      </c>
      <c r="AI56" s="1">
        <f t="shared" si="33"/>
        <v>0</v>
      </c>
      <c r="AJ56" s="1">
        <f t="shared" si="34"/>
        <v>0</v>
      </c>
      <c r="AK56" s="40"/>
      <c r="AL56" s="118"/>
      <c r="AM56" s="1">
        <f t="shared" si="24"/>
        <v>0</v>
      </c>
      <c r="AN56" s="40"/>
      <c r="AO56" s="40"/>
      <c r="AP56" s="40"/>
      <c r="AQ56" s="118"/>
      <c r="AS56" s="1">
        <f t="shared" si="25"/>
        <v>0</v>
      </c>
      <c r="AT56" s="40">
        <f t="shared" si="25"/>
        <v>0</v>
      </c>
      <c r="AU56" s="40">
        <f t="shared" si="25"/>
        <v>0</v>
      </c>
      <c r="AV56" s="40">
        <f t="shared" si="22"/>
        <v>0</v>
      </c>
      <c r="AW56" s="118">
        <f t="shared" si="22"/>
        <v>0</v>
      </c>
      <c r="AX56" s="4"/>
      <c r="AY56" s="1">
        <f t="shared" si="13"/>
        <v>0</v>
      </c>
      <c r="AZ56" s="40">
        <f>AT56*'[3]Opex Summary'!$E$67</f>
        <v>0</v>
      </c>
      <c r="BA56" s="40">
        <f>AU56*'[3]Opex Summary'!$E$67</f>
        <v>0</v>
      </c>
      <c r="BB56" s="40">
        <f>AV56*'[3]Opex Summary'!$E$68</f>
        <v>0</v>
      </c>
      <c r="BC56" s="118">
        <f>AW56*'[3]Opex Summary'!$E$66</f>
        <v>0</v>
      </c>
      <c r="BE56" s="1">
        <f t="shared" si="14"/>
        <v>0</v>
      </c>
      <c r="BF56" s="40">
        <f>AZ56*'[3]Opex Summary'!$F$67</f>
        <v>0</v>
      </c>
      <c r="BG56" s="40">
        <f>BA56*'[3]Opex Summary'!$F$67</f>
        <v>0</v>
      </c>
      <c r="BH56" s="40">
        <f>BB56*'[3]Opex Summary'!$F$68</f>
        <v>0</v>
      </c>
      <c r="BI56" s="118">
        <f>BC56*'[3]Opex Summary'!$F$66</f>
        <v>0</v>
      </c>
      <c r="BK56" s="1">
        <f t="shared" si="15"/>
        <v>0</v>
      </c>
      <c r="BL56" s="40">
        <f>BF56*'[3]Opex Summary'!$G$67</f>
        <v>0</v>
      </c>
      <c r="BM56" s="40">
        <f>BG56*'[3]Opex Summary'!$G$67</f>
        <v>0</v>
      </c>
      <c r="BN56" s="40">
        <f>BH56*'[3]Opex Summary'!$G$68</f>
        <v>0</v>
      </c>
      <c r="BO56" s="118">
        <f>BI56*'[3]Opex Summary'!$G$66</f>
        <v>0</v>
      </c>
      <c r="BQ56" s="1">
        <f t="shared" si="16"/>
        <v>0</v>
      </c>
      <c r="BR56" s="40">
        <f>BL56*'[3]Opex Summary'!$H$67</f>
        <v>0</v>
      </c>
      <c r="BS56" s="40">
        <f>BM56*'[3]Opex Summary'!$H$67</f>
        <v>0</v>
      </c>
      <c r="BT56" s="40">
        <f>BN56*'[3]Opex Summary'!$H$68</f>
        <v>0</v>
      </c>
      <c r="BU56" s="118">
        <f>BO56*'[3]Opex Summary'!$H$66</f>
        <v>0</v>
      </c>
      <c r="BW56" s="1">
        <f t="shared" si="17"/>
        <v>0</v>
      </c>
      <c r="BX56" s="40">
        <f>BR56*'[3]Opex Summary'!$I$67</f>
        <v>0</v>
      </c>
      <c r="BY56" s="40">
        <f>BS56*'[3]Opex Summary'!$I$67</f>
        <v>0</v>
      </c>
      <c r="BZ56" s="40">
        <f>BT56*'[3]Opex Summary'!$I$68</f>
        <v>0</v>
      </c>
      <c r="CA56" s="118">
        <f>BU56*'[3]Opex Summary'!$I$66</f>
        <v>0</v>
      </c>
    </row>
    <row r="57" spans="1:79" ht="12.75">
      <c r="A57" s="19" t="s">
        <v>211</v>
      </c>
      <c r="B57" s="20" t="s">
        <v>639</v>
      </c>
      <c r="C57" s="1">
        <v>8329.4599999999991</v>
      </c>
      <c r="D57" s="1">
        <v>8108.4</v>
      </c>
      <c r="E57" s="1">
        <v>0</v>
      </c>
      <c r="F57" s="1">
        <v>0</v>
      </c>
      <c r="H57" s="19" t="s">
        <v>211</v>
      </c>
      <c r="I57" s="20" t="e">
        <f ca="1">_xll.DBRA("Tm1prod:Orders - Internal",H57,"Description")</f>
        <v>#NAME?</v>
      </c>
      <c r="J57" s="1">
        <v>0</v>
      </c>
      <c r="K57" s="34">
        <f t="shared" si="21"/>
        <v>0</v>
      </c>
      <c r="L57" s="36"/>
      <c r="M57" s="36"/>
      <c r="N57" s="43"/>
      <c r="O57" s="36"/>
      <c r="P57" s="36"/>
      <c r="Q57" s="36"/>
      <c r="R57"/>
      <c r="S57" s="38"/>
      <c r="T57"/>
      <c r="U57" s="39">
        <v>0.27</v>
      </c>
      <c r="V57" s="39">
        <v>0.73</v>
      </c>
      <c r="W57"/>
      <c r="X57" s="1">
        <f t="shared" si="26"/>
        <v>8329.4599999999991</v>
      </c>
      <c r="Y57" s="40">
        <f t="shared" si="27"/>
        <v>2248.9542000000001</v>
      </c>
      <c r="Z57" s="40">
        <f t="shared" si="28"/>
        <v>6080.505799999999</v>
      </c>
      <c r="AA57" s="40"/>
      <c r="AB57" s="118"/>
      <c r="AC57" s="113">
        <f t="shared" si="29"/>
        <v>8108.4</v>
      </c>
      <c r="AD57" s="1">
        <f t="shared" si="30"/>
        <v>2189.268</v>
      </c>
      <c r="AE57" s="1">
        <f t="shared" si="31"/>
        <v>5919.1319999999996</v>
      </c>
      <c r="AF57" s="40"/>
      <c r="AG57" s="118"/>
      <c r="AH57" s="113">
        <f t="shared" si="32"/>
        <v>0</v>
      </c>
      <c r="AI57" s="1">
        <f t="shared" si="33"/>
        <v>0</v>
      </c>
      <c r="AJ57" s="1">
        <f t="shared" si="34"/>
        <v>0</v>
      </c>
      <c r="AK57" s="40"/>
      <c r="AL57" s="118"/>
      <c r="AM57" s="1">
        <f t="shared" si="24"/>
        <v>0</v>
      </c>
      <c r="AN57" s="40"/>
      <c r="AO57" s="40"/>
      <c r="AP57" s="40"/>
      <c r="AQ57" s="118"/>
      <c r="AS57" s="1">
        <f t="shared" si="25"/>
        <v>0</v>
      </c>
      <c r="AT57" s="40">
        <f t="shared" si="25"/>
        <v>0</v>
      </c>
      <c r="AU57" s="40">
        <f t="shared" si="25"/>
        <v>0</v>
      </c>
      <c r="AV57" s="40">
        <f t="shared" si="22"/>
        <v>0</v>
      </c>
      <c r="AW57" s="118">
        <f t="shared" si="22"/>
        <v>0</v>
      </c>
      <c r="AX57" s="4"/>
      <c r="AY57" s="1">
        <f t="shared" si="13"/>
        <v>0</v>
      </c>
      <c r="AZ57" s="40">
        <f>AT57*'[3]Opex Summary'!$E$67</f>
        <v>0</v>
      </c>
      <c r="BA57" s="40">
        <f>AU57*'[3]Opex Summary'!$E$67</f>
        <v>0</v>
      </c>
      <c r="BB57" s="40">
        <f>AV57*'[3]Opex Summary'!$E$68</f>
        <v>0</v>
      </c>
      <c r="BC57" s="118">
        <f>AW57*'[3]Opex Summary'!$E$66</f>
        <v>0</v>
      </c>
      <c r="BE57" s="1">
        <f t="shared" si="14"/>
        <v>0</v>
      </c>
      <c r="BF57" s="40">
        <f>AZ57*'[3]Opex Summary'!$F$67</f>
        <v>0</v>
      </c>
      <c r="BG57" s="40">
        <f>BA57*'[3]Opex Summary'!$F$67</f>
        <v>0</v>
      </c>
      <c r="BH57" s="40">
        <f>BB57*'[3]Opex Summary'!$F$68</f>
        <v>0</v>
      </c>
      <c r="BI57" s="118">
        <f>BC57*'[3]Opex Summary'!$F$66</f>
        <v>0</v>
      </c>
      <c r="BK57" s="1">
        <f t="shared" si="15"/>
        <v>0</v>
      </c>
      <c r="BL57" s="40">
        <f>BF57*'[3]Opex Summary'!$G$67</f>
        <v>0</v>
      </c>
      <c r="BM57" s="40">
        <f>BG57*'[3]Opex Summary'!$G$67</f>
        <v>0</v>
      </c>
      <c r="BN57" s="40">
        <f>BH57*'[3]Opex Summary'!$G$68</f>
        <v>0</v>
      </c>
      <c r="BO57" s="118">
        <f>BI57*'[3]Opex Summary'!$G$66</f>
        <v>0</v>
      </c>
      <c r="BQ57" s="1">
        <f t="shared" si="16"/>
        <v>0</v>
      </c>
      <c r="BR57" s="40">
        <f>BL57*'[3]Opex Summary'!$H$67</f>
        <v>0</v>
      </c>
      <c r="BS57" s="40">
        <f>BM57*'[3]Opex Summary'!$H$67</f>
        <v>0</v>
      </c>
      <c r="BT57" s="40">
        <f>BN57*'[3]Opex Summary'!$H$68</f>
        <v>0</v>
      </c>
      <c r="BU57" s="118">
        <f>BO57*'[3]Opex Summary'!$H$66</f>
        <v>0</v>
      </c>
      <c r="BW57" s="1">
        <f t="shared" si="17"/>
        <v>0</v>
      </c>
      <c r="BX57" s="40">
        <f>BR57*'[3]Opex Summary'!$I$67</f>
        <v>0</v>
      </c>
      <c r="BY57" s="40">
        <f>BS57*'[3]Opex Summary'!$I$67</f>
        <v>0</v>
      </c>
      <c r="BZ57" s="40">
        <f>BT57*'[3]Opex Summary'!$I$68</f>
        <v>0</v>
      </c>
      <c r="CA57" s="118">
        <f>BU57*'[3]Opex Summary'!$I$66</f>
        <v>0</v>
      </c>
    </row>
    <row r="58" spans="1:79" ht="12.75">
      <c r="A58" s="19" t="s">
        <v>212</v>
      </c>
      <c r="B58" s="20" t="s">
        <v>640</v>
      </c>
      <c r="C58" s="1">
        <v>1.2505552149377763E-12</v>
      </c>
      <c r="D58" s="1">
        <v>13532.749999999998</v>
      </c>
      <c r="E58" s="1">
        <v>0</v>
      </c>
      <c r="F58" s="1">
        <v>0</v>
      </c>
      <c r="H58" s="19" t="s">
        <v>212</v>
      </c>
      <c r="I58" s="20" t="e">
        <f ca="1">_xll.DBRA("Tm1prod:Orders - Internal",H58,"Description")</f>
        <v>#NAME?</v>
      </c>
      <c r="J58" s="1">
        <v>0</v>
      </c>
      <c r="K58" s="34">
        <f t="shared" si="21"/>
        <v>0</v>
      </c>
      <c r="L58" s="36"/>
      <c r="M58" s="36"/>
      <c r="N58" s="43"/>
      <c r="O58" s="36"/>
      <c r="P58" s="36"/>
      <c r="Q58" s="36"/>
      <c r="R58"/>
      <c r="S58" s="38"/>
      <c r="T58"/>
      <c r="U58" s="39">
        <v>0.27</v>
      </c>
      <c r="V58" s="39">
        <v>0.73</v>
      </c>
      <c r="W58"/>
      <c r="X58" s="1">
        <f t="shared" si="26"/>
        <v>1.2505552149377763E-12</v>
      </c>
      <c r="Y58" s="40">
        <f t="shared" si="27"/>
        <v>3.3764990803319963E-13</v>
      </c>
      <c r="Z58" s="40">
        <f t="shared" si="28"/>
        <v>9.1290530690457665E-13</v>
      </c>
      <c r="AA58" s="40"/>
      <c r="AB58" s="118"/>
      <c r="AC58" s="113">
        <f t="shared" si="29"/>
        <v>13532.749999999998</v>
      </c>
      <c r="AD58" s="1">
        <f t="shared" si="30"/>
        <v>3653.8424999999997</v>
      </c>
      <c r="AE58" s="1">
        <f t="shared" si="31"/>
        <v>9878.9074999999975</v>
      </c>
      <c r="AF58" s="40"/>
      <c r="AG58" s="118"/>
      <c r="AH58" s="113">
        <f t="shared" si="32"/>
        <v>0</v>
      </c>
      <c r="AI58" s="1">
        <f t="shared" si="33"/>
        <v>0</v>
      </c>
      <c r="AJ58" s="1">
        <f t="shared" si="34"/>
        <v>0</v>
      </c>
      <c r="AK58" s="40"/>
      <c r="AL58" s="118"/>
      <c r="AM58" s="1">
        <f t="shared" si="24"/>
        <v>0</v>
      </c>
      <c r="AN58" s="40"/>
      <c r="AO58" s="40"/>
      <c r="AP58" s="40"/>
      <c r="AQ58" s="118"/>
      <c r="AS58" s="1">
        <f t="shared" si="25"/>
        <v>0</v>
      </c>
      <c r="AT58" s="40">
        <f t="shared" si="25"/>
        <v>0</v>
      </c>
      <c r="AU58" s="40">
        <f t="shared" si="25"/>
        <v>0</v>
      </c>
      <c r="AV58" s="40">
        <f t="shared" si="22"/>
        <v>0</v>
      </c>
      <c r="AW58" s="118">
        <f t="shared" si="22"/>
        <v>0</v>
      </c>
      <c r="AX58" s="4"/>
      <c r="AY58" s="1">
        <f t="shared" si="13"/>
        <v>0</v>
      </c>
      <c r="AZ58" s="40">
        <f>AT58*'[3]Opex Summary'!$E$67</f>
        <v>0</v>
      </c>
      <c r="BA58" s="40">
        <f>AU58*'[3]Opex Summary'!$E$67</f>
        <v>0</v>
      </c>
      <c r="BB58" s="40">
        <f>AV58*'[3]Opex Summary'!$E$68</f>
        <v>0</v>
      </c>
      <c r="BC58" s="118">
        <f>AW58*'[3]Opex Summary'!$E$66</f>
        <v>0</v>
      </c>
      <c r="BE58" s="1">
        <f t="shared" si="14"/>
        <v>0</v>
      </c>
      <c r="BF58" s="40">
        <f>AZ58*'[3]Opex Summary'!$F$67</f>
        <v>0</v>
      </c>
      <c r="BG58" s="40">
        <f>BA58*'[3]Opex Summary'!$F$67</f>
        <v>0</v>
      </c>
      <c r="BH58" s="40">
        <f>BB58*'[3]Opex Summary'!$F$68</f>
        <v>0</v>
      </c>
      <c r="BI58" s="118">
        <f>BC58*'[3]Opex Summary'!$F$66</f>
        <v>0</v>
      </c>
      <c r="BK58" s="1">
        <f t="shared" si="15"/>
        <v>0</v>
      </c>
      <c r="BL58" s="40">
        <f>BF58*'[3]Opex Summary'!$G$67</f>
        <v>0</v>
      </c>
      <c r="BM58" s="40">
        <f>BG58*'[3]Opex Summary'!$G$67</f>
        <v>0</v>
      </c>
      <c r="BN58" s="40">
        <f>BH58*'[3]Opex Summary'!$G$68</f>
        <v>0</v>
      </c>
      <c r="BO58" s="118">
        <f>BI58*'[3]Opex Summary'!$G$66</f>
        <v>0</v>
      </c>
      <c r="BQ58" s="1">
        <f t="shared" si="16"/>
        <v>0</v>
      </c>
      <c r="BR58" s="40">
        <f>BL58*'[3]Opex Summary'!$H$67</f>
        <v>0</v>
      </c>
      <c r="BS58" s="40">
        <f>BM58*'[3]Opex Summary'!$H$67</f>
        <v>0</v>
      </c>
      <c r="BT58" s="40">
        <f>BN58*'[3]Opex Summary'!$H$68</f>
        <v>0</v>
      </c>
      <c r="BU58" s="118">
        <f>BO58*'[3]Opex Summary'!$H$66</f>
        <v>0</v>
      </c>
      <c r="BW58" s="1">
        <f t="shared" si="17"/>
        <v>0</v>
      </c>
      <c r="BX58" s="40">
        <f>BR58*'[3]Opex Summary'!$I$67</f>
        <v>0</v>
      </c>
      <c r="BY58" s="40">
        <f>BS58*'[3]Opex Summary'!$I$67</f>
        <v>0</v>
      </c>
      <c r="BZ58" s="40">
        <f>BT58*'[3]Opex Summary'!$I$68</f>
        <v>0</v>
      </c>
      <c r="CA58" s="118">
        <f>BU58*'[3]Opex Summary'!$I$66</f>
        <v>0</v>
      </c>
    </row>
    <row r="59" spans="1:79" ht="12.75">
      <c r="A59" s="19" t="s">
        <v>213</v>
      </c>
      <c r="B59" s="20" t="s">
        <v>641</v>
      </c>
      <c r="C59" s="1">
        <v>-104.89999999999839</v>
      </c>
      <c r="D59" s="1">
        <v>250</v>
      </c>
      <c r="E59" s="1">
        <v>0</v>
      </c>
      <c r="F59" s="1">
        <v>0</v>
      </c>
      <c r="H59" s="19" t="s">
        <v>213</v>
      </c>
      <c r="I59" s="20" t="e">
        <f ca="1">_xll.DBRA("Tm1prod:Orders - Internal",H59,"Description")</f>
        <v>#NAME?</v>
      </c>
      <c r="J59" s="1">
        <v>0</v>
      </c>
      <c r="K59" s="34">
        <f t="shared" si="21"/>
        <v>0</v>
      </c>
      <c r="L59" s="36"/>
      <c r="M59" s="36"/>
      <c r="N59" s="43"/>
      <c r="O59" s="36"/>
      <c r="P59" s="36"/>
      <c r="Q59" s="36"/>
      <c r="R59"/>
      <c r="S59" s="38"/>
      <c r="T59"/>
      <c r="U59" s="39">
        <v>0.27</v>
      </c>
      <c r="V59" s="39">
        <v>0.73</v>
      </c>
      <c r="W59"/>
      <c r="X59" s="1">
        <f t="shared" si="26"/>
        <v>-104.89999999999839</v>
      </c>
      <c r="Y59" s="40">
        <f t="shared" si="27"/>
        <v>-28.322999999999567</v>
      </c>
      <c r="Z59" s="40">
        <f t="shared" si="28"/>
        <v>-76.576999999998819</v>
      </c>
      <c r="AA59" s="40"/>
      <c r="AB59" s="118"/>
      <c r="AC59" s="113">
        <f t="shared" si="29"/>
        <v>250</v>
      </c>
      <c r="AD59" s="1">
        <f t="shared" si="30"/>
        <v>67.5</v>
      </c>
      <c r="AE59" s="1">
        <f t="shared" si="31"/>
        <v>182.5</v>
      </c>
      <c r="AF59" s="40"/>
      <c r="AG59" s="118"/>
      <c r="AH59" s="113">
        <f t="shared" si="32"/>
        <v>0</v>
      </c>
      <c r="AI59" s="1">
        <f t="shared" si="33"/>
        <v>0</v>
      </c>
      <c r="AJ59" s="1">
        <f t="shared" si="34"/>
        <v>0</v>
      </c>
      <c r="AK59" s="40"/>
      <c r="AL59" s="118"/>
      <c r="AM59" s="1">
        <f t="shared" si="24"/>
        <v>0</v>
      </c>
      <c r="AN59" s="40"/>
      <c r="AO59" s="40"/>
      <c r="AP59" s="40"/>
      <c r="AQ59" s="118"/>
      <c r="AS59" s="1">
        <f t="shared" si="25"/>
        <v>0</v>
      </c>
      <c r="AT59" s="40">
        <f t="shared" si="25"/>
        <v>0</v>
      </c>
      <c r="AU59" s="40">
        <f t="shared" si="25"/>
        <v>0</v>
      </c>
      <c r="AV59" s="40">
        <f t="shared" si="22"/>
        <v>0</v>
      </c>
      <c r="AW59" s="118">
        <f t="shared" si="22"/>
        <v>0</v>
      </c>
      <c r="AX59" s="4"/>
      <c r="AY59" s="1">
        <f t="shared" si="13"/>
        <v>0</v>
      </c>
      <c r="AZ59" s="40">
        <f>AT59*'[3]Opex Summary'!$E$67</f>
        <v>0</v>
      </c>
      <c r="BA59" s="40">
        <f>AU59*'[3]Opex Summary'!$E$67</f>
        <v>0</v>
      </c>
      <c r="BB59" s="40">
        <f>AV59*'[3]Opex Summary'!$E$68</f>
        <v>0</v>
      </c>
      <c r="BC59" s="118">
        <f>AW59*'[3]Opex Summary'!$E$66</f>
        <v>0</v>
      </c>
      <c r="BE59" s="1">
        <f t="shared" si="14"/>
        <v>0</v>
      </c>
      <c r="BF59" s="40">
        <f>AZ59*'[3]Opex Summary'!$F$67</f>
        <v>0</v>
      </c>
      <c r="BG59" s="40">
        <f>BA59*'[3]Opex Summary'!$F$67</f>
        <v>0</v>
      </c>
      <c r="BH59" s="40">
        <f>BB59*'[3]Opex Summary'!$F$68</f>
        <v>0</v>
      </c>
      <c r="BI59" s="118">
        <f>BC59*'[3]Opex Summary'!$F$66</f>
        <v>0</v>
      </c>
      <c r="BK59" s="1">
        <f t="shared" si="15"/>
        <v>0</v>
      </c>
      <c r="BL59" s="40">
        <f>BF59*'[3]Opex Summary'!$G$67</f>
        <v>0</v>
      </c>
      <c r="BM59" s="40">
        <f>BG59*'[3]Opex Summary'!$G$67</f>
        <v>0</v>
      </c>
      <c r="BN59" s="40">
        <f>BH59*'[3]Opex Summary'!$G$68</f>
        <v>0</v>
      </c>
      <c r="BO59" s="118">
        <f>BI59*'[3]Opex Summary'!$G$66</f>
        <v>0</v>
      </c>
      <c r="BQ59" s="1">
        <f t="shared" si="16"/>
        <v>0</v>
      </c>
      <c r="BR59" s="40">
        <f>BL59*'[3]Opex Summary'!$H$67</f>
        <v>0</v>
      </c>
      <c r="BS59" s="40">
        <f>BM59*'[3]Opex Summary'!$H$67</f>
        <v>0</v>
      </c>
      <c r="BT59" s="40">
        <f>BN59*'[3]Opex Summary'!$H$68</f>
        <v>0</v>
      </c>
      <c r="BU59" s="118">
        <f>BO59*'[3]Opex Summary'!$H$66</f>
        <v>0</v>
      </c>
      <c r="BW59" s="1">
        <f t="shared" si="17"/>
        <v>0</v>
      </c>
      <c r="BX59" s="40">
        <f>BR59*'[3]Opex Summary'!$I$67</f>
        <v>0</v>
      </c>
      <c r="BY59" s="40">
        <f>BS59*'[3]Opex Summary'!$I$67</f>
        <v>0</v>
      </c>
      <c r="BZ59" s="40">
        <f>BT59*'[3]Opex Summary'!$I$68</f>
        <v>0</v>
      </c>
      <c r="CA59" s="118">
        <f>BU59*'[3]Opex Summary'!$I$66</f>
        <v>0</v>
      </c>
    </row>
    <row r="60" spans="1:79" ht="12.75">
      <c r="A60" s="19" t="s">
        <v>214</v>
      </c>
      <c r="B60" s="20" t="s">
        <v>642</v>
      </c>
      <c r="C60" s="1">
        <v>19547.700000000004</v>
      </c>
      <c r="D60" s="1">
        <v>1.0302869668521453E-12</v>
      </c>
      <c r="E60" s="1">
        <v>739.39999999999986</v>
      </c>
      <c r="F60" s="1">
        <v>0</v>
      </c>
      <c r="H60" s="19" t="s">
        <v>214</v>
      </c>
      <c r="I60" s="20" t="e">
        <f ca="1">_xll.DBRA("Tm1prod:Orders - Internal",H60,"Description")</f>
        <v>#NAME?</v>
      </c>
      <c r="J60" s="1">
        <v>0</v>
      </c>
      <c r="K60" s="34">
        <f t="shared" si="21"/>
        <v>0</v>
      </c>
      <c r="L60" s="36"/>
      <c r="M60" s="36"/>
      <c r="N60" s="43"/>
      <c r="O60" s="36"/>
      <c r="P60" s="36"/>
      <c r="Q60" s="36"/>
      <c r="R60"/>
      <c r="S60" s="38"/>
      <c r="T60"/>
      <c r="U60" s="39">
        <v>0.27</v>
      </c>
      <c r="V60" s="39">
        <v>0.73</v>
      </c>
      <c r="W60"/>
      <c r="X60" s="1">
        <f t="shared" si="26"/>
        <v>19547.700000000004</v>
      </c>
      <c r="Y60" s="40">
        <f t="shared" si="27"/>
        <v>5277.8790000000017</v>
      </c>
      <c r="Z60" s="40">
        <f t="shared" si="28"/>
        <v>14269.821000000004</v>
      </c>
      <c r="AA60" s="40"/>
      <c r="AB60" s="118"/>
      <c r="AC60" s="113">
        <f t="shared" si="29"/>
        <v>1.0302869668521453E-12</v>
      </c>
      <c r="AD60" s="1">
        <f t="shared" si="30"/>
        <v>2.7817748105007926E-13</v>
      </c>
      <c r="AE60" s="1">
        <f t="shared" si="31"/>
        <v>7.5210948580206601E-13</v>
      </c>
      <c r="AF60" s="40"/>
      <c r="AG60" s="118"/>
      <c r="AH60" s="113">
        <f t="shared" si="32"/>
        <v>739.39999999999986</v>
      </c>
      <c r="AI60" s="1">
        <f t="shared" si="33"/>
        <v>199.63799999999998</v>
      </c>
      <c r="AJ60" s="1">
        <f t="shared" si="34"/>
        <v>539.76199999999994</v>
      </c>
      <c r="AK60" s="40"/>
      <c r="AL60" s="118"/>
      <c r="AM60" s="1">
        <f t="shared" si="24"/>
        <v>0</v>
      </c>
      <c r="AN60" s="40"/>
      <c r="AO60" s="40"/>
      <c r="AP60" s="40"/>
      <c r="AQ60" s="118"/>
      <c r="AS60" s="1">
        <f t="shared" si="25"/>
        <v>0</v>
      </c>
      <c r="AT60" s="40">
        <f t="shared" si="25"/>
        <v>0</v>
      </c>
      <c r="AU60" s="40">
        <f t="shared" si="25"/>
        <v>0</v>
      </c>
      <c r="AV60" s="40">
        <f t="shared" si="22"/>
        <v>0</v>
      </c>
      <c r="AW60" s="118">
        <f t="shared" si="22"/>
        <v>0</v>
      </c>
      <c r="AX60" s="4"/>
      <c r="AY60" s="1">
        <f t="shared" si="13"/>
        <v>0</v>
      </c>
      <c r="AZ60" s="40">
        <f>AT60*'[3]Opex Summary'!$E$67</f>
        <v>0</v>
      </c>
      <c r="BA60" s="40">
        <f>AU60*'[3]Opex Summary'!$E$67</f>
        <v>0</v>
      </c>
      <c r="BB60" s="40">
        <f>AV60*'[3]Opex Summary'!$E$68</f>
        <v>0</v>
      </c>
      <c r="BC60" s="118">
        <f>AW60*'[3]Opex Summary'!$E$66</f>
        <v>0</v>
      </c>
      <c r="BE60" s="1">
        <f t="shared" si="14"/>
        <v>0</v>
      </c>
      <c r="BF60" s="40">
        <f>AZ60*'[3]Opex Summary'!$F$67</f>
        <v>0</v>
      </c>
      <c r="BG60" s="40">
        <f>BA60*'[3]Opex Summary'!$F$67</f>
        <v>0</v>
      </c>
      <c r="BH60" s="40">
        <f>BB60*'[3]Opex Summary'!$F$68</f>
        <v>0</v>
      </c>
      <c r="BI60" s="118">
        <f>BC60*'[3]Opex Summary'!$F$66</f>
        <v>0</v>
      </c>
      <c r="BK60" s="1">
        <f t="shared" si="15"/>
        <v>0</v>
      </c>
      <c r="BL60" s="40">
        <f>BF60*'[3]Opex Summary'!$G$67</f>
        <v>0</v>
      </c>
      <c r="BM60" s="40">
        <f>BG60*'[3]Opex Summary'!$G$67</f>
        <v>0</v>
      </c>
      <c r="BN60" s="40">
        <f>BH60*'[3]Opex Summary'!$G$68</f>
        <v>0</v>
      </c>
      <c r="BO60" s="118">
        <f>BI60*'[3]Opex Summary'!$G$66</f>
        <v>0</v>
      </c>
      <c r="BQ60" s="1">
        <f t="shared" si="16"/>
        <v>0</v>
      </c>
      <c r="BR60" s="40">
        <f>BL60*'[3]Opex Summary'!$H$67</f>
        <v>0</v>
      </c>
      <c r="BS60" s="40">
        <f>BM60*'[3]Opex Summary'!$H$67</f>
        <v>0</v>
      </c>
      <c r="BT60" s="40">
        <f>BN60*'[3]Opex Summary'!$H$68</f>
        <v>0</v>
      </c>
      <c r="BU60" s="118">
        <f>BO60*'[3]Opex Summary'!$H$66</f>
        <v>0</v>
      </c>
      <c r="BW60" s="1">
        <f t="shared" si="17"/>
        <v>0</v>
      </c>
      <c r="BX60" s="40">
        <f>BR60*'[3]Opex Summary'!$I$67</f>
        <v>0</v>
      </c>
      <c r="BY60" s="40">
        <f>BS60*'[3]Opex Summary'!$I$67</f>
        <v>0</v>
      </c>
      <c r="BZ60" s="40">
        <f>BT60*'[3]Opex Summary'!$I$68</f>
        <v>0</v>
      </c>
      <c r="CA60" s="118">
        <f>BU60*'[3]Opex Summary'!$I$66</f>
        <v>0</v>
      </c>
    </row>
    <row r="61" spans="1:79" ht="12.75">
      <c r="A61" s="19" t="s">
        <v>215</v>
      </c>
      <c r="B61" s="20" t="s">
        <v>643</v>
      </c>
      <c r="C61" s="1">
        <v>0</v>
      </c>
      <c r="D61" s="1">
        <v>0</v>
      </c>
      <c r="E61" s="1">
        <v>0</v>
      </c>
      <c r="F61" s="1">
        <v>0</v>
      </c>
      <c r="H61" s="19" t="s">
        <v>215</v>
      </c>
      <c r="I61" s="20" t="e">
        <f ca="1">_xll.DBRA("Tm1prod:Orders - Internal",H61,"Description")</f>
        <v>#NAME?</v>
      </c>
      <c r="J61" s="1">
        <v>0</v>
      </c>
      <c r="K61" s="34">
        <f t="shared" si="21"/>
        <v>0</v>
      </c>
      <c r="L61" s="36"/>
      <c r="M61" s="36"/>
      <c r="N61" s="43"/>
      <c r="O61" s="36"/>
      <c r="P61" s="36"/>
      <c r="Q61" s="36"/>
      <c r="R61"/>
      <c r="S61" s="38"/>
      <c r="T61"/>
      <c r="U61" s="39">
        <v>0.27</v>
      </c>
      <c r="V61" s="39">
        <v>0.73</v>
      </c>
      <c r="W61"/>
      <c r="X61" s="1">
        <f t="shared" si="26"/>
        <v>0</v>
      </c>
      <c r="Y61" s="40">
        <f t="shared" si="27"/>
        <v>0</v>
      </c>
      <c r="Z61" s="40">
        <f t="shared" si="28"/>
        <v>0</v>
      </c>
      <c r="AA61" s="40"/>
      <c r="AB61" s="118"/>
      <c r="AC61" s="113">
        <f t="shared" si="29"/>
        <v>0</v>
      </c>
      <c r="AD61" s="1">
        <f t="shared" si="30"/>
        <v>0</v>
      </c>
      <c r="AE61" s="1">
        <f t="shared" si="31"/>
        <v>0</v>
      </c>
      <c r="AF61" s="40"/>
      <c r="AG61" s="118"/>
      <c r="AH61" s="113">
        <f t="shared" si="32"/>
        <v>0</v>
      </c>
      <c r="AI61" s="1">
        <f t="shared" si="33"/>
        <v>0</v>
      </c>
      <c r="AJ61" s="1">
        <f t="shared" si="34"/>
        <v>0</v>
      </c>
      <c r="AK61" s="40"/>
      <c r="AL61" s="118"/>
      <c r="AM61" s="1">
        <f t="shared" si="24"/>
        <v>0</v>
      </c>
      <c r="AN61" s="40"/>
      <c r="AO61" s="40"/>
      <c r="AP61" s="40"/>
      <c r="AQ61" s="118"/>
      <c r="AS61" s="1">
        <f t="shared" si="25"/>
        <v>0</v>
      </c>
      <c r="AT61" s="40">
        <f t="shared" si="25"/>
        <v>0</v>
      </c>
      <c r="AU61" s="40">
        <f t="shared" si="25"/>
        <v>0</v>
      </c>
      <c r="AV61" s="40">
        <f t="shared" si="22"/>
        <v>0</v>
      </c>
      <c r="AW61" s="118">
        <f t="shared" si="22"/>
        <v>0</v>
      </c>
      <c r="AX61" s="4"/>
      <c r="AY61" s="1">
        <f t="shared" si="13"/>
        <v>0</v>
      </c>
      <c r="AZ61" s="40">
        <f>AT61*'[3]Opex Summary'!$E$67</f>
        <v>0</v>
      </c>
      <c r="BA61" s="40">
        <f>AU61*'[3]Opex Summary'!$E$67</f>
        <v>0</v>
      </c>
      <c r="BB61" s="40">
        <f>AV61*'[3]Opex Summary'!$E$68</f>
        <v>0</v>
      </c>
      <c r="BC61" s="118">
        <f>AW61*'[3]Opex Summary'!$E$66</f>
        <v>0</v>
      </c>
      <c r="BE61" s="1">
        <f t="shared" si="14"/>
        <v>0</v>
      </c>
      <c r="BF61" s="40">
        <f>AZ61*'[3]Opex Summary'!$F$67</f>
        <v>0</v>
      </c>
      <c r="BG61" s="40">
        <f>BA61*'[3]Opex Summary'!$F$67</f>
        <v>0</v>
      </c>
      <c r="BH61" s="40">
        <f>BB61*'[3]Opex Summary'!$F$68</f>
        <v>0</v>
      </c>
      <c r="BI61" s="118">
        <f>BC61*'[3]Opex Summary'!$F$66</f>
        <v>0</v>
      </c>
      <c r="BK61" s="1">
        <f t="shared" si="15"/>
        <v>0</v>
      </c>
      <c r="BL61" s="40">
        <f>BF61*'[3]Opex Summary'!$G$67</f>
        <v>0</v>
      </c>
      <c r="BM61" s="40">
        <f>BG61*'[3]Opex Summary'!$G$67</f>
        <v>0</v>
      </c>
      <c r="BN61" s="40">
        <f>BH61*'[3]Opex Summary'!$G$68</f>
        <v>0</v>
      </c>
      <c r="BO61" s="118">
        <f>BI61*'[3]Opex Summary'!$G$66</f>
        <v>0</v>
      </c>
      <c r="BQ61" s="1">
        <f t="shared" si="16"/>
        <v>0</v>
      </c>
      <c r="BR61" s="40">
        <f>BL61*'[3]Opex Summary'!$H$67</f>
        <v>0</v>
      </c>
      <c r="BS61" s="40">
        <f>BM61*'[3]Opex Summary'!$H$67</f>
        <v>0</v>
      </c>
      <c r="BT61" s="40">
        <f>BN61*'[3]Opex Summary'!$H$68</f>
        <v>0</v>
      </c>
      <c r="BU61" s="118">
        <f>BO61*'[3]Opex Summary'!$H$66</f>
        <v>0</v>
      </c>
      <c r="BW61" s="1">
        <f t="shared" si="17"/>
        <v>0</v>
      </c>
      <c r="BX61" s="40">
        <f>BR61*'[3]Opex Summary'!$I$67</f>
        <v>0</v>
      </c>
      <c r="BY61" s="40">
        <f>BS61*'[3]Opex Summary'!$I$67</f>
        <v>0</v>
      </c>
      <c r="BZ61" s="40">
        <f>BT61*'[3]Opex Summary'!$I$68</f>
        <v>0</v>
      </c>
      <c r="CA61" s="118">
        <f>BU61*'[3]Opex Summary'!$I$66</f>
        <v>0</v>
      </c>
    </row>
    <row r="62" spans="1:79" ht="12.75">
      <c r="A62" s="19" t="s">
        <v>216</v>
      </c>
      <c r="B62" s="20" t="s">
        <v>644</v>
      </c>
      <c r="C62" s="1">
        <v>0</v>
      </c>
      <c r="D62" s="1">
        <v>0</v>
      </c>
      <c r="E62" s="1">
        <v>0</v>
      </c>
      <c r="F62" s="1">
        <v>0</v>
      </c>
      <c r="H62" s="19" t="s">
        <v>216</v>
      </c>
      <c r="I62" s="20" t="e">
        <f ca="1">_xll.DBRA("Tm1prod:Orders - Internal",H62,"Description")</f>
        <v>#NAME?</v>
      </c>
      <c r="J62" s="1">
        <v>0</v>
      </c>
      <c r="K62" s="34">
        <f t="shared" si="21"/>
        <v>0</v>
      </c>
      <c r="L62" s="36"/>
      <c r="M62" s="36"/>
      <c r="N62" s="43"/>
      <c r="O62" s="36"/>
      <c r="P62" s="36"/>
      <c r="Q62" s="36"/>
      <c r="R62"/>
      <c r="S62" s="38"/>
      <c r="T62"/>
      <c r="U62" s="39">
        <v>0.27</v>
      </c>
      <c r="V62" s="39">
        <v>0.73</v>
      </c>
      <c r="W62"/>
      <c r="X62" s="1">
        <f t="shared" si="26"/>
        <v>0</v>
      </c>
      <c r="Y62" s="40">
        <f t="shared" si="27"/>
        <v>0</v>
      </c>
      <c r="Z62" s="40">
        <f t="shared" si="28"/>
        <v>0</v>
      </c>
      <c r="AA62" s="40"/>
      <c r="AB62" s="118"/>
      <c r="AC62" s="113">
        <f t="shared" si="29"/>
        <v>0</v>
      </c>
      <c r="AD62" s="1">
        <f t="shared" si="30"/>
        <v>0</v>
      </c>
      <c r="AE62" s="1">
        <f t="shared" si="31"/>
        <v>0</v>
      </c>
      <c r="AF62" s="40"/>
      <c r="AG62" s="118"/>
      <c r="AH62" s="113">
        <f t="shared" si="32"/>
        <v>0</v>
      </c>
      <c r="AI62" s="1">
        <f t="shared" si="33"/>
        <v>0</v>
      </c>
      <c r="AJ62" s="1">
        <f t="shared" si="34"/>
        <v>0</v>
      </c>
      <c r="AK62" s="40"/>
      <c r="AL62" s="118"/>
      <c r="AM62" s="1">
        <f t="shared" si="24"/>
        <v>0</v>
      </c>
      <c r="AN62" s="40"/>
      <c r="AO62" s="40"/>
      <c r="AP62" s="40"/>
      <c r="AQ62" s="118"/>
      <c r="AS62" s="1">
        <f t="shared" si="25"/>
        <v>0</v>
      </c>
      <c r="AT62" s="40">
        <f t="shared" si="25"/>
        <v>0</v>
      </c>
      <c r="AU62" s="40">
        <f t="shared" si="25"/>
        <v>0</v>
      </c>
      <c r="AV62" s="40">
        <f t="shared" si="22"/>
        <v>0</v>
      </c>
      <c r="AW62" s="118">
        <f t="shared" si="22"/>
        <v>0</v>
      </c>
      <c r="AX62" s="4"/>
      <c r="AY62" s="1">
        <f t="shared" si="13"/>
        <v>0</v>
      </c>
      <c r="AZ62" s="40">
        <f>AT62*'[3]Opex Summary'!$E$67</f>
        <v>0</v>
      </c>
      <c r="BA62" s="40">
        <f>AU62*'[3]Opex Summary'!$E$67</f>
        <v>0</v>
      </c>
      <c r="BB62" s="40">
        <f>AV62*'[3]Opex Summary'!$E$68</f>
        <v>0</v>
      </c>
      <c r="BC62" s="118">
        <f>AW62*'[3]Opex Summary'!$E$66</f>
        <v>0</v>
      </c>
      <c r="BE62" s="1">
        <f t="shared" si="14"/>
        <v>0</v>
      </c>
      <c r="BF62" s="40">
        <f>AZ62*'[3]Opex Summary'!$F$67</f>
        <v>0</v>
      </c>
      <c r="BG62" s="40">
        <f>BA62*'[3]Opex Summary'!$F$67</f>
        <v>0</v>
      </c>
      <c r="BH62" s="40">
        <f>BB62*'[3]Opex Summary'!$F$68</f>
        <v>0</v>
      </c>
      <c r="BI62" s="118">
        <f>BC62*'[3]Opex Summary'!$F$66</f>
        <v>0</v>
      </c>
      <c r="BK62" s="1">
        <f t="shared" si="15"/>
        <v>0</v>
      </c>
      <c r="BL62" s="40">
        <f>BF62*'[3]Opex Summary'!$G$67</f>
        <v>0</v>
      </c>
      <c r="BM62" s="40">
        <f>BG62*'[3]Opex Summary'!$G$67</f>
        <v>0</v>
      </c>
      <c r="BN62" s="40">
        <f>BH62*'[3]Opex Summary'!$G$68</f>
        <v>0</v>
      </c>
      <c r="BO62" s="118">
        <f>BI62*'[3]Opex Summary'!$G$66</f>
        <v>0</v>
      </c>
      <c r="BQ62" s="1">
        <f t="shared" si="16"/>
        <v>0</v>
      </c>
      <c r="BR62" s="40">
        <f>BL62*'[3]Opex Summary'!$H$67</f>
        <v>0</v>
      </c>
      <c r="BS62" s="40">
        <f>BM62*'[3]Opex Summary'!$H$67</f>
        <v>0</v>
      </c>
      <c r="BT62" s="40">
        <f>BN62*'[3]Opex Summary'!$H$68</f>
        <v>0</v>
      </c>
      <c r="BU62" s="118">
        <f>BO62*'[3]Opex Summary'!$H$66</f>
        <v>0</v>
      </c>
      <c r="BW62" s="1">
        <f t="shared" si="17"/>
        <v>0</v>
      </c>
      <c r="BX62" s="40">
        <f>BR62*'[3]Opex Summary'!$I$67</f>
        <v>0</v>
      </c>
      <c r="BY62" s="40">
        <f>BS62*'[3]Opex Summary'!$I$67</f>
        <v>0</v>
      </c>
      <c r="BZ62" s="40">
        <f>BT62*'[3]Opex Summary'!$I$68</f>
        <v>0</v>
      </c>
      <c r="CA62" s="118">
        <f>BU62*'[3]Opex Summary'!$I$66</f>
        <v>0</v>
      </c>
    </row>
    <row r="63" spans="1:79" ht="12.75">
      <c r="A63" s="19" t="s">
        <v>217</v>
      </c>
      <c r="B63" s="20" t="s">
        <v>645</v>
      </c>
      <c r="C63" s="1">
        <v>483.86</v>
      </c>
      <c r="D63" s="1">
        <v>0</v>
      </c>
      <c r="E63" s="1">
        <v>1250</v>
      </c>
      <c r="F63" s="1">
        <v>0</v>
      </c>
      <c r="H63" s="19" t="s">
        <v>217</v>
      </c>
      <c r="I63" s="20" t="e">
        <f ca="1">_xll.DBRA("Tm1prod:Orders - Internal",H63,"Description")</f>
        <v>#NAME?</v>
      </c>
      <c r="J63" s="1">
        <v>0</v>
      </c>
      <c r="K63" s="34">
        <f t="shared" si="21"/>
        <v>0</v>
      </c>
      <c r="L63" s="36"/>
      <c r="M63" s="36"/>
      <c r="N63" s="43"/>
      <c r="O63" s="36"/>
      <c r="P63" s="36"/>
      <c r="Q63" s="36"/>
      <c r="R63"/>
      <c r="S63" s="38"/>
      <c r="T63"/>
      <c r="U63" s="39">
        <v>0.27</v>
      </c>
      <c r="V63" s="39">
        <v>0.73</v>
      </c>
      <c r="W63"/>
      <c r="X63" s="1">
        <f t="shared" si="26"/>
        <v>483.86</v>
      </c>
      <c r="Y63" s="40">
        <f t="shared" si="27"/>
        <v>130.6422</v>
      </c>
      <c r="Z63" s="40">
        <f t="shared" si="28"/>
        <v>353.21780000000001</v>
      </c>
      <c r="AA63" s="40"/>
      <c r="AB63" s="118"/>
      <c r="AC63" s="113">
        <f t="shared" si="29"/>
        <v>0</v>
      </c>
      <c r="AD63" s="1">
        <f t="shared" si="30"/>
        <v>0</v>
      </c>
      <c r="AE63" s="1">
        <f t="shared" si="31"/>
        <v>0</v>
      </c>
      <c r="AF63" s="40"/>
      <c r="AG63" s="118"/>
      <c r="AH63" s="113">
        <f t="shared" si="32"/>
        <v>1250</v>
      </c>
      <c r="AI63" s="1">
        <f t="shared" si="33"/>
        <v>337.5</v>
      </c>
      <c r="AJ63" s="1">
        <f t="shared" si="34"/>
        <v>912.5</v>
      </c>
      <c r="AK63" s="40"/>
      <c r="AL63" s="118"/>
      <c r="AM63" s="1">
        <f t="shared" si="24"/>
        <v>0</v>
      </c>
      <c r="AN63" s="40"/>
      <c r="AO63" s="40"/>
      <c r="AP63" s="40"/>
      <c r="AQ63" s="118"/>
      <c r="AS63" s="1">
        <f t="shared" si="25"/>
        <v>0</v>
      </c>
      <c r="AT63" s="40">
        <f t="shared" si="25"/>
        <v>0</v>
      </c>
      <c r="AU63" s="40">
        <f t="shared" si="25"/>
        <v>0</v>
      </c>
      <c r="AV63" s="40">
        <f t="shared" si="22"/>
        <v>0</v>
      </c>
      <c r="AW63" s="118">
        <f t="shared" si="22"/>
        <v>0</v>
      </c>
      <c r="AX63" s="4"/>
      <c r="AY63" s="1">
        <f t="shared" si="13"/>
        <v>0</v>
      </c>
      <c r="AZ63" s="40">
        <f>AT63*'[3]Opex Summary'!$E$67</f>
        <v>0</v>
      </c>
      <c r="BA63" s="40">
        <f>AU63*'[3]Opex Summary'!$E$67</f>
        <v>0</v>
      </c>
      <c r="BB63" s="40">
        <f>AV63*'[3]Opex Summary'!$E$68</f>
        <v>0</v>
      </c>
      <c r="BC63" s="118">
        <f>AW63*'[3]Opex Summary'!$E$66</f>
        <v>0</v>
      </c>
      <c r="BE63" s="1">
        <f t="shared" si="14"/>
        <v>0</v>
      </c>
      <c r="BF63" s="40">
        <f>AZ63*'[3]Opex Summary'!$F$67</f>
        <v>0</v>
      </c>
      <c r="BG63" s="40">
        <f>BA63*'[3]Opex Summary'!$F$67</f>
        <v>0</v>
      </c>
      <c r="BH63" s="40">
        <f>BB63*'[3]Opex Summary'!$F$68</f>
        <v>0</v>
      </c>
      <c r="BI63" s="118">
        <f>BC63*'[3]Opex Summary'!$F$66</f>
        <v>0</v>
      </c>
      <c r="BK63" s="1">
        <f t="shared" si="15"/>
        <v>0</v>
      </c>
      <c r="BL63" s="40">
        <f>BF63*'[3]Opex Summary'!$G$67</f>
        <v>0</v>
      </c>
      <c r="BM63" s="40">
        <f>BG63*'[3]Opex Summary'!$G$67</f>
        <v>0</v>
      </c>
      <c r="BN63" s="40">
        <f>BH63*'[3]Opex Summary'!$G$68</f>
        <v>0</v>
      </c>
      <c r="BO63" s="118">
        <f>BI63*'[3]Opex Summary'!$G$66</f>
        <v>0</v>
      </c>
      <c r="BQ63" s="1">
        <f t="shared" si="16"/>
        <v>0</v>
      </c>
      <c r="BR63" s="40">
        <f>BL63*'[3]Opex Summary'!$H$67</f>
        <v>0</v>
      </c>
      <c r="BS63" s="40">
        <f>BM63*'[3]Opex Summary'!$H$67</f>
        <v>0</v>
      </c>
      <c r="BT63" s="40">
        <f>BN63*'[3]Opex Summary'!$H$68</f>
        <v>0</v>
      </c>
      <c r="BU63" s="118">
        <f>BO63*'[3]Opex Summary'!$H$66</f>
        <v>0</v>
      </c>
      <c r="BW63" s="1">
        <f t="shared" si="17"/>
        <v>0</v>
      </c>
      <c r="BX63" s="40">
        <f>BR63*'[3]Opex Summary'!$I$67</f>
        <v>0</v>
      </c>
      <c r="BY63" s="40">
        <f>BS63*'[3]Opex Summary'!$I$67</f>
        <v>0</v>
      </c>
      <c r="BZ63" s="40">
        <f>BT63*'[3]Opex Summary'!$I$68</f>
        <v>0</v>
      </c>
      <c r="CA63" s="118">
        <f>BU63*'[3]Opex Summary'!$I$66</f>
        <v>0</v>
      </c>
    </row>
    <row r="64" spans="1:79" ht="12.75">
      <c r="A64" s="19" t="s">
        <v>34</v>
      </c>
      <c r="B64" s="20" t="s">
        <v>646</v>
      </c>
      <c r="C64" s="1">
        <v>105109.84000000001</v>
      </c>
      <c r="D64" s="1">
        <v>215255.81999999995</v>
      </c>
      <c r="E64" s="1">
        <v>262847.39999999997</v>
      </c>
      <c r="F64" s="1">
        <v>160493.13999999993</v>
      </c>
      <c r="H64" s="19" t="s">
        <v>34</v>
      </c>
      <c r="I64" s="20" t="e">
        <f ca="1">_xll.DBRA("Tm1prod:Orders - Internal",H64,"Description")</f>
        <v>#NAME?</v>
      </c>
      <c r="J64" s="1">
        <v>160493.13999999993</v>
      </c>
      <c r="K64" s="34">
        <f t="shared" si="21"/>
        <v>164505.4684999999</v>
      </c>
      <c r="L64" s="36">
        <v>104201.52443999999</v>
      </c>
      <c r="M64" s="36">
        <v>5484.2907599999999</v>
      </c>
      <c r="N64" s="43"/>
      <c r="O64" s="36">
        <v>104201.52443999999</v>
      </c>
      <c r="P64" s="36">
        <v>5484.2907599999999</v>
      </c>
      <c r="Q64" s="36"/>
      <c r="R64"/>
      <c r="S64" s="38">
        <f t="shared" si="23"/>
        <v>109685.8152</v>
      </c>
      <c r="T64"/>
      <c r="U64" s="39">
        <v>0.95</v>
      </c>
      <c r="V64" s="39">
        <v>0.05</v>
      </c>
      <c r="W64"/>
      <c r="X64" s="1">
        <f t="shared" si="26"/>
        <v>105109.84000000001</v>
      </c>
      <c r="Y64" s="40">
        <f t="shared" si="27"/>
        <v>99854.348000000013</v>
      </c>
      <c r="Z64" s="40">
        <f t="shared" si="28"/>
        <v>5255.4920000000011</v>
      </c>
      <c r="AA64" s="40"/>
      <c r="AB64" s="118"/>
      <c r="AC64" s="113">
        <f t="shared" si="29"/>
        <v>215255.81999999995</v>
      </c>
      <c r="AD64" s="1">
        <f t="shared" si="30"/>
        <v>204493.02899999995</v>
      </c>
      <c r="AE64" s="1">
        <f t="shared" si="31"/>
        <v>10762.790999999997</v>
      </c>
      <c r="AF64" s="40"/>
      <c r="AG64" s="118"/>
      <c r="AH64" s="113">
        <f t="shared" si="32"/>
        <v>262847.39999999997</v>
      </c>
      <c r="AI64" s="1">
        <f t="shared" si="33"/>
        <v>249705.02999999994</v>
      </c>
      <c r="AJ64" s="1">
        <f t="shared" si="34"/>
        <v>13142.369999999999</v>
      </c>
      <c r="AK64" s="40"/>
      <c r="AL64" s="118"/>
      <c r="AM64" s="1">
        <f t="shared" si="24"/>
        <v>160493.13999999993</v>
      </c>
      <c r="AN64" s="40">
        <f>AM64*U64</f>
        <v>152468.48299999992</v>
      </c>
      <c r="AO64" s="40">
        <f>AM64*V64</f>
        <v>8024.6569999999965</v>
      </c>
      <c r="AP64" s="40"/>
      <c r="AQ64" s="118"/>
      <c r="AS64" s="1">
        <f t="shared" si="25"/>
        <v>160493.13999999993</v>
      </c>
      <c r="AT64" s="40">
        <f t="shared" si="25"/>
        <v>152468.48299999992</v>
      </c>
      <c r="AU64" s="40">
        <f t="shared" si="25"/>
        <v>8024.6569999999965</v>
      </c>
      <c r="AV64" s="40">
        <f t="shared" si="22"/>
        <v>0</v>
      </c>
      <c r="AW64" s="118">
        <f t="shared" si="22"/>
        <v>0</v>
      </c>
      <c r="AX64" s="4"/>
      <c r="AY64" s="1">
        <f t="shared" si="13"/>
        <v>161330.55855098399</v>
      </c>
      <c r="AZ64" s="40">
        <f>AT64*'[3]Opex Summary'!$E$67</f>
        <v>153264.03062343478</v>
      </c>
      <c r="BA64" s="40">
        <f>AU64*'[3]Opex Summary'!$E$67</f>
        <v>8066.5279275491994</v>
      </c>
      <c r="BB64" s="40">
        <f>AV64*'[3]Opex Summary'!$E$68</f>
        <v>0</v>
      </c>
      <c r="BC64" s="118">
        <f>AW64*'[3]Opex Summary'!$E$66</f>
        <v>0</v>
      </c>
      <c r="BE64" s="1">
        <f t="shared" si="14"/>
        <v>163478.5776015055</v>
      </c>
      <c r="BF64" s="40">
        <f>AZ64*'[3]Opex Summary'!$F$67</f>
        <v>155304.64872143022</v>
      </c>
      <c r="BG64" s="40">
        <f>BA64*'[3]Opex Summary'!$F$67</f>
        <v>8173.9288800752756</v>
      </c>
      <c r="BH64" s="40">
        <f>BB64*'[3]Opex Summary'!$F$68</f>
        <v>0</v>
      </c>
      <c r="BI64" s="118">
        <f>BC64*'[3]Opex Summary'!$F$66</f>
        <v>0</v>
      </c>
      <c r="BK64" s="1">
        <f t="shared" si="15"/>
        <v>166534.14981658745</v>
      </c>
      <c r="BL64" s="40">
        <f>BF64*'[3]Opex Summary'!$G$67</f>
        <v>158207.44232575808</v>
      </c>
      <c r="BM64" s="40">
        <f>BG64*'[3]Opex Summary'!$G$67</f>
        <v>8326.7074908293725</v>
      </c>
      <c r="BN64" s="40">
        <f>BH64*'[3]Opex Summary'!$G$68</f>
        <v>0</v>
      </c>
      <c r="BO64" s="118">
        <f>BI64*'[3]Opex Summary'!$G$66</f>
        <v>0</v>
      </c>
      <c r="BQ64" s="1">
        <f t="shared" si="16"/>
        <v>169692.05068179418</v>
      </c>
      <c r="BR64" s="40">
        <f>BL64*'[3]Opex Summary'!$H$67</f>
        <v>161207.44814770448</v>
      </c>
      <c r="BS64" s="40">
        <f>BM64*'[3]Opex Summary'!$H$67</f>
        <v>8484.6025340897104</v>
      </c>
      <c r="BT64" s="40">
        <f>BN64*'[3]Opex Summary'!$H$68</f>
        <v>0</v>
      </c>
      <c r="BU64" s="118">
        <f>BO64*'[3]Opex Summary'!$H$66</f>
        <v>0</v>
      </c>
      <c r="BW64" s="1">
        <f t="shared" si="17"/>
        <v>172937.73283416484</v>
      </c>
      <c r="BX64" s="40">
        <f>BR64*'[3]Opex Summary'!$I$67</f>
        <v>164290.84619245661</v>
      </c>
      <c r="BY64" s="40">
        <f>BS64*'[3]Opex Summary'!$I$67</f>
        <v>8646.8866417082427</v>
      </c>
      <c r="BZ64" s="40">
        <f>BT64*'[3]Opex Summary'!$I$68</f>
        <v>0</v>
      </c>
      <c r="CA64" s="118">
        <f>BU64*'[3]Opex Summary'!$I$66</f>
        <v>0</v>
      </c>
    </row>
    <row r="65" spans="1:79" ht="12.75">
      <c r="A65" s="19" t="s">
        <v>218</v>
      </c>
      <c r="B65" s="20" t="s">
        <v>647</v>
      </c>
      <c r="C65" s="1">
        <v>83262.760000000009</v>
      </c>
      <c r="D65" s="1">
        <v>0</v>
      </c>
      <c r="E65" s="1">
        <v>0</v>
      </c>
      <c r="F65" s="1">
        <v>0</v>
      </c>
      <c r="H65" s="19" t="s">
        <v>218</v>
      </c>
      <c r="I65" s="20" t="e">
        <f ca="1">_xll.DBRA("Tm1prod:Orders - Internal",H65,"Description")</f>
        <v>#NAME?</v>
      </c>
      <c r="J65" s="1">
        <v>0</v>
      </c>
      <c r="K65" s="34">
        <f t="shared" si="21"/>
        <v>0</v>
      </c>
      <c r="L65" s="36"/>
      <c r="M65" s="36"/>
      <c r="N65" s="43"/>
      <c r="O65" s="36"/>
      <c r="P65" s="36"/>
      <c r="Q65" s="36"/>
      <c r="R65"/>
      <c r="S65" s="38"/>
      <c r="T65"/>
      <c r="U65" s="39">
        <v>0.27</v>
      </c>
      <c r="V65" s="39">
        <v>0.73</v>
      </c>
      <c r="W65"/>
      <c r="X65" s="1">
        <f t="shared" si="26"/>
        <v>83262.760000000009</v>
      </c>
      <c r="Y65" s="40">
        <f t="shared" si="27"/>
        <v>22480.945200000006</v>
      </c>
      <c r="Z65" s="40">
        <f t="shared" si="28"/>
        <v>60781.814800000007</v>
      </c>
      <c r="AA65" s="40"/>
      <c r="AB65" s="118"/>
      <c r="AC65" s="113">
        <f t="shared" si="29"/>
        <v>0</v>
      </c>
      <c r="AD65" s="1">
        <f t="shared" si="30"/>
        <v>0</v>
      </c>
      <c r="AE65" s="1">
        <f t="shared" si="31"/>
        <v>0</v>
      </c>
      <c r="AF65" s="40"/>
      <c r="AG65" s="118"/>
      <c r="AH65" s="113">
        <f t="shared" si="32"/>
        <v>0</v>
      </c>
      <c r="AI65" s="1">
        <f t="shared" si="33"/>
        <v>0</v>
      </c>
      <c r="AJ65" s="1">
        <f t="shared" si="34"/>
        <v>0</v>
      </c>
      <c r="AK65" s="40"/>
      <c r="AL65" s="118"/>
      <c r="AM65" s="1">
        <f t="shared" si="24"/>
        <v>0</v>
      </c>
      <c r="AN65" s="40"/>
      <c r="AO65" s="40"/>
      <c r="AP65" s="40"/>
      <c r="AQ65" s="118"/>
      <c r="AS65" s="1">
        <f t="shared" si="25"/>
        <v>0</v>
      </c>
      <c r="AT65" s="40">
        <f t="shared" si="25"/>
        <v>0</v>
      </c>
      <c r="AU65" s="40">
        <f t="shared" si="25"/>
        <v>0</v>
      </c>
      <c r="AV65" s="40">
        <f t="shared" si="22"/>
        <v>0</v>
      </c>
      <c r="AW65" s="118">
        <f t="shared" si="22"/>
        <v>0</v>
      </c>
      <c r="AX65" s="4"/>
      <c r="AY65" s="1">
        <f t="shared" si="13"/>
        <v>0</v>
      </c>
      <c r="AZ65" s="40">
        <f>AT65*'[3]Opex Summary'!$E$67</f>
        <v>0</v>
      </c>
      <c r="BA65" s="40">
        <f>AU65*'[3]Opex Summary'!$E$67</f>
        <v>0</v>
      </c>
      <c r="BB65" s="40">
        <f>AV65*'[3]Opex Summary'!$E$68</f>
        <v>0</v>
      </c>
      <c r="BC65" s="118">
        <f>AW65*'[3]Opex Summary'!$E$66</f>
        <v>0</v>
      </c>
      <c r="BE65" s="1">
        <f t="shared" si="14"/>
        <v>0</v>
      </c>
      <c r="BF65" s="40">
        <f>AZ65*'[3]Opex Summary'!$F$67</f>
        <v>0</v>
      </c>
      <c r="BG65" s="40">
        <f>BA65*'[3]Opex Summary'!$F$67</f>
        <v>0</v>
      </c>
      <c r="BH65" s="40">
        <f>BB65*'[3]Opex Summary'!$F$68</f>
        <v>0</v>
      </c>
      <c r="BI65" s="118">
        <f>BC65*'[3]Opex Summary'!$F$66</f>
        <v>0</v>
      </c>
      <c r="BK65" s="1">
        <f t="shared" si="15"/>
        <v>0</v>
      </c>
      <c r="BL65" s="40">
        <f>BF65*'[3]Opex Summary'!$G$67</f>
        <v>0</v>
      </c>
      <c r="BM65" s="40">
        <f>BG65*'[3]Opex Summary'!$G$67</f>
        <v>0</v>
      </c>
      <c r="BN65" s="40">
        <f>BH65*'[3]Opex Summary'!$G$68</f>
        <v>0</v>
      </c>
      <c r="BO65" s="118">
        <f>BI65*'[3]Opex Summary'!$G$66</f>
        <v>0</v>
      </c>
      <c r="BQ65" s="1">
        <f t="shared" si="16"/>
        <v>0</v>
      </c>
      <c r="BR65" s="40">
        <f>BL65*'[3]Opex Summary'!$H$67</f>
        <v>0</v>
      </c>
      <c r="BS65" s="40">
        <f>BM65*'[3]Opex Summary'!$H$67</f>
        <v>0</v>
      </c>
      <c r="BT65" s="40">
        <f>BN65*'[3]Opex Summary'!$H$68</f>
        <v>0</v>
      </c>
      <c r="BU65" s="118">
        <f>BO65*'[3]Opex Summary'!$H$66</f>
        <v>0</v>
      </c>
      <c r="BW65" s="1">
        <f t="shared" si="17"/>
        <v>0</v>
      </c>
      <c r="BX65" s="40">
        <f>BR65*'[3]Opex Summary'!$I$67</f>
        <v>0</v>
      </c>
      <c r="BY65" s="40">
        <f>BS65*'[3]Opex Summary'!$I$67</f>
        <v>0</v>
      </c>
      <c r="BZ65" s="40">
        <f>BT65*'[3]Opex Summary'!$I$68</f>
        <v>0</v>
      </c>
      <c r="CA65" s="118">
        <f>BU65*'[3]Opex Summary'!$I$66</f>
        <v>0</v>
      </c>
    </row>
    <row r="66" spans="1:79" ht="12.75">
      <c r="A66" s="19" t="s">
        <v>219</v>
      </c>
      <c r="B66" s="20" t="s">
        <v>648</v>
      </c>
      <c r="C66" s="1">
        <v>2091.0500000000002</v>
      </c>
      <c r="D66" s="1">
        <v>0</v>
      </c>
      <c r="E66" s="1">
        <v>0</v>
      </c>
      <c r="F66" s="1">
        <v>0</v>
      </c>
      <c r="H66" s="19" t="s">
        <v>219</v>
      </c>
      <c r="I66" s="20" t="e">
        <f ca="1">_xll.DBRA("Tm1prod:Orders - Internal",H66,"Description")</f>
        <v>#NAME?</v>
      </c>
      <c r="J66" s="1">
        <v>0</v>
      </c>
      <c r="K66" s="34">
        <f t="shared" si="21"/>
        <v>0</v>
      </c>
      <c r="L66" s="36"/>
      <c r="M66" s="36"/>
      <c r="N66" s="43"/>
      <c r="O66" s="36"/>
      <c r="P66" s="36"/>
      <c r="Q66" s="36"/>
      <c r="R66"/>
      <c r="S66" s="38"/>
      <c r="T66"/>
      <c r="U66" s="39">
        <v>0.27</v>
      </c>
      <c r="V66" s="39">
        <v>0.73</v>
      </c>
      <c r="W66"/>
      <c r="X66" s="1">
        <f t="shared" si="26"/>
        <v>2091.0500000000002</v>
      </c>
      <c r="Y66" s="40">
        <f t="shared" si="27"/>
        <v>564.58350000000007</v>
      </c>
      <c r="Z66" s="40">
        <f t="shared" si="28"/>
        <v>1526.4665</v>
      </c>
      <c r="AA66" s="40"/>
      <c r="AB66" s="118"/>
      <c r="AC66" s="113">
        <f t="shared" si="29"/>
        <v>0</v>
      </c>
      <c r="AD66" s="1">
        <f t="shared" si="30"/>
        <v>0</v>
      </c>
      <c r="AE66" s="1">
        <f t="shared" si="31"/>
        <v>0</v>
      </c>
      <c r="AF66" s="40"/>
      <c r="AG66" s="118"/>
      <c r="AH66" s="113">
        <f t="shared" si="32"/>
        <v>0</v>
      </c>
      <c r="AI66" s="1">
        <f t="shared" si="33"/>
        <v>0</v>
      </c>
      <c r="AJ66" s="1">
        <f t="shared" si="34"/>
        <v>0</v>
      </c>
      <c r="AK66" s="40"/>
      <c r="AL66" s="118"/>
      <c r="AM66" s="1">
        <f t="shared" si="24"/>
        <v>0</v>
      </c>
      <c r="AN66" s="40"/>
      <c r="AO66" s="40"/>
      <c r="AP66" s="40"/>
      <c r="AQ66" s="118"/>
      <c r="AS66" s="1">
        <f t="shared" si="25"/>
        <v>0</v>
      </c>
      <c r="AT66" s="40">
        <f t="shared" si="25"/>
        <v>0</v>
      </c>
      <c r="AU66" s="40">
        <f t="shared" si="25"/>
        <v>0</v>
      </c>
      <c r="AV66" s="40">
        <f t="shared" si="22"/>
        <v>0</v>
      </c>
      <c r="AW66" s="118">
        <f t="shared" si="22"/>
        <v>0</v>
      </c>
      <c r="AX66" s="4"/>
      <c r="AY66" s="1">
        <f t="shared" si="13"/>
        <v>0</v>
      </c>
      <c r="AZ66" s="40">
        <f>AT66*'[3]Opex Summary'!$E$67</f>
        <v>0</v>
      </c>
      <c r="BA66" s="40">
        <f>AU66*'[3]Opex Summary'!$E$67</f>
        <v>0</v>
      </c>
      <c r="BB66" s="40">
        <f>AV66*'[3]Opex Summary'!$E$68</f>
        <v>0</v>
      </c>
      <c r="BC66" s="118">
        <f>AW66*'[3]Opex Summary'!$E$66</f>
        <v>0</v>
      </c>
      <c r="BE66" s="1">
        <f t="shared" si="14"/>
        <v>0</v>
      </c>
      <c r="BF66" s="40">
        <f>AZ66*'[3]Opex Summary'!$F$67</f>
        <v>0</v>
      </c>
      <c r="BG66" s="40">
        <f>BA66*'[3]Opex Summary'!$F$67</f>
        <v>0</v>
      </c>
      <c r="BH66" s="40">
        <f>BB66*'[3]Opex Summary'!$F$68</f>
        <v>0</v>
      </c>
      <c r="BI66" s="118">
        <f>BC66*'[3]Opex Summary'!$F$66</f>
        <v>0</v>
      </c>
      <c r="BK66" s="1">
        <f t="shared" si="15"/>
        <v>0</v>
      </c>
      <c r="BL66" s="40">
        <f>BF66*'[3]Opex Summary'!$G$67</f>
        <v>0</v>
      </c>
      <c r="BM66" s="40">
        <f>BG66*'[3]Opex Summary'!$G$67</f>
        <v>0</v>
      </c>
      <c r="BN66" s="40">
        <f>BH66*'[3]Opex Summary'!$G$68</f>
        <v>0</v>
      </c>
      <c r="BO66" s="118">
        <f>BI66*'[3]Opex Summary'!$G$66</f>
        <v>0</v>
      </c>
      <c r="BQ66" s="1">
        <f t="shared" si="16"/>
        <v>0</v>
      </c>
      <c r="BR66" s="40">
        <f>BL66*'[3]Opex Summary'!$H$67</f>
        <v>0</v>
      </c>
      <c r="BS66" s="40">
        <f>BM66*'[3]Opex Summary'!$H$67</f>
        <v>0</v>
      </c>
      <c r="BT66" s="40">
        <f>BN66*'[3]Opex Summary'!$H$68</f>
        <v>0</v>
      </c>
      <c r="BU66" s="118">
        <f>BO66*'[3]Opex Summary'!$H$66</f>
        <v>0</v>
      </c>
      <c r="BW66" s="1">
        <f t="shared" si="17"/>
        <v>0</v>
      </c>
      <c r="BX66" s="40">
        <f>BR66*'[3]Opex Summary'!$I$67</f>
        <v>0</v>
      </c>
      <c r="BY66" s="40">
        <f>BS66*'[3]Opex Summary'!$I$67</f>
        <v>0</v>
      </c>
      <c r="BZ66" s="40">
        <f>BT66*'[3]Opex Summary'!$I$68</f>
        <v>0</v>
      </c>
      <c r="CA66" s="118">
        <f>BU66*'[3]Opex Summary'!$I$66</f>
        <v>0</v>
      </c>
    </row>
    <row r="67" spans="1:79" ht="12.75">
      <c r="A67" s="19" t="s">
        <v>35</v>
      </c>
      <c r="B67" s="20" t="s">
        <v>649</v>
      </c>
      <c r="C67" s="1">
        <v>28471.55</v>
      </c>
      <c r="D67" s="1">
        <v>0</v>
      </c>
      <c r="E67" s="1">
        <v>0</v>
      </c>
      <c r="F67" s="1">
        <v>49.08</v>
      </c>
      <c r="H67" s="19" t="s">
        <v>35</v>
      </c>
      <c r="I67" s="20" t="e">
        <f ca="1">_xll.DBRA("Tm1prod:Orders - Internal",H67,"Description")</f>
        <v>#NAME?</v>
      </c>
      <c r="J67" s="1">
        <v>49.08</v>
      </c>
      <c r="K67" s="34">
        <f t="shared" si="21"/>
        <v>50.306999999999995</v>
      </c>
      <c r="L67" s="36">
        <v>0</v>
      </c>
      <c r="M67" s="36">
        <v>0</v>
      </c>
      <c r="N67" s="43"/>
      <c r="O67" s="36">
        <v>0</v>
      </c>
      <c r="P67" s="36">
        <v>0</v>
      </c>
      <c r="Q67" s="36"/>
      <c r="R67"/>
      <c r="S67" s="38">
        <f t="shared" si="23"/>
        <v>0</v>
      </c>
      <c r="T67"/>
      <c r="U67" s="39">
        <v>0</v>
      </c>
      <c r="V67" s="39">
        <v>0</v>
      </c>
      <c r="W67"/>
      <c r="X67" s="1">
        <f t="shared" si="26"/>
        <v>28471.55</v>
      </c>
      <c r="Y67" s="110"/>
      <c r="Z67" s="110"/>
      <c r="AA67" s="110"/>
      <c r="AB67" s="121">
        <f>X67</f>
        <v>28471.55</v>
      </c>
      <c r="AC67" s="113">
        <f t="shared" si="29"/>
        <v>0</v>
      </c>
      <c r="AD67" s="110"/>
      <c r="AE67" s="110"/>
      <c r="AF67" s="110"/>
      <c r="AG67" s="121">
        <f>AC67</f>
        <v>0</v>
      </c>
      <c r="AH67" s="113">
        <f t="shared" si="32"/>
        <v>0</v>
      </c>
      <c r="AI67" s="1">
        <f t="shared" si="33"/>
        <v>0</v>
      </c>
      <c r="AJ67" s="1">
        <f t="shared" si="34"/>
        <v>0</v>
      </c>
      <c r="AK67" s="110"/>
      <c r="AL67" s="121">
        <f>AH67</f>
        <v>0</v>
      </c>
      <c r="AM67" s="1">
        <f t="shared" si="24"/>
        <v>49.08</v>
      </c>
      <c r="AN67" s="40">
        <f>AM67*U67</f>
        <v>0</v>
      </c>
      <c r="AO67" s="40">
        <f>AM67*V67</f>
        <v>0</v>
      </c>
      <c r="AP67" s="110"/>
      <c r="AQ67" s="121">
        <f>AM67</f>
        <v>49.08</v>
      </c>
      <c r="AS67" s="1"/>
      <c r="AT67" s="40">
        <f t="shared" si="25"/>
        <v>0</v>
      </c>
      <c r="AU67" s="40">
        <f t="shared" si="25"/>
        <v>0</v>
      </c>
      <c r="AV67" s="40">
        <f t="shared" si="22"/>
        <v>0</v>
      </c>
      <c r="AW67" s="118"/>
      <c r="AX67" s="4"/>
      <c r="AY67" s="1">
        <f t="shared" si="13"/>
        <v>0</v>
      </c>
      <c r="AZ67" s="40">
        <f>AT67*'[3]Opex Summary'!$E$67</f>
        <v>0</v>
      </c>
      <c r="BA67" s="40">
        <f>AU67*'[3]Opex Summary'!$E$67</f>
        <v>0</v>
      </c>
      <c r="BB67" s="40">
        <f>AV67*'[3]Opex Summary'!$E$68</f>
        <v>0</v>
      </c>
      <c r="BC67" s="118">
        <f>AW67*'[3]Opex Summary'!$E$66</f>
        <v>0</v>
      </c>
      <c r="BE67" s="1">
        <f t="shared" si="14"/>
        <v>0</v>
      </c>
      <c r="BF67" s="40">
        <f>AZ67*'[3]Opex Summary'!$F$67</f>
        <v>0</v>
      </c>
      <c r="BG67" s="40">
        <f>BA67*'[3]Opex Summary'!$F$67</f>
        <v>0</v>
      </c>
      <c r="BH67" s="40">
        <f>BB67*'[3]Opex Summary'!$F$68</f>
        <v>0</v>
      </c>
      <c r="BI67" s="118">
        <f>BC67*'[3]Opex Summary'!$F$66</f>
        <v>0</v>
      </c>
      <c r="BK67" s="1">
        <f t="shared" si="15"/>
        <v>0</v>
      </c>
      <c r="BL67" s="40">
        <f>BF67*'[3]Opex Summary'!$G$67</f>
        <v>0</v>
      </c>
      <c r="BM67" s="40">
        <f>BG67*'[3]Opex Summary'!$G$67</f>
        <v>0</v>
      </c>
      <c r="BN67" s="40">
        <f>BH67*'[3]Opex Summary'!$G$68</f>
        <v>0</v>
      </c>
      <c r="BO67" s="118">
        <f>BI67*'[3]Opex Summary'!$G$66</f>
        <v>0</v>
      </c>
      <c r="BQ67" s="1">
        <f t="shared" si="16"/>
        <v>0</v>
      </c>
      <c r="BR67" s="40">
        <f>BL67*'[3]Opex Summary'!$H$67</f>
        <v>0</v>
      </c>
      <c r="BS67" s="40">
        <f>BM67*'[3]Opex Summary'!$H$67</f>
        <v>0</v>
      </c>
      <c r="BT67" s="40">
        <f>BN67*'[3]Opex Summary'!$H$68</f>
        <v>0</v>
      </c>
      <c r="BU67" s="118">
        <f>BO67*'[3]Opex Summary'!$H$66</f>
        <v>0</v>
      </c>
      <c r="BW67" s="1">
        <f t="shared" si="17"/>
        <v>0</v>
      </c>
      <c r="BX67" s="40">
        <f>BR67*'[3]Opex Summary'!$I$67</f>
        <v>0</v>
      </c>
      <c r="BY67" s="40">
        <f>BS67*'[3]Opex Summary'!$I$67</f>
        <v>0</v>
      </c>
      <c r="BZ67" s="40">
        <f>BT67*'[3]Opex Summary'!$I$68</f>
        <v>0</v>
      </c>
      <c r="CA67" s="118">
        <f>BU67*'[3]Opex Summary'!$I$66</f>
        <v>0</v>
      </c>
    </row>
    <row r="68" spans="1:79" ht="12.75">
      <c r="A68" s="19" t="s">
        <v>220</v>
      </c>
      <c r="B68" s="20" t="s">
        <v>650</v>
      </c>
      <c r="C68" s="1">
        <v>0</v>
      </c>
      <c r="D68" s="1">
        <v>-647.96000000000026</v>
      </c>
      <c r="E68" s="1">
        <v>0</v>
      </c>
      <c r="F68" s="1">
        <v>0</v>
      </c>
      <c r="H68" s="19" t="s">
        <v>220</v>
      </c>
      <c r="I68" s="20" t="e">
        <f ca="1">_xll.DBRA("Tm1prod:Orders - Internal",H68,"Description")</f>
        <v>#NAME?</v>
      </c>
      <c r="J68" s="1">
        <v>0</v>
      </c>
      <c r="K68" s="34">
        <f t="shared" si="21"/>
        <v>0</v>
      </c>
      <c r="L68" s="36"/>
      <c r="M68" s="36"/>
      <c r="N68" s="43"/>
      <c r="O68" s="36"/>
      <c r="P68" s="36"/>
      <c r="Q68" s="36"/>
      <c r="R68"/>
      <c r="S68" s="38"/>
      <c r="T68"/>
      <c r="U68" s="39">
        <v>0.27</v>
      </c>
      <c r="V68" s="39">
        <v>0.73</v>
      </c>
      <c r="W68"/>
      <c r="X68" s="1">
        <f t="shared" si="26"/>
        <v>0</v>
      </c>
      <c r="Y68" s="40">
        <f t="shared" si="27"/>
        <v>0</v>
      </c>
      <c r="Z68" s="40">
        <f t="shared" si="28"/>
        <v>0</v>
      </c>
      <c r="AA68" s="40"/>
      <c r="AB68" s="118"/>
      <c r="AC68" s="113">
        <f t="shared" si="29"/>
        <v>-647.96000000000026</v>
      </c>
      <c r="AD68" s="1">
        <f t="shared" si="30"/>
        <v>-174.94920000000008</v>
      </c>
      <c r="AE68" s="1">
        <f t="shared" si="31"/>
        <v>-473.01080000000019</v>
      </c>
      <c r="AF68" s="40"/>
      <c r="AG68" s="118"/>
      <c r="AH68" s="113">
        <f t="shared" si="32"/>
        <v>0</v>
      </c>
      <c r="AI68" s="1">
        <f t="shared" si="33"/>
        <v>0</v>
      </c>
      <c r="AJ68" s="1">
        <f t="shared" si="34"/>
        <v>0</v>
      </c>
      <c r="AK68" s="40"/>
      <c r="AL68" s="118"/>
      <c r="AM68" s="1">
        <f t="shared" si="24"/>
        <v>0</v>
      </c>
      <c r="AN68" s="40"/>
      <c r="AO68" s="40"/>
      <c r="AP68" s="40"/>
      <c r="AQ68" s="118"/>
      <c r="AS68" s="1">
        <f t="shared" si="25"/>
        <v>0</v>
      </c>
      <c r="AT68" s="40">
        <f t="shared" si="25"/>
        <v>0</v>
      </c>
      <c r="AU68" s="40">
        <f t="shared" si="25"/>
        <v>0</v>
      </c>
      <c r="AV68" s="40">
        <f t="shared" si="22"/>
        <v>0</v>
      </c>
      <c r="AW68" s="118">
        <f t="shared" si="22"/>
        <v>0</v>
      </c>
      <c r="AX68" s="4"/>
      <c r="AY68" s="1">
        <f t="shared" si="13"/>
        <v>0</v>
      </c>
      <c r="AZ68" s="40">
        <f>AT68*'[3]Opex Summary'!$E$67</f>
        <v>0</v>
      </c>
      <c r="BA68" s="40">
        <f>AU68*'[3]Opex Summary'!$E$67</f>
        <v>0</v>
      </c>
      <c r="BB68" s="40">
        <f>AV68*'[3]Opex Summary'!$E$68</f>
        <v>0</v>
      </c>
      <c r="BC68" s="118">
        <f>AW68*'[3]Opex Summary'!$E$66</f>
        <v>0</v>
      </c>
      <c r="BE68" s="1">
        <f t="shared" si="14"/>
        <v>0</v>
      </c>
      <c r="BF68" s="40">
        <f>AZ68*'[3]Opex Summary'!$F$67</f>
        <v>0</v>
      </c>
      <c r="BG68" s="40">
        <f>BA68*'[3]Opex Summary'!$F$67</f>
        <v>0</v>
      </c>
      <c r="BH68" s="40">
        <f>BB68*'[3]Opex Summary'!$F$68</f>
        <v>0</v>
      </c>
      <c r="BI68" s="118">
        <f>BC68*'[3]Opex Summary'!$F$66</f>
        <v>0</v>
      </c>
      <c r="BK68" s="1">
        <f t="shared" si="15"/>
        <v>0</v>
      </c>
      <c r="BL68" s="40">
        <f>BF68*'[3]Opex Summary'!$G$67</f>
        <v>0</v>
      </c>
      <c r="BM68" s="40">
        <f>BG68*'[3]Opex Summary'!$G$67</f>
        <v>0</v>
      </c>
      <c r="BN68" s="40">
        <f>BH68*'[3]Opex Summary'!$G$68</f>
        <v>0</v>
      </c>
      <c r="BO68" s="118">
        <f>BI68*'[3]Opex Summary'!$G$66</f>
        <v>0</v>
      </c>
      <c r="BQ68" s="1">
        <f t="shared" si="16"/>
        <v>0</v>
      </c>
      <c r="BR68" s="40">
        <f>BL68*'[3]Opex Summary'!$H$67</f>
        <v>0</v>
      </c>
      <c r="BS68" s="40">
        <f>BM68*'[3]Opex Summary'!$H$67</f>
        <v>0</v>
      </c>
      <c r="BT68" s="40">
        <f>BN68*'[3]Opex Summary'!$H$68</f>
        <v>0</v>
      </c>
      <c r="BU68" s="118">
        <f>BO68*'[3]Opex Summary'!$H$66</f>
        <v>0</v>
      </c>
      <c r="BW68" s="1">
        <f t="shared" si="17"/>
        <v>0</v>
      </c>
      <c r="BX68" s="40">
        <f>BR68*'[3]Opex Summary'!$I$67</f>
        <v>0</v>
      </c>
      <c r="BY68" s="40">
        <f>BS68*'[3]Opex Summary'!$I$67</f>
        <v>0</v>
      </c>
      <c r="BZ68" s="40">
        <f>BT68*'[3]Opex Summary'!$I$68</f>
        <v>0</v>
      </c>
      <c r="CA68" s="118">
        <f>BU68*'[3]Opex Summary'!$I$66</f>
        <v>0</v>
      </c>
    </row>
    <row r="69" spans="1:79" ht="12.75">
      <c r="A69" s="19" t="s">
        <v>221</v>
      </c>
      <c r="B69" s="20" t="s">
        <v>651</v>
      </c>
      <c r="C69" s="1">
        <v>0</v>
      </c>
      <c r="D69" s="1">
        <v>25428.969999999994</v>
      </c>
      <c r="E69" s="1">
        <v>0</v>
      </c>
      <c r="F69" s="1">
        <v>0</v>
      </c>
      <c r="H69" s="19" t="s">
        <v>221</v>
      </c>
      <c r="I69" s="20" t="e">
        <f ca="1">_xll.DBRA("Tm1prod:Orders - Internal",H69,"Description")</f>
        <v>#NAME?</v>
      </c>
      <c r="J69" s="1">
        <v>0</v>
      </c>
      <c r="K69" s="34">
        <f t="shared" si="21"/>
        <v>0</v>
      </c>
      <c r="L69" s="36"/>
      <c r="M69" s="36"/>
      <c r="N69" s="43"/>
      <c r="O69" s="36"/>
      <c r="P69" s="36"/>
      <c r="Q69" s="36"/>
      <c r="R69"/>
      <c r="S69" s="38"/>
      <c r="T69"/>
      <c r="U69" s="39">
        <v>0.27</v>
      </c>
      <c r="V69" s="39">
        <v>0.73</v>
      </c>
      <c r="W69"/>
      <c r="X69" s="1">
        <f t="shared" si="26"/>
        <v>0</v>
      </c>
      <c r="Y69" s="40">
        <f t="shared" si="27"/>
        <v>0</v>
      </c>
      <c r="Z69" s="40">
        <f t="shared" si="28"/>
        <v>0</v>
      </c>
      <c r="AA69" s="40"/>
      <c r="AB69" s="118"/>
      <c r="AC69" s="113">
        <f t="shared" si="29"/>
        <v>25428.969999999994</v>
      </c>
      <c r="AD69" s="1">
        <f t="shared" si="30"/>
        <v>6865.821899999999</v>
      </c>
      <c r="AE69" s="1">
        <f t="shared" si="31"/>
        <v>18563.148099999995</v>
      </c>
      <c r="AF69" s="40"/>
      <c r="AG69" s="118"/>
      <c r="AH69" s="113">
        <f t="shared" si="32"/>
        <v>0</v>
      </c>
      <c r="AI69" s="1">
        <f t="shared" si="33"/>
        <v>0</v>
      </c>
      <c r="AJ69" s="1">
        <f t="shared" si="34"/>
        <v>0</v>
      </c>
      <c r="AK69" s="40"/>
      <c r="AL69" s="118"/>
      <c r="AM69" s="1">
        <f t="shared" si="24"/>
        <v>0</v>
      </c>
      <c r="AN69" s="40"/>
      <c r="AO69" s="40"/>
      <c r="AP69" s="40"/>
      <c r="AQ69" s="118"/>
      <c r="AS69" s="1">
        <f t="shared" si="25"/>
        <v>0</v>
      </c>
      <c r="AT69" s="40">
        <f t="shared" si="25"/>
        <v>0</v>
      </c>
      <c r="AU69" s="40">
        <f t="shared" si="25"/>
        <v>0</v>
      </c>
      <c r="AV69" s="40">
        <f t="shared" si="22"/>
        <v>0</v>
      </c>
      <c r="AW69" s="118">
        <f t="shared" si="22"/>
        <v>0</v>
      </c>
      <c r="AX69" s="4"/>
      <c r="AY69" s="1">
        <f t="shared" si="13"/>
        <v>0</v>
      </c>
      <c r="AZ69" s="40">
        <f>AT69*'[3]Opex Summary'!$E$67</f>
        <v>0</v>
      </c>
      <c r="BA69" s="40">
        <f>AU69*'[3]Opex Summary'!$E$67</f>
        <v>0</v>
      </c>
      <c r="BB69" s="40">
        <f>AV69*'[3]Opex Summary'!$E$68</f>
        <v>0</v>
      </c>
      <c r="BC69" s="118">
        <f>AW69*'[3]Opex Summary'!$E$66</f>
        <v>0</v>
      </c>
      <c r="BE69" s="1">
        <f t="shared" si="14"/>
        <v>0</v>
      </c>
      <c r="BF69" s="40">
        <f>AZ69*'[3]Opex Summary'!$F$67</f>
        <v>0</v>
      </c>
      <c r="BG69" s="40">
        <f>BA69*'[3]Opex Summary'!$F$67</f>
        <v>0</v>
      </c>
      <c r="BH69" s="40">
        <f>BB69*'[3]Opex Summary'!$F$68</f>
        <v>0</v>
      </c>
      <c r="BI69" s="118">
        <f>BC69*'[3]Opex Summary'!$F$66</f>
        <v>0</v>
      </c>
      <c r="BK69" s="1">
        <f t="shared" si="15"/>
        <v>0</v>
      </c>
      <c r="BL69" s="40">
        <f>BF69*'[3]Opex Summary'!$G$67</f>
        <v>0</v>
      </c>
      <c r="BM69" s="40">
        <f>BG69*'[3]Opex Summary'!$G$67</f>
        <v>0</v>
      </c>
      <c r="BN69" s="40">
        <f>BH69*'[3]Opex Summary'!$G$68</f>
        <v>0</v>
      </c>
      <c r="BO69" s="118">
        <f>BI69*'[3]Opex Summary'!$G$66</f>
        <v>0</v>
      </c>
      <c r="BQ69" s="1">
        <f t="shared" si="16"/>
        <v>0</v>
      </c>
      <c r="BR69" s="40">
        <f>BL69*'[3]Opex Summary'!$H$67</f>
        <v>0</v>
      </c>
      <c r="BS69" s="40">
        <f>BM69*'[3]Opex Summary'!$H$67</f>
        <v>0</v>
      </c>
      <c r="BT69" s="40">
        <f>BN69*'[3]Opex Summary'!$H$68</f>
        <v>0</v>
      </c>
      <c r="BU69" s="118">
        <f>BO69*'[3]Opex Summary'!$H$66</f>
        <v>0</v>
      </c>
      <c r="BW69" s="1">
        <f t="shared" si="17"/>
        <v>0</v>
      </c>
      <c r="BX69" s="40">
        <f>BR69*'[3]Opex Summary'!$I$67</f>
        <v>0</v>
      </c>
      <c r="BY69" s="40">
        <f>BS69*'[3]Opex Summary'!$I$67</f>
        <v>0</v>
      </c>
      <c r="BZ69" s="40">
        <f>BT69*'[3]Opex Summary'!$I$68</f>
        <v>0</v>
      </c>
      <c r="CA69" s="118">
        <f>BU69*'[3]Opex Summary'!$I$66</f>
        <v>0</v>
      </c>
    </row>
    <row r="70" spans="1:79" ht="12.75">
      <c r="A70" s="19" t="s">
        <v>36</v>
      </c>
      <c r="B70" s="20" t="s">
        <v>652</v>
      </c>
      <c r="C70" s="1">
        <v>0</v>
      </c>
      <c r="D70" s="1">
        <v>3500</v>
      </c>
      <c r="E70" s="1">
        <v>251.66</v>
      </c>
      <c r="F70" s="1">
        <v>-175.57999999999998</v>
      </c>
      <c r="H70" s="19" t="s">
        <v>36</v>
      </c>
      <c r="I70" s="20" t="e">
        <f ca="1">_xll.DBRA("Tm1prod:Orders - Internal",H70,"Description")</f>
        <v>#NAME?</v>
      </c>
      <c r="J70" s="1">
        <v>-175.57999999999998</v>
      </c>
      <c r="K70" s="34">
        <f t="shared" si="21"/>
        <v>-179.96949999999998</v>
      </c>
      <c r="L70" s="36"/>
      <c r="M70" s="36"/>
      <c r="N70" s="43"/>
      <c r="O70" s="36">
        <v>0</v>
      </c>
      <c r="P70" s="36">
        <v>0</v>
      </c>
      <c r="Q70" s="36"/>
      <c r="R70"/>
      <c r="S70" s="38">
        <f t="shared" si="23"/>
        <v>0</v>
      </c>
      <c r="T70"/>
      <c r="U70" s="39">
        <v>1</v>
      </c>
      <c r="V70" s="39">
        <v>0</v>
      </c>
      <c r="W70"/>
      <c r="X70" s="1">
        <f t="shared" si="26"/>
        <v>0</v>
      </c>
      <c r="Y70" s="40">
        <f t="shared" si="27"/>
        <v>0</v>
      </c>
      <c r="Z70" s="40">
        <f t="shared" si="28"/>
        <v>0</v>
      </c>
      <c r="AA70" s="40"/>
      <c r="AB70" s="118"/>
      <c r="AC70" s="113">
        <f t="shared" si="29"/>
        <v>3500</v>
      </c>
      <c r="AD70" s="1">
        <f t="shared" si="30"/>
        <v>3500</v>
      </c>
      <c r="AE70" s="1">
        <f t="shared" si="31"/>
        <v>0</v>
      </c>
      <c r="AF70" s="40"/>
      <c r="AG70" s="118"/>
      <c r="AH70" s="113">
        <f t="shared" si="32"/>
        <v>251.66</v>
      </c>
      <c r="AI70" s="1">
        <f t="shared" si="33"/>
        <v>251.66</v>
      </c>
      <c r="AJ70" s="1">
        <f t="shared" si="34"/>
        <v>0</v>
      </c>
      <c r="AK70" s="40"/>
      <c r="AL70" s="118"/>
      <c r="AM70" s="1">
        <f t="shared" si="24"/>
        <v>-175.57999999999998</v>
      </c>
      <c r="AN70" s="40">
        <f>AM70*U70</f>
        <v>-175.57999999999998</v>
      </c>
      <c r="AO70" s="40">
        <f>AM70*V70</f>
        <v>0</v>
      </c>
      <c r="AP70" s="40"/>
      <c r="AQ70" s="118"/>
      <c r="AS70" s="1"/>
      <c r="AT70" s="40"/>
      <c r="AU70" s="40"/>
      <c r="AV70" s="40"/>
      <c r="AW70" s="118"/>
      <c r="AX70" s="4"/>
      <c r="AY70" s="1">
        <f t="shared" si="13"/>
        <v>0</v>
      </c>
      <c r="AZ70" s="40">
        <f>AT70*'[3]Opex Summary'!$E$67</f>
        <v>0</v>
      </c>
      <c r="BA70" s="40">
        <f>AU70*'[3]Opex Summary'!$E$67</f>
        <v>0</v>
      </c>
      <c r="BB70" s="40">
        <f>AV70*'[3]Opex Summary'!$E$68</f>
        <v>0</v>
      </c>
      <c r="BC70" s="118">
        <f>AW70*'[3]Opex Summary'!$E$66</f>
        <v>0</v>
      </c>
      <c r="BE70" s="1">
        <f t="shared" si="14"/>
        <v>0</v>
      </c>
      <c r="BF70" s="40">
        <f>AZ70*'[3]Opex Summary'!$F$67</f>
        <v>0</v>
      </c>
      <c r="BG70" s="40">
        <f>BA70*'[3]Opex Summary'!$F$67</f>
        <v>0</v>
      </c>
      <c r="BH70" s="40">
        <f>BB70*'[3]Opex Summary'!$F$68</f>
        <v>0</v>
      </c>
      <c r="BI70" s="118">
        <f>BC70*'[3]Opex Summary'!$F$66</f>
        <v>0</v>
      </c>
      <c r="BK70" s="1">
        <f t="shared" si="15"/>
        <v>0</v>
      </c>
      <c r="BL70" s="40">
        <f>BF70*'[3]Opex Summary'!$G$67</f>
        <v>0</v>
      </c>
      <c r="BM70" s="40">
        <f>BG70*'[3]Opex Summary'!$G$67</f>
        <v>0</v>
      </c>
      <c r="BN70" s="40">
        <f>BH70*'[3]Opex Summary'!$G$68</f>
        <v>0</v>
      </c>
      <c r="BO70" s="118">
        <f>BI70*'[3]Opex Summary'!$G$66</f>
        <v>0</v>
      </c>
      <c r="BQ70" s="1">
        <f t="shared" si="16"/>
        <v>0</v>
      </c>
      <c r="BR70" s="40">
        <f>BL70*'[3]Opex Summary'!$H$67</f>
        <v>0</v>
      </c>
      <c r="BS70" s="40">
        <f>BM70*'[3]Opex Summary'!$H$67</f>
        <v>0</v>
      </c>
      <c r="BT70" s="40">
        <f>BN70*'[3]Opex Summary'!$H$68</f>
        <v>0</v>
      </c>
      <c r="BU70" s="118">
        <f>BO70*'[3]Opex Summary'!$H$66</f>
        <v>0</v>
      </c>
      <c r="BW70" s="1">
        <f t="shared" si="17"/>
        <v>0</v>
      </c>
      <c r="BX70" s="40">
        <f>BR70*'[3]Opex Summary'!$I$67</f>
        <v>0</v>
      </c>
      <c r="BY70" s="40">
        <f>BS70*'[3]Opex Summary'!$I$67</f>
        <v>0</v>
      </c>
      <c r="BZ70" s="40">
        <f>BT70*'[3]Opex Summary'!$I$68</f>
        <v>0</v>
      </c>
      <c r="CA70" s="118">
        <f>BU70*'[3]Opex Summary'!$I$66</f>
        <v>0</v>
      </c>
    </row>
    <row r="71" spans="1:79" ht="12.75">
      <c r="A71" s="19" t="s">
        <v>37</v>
      </c>
      <c r="B71" s="20" t="s">
        <v>653</v>
      </c>
      <c r="C71" s="1">
        <v>0</v>
      </c>
      <c r="D71" s="1">
        <v>0</v>
      </c>
      <c r="E71" s="1">
        <v>0</v>
      </c>
      <c r="F71" s="1">
        <v>4042.43</v>
      </c>
      <c r="H71" s="19" t="s">
        <v>37</v>
      </c>
      <c r="I71" s="20" t="e">
        <f ca="1">_xll.DBRA("Tm1prod:Orders - Internal",H71,"Description")</f>
        <v>#NAME?</v>
      </c>
      <c r="J71" s="1">
        <v>4042.43</v>
      </c>
      <c r="K71" s="34">
        <f t="shared" si="21"/>
        <v>4143.490749999999</v>
      </c>
      <c r="L71" s="36"/>
      <c r="M71" s="36"/>
      <c r="N71" s="43"/>
      <c r="O71" s="36">
        <v>0</v>
      </c>
      <c r="P71" s="36">
        <v>0</v>
      </c>
      <c r="Q71" s="36"/>
      <c r="R71"/>
      <c r="S71" s="38">
        <f t="shared" si="23"/>
        <v>0</v>
      </c>
      <c r="T71"/>
      <c r="U71" s="39">
        <v>0.5</v>
      </c>
      <c r="V71" s="39">
        <v>0.5</v>
      </c>
      <c r="W71"/>
      <c r="X71" s="1">
        <f t="shared" si="26"/>
        <v>0</v>
      </c>
      <c r="Y71" s="40">
        <f t="shared" si="27"/>
        <v>0</v>
      </c>
      <c r="Z71" s="40">
        <f t="shared" si="28"/>
        <v>0</v>
      </c>
      <c r="AA71" s="40"/>
      <c r="AB71" s="118"/>
      <c r="AC71" s="113">
        <f t="shared" si="29"/>
        <v>0</v>
      </c>
      <c r="AD71" s="1">
        <f t="shared" si="30"/>
        <v>0</v>
      </c>
      <c r="AE71" s="1">
        <f t="shared" si="31"/>
        <v>0</v>
      </c>
      <c r="AF71" s="40"/>
      <c r="AG71" s="118"/>
      <c r="AH71" s="113">
        <f t="shared" si="32"/>
        <v>0</v>
      </c>
      <c r="AI71" s="1">
        <f t="shared" si="33"/>
        <v>0</v>
      </c>
      <c r="AJ71" s="1">
        <f t="shared" si="34"/>
        <v>0</v>
      </c>
      <c r="AK71" s="40"/>
      <c r="AL71" s="118"/>
      <c r="AM71" s="1">
        <f t="shared" si="24"/>
        <v>4042.43</v>
      </c>
      <c r="AN71" s="40">
        <f>AM71*U71</f>
        <v>2021.2149999999999</v>
      </c>
      <c r="AO71" s="40">
        <f>AM71*V71</f>
        <v>2021.2149999999999</v>
      </c>
      <c r="AP71" s="40"/>
      <c r="AQ71" s="118"/>
      <c r="AS71" s="1"/>
      <c r="AT71" s="40"/>
      <c r="AU71" s="40"/>
      <c r="AV71" s="40"/>
      <c r="AW71" s="118"/>
      <c r="AX71" s="4"/>
      <c r="AY71" s="1">
        <f t="shared" si="13"/>
        <v>0</v>
      </c>
      <c r="AZ71" s="40">
        <f>AT71*'[3]Opex Summary'!$E$67</f>
        <v>0</v>
      </c>
      <c r="BA71" s="40">
        <f>AU71*'[3]Opex Summary'!$E$67</f>
        <v>0</v>
      </c>
      <c r="BB71" s="40">
        <f>AV71*'[3]Opex Summary'!$E$68</f>
        <v>0</v>
      </c>
      <c r="BC71" s="118">
        <f>AW71*'[3]Opex Summary'!$E$66</f>
        <v>0</v>
      </c>
      <c r="BE71" s="1">
        <f t="shared" si="14"/>
        <v>0</v>
      </c>
      <c r="BF71" s="40">
        <f>AZ71*'[3]Opex Summary'!$F$67</f>
        <v>0</v>
      </c>
      <c r="BG71" s="40">
        <f>BA71*'[3]Opex Summary'!$F$67</f>
        <v>0</v>
      </c>
      <c r="BH71" s="40">
        <f>BB71*'[3]Opex Summary'!$F$68</f>
        <v>0</v>
      </c>
      <c r="BI71" s="118">
        <f>BC71*'[3]Opex Summary'!$F$66</f>
        <v>0</v>
      </c>
      <c r="BK71" s="1">
        <f t="shared" si="15"/>
        <v>0</v>
      </c>
      <c r="BL71" s="40">
        <f>BF71*'[3]Opex Summary'!$G$67</f>
        <v>0</v>
      </c>
      <c r="BM71" s="40">
        <f>BG71*'[3]Opex Summary'!$G$67</f>
        <v>0</v>
      </c>
      <c r="BN71" s="40">
        <f>BH71*'[3]Opex Summary'!$G$68</f>
        <v>0</v>
      </c>
      <c r="BO71" s="118">
        <f>BI71*'[3]Opex Summary'!$G$66</f>
        <v>0</v>
      </c>
      <c r="BQ71" s="1">
        <f t="shared" si="16"/>
        <v>0</v>
      </c>
      <c r="BR71" s="40">
        <f>BL71*'[3]Opex Summary'!$H$67</f>
        <v>0</v>
      </c>
      <c r="BS71" s="40">
        <f>BM71*'[3]Opex Summary'!$H$67</f>
        <v>0</v>
      </c>
      <c r="BT71" s="40">
        <f>BN71*'[3]Opex Summary'!$H$68</f>
        <v>0</v>
      </c>
      <c r="BU71" s="118">
        <f>BO71*'[3]Opex Summary'!$H$66</f>
        <v>0</v>
      </c>
      <c r="BW71" s="1">
        <f t="shared" si="17"/>
        <v>0</v>
      </c>
      <c r="BX71" s="40">
        <f>BR71*'[3]Opex Summary'!$I$67</f>
        <v>0</v>
      </c>
      <c r="BY71" s="40">
        <f>BS71*'[3]Opex Summary'!$I$67</f>
        <v>0</v>
      </c>
      <c r="BZ71" s="40">
        <f>BT71*'[3]Opex Summary'!$I$68</f>
        <v>0</v>
      </c>
      <c r="CA71" s="118">
        <f>BU71*'[3]Opex Summary'!$I$66</f>
        <v>0</v>
      </c>
    </row>
    <row r="72" spans="1:79" ht="12.75">
      <c r="A72" s="19" t="s">
        <v>38</v>
      </c>
      <c r="B72" s="20" t="s">
        <v>654</v>
      </c>
      <c r="C72" s="1">
        <v>0</v>
      </c>
      <c r="D72" s="1">
        <v>0</v>
      </c>
      <c r="E72" s="1">
        <v>0</v>
      </c>
      <c r="F72" s="1">
        <v>5000</v>
      </c>
      <c r="H72" s="19" t="s">
        <v>38</v>
      </c>
      <c r="I72" s="20" t="e">
        <f ca="1">_xll.DBRA("Tm1prod:Orders - Internal",H72,"Description")</f>
        <v>#NAME?</v>
      </c>
      <c r="J72" s="1">
        <v>5000</v>
      </c>
      <c r="K72" s="34">
        <f t="shared" si="21"/>
        <v>5125</v>
      </c>
      <c r="L72" s="36"/>
      <c r="M72" s="36"/>
      <c r="N72" s="43"/>
      <c r="O72" s="36">
        <v>0</v>
      </c>
      <c r="P72" s="36">
        <v>0</v>
      </c>
      <c r="Q72" s="36"/>
      <c r="R72"/>
      <c r="S72" s="38">
        <f t="shared" si="23"/>
        <v>0</v>
      </c>
      <c r="T72"/>
      <c r="U72" s="39">
        <v>0.5</v>
      </c>
      <c r="V72" s="39">
        <v>0.5</v>
      </c>
      <c r="W72"/>
      <c r="X72" s="1">
        <f t="shared" si="26"/>
        <v>0</v>
      </c>
      <c r="Y72" s="40">
        <f t="shared" si="27"/>
        <v>0</v>
      </c>
      <c r="Z72" s="40">
        <f t="shared" si="28"/>
        <v>0</v>
      </c>
      <c r="AA72" s="40"/>
      <c r="AB72" s="118"/>
      <c r="AC72" s="113">
        <f t="shared" si="29"/>
        <v>0</v>
      </c>
      <c r="AD72" s="1">
        <f t="shared" si="30"/>
        <v>0</v>
      </c>
      <c r="AE72" s="1">
        <f t="shared" si="31"/>
        <v>0</v>
      </c>
      <c r="AF72" s="40"/>
      <c r="AG72" s="118"/>
      <c r="AH72" s="113">
        <f t="shared" si="32"/>
        <v>0</v>
      </c>
      <c r="AI72" s="1">
        <f t="shared" si="33"/>
        <v>0</v>
      </c>
      <c r="AJ72" s="1">
        <f t="shared" si="34"/>
        <v>0</v>
      </c>
      <c r="AK72" s="40"/>
      <c r="AL72" s="118"/>
      <c r="AM72" s="1">
        <f t="shared" si="24"/>
        <v>5000</v>
      </c>
      <c r="AN72" s="40">
        <f>AM72*U72</f>
        <v>2500</v>
      </c>
      <c r="AO72" s="40">
        <f>AM72*V72</f>
        <v>2500</v>
      </c>
      <c r="AP72" s="40"/>
      <c r="AQ72" s="118"/>
      <c r="AS72" s="1"/>
      <c r="AT72" s="40"/>
      <c r="AU72" s="40"/>
      <c r="AV72" s="40"/>
      <c r="AW72" s="118"/>
      <c r="AX72" s="4"/>
      <c r="AY72" s="1">
        <f t="shared" si="13"/>
        <v>0</v>
      </c>
      <c r="AZ72" s="40">
        <f>AT72*'[3]Opex Summary'!$E$67</f>
        <v>0</v>
      </c>
      <c r="BA72" s="40">
        <f>AU72*'[3]Opex Summary'!$E$67</f>
        <v>0</v>
      </c>
      <c r="BB72" s="40">
        <f>AV72*'[3]Opex Summary'!$E$68</f>
        <v>0</v>
      </c>
      <c r="BC72" s="118">
        <f>AW72*'[3]Opex Summary'!$E$66</f>
        <v>0</v>
      </c>
      <c r="BE72" s="1">
        <f t="shared" si="14"/>
        <v>0</v>
      </c>
      <c r="BF72" s="40">
        <f>AZ72*'[3]Opex Summary'!$F$67</f>
        <v>0</v>
      </c>
      <c r="BG72" s="40">
        <f>BA72*'[3]Opex Summary'!$F$67</f>
        <v>0</v>
      </c>
      <c r="BH72" s="40">
        <f>BB72*'[3]Opex Summary'!$F$68</f>
        <v>0</v>
      </c>
      <c r="BI72" s="118">
        <f>BC72*'[3]Opex Summary'!$F$66</f>
        <v>0</v>
      </c>
      <c r="BK72" s="1">
        <f t="shared" si="15"/>
        <v>0</v>
      </c>
      <c r="BL72" s="40">
        <f>BF72*'[3]Opex Summary'!$G$67</f>
        <v>0</v>
      </c>
      <c r="BM72" s="40">
        <f>BG72*'[3]Opex Summary'!$G$67</f>
        <v>0</v>
      </c>
      <c r="BN72" s="40">
        <f>BH72*'[3]Opex Summary'!$G$68</f>
        <v>0</v>
      </c>
      <c r="BO72" s="118">
        <f>BI72*'[3]Opex Summary'!$G$66</f>
        <v>0</v>
      </c>
      <c r="BQ72" s="1">
        <f t="shared" si="16"/>
        <v>0</v>
      </c>
      <c r="BR72" s="40">
        <f>BL72*'[3]Opex Summary'!$H$67</f>
        <v>0</v>
      </c>
      <c r="BS72" s="40">
        <f>BM72*'[3]Opex Summary'!$H$67</f>
        <v>0</v>
      </c>
      <c r="BT72" s="40">
        <f>BN72*'[3]Opex Summary'!$H$68</f>
        <v>0</v>
      </c>
      <c r="BU72" s="118">
        <f>BO72*'[3]Opex Summary'!$H$66</f>
        <v>0</v>
      </c>
      <c r="BW72" s="1">
        <f t="shared" si="17"/>
        <v>0</v>
      </c>
      <c r="BX72" s="40">
        <f>BR72*'[3]Opex Summary'!$I$67</f>
        <v>0</v>
      </c>
      <c r="BY72" s="40">
        <f>BS72*'[3]Opex Summary'!$I$67</f>
        <v>0</v>
      </c>
      <c r="BZ72" s="40">
        <f>BT72*'[3]Opex Summary'!$I$68</f>
        <v>0</v>
      </c>
      <c r="CA72" s="118">
        <f>BU72*'[3]Opex Summary'!$I$66</f>
        <v>0</v>
      </c>
    </row>
    <row r="73" spans="1:79" ht="12.75">
      <c r="A73" s="19"/>
      <c r="B73" s="20"/>
      <c r="C73" s="1"/>
      <c r="D73" s="1"/>
      <c r="E73" s="1"/>
      <c r="F73" s="1"/>
      <c r="H73" s="50" t="s">
        <v>39</v>
      </c>
      <c r="I73" s="51" t="s">
        <v>313</v>
      </c>
      <c r="J73" s="44"/>
      <c r="K73" s="34">
        <f t="shared" si="21"/>
        <v>0</v>
      </c>
      <c r="L73" s="36"/>
      <c r="M73" s="36"/>
      <c r="N73" s="43"/>
      <c r="O73" s="36"/>
      <c r="P73" s="36"/>
      <c r="Q73" s="36"/>
      <c r="R73"/>
      <c r="S73" s="38"/>
      <c r="T73"/>
      <c r="U73" s="39"/>
      <c r="V73" s="39"/>
      <c r="W73"/>
      <c r="X73" s="1">
        <f t="shared" si="26"/>
        <v>0</v>
      </c>
      <c r="Y73" s="40">
        <f t="shared" si="27"/>
        <v>0</v>
      </c>
      <c r="Z73" s="40">
        <f t="shared" si="28"/>
        <v>0</v>
      </c>
      <c r="AA73" s="40"/>
      <c r="AB73" s="118"/>
      <c r="AC73" s="113">
        <v>0</v>
      </c>
      <c r="AD73" s="1"/>
      <c r="AE73" s="1"/>
      <c r="AF73" s="40"/>
      <c r="AG73" s="118"/>
      <c r="AH73" s="113"/>
      <c r="AI73" s="1"/>
      <c r="AJ73" s="1"/>
      <c r="AK73" s="40"/>
      <c r="AL73" s="118"/>
      <c r="AM73" s="1">
        <f t="shared" si="24"/>
        <v>0</v>
      </c>
      <c r="AN73" s="40">
        <f>AM73*U73</f>
        <v>0</v>
      </c>
      <c r="AO73" s="40">
        <f>AM73*V73</f>
        <v>0</v>
      </c>
      <c r="AP73" s="40"/>
      <c r="AQ73" s="118"/>
      <c r="AS73" s="1"/>
      <c r="AT73" s="40"/>
      <c r="AU73" s="40"/>
      <c r="AV73" s="40"/>
      <c r="AW73" s="118"/>
      <c r="AX73" s="4"/>
      <c r="AY73" s="1">
        <f t="shared" si="13"/>
        <v>0</v>
      </c>
      <c r="AZ73" s="40">
        <f>AT73*'[3]Opex Summary'!$E$67</f>
        <v>0</v>
      </c>
      <c r="BA73" s="40">
        <f>AU73*'[3]Opex Summary'!$E$67</f>
        <v>0</v>
      </c>
      <c r="BB73" s="40">
        <f>AV73*'[3]Opex Summary'!$E$68</f>
        <v>0</v>
      </c>
      <c r="BC73" s="118">
        <f>AW73*'[3]Opex Summary'!$E$66</f>
        <v>0</v>
      </c>
      <c r="BE73" s="1">
        <f t="shared" si="14"/>
        <v>0</v>
      </c>
      <c r="BF73" s="40">
        <f>AZ73*'[3]Opex Summary'!$F$67</f>
        <v>0</v>
      </c>
      <c r="BG73" s="40">
        <f>BA73*'[3]Opex Summary'!$F$67</f>
        <v>0</v>
      </c>
      <c r="BH73" s="40">
        <f>BB73*'[3]Opex Summary'!$F$68</f>
        <v>0</v>
      </c>
      <c r="BI73" s="118">
        <f>BC73*'[3]Opex Summary'!$F$66</f>
        <v>0</v>
      </c>
      <c r="BK73" s="1">
        <f t="shared" si="15"/>
        <v>0</v>
      </c>
      <c r="BL73" s="40">
        <f>BF73*'[3]Opex Summary'!$G$67</f>
        <v>0</v>
      </c>
      <c r="BM73" s="40">
        <f>BG73*'[3]Opex Summary'!$G$67</f>
        <v>0</v>
      </c>
      <c r="BN73" s="40">
        <f>BH73*'[3]Opex Summary'!$G$68</f>
        <v>0</v>
      </c>
      <c r="BO73" s="118">
        <f>BI73*'[3]Opex Summary'!$G$66</f>
        <v>0</v>
      </c>
      <c r="BQ73" s="1">
        <f t="shared" si="16"/>
        <v>0</v>
      </c>
      <c r="BR73" s="40">
        <f>BL73*'[3]Opex Summary'!$H$67</f>
        <v>0</v>
      </c>
      <c r="BS73" s="40">
        <f>BM73*'[3]Opex Summary'!$H$67</f>
        <v>0</v>
      </c>
      <c r="BT73" s="40">
        <f>BN73*'[3]Opex Summary'!$H$68</f>
        <v>0</v>
      </c>
      <c r="BU73" s="118">
        <f>BO73*'[3]Opex Summary'!$H$66</f>
        <v>0</v>
      </c>
      <c r="BW73" s="1">
        <f t="shared" si="17"/>
        <v>0</v>
      </c>
      <c r="BX73" s="40">
        <f>BR73*'[3]Opex Summary'!$I$67</f>
        <v>0</v>
      </c>
      <c r="BY73" s="40">
        <f>BS73*'[3]Opex Summary'!$I$67</f>
        <v>0</v>
      </c>
      <c r="BZ73" s="40">
        <f>BT73*'[3]Opex Summary'!$I$68</f>
        <v>0</v>
      </c>
      <c r="CA73" s="118">
        <f>BU73*'[3]Opex Summary'!$I$66</f>
        <v>0</v>
      </c>
    </row>
    <row r="74" spans="1:79" ht="15.75">
      <c r="A74" s="16" t="s">
        <v>40</v>
      </c>
      <c r="B74" s="17"/>
      <c r="C74" s="18">
        <v>1721402.7400000007</v>
      </c>
      <c r="D74" s="18">
        <v>1814849.7499999998</v>
      </c>
      <c r="E74" s="18">
        <v>2076862.6399999997</v>
      </c>
      <c r="F74" s="18">
        <v>2113550.6800000002</v>
      </c>
      <c r="H74" s="53" t="s">
        <v>40</v>
      </c>
      <c r="I74" s="54"/>
      <c r="J74" s="100">
        <f>SUM(J37:J73)</f>
        <v>2113550.6800000002</v>
      </c>
      <c r="K74" s="48">
        <f t="shared" ref="K74:Q74" si="37">SUM(K38:K73)</f>
        <v>2159022.2594999992</v>
      </c>
      <c r="L74" s="48">
        <f t="shared" si="37"/>
        <v>1139414.4671554998</v>
      </c>
      <c r="M74" s="48">
        <f t="shared" si="37"/>
        <v>983571.68938449968</v>
      </c>
      <c r="N74" s="56">
        <f t="shared" si="37"/>
        <v>22452</v>
      </c>
      <c r="O74" s="49">
        <f t="shared" si="37"/>
        <v>1139414.4671554998</v>
      </c>
      <c r="P74" s="48">
        <f t="shared" si="37"/>
        <v>946707.08019389084</v>
      </c>
      <c r="Q74" s="48">
        <f t="shared" si="37"/>
        <v>15201.84446</v>
      </c>
      <c r="R74"/>
      <c r="S74" s="38"/>
      <c r="T74"/>
      <c r="U74"/>
      <c r="V74"/>
      <c r="W74"/>
      <c r="X74" s="55">
        <f>SUM(X38:X73)</f>
        <v>1721402.7400000007</v>
      </c>
      <c r="Y74" s="55">
        <f>SUM(Y38:Y73)</f>
        <v>944245.64700000011</v>
      </c>
      <c r="Z74" s="55">
        <f t="shared" ref="Z74:AB74" si="38">SUM(Z38:Z73)</f>
        <v>707916.97545762965</v>
      </c>
      <c r="AA74" s="55">
        <f t="shared" si="38"/>
        <v>20008.227542370547</v>
      </c>
      <c r="AB74" s="122">
        <f t="shared" si="38"/>
        <v>49231.890000000007</v>
      </c>
      <c r="AC74" s="115">
        <f>SUM(AC38:AC73)</f>
        <v>1814849.7499999998</v>
      </c>
      <c r="AD74" s="55">
        <f>SUM(AD38:AD73)</f>
        <v>1035672.8299000002</v>
      </c>
      <c r="AE74" s="55">
        <f>SUM(AE38:AE73)</f>
        <v>757657.36358852137</v>
      </c>
      <c r="AF74" s="55">
        <f t="shared" ref="AF74:AG74" si="39">SUM(AF38:AF73)</f>
        <v>20385.796511478358</v>
      </c>
      <c r="AG74" s="122">
        <f t="shared" si="39"/>
        <v>1133.7600000000029</v>
      </c>
      <c r="AH74" s="115">
        <f>SUM(AH38:AH73)</f>
        <v>2076862.6399999997</v>
      </c>
      <c r="AI74" s="55">
        <f>SUM(AI38:AI73)</f>
        <v>1148226.0856999997</v>
      </c>
      <c r="AJ74" s="55">
        <f t="shared" ref="AJ74:AL74" si="40">SUM(AJ38:AJ73)</f>
        <v>894682.3546911244</v>
      </c>
      <c r="AK74" s="55">
        <f t="shared" si="40"/>
        <v>20972.979608875441</v>
      </c>
      <c r="AL74" s="122">
        <f t="shared" si="40"/>
        <v>12981.219999999998</v>
      </c>
      <c r="AM74" s="55">
        <f>SUM(AM37:AM73)</f>
        <v>2113550.6800000002</v>
      </c>
      <c r="AN74" s="55">
        <f>SUM(AN37:AN73)</f>
        <v>1142959.3155999999</v>
      </c>
      <c r="AO74" s="55">
        <f>SUM(AO37:AO73)</f>
        <v>929329.05439999991</v>
      </c>
      <c r="AP74" s="55">
        <f t="shared" ref="AP74:AQ74" si="41">SUM(AP37:AP73)</f>
        <v>22452</v>
      </c>
      <c r="AQ74" s="122">
        <f t="shared" si="41"/>
        <v>18810.310000000001</v>
      </c>
      <c r="AS74" s="55">
        <f>SUM(AS37:AS73)</f>
        <v>2107072.173</v>
      </c>
      <c r="AT74" s="55">
        <f t="shared" ref="AT74:AV74" si="42">SUM(AT37:AT73)</f>
        <v>1138613.6805999998</v>
      </c>
      <c r="AU74" s="55">
        <f t="shared" si="42"/>
        <v>924807.83939999994</v>
      </c>
      <c r="AV74" s="55">
        <f t="shared" si="42"/>
        <v>23013.3</v>
      </c>
      <c r="AW74" s="55">
        <f>SUM(AW37:AW73)</f>
        <v>20637.353000000003</v>
      </c>
      <c r="AX74" s="4"/>
      <c r="AY74" s="55">
        <f t="shared" si="13"/>
        <v>2118098.1344518559</v>
      </c>
      <c r="AZ74" s="55">
        <f>AT74*'[3]Opex Summary'!$E$67</f>
        <v>1144554.7209369182</v>
      </c>
      <c r="BA74" s="55">
        <f>AU74*'[3]Opex Summary'!$E$67</f>
        <v>929633.28702230356</v>
      </c>
      <c r="BB74" s="55">
        <f>AV74*'[3]Opex Summary'!$E$68</f>
        <v>23089.713455343932</v>
      </c>
      <c r="BC74" s="55">
        <f>AW74*'[3]Opex Summary'!$E$66</f>
        <v>20820.413037290196</v>
      </c>
      <c r="BE74" s="55">
        <f t="shared" si="14"/>
        <v>2146323.1955518709</v>
      </c>
      <c r="BF74" s="55">
        <f>AZ74*'[3]Opex Summary'!$F$67</f>
        <v>1159793.7764947647</v>
      </c>
      <c r="BG74" s="55">
        <f>BA74*'[3]Opex Summary'!$F$67</f>
        <v>942010.79335748311</v>
      </c>
      <c r="BH74" s="55">
        <f>BB74*'[3]Opex Summary'!$F$68</f>
        <v>23363.170032914164</v>
      </c>
      <c r="BI74" s="55">
        <f>BC74*'[3]Opex Summary'!$F$66</f>
        <v>21155.455666708676</v>
      </c>
      <c r="BK74" s="55">
        <f t="shared" si="15"/>
        <v>2186469.0091733979</v>
      </c>
      <c r="BL74" s="55">
        <f>BF74*'[3]Opex Summary'!$G$67</f>
        <v>1181471.4402637803</v>
      </c>
      <c r="BM74" s="55">
        <f>BG74*'[3]Opex Summary'!$G$67</f>
        <v>959617.88322039321</v>
      </c>
      <c r="BN74" s="55">
        <f>BH74*'[3]Opex Summary'!$G$68</f>
        <v>23761.846726351108</v>
      </c>
      <c r="BO74" s="55">
        <f>BI74*'[3]Opex Summary'!$G$66</f>
        <v>21617.838962873378</v>
      </c>
      <c r="BQ74" s="55">
        <f t="shared" si="16"/>
        <v>2227957.8262676341</v>
      </c>
      <c r="BR74" s="55">
        <f>BL74*'[3]Opex Summary'!$H$67</f>
        <v>1203875.0715162</v>
      </c>
      <c r="BS74" s="55">
        <f>BM74*'[3]Opex Summary'!$H$67</f>
        <v>977814.62032822997</v>
      </c>
      <c r="BT74" s="55">
        <f>BN74*'[3]Opex Summary'!$H$68</f>
        <v>24176.965687692435</v>
      </c>
      <c r="BU74" s="55">
        <f>BO74*'[3]Opex Summary'!$H$66</f>
        <v>22091.168735511608</v>
      </c>
      <c r="BW74" s="55">
        <f t="shared" si="17"/>
        <v>2270598.7109217318</v>
      </c>
      <c r="BX74" s="55">
        <f>BR74*'[3]Opex Summary'!$I$67</f>
        <v>1226901.4644297443</v>
      </c>
      <c r="BY74" s="55">
        <f>BS74*'[3]Opex Summary'!$I$67</f>
        <v>996517.17857285682</v>
      </c>
      <c r="BZ74" s="55">
        <f>BT74*'[3]Opex Summary'!$I$68</f>
        <v>24606.211453330525</v>
      </c>
      <c r="CA74" s="55">
        <f>BU74*'[3]Opex Summary'!$I$66</f>
        <v>22573.85646579993</v>
      </c>
    </row>
    <row r="75" spans="1:79" ht="12.75">
      <c r="A75" s="2" t="s">
        <v>41</v>
      </c>
      <c r="B75" s="20" t="s">
        <v>314</v>
      </c>
      <c r="C75" s="1">
        <v>0</v>
      </c>
      <c r="D75" s="1">
        <v>0</v>
      </c>
      <c r="E75" s="1">
        <v>45763.26999999999</v>
      </c>
      <c r="F75" s="1">
        <v>47080.35</v>
      </c>
      <c r="H75" s="2" t="s">
        <v>41</v>
      </c>
      <c r="I75" s="20" t="s">
        <v>314</v>
      </c>
      <c r="J75" s="1">
        <v>47080.350000000006</v>
      </c>
      <c r="K75" s="34">
        <f>J75*1.025</f>
        <v>48257.358749999999</v>
      </c>
      <c r="L75" s="57">
        <f>K75</f>
        <v>48257.358749999999</v>
      </c>
      <c r="M75" s="36">
        <v>0</v>
      </c>
      <c r="N75" s="43"/>
      <c r="O75" s="36">
        <f>L75-Q75-N75</f>
        <v>48257.358749999999</v>
      </c>
      <c r="P75" s="36">
        <v>0</v>
      </c>
      <c r="Q75" s="36"/>
      <c r="R75"/>
      <c r="S75" s="38">
        <f t="shared" si="23"/>
        <v>48257.358749999999</v>
      </c>
      <c r="T75"/>
      <c r="U75" s="39">
        <v>1</v>
      </c>
      <c r="V75" s="39">
        <v>0</v>
      </c>
      <c r="W75"/>
      <c r="X75" s="1">
        <f>C75</f>
        <v>0</v>
      </c>
      <c r="Y75" s="40">
        <f>X75*U75</f>
        <v>0</v>
      </c>
      <c r="Z75" s="40">
        <f>X75*V75</f>
        <v>0</v>
      </c>
      <c r="AA75" s="40">
        <f>X75*N75</f>
        <v>0</v>
      </c>
      <c r="AB75" s="118">
        <f>X75*Q75</f>
        <v>0</v>
      </c>
      <c r="AC75" s="113">
        <f>D75</f>
        <v>0</v>
      </c>
      <c r="AD75" s="1">
        <f>AC75*U75</f>
        <v>0</v>
      </c>
      <c r="AE75" s="1">
        <f>AC75*V75</f>
        <v>0</v>
      </c>
      <c r="AF75" s="40"/>
      <c r="AG75" s="118"/>
      <c r="AH75" s="113">
        <f>E75</f>
        <v>45763.26999999999</v>
      </c>
      <c r="AI75" s="1">
        <f>AH75*U75</f>
        <v>45763.26999999999</v>
      </c>
      <c r="AJ75" s="1">
        <f>AH75*V75</f>
        <v>0</v>
      </c>
      <c r="AK75" s="40"/>
      <c r="AL75" s="118"/>
      <c r="AM75" s="1">
        <f>F75</f>
        <v>47080.35</v>
      </c>
      <c r="AN75" s="40">
        <f>AM75*U75</f>
        <v>47080.35</v>
      </c>
      <c r="AO75" s="40">
        <f>AM75*V75</f>
        <v>0</v>
      </c>
      <c r="AP75" s="40"/>
      <c r="AQ75" s="118"/>
      <c r="AS75" s="1">
        <f>AM75</f>
        <v>47080.35</v>
      </c>
      <c r="AT75" s="40">
        <f t="shared" ref="AT75:AU93" si="43">AN75*1</f>
        <v>47080.35</v>
      </c>
      <c r="AU75" s="40">
        <f t="shared" si="43"/>
        <v>0</v>
      </c>
      <c r="AV75" s="40">
        <f t="shared" si="22"/>
        <v>0</v>
      </c>
      <c r="AW75" s="118">
        <f t="shared" si="22"/>
        <v>0</v>
      </c>
      <c r="AX75" s="4"/>
      <c r="AY75" s="1">
        <f t="shared" si="13"/>
        <v>47326.005100752729</v>
      </c>
      <c r="AZ75" s="40">
        <f>AT75*'[3]Opex Summary'!$E$67</f>
        <v>47326.005100752729</v>
      </c>
      <c r="BA75" s="40">
        <f>AU75*'[3]Opex Summary'!$E$67</f>
        <v>0</v>
      </c>
      <c r="BB75" s="40">
        <f>AV75*'[3]Opex Summary'!$E$68</f>
        <v>0</v>
      </c>
      <c r="BC75" s="118">
        <f>AW75*'[3]Opex Summary'!$E$66</f>
        <v>0</v>
      </c>
      <c r="BE75" s="1">
        <f t="shared" si="14"/>
        <v>47956.122305171688</v>
      </c>
      <c r="BF75" s="40">
        <f>AZ75*'[3]Opex Summary'!$F$67</f>
        <v>47956.122305171688</v>
      </c>
      <c r="BG75" s="40">
        <f>BA75*'[3]Opex Summary'!$F$67</f>
        <v>0</v>
      </c>
      <c r="BH75" s="40">
        <f>BB75*'[3]Opex Summary'!$F$68</f>
        <v>0</v>
      </c>
      <c r="BI75" s="118">
        <f>BC75*'[3]Opex Summary'!$F$66</f>
        <v>0</v>
      </c>
      <c r="BK75" s="1">
        <f t="shared" si="15"/>
        <v>48852.468462623241</v>
      </c>
      <c r="BL75" s="40">
        <f>BF75*'[3]Opex Summary'!$G$67</f>
        <v>48852.468462623241</v>
      </c>
      <c r="BM75" s="40">
        <f>BG75*'[3]Opex Summary'!$G$67</f>
        <v>0</v>
      </c>
      <c r="BN75" s="40">
        <f>BH75*'[3]Opex Summary'!$G$68</f>
        <v>0</v>
      </c>
      <c r="BO75" s="118">
        <f>BI75*'[3]Opex Summary'!$G$66</f>
        <v>0</v>
      </c>
      <c r="BQ75" s="1">
        <f t="shared" si="16"/>
        <v>49778.832530266482</v>
      </c>
      <c r="BR75" s="40">
        <f>BL75*'[3]Opex Summary'!$H$67</f>
        <v>49778.832530266482</v>
      </c>
      <c r="BS75" s="40">
        <f>BM75*'[3]Opex Summary'!$H$67</f>
        <v>0</v>
      </c>
      <c r="BT75" s="40">
        <f>BN75*'[3]Opex Summary'!$H$68</f>
        <v>0</v>
      </c>
      <c r="BU75" s="118">
        <f>BO75*'[3]Opex Summary'!$H$66</f>
        <v>0</v>
      </c>
      <c r="BW75" s="1">
        <f t="shared" si="17"/>
        <v>50730.947067513145</v>
      </c>
      <c r="BX75" s="40">
        <f>BR75*'[3]Opex Summary'!$I$67</f>
        <v>50730.947067513145</v>
      </c>
      <c r="BY75" s="40">
        <f>BS75*'[3]Opex Summary'!$I$67</f>
        <v>0</v>
      </c>
      <c r="BZ75" s="40">
        <f>BT75*'[3]Opex Summary'!$I$68</f>
        <v>0</v>
      </c>
      <c r="CA75" s="118">
        <f>BU75*'[3]Opex Summary'!$I$66</f>
        <v>0</v>
      </c>
    </row>
    <row r="76" spans="1:79" ht="12.75">
      <c r="A76" s="2" t="s">
        <v>222</v>
      </c>
      <c r="B76" s="20" t="s">
        <v>495</v>
      </c>
      <c r="C76" s="1">
        <v>687.31999999999994</v>
      </c>
      <c r="D76" s="1">
        <v>448.73</v>
      </c>
      <c r="E76" s="1">
        <v>0</v>
      </c>
      <c r="F76" s="1">
        <v>0</v>
      </c>
      <c r="H76" s="2" t="s">
        <v>222</v>
      </c>
      <c r="I76" s="20" t="s">
        <v>495</v>
      </c>
      <c r="J76" s="1"/>
      <c r="K76" s="34"/>
      <c r="L76" s="57"/>
      <c r="M76" s="36"/>
      <c r="N76" s="43"/>
      <c r="O76" s="36"/>
      <c r="P76" s="36"/>
      <c r="Q76" s="36"/>
      <c r="R76"/>
      <c r="S76" s="38"/>
      <c r="T76"/>
      <c r="U76" s="39">
        <v>1</v>
      </c>
      <c r="V76" s="39">
        <v>0</v>
      </c>
      <c r="W76"/>
      <c r="X76" s="1">
        <f t="shared" ref="X76:X139" si="44">C76</f>
        <v>687.31999999999994</v>
      </c>
      <c r="Y76" s="40">
        <f t="shared" ref="Y76:Y138" si="45">X76*U76</f>
        <v>687.31999999999994</v>
      </c>
      <c r="Z76" s="40">
        <f t="shared" ref="Z76:Z138" si="46">X76*V76</f>
        <v>0</v>
      </c>
      <c r="AA76" s="40">
        <f t="shared" ref="AA76:AA138" si="47">X76*N76</f>
        <v>0</v>
      </c>
      <c r="AB76" s="118">
        <f t="shared" ref="AB76:AB138" si="48">X76*Q76</f>
        <v>0</v>
      </c>
      <c r="AC76" s="113">
        <f t="shared" ref="AC76:AC139" si="49">D76</f>
        <v>448.73</v>
      </c>
      <c r="AD76" s="1">
        <f t="shared" ref="AD76:AD138" si="50">AC76*U76</f>
        <v>448.73</v>
      </c>
      <c r="AE76" s="1">
        <f t="shared" ref="AE76:AE138" si="51">AC76*V76</f>
        <v>0</v>
      </c>
      <c r="AF76" s="40"/>
      <c r="AG76" s="118"/>
      <c r="AH76" s="113">
        <f t="shared" ref="AH76:AH139" si="52">E76</f>
        <v>0</v>
      </c>
      <c r="AI76" s="1">
        <f t="shared" ref="AI76:AI138" si="53">AH76*U76</f>
        <v>0</v>
      </c>
      <c r="AJ76" s="1">
        <f t="shared" ref="AJ76:AJ138" si="54">AH76*V76</f>
        <v>0</v>
      </c>
      <c r="AK76" s="40"/>
      <c r="AL76" s="118"/>
      <c r="AM76" s="1">
        <f t="shared" ref="AM76:AM139" si="55">F76</f>
        <v>0</v>
      </c>
      <c r="AN76" s="40">
        <f t="shared" ref="AN76:AN108" si="56">AM76*U76</f>
        <v>0</v>
      </c>
      <c r="AO76" s="40">
        <f t="shared" ref="AO76:AO108" si="57">AM76*V76</f>
        <v>0</v>
      </c>
      <c r="AP76" s="40"/>
      <c r="AQ76" s="118"/>
      <c r="AS76" s="1">
        <f t="shared" ref="AS76:AS138" si="58">AM76</f>
        <v>0</v>
      </c>
      <c r="AT76" s="40">
        <f t="shared" si="43"/>
        <v>0</v>
      </c>
      <c r="AU76" s="40">
        <f t="shared" si="43"/>
        <v>0</v>
      </c>
      <c r="AV76" s="40">
        <f t="shared" si="22"/>
        <v>0</v>
      </c>
      <c r="AW76" s="118">
        <f t="shared" si="22"/>
        <v>0</v>
      </c>
      <c r="AX76" s="4"/>
      <c r="AY76" s="1">
        <f t="shared" si="13"/>
        <v>0</v>
      </c>
      <c r="AZ76" s="40">
        <f>AT76*'[3]Opex Summary'!$E$67</f>
        <v>0</v>
      </c>
      <c r="BA76" s="40">
        <f>AU76*'[3]Opex Summary'!$E$67</f>
        <v>0</v>
      </c>
      <c r="BB76" s="40">
        <f>AV76*'[3]Opex Summary'!$E$68</f>
        <v>0</v>
      </c>
      <c r="BC76" s="118">
        <f>AW76*'[3]Opex Summary'!$E$66</f>
        <v>0</v>
      </c>
      <c r="BE76" s="1">
        <f t="shared" si="14"/>
        <v>0</v>
      </c>
      <c r="BF76" s="40">
        <f>AZ76*'[3]Opex Summary'!$F$67</f>
        <v>0</v>
      </c>
      <c r="BG76" s="40">
        <f>BA76*'[3]Opex Summary'!$F$67</f>
        <v>0</v>
      </c>
      <c r="BH76" s="40">
        <f>BB76*'[3]Opex Summary'!$F$68</f>
        <v>0</v>
      </c>
      <c r="BI76" s="118">
        <f>BC76*'[3]Opex Summary'!$F$66</f>
        <v>0</v>
      </c>
      <c r="BK76" s="1">
        <f t="shared" si="15"/>
        <v>0</v>
      </c>
      <c r="BL76" s="40">
        <f>BF76*'[3]Opex Summary'!$G$67</f>
        <v>0</v>
      </c>
      <c r="BM76" s="40">
        <f>BG76*'[3]Opex Summary'!$G$67</f>
        <v>0</v>
      </c>
      <c r="BN76" s="40">
        <f>BH76*'[3]Opex Summary'!$G$68</f>
        <v>0</v>
      </c>
      <c r="BO76" s="118">
        <f>BI76*'[3]Opex Summary'!$G$66</f>
        <v>0</v>
      </c>
      <c r="BQ76" s="1">
        <f t="shared" si="16"/>
        <v>0</v>
      </c>
      <c r="BR76" s="40">
        <f>BL76*'[3]Opex Summary'!$H$67</f>
        <v>0</v>
      </c>
      <c r="BS76" s="40">
        <f>BM76*'[3]Opex Summary'!$H$67</f>
        <v>0</v>
      </c>
      <c r="BT76" s="40">
        <f>BN76*'[3]Opex Summary'!$H$68</f>
        <v>0</v>
      </c>
      <c r="BU76" s="118">
        <f>BO76*'[3]Opex Summary'!$H$66</f>
        <v>0</v>
      </c>
      <c r="BW76" s="1">
        <f t="shared" si="17"/>
        <v>0</v>
      </c>
      <c r="BX76" s="40">
        <f>BR76*'[3]Opex Summary'!$I$67</f>
        <v>0</v>
      </c>
      <c r="BY76" s="40">
        <f>BS76*'[3]Opex Summary'!$I$67</f>
        <v>0</v>
      </c>
      <c r="BZ76" s="40">
        <f>BT76*'[3]Opex Summary'!$I$68</f>
        <v>0</v>
      </c>
      <c r="CA76" s="118">
        <f>BU76*'[3]Opex Summary'!$I$66</f>
        <v>0</v>
      </c>
    </row>
    <row r="77" spans="1:79" ht="12.75">
      <c r="A77" s="2" t="s">
        <v>223</v>
      </c>
      <c r="B77" s="20" t="s">
        <v>496</v>
      </c>
      <c r="C77" s="1">
        <v>0</v>
      </c>
      <c r="D77" s="1">
        <v>2357.1000000000004</v>
      </c>
      <c r="E77" s="1">
        <v>0</v>
      </c>
      <c r="F77" s="1">
        <v>249.03</v>
      </c>
      <c r="H77" s="2" t="s">
        <v>223</v>
      </c>
      <c r="I77" s="20" t="s">
        <v>496</v>
      </c>
      <c r="J77" s="1"/>
      <c r="K77" s="34"/>
      <c r="L77" s="57"/>
      <c r="M77" s="36"/>
      <c r="N77" s="43"/>
      <c r="O77" s="36"/>
      <c r="P77" s="36"/>
      <c r="Q77" s="36"/>
      <c r="R77"/>
      <c r="S77" s="38"/>
      <c r="T77"/>
      <c r="U77" s="39">
        <v>1</v>
      </c>
      <c r="V77" s="39">
        <v>0</v>
      </c>
      <c r="W77"/>
      <c r="X77" s="1">
        <f t="shared" si="44"/>
        <v>0</v>
      </c>
      <c r="Y77" s="40">
        <f t="shared" si="45"/>
        <v>0</v>
      </c>
      <c r="Z77" s="40">
        <f t="shared" si="46"/>
        <v>0</v>
      </c>
      <c r="AA77" s="40">
        <f t="shared" si="47"/>
        <v>0</v>
      </c>
      <c r="AB77" s="118">
        <f t="shared" si="48"/>
        <v>0</v>
      </c>
      <c r="AC77" s="113">
        <f t="shared" si="49"/>
        <v>2357.1000000000004</v>
      </c>
      <c r="AD77" s="1">
        <f t="shared" si="50"/>
        <v>2357.1000000000004</v>
      </c>
      <c r="AE77" s="1">
        <f t="shared" si="51"/>
        <v>0</v>
      </c>
      <c r="AF77" s="40"/>
      <c r="AG77" s="118"/>
      <c r="AH77" s="113">
        <f t="shared" si="52"/>
        <v>0</v>
      </c>
      <c r="AI77" s="1">
        <f t="shared" si="53"/>
        <v>0</v>
      </c>
      <c r="AJ77" s="1">
        <f t="shared" si="54"/>
        <v>0</v>
      </c>
      <c r="AK77" s="40"/>
      <c r="AL77" s="118"/>
      <c r="AM77" s="1">
        <f t="shared" si="55"/>
        <v>249.03</v>
      </c>
      <c r="AN77" s="40">
        <f t="shared" si="56"/>
        <v>249.03</v>
      </c>
      <c r="AO77" s="40">
        <f t="shared" si="57"/>
        <v>0</v>
      </c>
      <c r="AP77" s="40"/>
      <c r="AQ77" s="118"/>
      <c r="AS77" s="1">
        <f t="shared" si="58"/>
        <v>249.03</v>
      </c>
      <c r="AT77" s="40">
        <f t="shared" si="43"/>
        <v>249.03</v>
      </c>
      <c r="AU77" s="40">
        <f t="shared" si="43"/>
        <v>0</v>
      </c>
      <c r="AV77" s="40">
        <f t="shared" si="22"/>
        <v>0</v>
      </c>
      <c r="AW77" s="118">
        <f t="shared" si="22"/>
        <v>0</v>
      </c>
      <c r="AX77" s="4"/>
      <c r="AY77" s="1">
        <f t="shared" si="13"/>
        <v>250.32938476966405</v>
      </c>
      <c r="AZ77" s="40">
        <f>AT77*'[3]Opex Summary'!$E$67</f>
        <v>250.32938476966405</v>
      </c>
      <c r="BA77" s="40">
        <f>AU77*'[3]Opex Summary'!$E$67</f>
        <v>0</v>
      </c>
      <c r="BB77" s="40">
        <f>AV77*'[3]Opex Summary'!$E$68</f>
        <v>0</v>
      </c>
      <c r="BC77" s="118">
        <f>AW77*'[3]Opex Summary'!$E$66</f>
        <v>0</v>
      </c>
      <c r="BE77" s="1">
        <f t="shared" si="14"/>
        <v>253.66236949506336</v>
      </c>
      <c r="BF77" s="40">
        <f>AZ77*'[3]Opex Summary'!$F$67</f>
        <v>253.66236949506336</v>
      </c>
      <c r="BG77" s="40">
        <f>BA77*'[3]Opex Summary'!$F$67</f>
        <v>0</v>
      </c>
      <c r="BH77" s="40">
        <f>BB77*'[3]Opex Summary'!$F$68</f>
        <v>0</v>
      </c>
      <c r="BI77" s="118">
        <f>BC77*'[3]Opex Summary'!$F$66</f>
        <v>0</v>
      </c>
      <c r="BK77" s="1">
        <f t="shared" si="15"/>
        <v>258.40356372132038</v>
      </c>
      <c r="BL77" s="40">
        <f>BF77*'[3]Opex Summary'!$G$67</f>
        <v>258.40356372132038</v>
      </c>
      <c r="BM77" s="40">
        <f>BG77*'[3]Opex Summary'!$G$67</f>
        <v>0</v>
      </c>
      <c r="BN77" s="40">
        <f>BH77*'[3]Opex Summary'!$G$68</f>
        <v>0</v>
      </c>
      <c r="BO77" s="118">
        <f>BI77*'[3]Opex Summary'!$G$66</f>
        <v>0</v>
      </c>
      <c r="BQ77" s="1">
        <f t="shared" si="16"/>
        <v>263.30353671993225</v>
      </c>
      <c r="BR77" s="40">
        <f>BL77*'[3]Opex Summary'!$H$67</f>
        <v>263.30353671993225</v>
      </c>
      <c r="BS77" s="40">
        <f>BM77*'[3]Opex Summary'!$H$67</f>
        <v>0</v>
      </c>
      <c r="BT77" s="40">
        <f>BN77*'[3]Opex Summary'!$H$68</f>
        <v>0</v>
      </c>
      <c r="BU77" s="118">
        <f>BO77*'[3]Opex Summary'!$H$66</f>
        <v>0</v>
      </c>
      <c r="BW77" s="1">
        <f t="shared" si="17"/>
        <v>268.33971600089632</v>
      </c>
      <c r="BX77" s="40">
        <f>BR77*'[3]Opex Summary'!$I$67</f>
        <v>268.33971600089632</v>
      </c>
      <c r="BY77" s="40">
        <f>BS77*'[3]Opex Summary'!$I$67</f>
        <v>0</v>
      </c>
      <c r="BZ77" s="40">
        <f>BT77*'[3]Opex Summary'!$I$68</f>
        <v>0</v>
      </c>
      <c r="CA77" s="118">
        <f>BU77*'[3]Opex Summary'!$I$66</f>
        <v>0</v>
      </c>
    </row>
    <row r="78" spans="1:79" ht="12.75">
      <c r="A78" s="2" t="s">
        <v>42</v>
      </c>
      <c r="B78" s="20" t="s">
        <v>315</v>
      </c>
      <c r="C78" s="1">
        <v>43903.82</v>
      </c>
      <c r="D78" s="1">
        <v>124449.28000000001</v>
      </c>
      <c r="E78" s="1">
        <v>13690.6</v>
      </c>
      <c r="F78" s="1">
        <v>37191.96</v>
      </c>
      <c r="H78" s="2" t="s">
        <v>42</v>
      </c>
      <c r="I78" s="20" t="s">
        <v>315</v>
      </c>
      <c r="J78" s="1">
        <v>37191.96</v>
      </c>
      <c r="K78" s="34">
        <f t="shared" ref="K78:K164" si="59">J78*1.025</f>
        <v>38121.758999999998</v>
      </c>
      <c r="L78" s="57">
        <f t="shared" ref="L78:L164" si="60">K78</f>
        <v>38121.758999999998</v>
      </c>
      <c r="M78" s="36">
        <v>0</v>
      </c>
      <c r="N78" s="43"/>
      <c r="O78" s="36">
        <f t="shared" ref="O78:O164" si="61">L78-Q78-N78</f>
        <v>38121.758999999998</v>
      </c>
      <c r="P78" s="36">
        <v>0</v>
      </c>
      <c r="Q78" s="36"/>
      <c r="R78"/>
      <c r="S78" s="38">
        <f t="shared" si="23"/>
        <v>38121.758999999998</v>
      </c>
      <c r="T78"/>
      <c r="U78" s="39">
        <v>1</v>
      </c>
      <c r="V78" s="39">
        <v>0</v>
      </c>
      <c r="W78"/>
      <c r="X78" s="1">
        <f t="shared" si="44"/>
        <v>43903.82</v>
      </c>
      <c r="Y78" s="40">
        <f t="shared" si="45"/>
        <v>43903.82</v>
      </c>
      <c r="Z78" s="40">
        <f t="shared" si="46"/>
        <v>0</v>
      </c>
      <c r="AA78" s="40">
        <f t="shared" si="47"/>
        <v>0</v>
      </c>
      <c r="AB78" s="118">
        <f t="shared" si="48"/>
        <v>0</v>
      </c>
      <c r="AC78" s="113">
        <f t="shared" si="49"/>
        <v>124449.28000000001</v>
      </c>
      <c r="AD78" s="1">
        <f t="shared" si="50"/>
        <v>124449.28000000001</v>
      </c>
      <c r="AE78" s="1">
        <f t="shared" si="51"/>
        <v>0</v>
      </c>
      <c r="AF78" s="40"/>
      <c r="AG78" s="118"/>
      <c r="AH78" s="113">
        <f t="shared" si="52"/>
        <v>13690.6</v>
      </c>
      <c r="AI78" s="1">
        <f t="shared" si="53"/>
        <v>13690.6</v>
      </c>
      <c r="AJ78" s="1">
        <f t="shared" si="54"/>
        <v>0</v>
      </c>
      <c r="AK78" s="40"/>
      <c r="AL78" s="118"/>
      <c r="AM78" s="1">
        <f t="shared" si="55"/>
        <v>37191.96</v>
      </c>
      <c r="AN78" s="40">
        <f t="shared" si="56"/>
        <v>37191.96</v>
      </c>
      <c r="AO78" s="40">
        <f t="shared" si="57"/>
        <v>0</v>
      </c>
      <c r="AP78" s="40"/>
      <c r="AQ78" s="118"/>
      <c r="AS78" s="1">
        <f t="shared" si="58"/>
        <v>37191.96</v>
      </c>
      <c r="AT78" s="40">
        <f t="shared" si="43"/>
        <v>37191.96</v>
      </c>
      <c r="AU78" s="40">
        <f t="shared" si="43"/>
        <v>0</v>
      </c>
      <c r="AV78" s="40">
        <f t="shared" si="22"/>
        <v>0</v>
      </c>
      <c r="AW78" s="118">
        <f t="shared" si="22"/>
        <v>0</v>
      </c>
      <c r="AX78" s="4"/>
      <c r="AY78" s="1">
        <f t="shared" si="13"/>
        <v>37386.019616825099</v>
      </c>
      <c r="AZ78" s="40">
        <f>AT78*'[3]Opex Summary'!$E$67</f>
        <v>37386.019616825099</v>
      </c>
      <c r="BA78" s="40">
        <f>AU78*'[3]Opex Summary'!$E$67</f>
        <v>0</v>
      </c>
      <c r="BB78" s="40">
        <f>AV78*'[3]Opex Summary'!$E$68</f>
        <v>0</v>
      </c>
      <c r="BC78" s="118">
        <f>AW78*'[3]Opex Summary'!$E$66</f>
        <v>0</v>
      </c>
      <c r="BE78" s="1">
        <f t="shared" si="14"/>
        <v>37883.791911679786</v>
      </c>
      <c r="BF78" s="40">
        <f>AZ78*'[3]Opex Summary'!$F$67</f>
        <v>37883.791911679786</v>
      </c>
      <c r="BG78" s="40">
        <f>BA78*'[3]Opex Summary'!$F$67</f>
        <v>0</v>
      </c>
      <c r="BH78" s="40">
        <f>BB78*'[3]Opex Summary'!$F$68</f>
        <v>0</v>
      </c>
      <c r="BI78" s="118">
        <f>BC78*'[3]Opex Summary'!$F$66</f>
        <v>0</v>
      </c>
      <c r="BK78" s="1">
        <f t="shared" si="15"/>
        <v>38591.876503958556</v>
      </c>
      <c r="BL78" s="40">
        <f>BF78*'[3]Opex Summary'!$G$67</f>
        <v>38591.876503958556</v>
      </c>
      <c r="BM78" s="40">
        <f>BG78*'[3]Opex Summary'!$G$67</f>
        <v>0</v>
      </c>
      <c r="BN78" s="40">
        <f>BH78*'[3]Opex Summary'!$G$68</f>
        <v>0</v>
      </c>
      <c r="BO78" s="118">
        <f>BI78*'[3]Opex Summary'!$G$66</f>
        <v>0</v>
      </c>
      <c r="BQ78" s="1">
        <f t="shared" si="16"/>
        <v>39323.674278385144</v>
      </c>
      <c r="BR78" s="40">
        <f>BL78*'[3]Opex Summary'!$H$67</f>
        <v>39323.674278385144</v>
      </c>
      <c r="BS78" s="40">
        <f>BM78*'[3]Opex Summary'!$H$67</f>
        <v>0</v>
      </c>
      <c r="BT78" s="40">
        <f>BN78*'[3]Opex Summary'!$H$68</f>
        <v>0</v>
      </c>
      <c r="BU78" s="118">
        <f>BO78*'[3]Opex Summary'!$H$66</f>
        <v>0</v>
      </c>
      <c r="BW78" s="1">
        <f t="shared" si="17"/>
        <v>40075.814094352878</v>
      </c>
      <c r="BX78" s="40">
        <f>BR78*'[3]Opex Summary'!$I$67</f>
        <v>40075.814094352878</v>
      </c>
      <c r="BY78" s="40">
        <f>BS78*'[3]Opex Summary'!$I$67</f>
        <v>0</v>
      </c>
      <c r="BZ78" s="40">
        <f>BT78*'[3]Opex Summary'!$I$68</f>
        <v>0</v>
      </c>
      <c r="CA78" s="118">
        <f>BU78*'[3]Opex Summary'!$I$66</f>
        <v>0</v>
      </c>
    </row>
    <row r="79" spans="1:79" ht="12.75">
      <c r="A79" s="2" t="s">
        <v>43</v>
      </c>
      <c r="B79" s="20" t="s">
        <v>316</v>
      </c>
      <c r="C79" s="1">
        <v>2241.3200000000002</v>
      </c>
      <c r="D79" s="1">
        <v>25502.140000000014</v>
      </c>
      <c r="E79" s="1">
        <v>14468.769999999999</v>
      </c>
      <c r="F79" s="1">
        <v>7238.04</v>
      </c>
      <c r="H79" s="2" t="s">
        <v>43</v>
      </c>
      <c r="I79" s="20" t="s">
        <v>316</v>
      </c>
      <c r="J79" s="1">
        <v>7238.0400000000009</v>
      </c>
      <c r="K79" s="34">
        <f t="shared" si="59"/>
        <v>7418.991</v>
      </c>
      <c r="L79" s="57">
        <f t="shared" si="60"/>
        <v>7418.991</v>
      </c>
      <c r="M79" s="36">
        <v>0</v>
      </c>
      <c r="N79" s="43"/>
      <c r="O79" s="36">
        <f t="shared" si="61"/>
        <v>7418.991</v>
      </c>
      <c r="P79" s="36">
        <v>0</v>
      </c>
      <c r="Q79" s="36"/>
      <c r="R79"/>
      <c r="S79" s="38">
        <f t="shared" si="23"/>
        <v>7418.991</v>
      </c>
      <c r="T79"/>
      <c r="U79" s="39">
        <v>1</v>
      </c>
      <c r="V79" s="39">
        <v>0</v>
      </c>
      <c r="W79"/>
      <c r="X79" s="1">
        <f t="shared" si="44"/>
        <v>2241.3200000000002</v>
      </c>
      <c r="Y79" s="40">
        <f t="shared" si="45"/>
        <v>2241.3200000000002</v>
      </c>
      <c r="Z79" s="40">
        <f t="shared" si="46"/>
        <v>0</v>
      </c>
      <c r="AA79" s="40">
        <f t="shared" si="47"/>
        <v>0</v>
      </c>
      <c r="AB79" s="118">
        <f t="shared" si="48"/>
        <v>0</v>
      </c>
      <c r="AC79" s="113">
        <f t="shared" si="49"/>
        <v>25502.140000000014</v>
      </c>
      <c r="AD79" s="1">
        <f t="shared" si="50"/>
        <v>25502.140000000014</v>
      </c>
      <c r="AE79" s="1">
        <f t="shared" si="51"/>
        <v>0</v>
      </c>
      <c r="AF79" s="40"/>
      <c r="AG79" s="118"/>
      <c r="AH79" s="113">
        <f t="shared" si="52"/>
        <v>14468.769999999999</v>
      </c>
      <c r="AI79" s="1">
        <f t="shared" si="53"/>
        <v>14468.769999999999</v>
      </c>
      <c r="AJ79" s="1">
        <f t="shared" si="54"/>
        <v>0</v>
      </c>
      <c r="AK79" s="40"/>
      <c r="AL79" s="118"/>
      <c r="AM79" s="1">
        <f t="shared" si="55"/>
        <v>7238.04</v>
      </c>
      <c r="AN79" s="40">
        <f t="shared" si="56"/>
        <v>7238.04</v>
      </c>
      <c r="AO79" s="40">
        <f t="shared" si="57"/>
        <v>0</v>
      </c>
      <c r="AP79" s="40"/>
      <c r="AQ79" s="118"/>
      <c r="AS79" s="1">
        <f t="shared" si="58"/>
        <v>7238.04</v>
      </c>
      <c r="AT79" s="40">
        <f t="shared" si="43"/>
        <v>7238.04</v>
      </c>
      <c r="AU79" s="40">
        <f t="shared" si="43"/>
        <v>0</v>
      </c>
      <c r="AV79" s="40">
        <f t="shared" si="22"/>
        <v>0</v>
      </c>
      <c r="AW79" s="118">
        <f t="shared" si="22"/>
        <v>0</v>
      </c>
      <c r="AX79" s="4"/>
      <c r="AY79" s="1">
        <f t="shared" si="13"/>
        <v>7275.806529888845</v>
      </c>
      <c r="AZ79" s="40">
        <f>AT79*'[3]Opex Summary'!$E$67</f>
        <v>7275.806529888845</v>
      </c>
      <c r="BA79" s="40">
        <f>AU79*'[3]Opex Summary'!$E$67</f>
        <v>0</v>
      </c>
      <c r="BB79" s="40">
        <f>AV79*'[3]Opex Summary'!$E$68</f>
        <v>0</v>
      </c>
      <c r="BC79" s="118">
        <f>AW79*'[3]Opex Summary'!$E$66</f>
        <v>0</v>
      </c>
      <c r="BE79" s="1">
        <f t="shared" si="14"/>
        <v>7372.6795040760089</v>
      </c>
      <c r="BF79" s="40">
        <f>AZ79*'[3]Opex Summary'!$F$67</f>
        <v>7372.6795040760089</v>
      </c>
      <c r="BG79" s="40">
        <f>BA79*'[3]Opex Summary'!$F$67</f>
        <v>0</v>
      </c>
      <c r="BH79" s="40">
        <f>BB79*'[3]Opex Summary'!$F$68</f>
        <v>0</v>
      </c>
      <c r="BI79" s="118">
        <f>BC79*'[3]Opex Summary'!$F$66</f>
        <v>0</v>
      </c>
      <c r="BK79" s="1">
        <f t="shared" si="15"/>
        <v>7510.4819915571052</v>
      </c>
      <c r="BL79" s="40">
        <f>BF79*'[3]Opex Summary'!$G$67</f>
        <v>7510.4819915571052</v>
      </c>
      <c r="BM79" s="40">
        <f>BG79*'[3]Opex Summary'!$G$67</f>
        <v>0</v>
      </c>
      <c r="BN79" s="40">
        <f>BH79*'[3]Opex Summary'!$G$68</f>
        <v>0</v>
      </c>
      <c r="BO79" s="118">
        <f>BI79*'[3]Opex Summary'!$G$66</f>
        <v>0</v>
      </c>
      <c r="BQ79" s="1">
        <f t="shared" si="16"/>
        <v>7652.8993732495628</v>
      </c>
      <c r="BR79" s="40">
        <f>BL79*'[3]Opex Summary'!$H$67</f>
        <v>7652.8993732495628</v>
      </c>
      <c r="BS79" s="40">
        <f>BM79*'[3]Opex Summary'!$H$67</f>
        <v>0</v>
      </c>
      <c r="BT79" s="40">
        <f>BN79*'[3]Opex Summary'!$H$68</f>
        <v>0</v>
      </c>
      <c r="BU79" s="118">
        <f>BO79*'[3]Opex Summary'!$H$66</f>
        <v>0</v>
      </c>
      <c r="BW79" s="1">
        <f t="shared" si="17"/>
        <v>7799.2755812678306</v>
      </c>
      <c r="BX79" s="40">
        <f>BR79*'[3]Opex Summary'!$I$67</f>
        <v>7799.2755812678306</v>
      </c>
      <c r="BY79" s="40">
        <f>BS79*'[3]Opex Summary'!$I$67</f>
        <v>0</v>
      </c>
      <c r="BZ79" s="40">
        <f>BT79*'[3]Opex Summary'!$I$68</f>
        <v>0</v>
      </c>
      <c r="CA79" s="118">
        <f>BU79*'[3]Opex Summary'!$I$66</f>
        <v>0</v>
      </c>
    </row>
    <row r="80" spans="1:79" ht="12.75">
      <c r="A80" s="2" t="s">
        <v>224</v>
      </c>
      <c r="B80" s="20" t="s">
        <v>497</v>
      </c>
      <c r="C80" s="1">
        <v>9695.9500000000007</v>
      </c>
      <c r="D80" s="1">
        <v>3122.98</v>
      </c>
      <c r="E80" s="1">
        <v>0</v>
      </c>
      <c r="F80" s="1">
        <v>0</v>
      </c>
      <c r="H80" s="2" t="s">
        <v>224</v>
      </c>
      <c r="I80" s="20" t="s">
        <v>497</v>
      </c>
      <c r="J80" s="1"/>
      <c r="K80" s="34"/>
      <c r="L80" s="57"/>
      <c r="M80" s="36"/>
      <c r="N80" s="43"/>
      <c r="O80" s="36"/>
      <c r="P80" s="36"/>
      <c r="Q80" s="36"/>
      <c r="R80"/>
      <c r="S80" s="38"/>
      <c r="T80"/>
      <c r="U80" s="39">
        <v>1</v>
      </c>
      <c r="V80" s="39">
        <v>0</v>
      </c>
      <c r="W80"/>
      <c r="X80" s="1">
        <f t="shared" si="44"/>
        <v>9695.9500000000007</v>
      </c>
      <c r="Y80" s="40">
        <f t="shared" si="45"/>
        <v>9695.9500000000007</v>
      </c>
      <c r="Z80" s="40">
        <f t="shared" si="46"/>
        <v>0</v>
      </c>
      <c r="AA80" s="40">
        <f t="shared" si="47"/>
        <v>0</v>
      </c>
      <c r="AB80" s="118">
        <f t="shared" si="48"/>
        <v>0</v>
      </c>
      <c r="AC80" s="113">
        <f t="shared" si="49"/>
        <v>3122.98</v>
      </c>
      <c r="AD80" s="1">
        <f t="shared" si="50"/>
        <v>3122.98</v>
      </c>
      <c r="AE80" s="1">
        <f t="shared" si="51"/>
        <v>0</v>
      </c>
      <c r="AF80" s="40"/>
      <c r="AG80" s="118"/>
      <c r="AH80" s="113">
        <f t="shared" si="52"/>
        <v>0</v>
      </c>
      <c r="AI80" s="1">
        <f t="shared" si="53"/>
        <v>0</v>
      </c>
      <c r="AJ80" s="1">
        <f t="shared" si="54"/>
        <v>0</v>
      </c>
      <c r="AK80" s="40"/>
      <c r="AL80" s="118"/>
      <c r="AM80" s="1">
        <f t="shared" si="55"/>
        <v>0</v>
      </c>
      <c r="AN80" s="40">
        <f t="shared" si="56"/>
        <v>0</v>
      </c>
      <c r="AO80" s="40">
        <f t="shared" si="57"/>
        <v>0</v>
      </c>
      <c r="AP80" s="40"/>
      <c r="AQ80" s="118"/>
      <c r="AS80" s="1">
        <f t="shared" si="58"/>
        <v>0</v>
      </c>
      <c r="AT80" s="40">
        <f t="shared" si="43"/>
        <v>0</v>
      </c>
      <c r="AU80" s="40">
        <f t="shared" si="43"/>
        <v>0</v>
      </c>
      <c r="AV80" s="40">
        <f t="shared" si="22"/>
        <v>0</v>
      </c>
      <c r="AW80" s="118">
        <f t="shared" si="22"/>
        <v>0</v>
      </c>
      <c r="AX80" s="4"/>
      <c r="AY80" s="1">
        <f t="shared" si="13"/>
        <v>0</v>
      </c>
      <c r="AZ80" s="40">
        <f>AT80*'[3]Opex Summary'!$E$67</f>
        <v>0</v>
      </c>
      <c r="BA80" s="40">
        <f>AU80*'[3]Opex Summary'!$E$67</f>
        <v>0</v>
      </c>
      <c r="BB80" s="40">
        <f>AV80*'[3]Opex Summary'!$E$68</f>
        <v>0</v>
      </c>
      <c r="BC80" s="118">
        <f>AW80*'[3]Opex Summary'!$E$66</f>
        <v>0</v>
      </c>
      <c r="BE80" s="1">
        <f t="shared" si="14"/>
        <v>0</v>
      </c>
      <c r="BF80" s="40">
        <f>AZ80*'[3]Opex Summary'!$F$67</f>
        <v>0</v>
      </c>
      <c r="BG80" s="40">
        <f>BA80*'[3]Opex Summary'!$F$67</f>
        <v>0</v>
      </c>
      <c r="BH80" s="40">
        <f>BB80*'[3]Opex Summary'!$F$68</f>
        <v>0</v>
      </c>
      <c r="BI80" s="118">
        <f>BC80*'[3]Opex Summary'!$F$66</f>
        <v>0</v>
      </c>
      <c r="BK80" s="1">
        <f t="shared" si="15"/>
        <v>0</v>
      </c>
      <c r="BL80" s="40">
        <f>BF80*'[3]Opex Summary'!$G$67</f>
        <v>0</v>
      </c>
      <c r="BM80" s="40">
        <f>BG80*'[3]Opex Summary'!$G$67</f>
        <v>0</v>
      </c>
      <c r="BN80" s="40">
        <f>BH80*'[3]Opex Summary'!$G$68</f>
        <v>0</v>
      </c>
      <c r="BO80" s="118">
        <f>BI80*'[3]Opex Summary'!$G$66</f>
        <v>0</v>
      </c>
      <c r="BQ80" s="1">
        <f t="shared" si="16"/>
        <v>0</v>
      </c>
      <c r="BR80" s="40">
        <f>BL80*'[3]Opex Summary'!$H$67</f>
        <v>0</v>
      </c>
      <c r="BS80" s="40">
        <f>BM80*'[3]Opex Summary'!$H$67</f>
        <v>0</v>
      </c>
      <c r="BT80" s="40">
        <f>BN80*'[3]Opex Summary'!$H$68</f>
        <v>0</v>
      </c>
      <c r="BU80" s="118">
        <f>BO80*'[3]Opex Summary'!$H$66</f>
        <v>0</v>
      </c>
      <c r="BW80" s="1">
        <f t="shared" si="17"/>
        <v>0</v>
      </c>
      <c r="BX80" s="40">
        <f>BR80*'[3]Opex Summary'!$I$67</f>
        <v>0</v>
      </c>
      <c r="BY80" s="40">
        <f>BS80*'[3]Opex Summary'!$I$67</f>
        <v>0</v>
      </c>
      <c r="BZ80" s="40">
        <f>BT80*'[3]Opex Summary'!$I$68</f>
        <v>0</v>
      </c>
      <c r="CA80" s="118">
        <f>BU80*'[3]Opex Summary'!$I$66</f>
        <v>0</v>
      </c>
    </row>
    <row r="81" spans="1:79" ht="12.75">
      <c r="A81" s="2" t="s">
        <v>225</v>
      </c>
      <c r="B81" s="20" t="s">
        <v>498</v>
      </c>
      <c r="C81" s="1">
        <v>0</v>
      </c>
      <c r="D81" s="1">
        <v>84015.829999999987</v>
      </c>
      <c r="E81" s="1">
        <v>0</v>
      </c>
      <c r="F81" s="1">
        <v>0</v>
      </c>
      <c r="H81" s="2" t="s">
        <v>225</v>
      </c>
      <c r="I81" s="20" t="s">
        <v>498</v>
      </c>
      <c r="J81" s="1"/>
      <c r="K81" s="34"/>
      <c r="L81" s="57"/>
      <c r="M81" s="36"/>
      <c r="N81" s="43"/>
      <c r="O81" s="36"/>
      <c r="P81" s="36"/>
      <c r="Q81" s="36"/>
      <c r="R81"/>
      <c r="S81" s="38"/>
      <c r="T81"/>
      <c r="U81" s="39">
        <v>1</v>
      </c>
      <c r="V81" s="39">
        <v>0</v>
      </c>
      <c r="W81"/>
      <c r="X81" s="1">
        <f t="shared" si="44"/>
        <v>0</v>
      </c>
      <c r="Y81" s="40">
        <f t="shared" si="45"/>
        <v>0</v>
      </c>
      <c r="Z81" s="40">
        <f t="shared" si="46"/>
        <v>0</v>
      </c>
      <c r="AA81" s="40">
        <f t="shared" si="47"/>
        <v>0</v>
      </c>
      <c r="AB81" s="118">
        <f t="shared" si="48"/>
        <v>0</v>
      </c>
      <c r="AC81" s="113">
        <f t="shared" si="49"/>
        <v>84015.829999999987</v>
      </c>
      <c r="AD81" s="1">
        <f t="shared" si="50"/>
        <v>84015.829999999987</v>
      </c>
      <c r="AE81" s="1">
        <f t="shared" si="51"/>
        <v>0</v>
      </c>
      <c r="AF81" s="40"/>
      <c r="AG81" s="118"/>
      <c r="AH81" s="113">
        <f t="shared" si="52"/>
        <v>0</v>
      </c>
      <c r="AI81" s="1">
        <f t="shared" si="53"/>
        <v>0</v>
      </c>
      <c r="AJ81" s="1">
        <f t="shared" si="54"/>
        <v>0</v>
      </c>
      <c r="AK81" s="40"/>
      <c r="AL81" s="118"/>
      <c r="AM81" s="1">
        <f t="shared" si="55"/>
        <v>0</v>
      </c>
      <c r="AN81" s="40">
        <f t="shared" si="56"/>
        <v>0</v>
      </c>
      <c r="AO81" s="40">
        <f t="shared" si="57"/>
        <v>0</v>
      </c>
      <c r="AP81" s="40"/>
      <c r="AQ81" s="118"/>
      <c r="AS81" s="1">
        <f t="shared" si="58"/>
        <v>0</v>
      </c>
      <c r="AT81" s="40">
        <f t="shared" si="43"/>
        <v>0</v>
      </c>
      <c r="AU81" s="40">
        <f t="shared" si="43"/>
        <v>0</v>
      </c>
      <c r="AV81" s="40">
        <f t="shared" si="22"/>
        <v>0</v>
      </c>
      <c r="AW81" s="118">
        <f t="shared" si="22"/>
        <v>0</v>
      </c>
      <c r="AX81" s="4"/>
      <c r="AY81" s="1">
        <f t="shared" si="13"/>
        <v>0</v>
      </c>
      <c r="AZ81" s="40">
        <f>AT81*'[3]Opex Summary'!$E$67</f>
        <v>0</v>
      </c>
      <c r="BA81" s="40">
        <f>AU81*'[3]Opex Summary'!$E$67</f>
        <v>0</v>
      </c>
      <c r="BB81" s="40">
        <f>AV81*'[3]Opex Summary'!$E$68</f>
        <v>0</v>
      </c>
      <c r="BC81" s="118">
        <f>AW81*'[3]Opex Summary'!$E$66</f>
        <v>0</v>
      </c>
      <c r="BE81" s="1">
        <f t="shared" si="14"/>
        <v>0</v>
      </c>
      <c r="BF81" s="40">
        <f>AZ81*'[3]Opex Summary'!$F$67</f>
        <v>0</v>
      </c>
      <c r="BG81" s="40">
        <f>BA81*'[3]Opex Summary'!$F$67</f>
        <v>0</v>
      </c>
      <c r="BH81" s="40">
        <f>BB81*'[3]Opex Summary'!$F$68</f>
        <v>0</v>
      </c>
      <c r="BI81" s="118">
        <f>BC81*'[3]Opex Summary'!$F$66</f>
        <v>0</v>
      </c>
      <c r="BK81" s="1">
        <f t="shared" si="15"/>
        <v>0</v>
      </c>
      <c r="BL81" s="40">
        <f>BF81*'[3]Opex Summary'!$G$67</f>
        <v>0</v>
      </c>
      <c r="BM81" s="40">
        <f>BG81*'[3]Opex Summary'!$G$67</f>
        <v>0</v>
      </c>
      <c r="BN81" s="40">
        <f>BH81*'[3]Opex Summary'!$G$68</f>
        <v>0</v>
      </c>
      <c r="BO81" s="118">
        <f>BI81*'[3]Opex Summary'!$G$66</f>
        <v>0</v>
      </c>
      <c r="BQ81" s="1">
        <f t="shared" si="16"/>
        <v>0</v>
      </c>
      <c r="BR81" s="40">
        <f>BL81*'[3]Opex Summary'!$H$67</f>
        <v>0</v>
      </c>
      <c r="BS81" s="40">
        <f>BM81*'[3]Opex Summary'!$H$67</f>
        <v>0</v>
      </c>
      <c r="BT81" s="40">
        <f>BN81*'[3]Opex Summary'!$H$68</f>
        <v>0</v>
      </c>
      <c r="BU81" s="118">
        <f>BO81*'[3]Opex Summary'!$H$66</f>
        <v>0</v>
      </c>
      <c r="BW81" s="1">
        <f t="shared" si="17"/>
        <v>0</v>
      </c>
      <c r="BX81" s="40">
        <f>BR81*'[3]Opex Summary'!$I$67</f>
        <v>0</v>
      </c>
      <c r="BY81" s="40">
        <f>BS81*'[3]Opex Summary'!$I$67</f>
        <v>0</v>
      </c>
      <c r="BZ81" s="40">
        <f>BT81*'[3]Opex Summary'!$I$68</f>
        <v>0</v>
      </c>
      <c r="CA81" s="118">
        <f>BU81*'[3]Opex Summary'!$I$66</f>
        <v>0</v>
      </c>
    </row>
    <row r="82" spans="1:79" ht="12.75">
      <c r="A82" s="2" t="s">
        <v>226</v>
      </c>
      <c r="B82" s="20" t="s">
        <v>499</v>
      </c>
      <c r="C82" s="1">
        <v>0</v>
      </c>
      <c r="D82" s="1">
        <v>16568</v>
      </c>
      <c r="E82" s="1">
        <v>0</v>
      </c>
      <c r="F82" s="1">
        <v>0</v>
      </c>
      <c r="H82" s="2" t="s">
        <v>226</v>
      </c>
      <c r="I82" s="20" t="s">
        <v>499</v>
      </c>
      <c r="J82" s="1"/>
      <c r="K82" s="34"/>
      <c r="L82" s="57"/>
      <c r="M82" s="36"/>
      <c r="N82" s="43"/>
      <c r="O82" s="36"/>
      <c r="P82" s="36"/>
      <c r="Q82" s="36"/>
      <c r="R82"/>
      <c r="S82" s="38"/>
      <c r="T82"/>
      <c r="U82" s="39">
        <v>1</v>
      </c>
      <c r="V82" s="39">
        <v>0</v>
      </c>
      <c r="W82"/>
      <c r="X82" s="1">
        <f t="shared" si="44"/>
        <v>0</v>
      </c>
      <c r="Y82" s="40">
        <f t="shared" si="45"/>
        <v>0</v>
      </c>
      <c r="Z82" s="40">
        <f t="shared" si="46"/>
        <v>0</v>
      </c>
      <c r="AA82" s="40">
        <f t="shared" si="47"/>
        <v>0</v>
      </c>
      <c r="AB82" s="118">
        <f t="shared" si="48"/>
        <v>0</v>
      </c>
      <c r="AC82" s="113">
        <f t="shared" si="49"/>
        <v>16568</v>
      </c>
      <c r="AD82" s="1">
        <f t="shared" si="50"/>
        <v>16568</v>
      </c>
      <c r="AE82" s="1">
        <f t="shared" si="51"/>
        <v>0</v>
      </c>
      <c r="AF82" s="40"/>
      <c r="AG82" s="118"/>
      <c r="AH82" s="113">
        <f t="shared" si="52"/>
        <v>0</v>
      </c>
      <c r="AI82" s="1">
        <f t="shared" si="53"/>
        <v>0</v>
      </c>
      <c r="AJ82" s="1">
        <f t="shared" si="54"/>
        <v>0</v>
      </c>
      <c r="AK82" s="40"/>
      <c r="AL82" s="118"/>
      <c r="AM82" s="1">
        <f t="shared" si="55"/>
        <v>0</v>
      </c>
      <c r="AN82" s="40">
        <f t="shared" si="56"/>
        <v>0</v>
      </c>
      <c r="AO82" s="40">
        <f t="shared" si="57"/>
        <v>0</v>
      </c>
      <c r="AP82" s="40"/>
      <c r="AQ82" s="118"/>
      <c r="AS82" s="1">
        <f t="shared" si="58"/>
        <v>0</v>
      </c>
      <c r="AT82" s="40">
        <f t="shared" si="43"/>
        <v>0</v>
      </c>
      <c r="AU82" s="40">
        <f t="shared" si="43"/>
        <v>0</v>
      </c>
      <c r="AV82" s="40">
        <f t="shared" si="22"/>
        <v>0</v>
      </c>
      <c r="AW82" s="118">
        <f t="shared" si="22"/>
        <v>0</v>
      </c>
      <c r="AX82" s="4"/>
      <c r="AY82" s="1">
        <f t="shared" si="13"/>
        <v>0</v>
      </c>
      <c r="AZ82" s="40">
        <f>AT82*'[3]Opex Summary'!$E$67</f>
        <v>0</v>
      </c>
      <c r="BA82" s="40">
        <f>AU82*'[3]Opex Summary'!$E$67</f>
        <v>0</v>
      </c>
      <c r="BB82" s="40">
        <f>AV82*'[3]Opex Summary'!$E$68</f>
        <v>0</v>
      </c>
      <c r="BC82" s="118">
        <f>AW82*'[3]Opex Summary'!$E$66</f>
        <v>0</v>
      </c>
      <c r="BE82" s="1">
        <f t="shared" si="14"/>
        <v>0</v>
      </c>
      <c r="BF82" s="40">
        <f>AZ82*'[3]Opex Summary'!$F$67</f>
        <v>0</v>
      </c>
      <c r="BG82" s="40">
        <f>BA82*'[3]Opex Summary'!$F$67</f>
        <v>0</v>
      </c>
      <c r="BH82" s="40">
        <f>BB82*'[3]Opex Summary'!$F$68</f>
        <v>0</v>
      </c>
      <c r="BI82" s="118">
        <f>BC82*'[3]Opex Summary'!$F$66</f>
        <v>0</v>
      </c>
      <c r="BK82" s="1">
        <f t="shared" si="15"/>
        <v>0</v>
      </c>
      <c r="BL82" s="40">
        <f>BF82*'[3]Opex Summary'!$G$67</f>
        <v>0</v>
      </c>
      <c r="BM82" s="40">
        <f>BG82*'[3]Opex Summary'!$G$67</f>
        <v>0</v>
      </c>
      <c r="BN82" s="40">
        <f>BH82*'[3]Opex Summary'!$G$68</f>
        <v>0</v>
      </c>
      <c r="BO82" s="118">
        <f>BI82*'[3]Opex Summary'!$G$66</f>
        <v>0</v>
      </c>
      <c r="BQ82" s="1">
        <f t="shared" si="16"/>
        <v>0</v>
      </c>
      <c r="BR82" s="40">
        <f>BL82*'[3]Opex Summary'!$H$67</f>
        <v>0</v>
      </c>
      <c r="BS82" s="40">
        <f>BM82*'[3]Opex Summary'!$H$67</f>
        <v>0</v>
      </c>
      <c r="BT82" s="40">
        <f>BN82*'[3]Opex Summary'!$H$68</f>
        <v>0</v>
      </c>
      <c r="BU82" s="118">
        <f>BO82*'[3]Opex Summary'!$H$66</f>
        <v>0</v>
      </c>
      <c r="BW82" s="1">
        <f t="shared" si="17"/>
        <v>0</v>
      </c>
      <c r="BX82" s="40">
        <f>BR82*'[3]Opex Summary'!$I$67</f>
        <v>0</v>
      </c>
      <c r="BY82" s="40">
        <f>BS82*'[3]Opex Summary'!$I$67</f>
        <v>0</v>
      </c>
      <c r="BZ82" s="40">
        <f>BT82*'[3]Opex Summary'!$I$68</f>
        <v>0</v>
      </c>
      <c r="CA82" s="118">
        <f>BU82*'[3]Opex Summary'!$I$66</f>
        <v>0</v>
      </c>
    </row>
    <row r="83" spans="1:79" ht="12.75">
      <c r="A83" s="2" t="s">
        <v>227</v>
      </c>
      <c r="B83" s="20" t="s">
        <v>500</v>
      </c>
      <c r="C83" s="1">
        <v>0</v>
      </c>
      <c r="D83" s="1">
        <v>3079.2300000000005</v>
      </c>
      <c r="E83" s="1">
        <v>23024.870000000003</v>
      </c>
      <c r="F83" s="1">
        <v>0</v>
      </c>
      <c r="H83" s="2" t="s">
        <v>227</v>
      </c>
      <c r="I83" s="20" t="s">
        <v>500</v>
      </c>
      <c r="J83" s="1"/>
      <c r="K83" s="34"/>
      <c r="L83" s="57"/>
      <c r="M83" s="36"/>
      <c r="N83" s="43"/>
      <c r="O83" s="36"/>
      <c r="P83" s="36"/>
      <c r="Q83" s="36"/>
      <c r="R83"/>
      <c r="S83" s="38"/>
      <c r="T83"/>
      <c r="U83" s="39">
        <v>1</v>
      </c>
      <c r="V83" s="39">
        <v>0</v>
      </c>
      <c r="W83"/>
      <c r="X83" s="1">
        <f t="shared" si="44"/>
        <v>0</v>
      </c>
      <c r="Y83" s="40">
        <f t="shared" si="45"/>
        <v>0</v>
      </c>
      <c r="Z83" s="40">
        <f t="shared" si="46"/>
        <v>0</v>
      </c>
      <c r="AA83" s="40">
        <f t="shared" si="47"/>
        <v>0</v>
      </c>
      <c r="AB83" s="118">
        <f t="shared" si="48"/>
        <v>0</v>
      </c>
      <c r="AC83" s="113">
        <f t="shared" si="49"/>
        <v>3079.2300000000005</v>
      </c>
      <c r="AD83" s="1">
        <f t="shared" si="50"/>
        <v>3079.2300000000005</v>
      </c>
      <c r="AE83" s="1">
        <f t="shared" si="51"/>
        <v>0</v>
      </c>
      <c r="AF83" s="40"/>
      <c r="AG83" s="118"/>
      <c r="AH83" s="113">
        <f t="shared" si="52"/>
        <v>23024.870000000003</v>
      </c>
      <c r="AI83" s="1">
        <f t="shared" si="53"/>
        <v>23024.870000000003</v>
      </c>
      <c r="AJ83" s="1">
        <f t="shared" si="54"/>
        <v>0</v>
      </c>
      <c r="AK83" s="40"/>
      <c r="AL83" s="118"/>
      <c r="AM83" s="1">
        <f t="shared" si="55"/>
        <v>0</v>
      </c>
      <c r="AN83" s="40">
        <f t="shared" si="56"/>
        <v>0</v>
      </c>
      <c r="AO83" s="40">
        <f t="shared" si="57"/>
        <v>0</v>
      </c>
      <c r="AP83" s="40"/>
      <c r="AQ83" s="118"/>
      <c r="AS83" s="1">
        <f t="shared" si="58"/>
        <v>0</v>
      </c>
      <c r="AT83" s="40">
        <f t="shared" si="43"/>
        <v>0</v>
      </c>
      <c r="AU83" s="40">
        <f t="shared" si="43"/>
        <v>0</v>
      </c>
      <c r="AV83" s="40">
        <f t="shared" si="22"/>
        <v>0</v>
      </c>
      <c r="AW83" s="118">
        <f t="shared" si="22"/>
        <v>0</v>
      </c>
      <c r="AX83" s="4"/>
      <c r="AY83" s="1">
        <f t="shared" si="13"/>
        <v>0</v>
      </c>
      <c r="AZ83" s="40">
        <f>AT83*'[3]Opex Summary'!$E$67</f>
        <v>0</v>
      </c>
      <c r="BA83" s="40">
        <f>AU83*'[3]Opex Summary'!$E$67</f>
        <v>0</v>
      </c>
      <c r="BB83" s="40">
        <f>AV83*'[3]Opex Summary'!$E$68</f>
        <v>0</v>
      </c>
      <c r="BC83" s="118">
        <f>AW83*'[3]Opex Summary'!$E$66</f>
        <v>0</v>
      </c>
      <c r="BE83" s="1">
        <f t="shared" si="14"/>
        <v>0</v>
      </c>
      <c r="BF83" s="40">
        <f>AZ83*'[3]Opex Summary'!$F$67</f>
        <v>0</v>
      </c>
      <c r="BG83" s="40">
        <f>BA83*'[3]Opex Summary'!$F$67</f>
        <v>0</v>
      </c>
      <c r="BH83" s="40">
        <f>BB83*'[3]Opex Summary'!$F$68</f>
        <v>0</v>
      </c>
      <c r="BI83" s="118">
        <f>BC83*'[3]Opex Summary'!$F$66</f>
        <v>0</v>
      </c>
      <c r="BK83" s="1">
        <f t="shared" si="15"/>
        <v>0</v>
      </c>
      <c r="BL83" s="40">
        <f>BF83*'[3]Opex Summary'!$G$67</f>
        <v>0</v>
      </c>
      <c r="BM83" s="40">
        <f>BG83*'[3]Opex Summary'!$G$67</f>
        <v>0</v>
      </c>
      <c r="BN83" s="40">
        <f>BH83*'[3]Opex Summary'!$G$68</f>
        <v>0</v>
      </c>
      <c r="BO83" s="118">
        <f>BI83*'[3]Opex Summary'!$G$66</f>
        <v>0</v>
      </c>
      <c r="BQ83" s="1">
        <f t="shared" si="16"/>
        <v>0</v>
      </c>
      <c r="BR83" s="40">
        <f>BL83*'[3]Opex Summary'!$H$67</f>
        <v>0</v>
      </c>
      <c r="BS83" s="40">
        <f>BM83*'[3]Opex Summary'!$H$67</f>
        <v>0</v>
      </c>
      <c r="BT83" s="40">
        <f>BN83*'[3]Opex Summary'!$H$68</f>
        <v>0</v>
      </c>
      <c r="BU83" s="118">
        <f>BO83*'[3]Opex Summary'!$H$66</f>
        <v>0</v>
      </c>
      <c r="BW83" s="1">
        <f t="shared" si="17"/>
        <v>0</v>
      </c>
      <c r="BX83" s="40">
        <f>BR83*'[3]Opex Summary'!$I$67</f>
        <v>0</v>
      </c>
      <c r="BY83" s="40">
        <f>BS83*'[3]Opex Summary'!$I$67</f>
        <v>0</v>
      </c>
      <c r="BZ83" s="40">
        <f>BT83*'[3]Opex Summary'!$I$68</f>
        <v>0</v>
      </c>
      <c r="CA83" s="118">
        <f>BU83*'[3]Opex Summary'!$I$66</f>
        <v>0</v>
      </c>
    </row>
    <row r="84" spans="1:79" ht="12.75">
      <c r="A84" s="5" t="s">
        <v>44</v>
      </c>
      <c r="B84" s="20" t="s">
        <v>317</v>
      </c>
      <c r="C84" s="1">
        <v>0</v>
      </c>
      <c r="D84" s="1">
        <v>0</v>
      </c>
      <c r="E84" s="1">
        <v>43132.99</v>
      </c>
      <c r="F84" s="1">
        <v>101279.44000000002</v>
      </c>
      <c r="H84" s="5" t="s">
        <v>44</v>
      </c>
      <c r="I84" s="20" t="s">
        <v>317</v>
      </c>
      <c r="J84" s="1">
        <v>101279.44000000002</v>
      </c>
      <c r="K84" s="34">
        <f t="shared" si="59"/>
        <v>103811.42600000001</v>
      </c>
      <c r="L84" s="57">
        <f t="shared" si="60"/>
        <v>103811.42600000001</v>
      </c>
      <c r="M84" s="36">
        <v>0</v>
      </c>
      <c r="N84" s="43"/>
      <c r="O84" s="36">
        <f t="shared" si="61"/>
        <v>103811.42600000001</v>
      </c>
      <c r="P84" s="36">
        <v>0</v>
      </c>
      <c r="Q84" s="36"/>
      <c r="R84"/>
      <c r="S84" s="38">
        <f t="shared" si="23"/>
        <v>103811.42600000001</v>
      </c>
      <c r="T84"/>
      <c r="U84" s="39">
        <v>1</v>
      </c>
      <c r="V84" s="39">
        <v>0</v>
      </c>
      <c r="W84"/>
      <c r="X84" s="1">
        <f t="shared" si="44"/>
        <v>0</v>
      </c>
      <c r="Y84" s="40">
        <f t="shared" si="45"/>
        <v>0</v>
      </c>
      <c r="Z84" s="40">
        <f t="shared" si="46"/>
        <v>0</v>
      </c>
      <c r="AA84" s="40">
        <f t="shared" si="47"/>
        <v>0</v>
      </c>
      <c r="AB84" s="118">
        <f t="shared" si="48"/>
        <v>0</v>
      </c>
      <c r="AC84" s="113">
        <f t="shared" si="49"/>
        <v>0</v>
      </c>
      <c r="AD84" s="1">
        <f t="shared" si="50"/>
        <v>0</v>
      </c>
      <c r="AE84" s="1">
        <f t="shared" si="51"/>
        <v>0</v>
      </c>
      <c r="AF84" s="40"/>
      <c r="AG84" s="118"/>
      <c r="AH84" s="113">
        <f t="shared" si="52"/>
        <v>43132.99</v>
      </c>
      <c r="AI84" s="1">
        <f t="shared" si="53"/>
        <v>43132.99</v>
      </c>
      <c r="AJ84" s="1">
        <f t="shared" si="54"/>
        <v>0</v>
      </c>
      <c r="AK84" s="40"/>
      <c r="AL84" s="118"/>
      <c r="AM84" s="1">
        <f t="shared" si="55"/>
        <v>101279.44000000002</v>
      </c>
      <c r="AN84" s="40">
        <f t="shared" si="56"/>
        <v>101279.44000000002</v>
      </c>
      <c r="AO84" s="40">
        <f t="shared" si="57"/>
        <v>0</v>
      </c>
      <c r="AP84" s="40"/>
      <c r="AQ84" s="118"/>
      <c r="AS84" s="1">
        <f t="shared" si="58"/>
        <v>101279.44000000002</v>
      </c>
      <c r="AT84" s="40">
        <f t="shared" si="43"/>
        <v>101279.44000000002</v>
      </c>
      <c r="AU84" s="40">
        <f t="shared" si="43"/>
        <v>0</v>
      </c>
      <c r="AV84" s="40">
        <f t="shared" si="22"/>
        <v>0</v>
      </c>
      <c r="AW84" s="118">
        <f t="shared" si="22"/>
        <v>0</v>
      </c>
      <c r="AX84" s="4"/>
      <c r="AY84" s="1">
        <f t="shared" ref="AY84:AY147" si="62">SUM(AZ84:BC84)</f>
        <v>101807.89424975347</v>
      </c>
      <c r="AZ84" s="40">
        <f>AT84*'[3]Opex Summary'!$E$67</f>
        <v>101807.89424975347</v>
      </c>
      <c r="BA84" s="40">
        <f>AU84*'[3]Opex Summary'!$E$67</f>
        <v>0</v>
      </c>
      <c r="BB84" s="40">
        <f>AV84*'[3]Opex Summary'!$E$68</f>
        <v>0</v>
      </c>
      <c r="BC84" s="118">
        <f>AW84*'[3]Opex Summary'!$E$66</f>
        <v>0</v>
      </c>
      <c r="BE84" s="1">
        <f t="shared" ref="BE84:BE147" si="63">SUM(BF84:BI84)</f>
        <v>103163.4049372891</v>
      </c>
      <c r="BF84" s="40">
        <f>AZ84*'[3]Opex Summary'!$F$67</f>
        <v>103163.4049372891</v>
      </c>
      <c r="BG84" s="40">
        <f>BA84*'[3]Opex Summary'!$F$67</f>
        <v>0</v>
      </c>
      <c r="BH84" s="40">
        <f>BB84*'[3]Opex Summary'!$F$68</f>
        <v>0</v>
      </c>
      <c r="BI84" s="118">
        <f>BC84*'[3]Opex Summary'!$F$66</f>
        <v>0</v>
      </c>
      <c r="BK84" s="1">
        <f t="shared" ref="BK84:BK147" si="64">SUM(BL84:BO84)</f>
        <v>105091.62842910353</v>
      </c>
      <c r="BL84" s="40">
        <f>BF84*'[3]Opex Summary'!$G$67</f>
        <v>105091.62842910353</v>
      </c>
      <c r="BM84" s="40">
        <f>BG84*'[3]Opex Summary'!$G$67</f>
        <v>0</v>
      </c>
      <c r="BN84" s="40">
        <f>BH84*'[3]Opex Summary'!$G$68</f>
        <v>0</v>
      </c>
      <c r="BO84" s="118">
        <f>BI84*'[3]Opex Summary'!$G$66</f>
        <v>0</v>
      </c>
      <c r="BQ84" s="1">
        <f t="shared" ref="BQ84:BQ147" si="65">SUM(BR84:BU84)</f>
        <v>107084.4265711528</v>
      </c>
      <c r="BR84" s="40">
        <f>BL84*'[3]Opex Summary'!$H$67</f>
        <v>107084.4265711528</v>
      </c>
      <c r="BS84" s="40">
        <f>BM84*'[3]Opex Summary'!$H$67</f>
        <v>0</v>
      </c>
      <c r="BT84" s="40">
        <f>BN84*'[3]Opex Summary'!$H$68</f>
        <v>0</v>
      </c>
      <c r="BU84" s="118">
        <f>BO84*'[3]Opex Summary'!$H$66</f>
        <v>0</v>
      </c>
      <c r="BW84" s="1">
        <f t="shared" ref="BW84:BW147" si="66">SUM(BX84:CA84)</f>
        <v>109132.61922792364</v>
      </c>
      <c r="BX84" s="40">
        <f>BR84*'[3]Opex Summary'!$I$67</f>
        <v>109132.61922792364</v>
      </c>
      <c r="BY84" s="40">
        <f>BS84*'[3]Opex Summary'!$I$67</f>
        <v>0</v>
      </c>
      <c r="BZ84" s="40">
        <f>BT84*'[3]Opex Summary'!$I$68</f>
        <v>0</v>
      </c>
      <c r="CA84" s="118">
        <f>BU84*'[3]Opex Summary'!$I$66</f>
        <v>0</v>
      </c>
    </row>
    <row r="85" spans="1:79" ht="12.75">
      <c r="A85" s="5" t="s">
        <v>45</v>
      </c>
      <c r="B85" s="20" t="s">
        <v>318</v>
      </c>
      <c r="C85" s="1">
        <v>0</v>
      </c>
      <c r="D85" s="1">
        <v>0</v>
      </c>
      <c r="E85" s="1">
        <v>31521.260000000002</v>
      </c>
      <c r="F85" s="1">
        <v>19900.489999999994</v>
      </c>
      <c r="H85" s="5" t="s">
        <v>45</v>
      </c>
      <c r="I85" s="20" t="s">
        <v>318</v>
      </c>
      <c r="J85" s="1">
        <v>19900.490000000002</v>
      </c>
      <c r="K85" s="34">
        <f t="shared" si="59"/>
        <v>20398.002250000001</v>
      </c>
      <c r="L85" s="57">
        <f t="shared" si="60"/>
        <v>20398.002250000001</v>
      </c>
      <c r="M85" s="36">
        <v>0</v>
      </c>
      <c r="N85" s="43"/>
      <c r="O85" s="36">
        <f t="shared" si="61"/>
        <v>20398.002250000001</v>
      </c>
      <c r="P85" s="36">
        <v>0</v>
      </c>
      <c r="Q85" s="36"/>
      <c r="R85"/>
      <c r="S85" s="38">
        <f t="shared" si="23"/>
        <v>20398.002250000001</v>
      </c>
      <c r="T85"/>
      <c r="U85" s="39">
        <v>1</v>
      </c>
      <c r="V85" s="39">
        <v>0</v>
      </c>
      <c r="W85"/>
      <c r="X85" s="1">
        <f t="shared" si="44"/>
        <v>0</v>
      </c>
      <c r="Y85" s="40">
        <f t="shared" si="45"/>
        <v>0</v>
      </c>
      <c r="Z85" s="40">
        <f t="shared" si="46"/>
        <v>0</v>
      </c>
      <c r="AA85" s="40">
        <f t="shared" si="47"/>
        <v>0</v>
      </c>
      <c r="AB85" s="118">
        <f t="shared" si="48"/>
        <v>0</v>
      </c>
      <c r="AC85" s="113">
        <f t="shared" si="49"/>
        <v>0</v>
      </c>
      <c r="AD85" s="1">
        <f t="shared" si="50"/>
        <v>0</v>
      </c>
      <c r="AE85" s="1">
        <f t="shared" si="51"/>
        <v>0</v>
      </c>
      <c r="AF85" s="40"/>
      <c r="AG85" s="118"/>
      <c r="AH85" s="113">
        <f t="shared" si="52"/>
        <v>31521.260000000002</v>
      </c>
      <c r="AI85" s="1">
        <f t="shared" si="53"/>
        <v>31521.260000000002</v>
      </c>
      <c r="AJ85" s="1">
        <f t="shared" si="54"/>
        <v>0</v>
      </c>
      <c r="AK85" s="40"/>
      <c r="AL85" s="118"/>
      <c r="AM85" s="1">
        <f t="shared" si="55"/>
        <v>19900.489999999994</v>
      </c>
      <c r="AN85" s="40">
        <f t="shared" si="56"/>
        <v>19900.489999999994</v>
      </c>
      <c r="AO85" s="40">
        <f t="shared" si="57"/>
        <v>0</v>
      </c>
      <c r="AP85" s="40"/>
      <c r="AQ85" s="118"/>
      <c r="AS85" s="1">
        <f t="shared" si="58"/>
        <v>19900.489999999994</v>
      </c>
      <c r="AT85" s="40">
        <f t="shared" si="43"/>
        <v>19900.489999999994</v>
      </c>
      <c r="AU85" s="40">
        <f t="shared" si="43"/>
        <v>0</v>
      </c>
      <c r="AV85" s="40">
        <f t="shared" si="22"/>
        <v>0</v>
      </c>
      <c r="AW85" s="118">
        <f t="shared" si="22"/>
        <v>0</v>
      </c>
      <c r="AX85" s="4"/>
      <c r="AY85" s="1">
        <f t="shared" si="62"/>
        <v>20004.326459923905</v>
      </c>
      <c r="AZ85" s="40">
        <f>AT85*'[3]Opex Summary'!$E$67</f>
        <v>20004.326459923905</v>
      </c>
      <c r="BA85" s="40">
        <f>AU85*'[3]Opex Summary'!$E$67</f>
        <v>0</v>
      </c>
      <c r="BB85" s="40">
        <f>AV85*'[3]Opex Summary'!$E$68</f>
        <v>0</v>
      </c>
      <c r="BC85" s="118">
        <f>AW85*'[3]Opex Summary'!$E$66</f>
        <v>0</v>
      </c>
      <c r="BE85" s="1">
        <f t="shared" si="63"/>
        <v>20270.671997401165</v>
      </c>
      <c r="BF85" s="40">
        <f>AZ85*'[3]Opex Summary'!$F$67</f>
        <v>20270.671997401165</v>
      </c>
      <c r="BG85" s="40">
        <f>BA85*'[3]Opex Summary'!$F$67</f>
        <v>0</v>
      </c>
      <c r="BH85" s="40">
        <f>BB85*'[3]Opex Summary'!$F$68</f>
        <v>0</v>
      </c>
      <c r="BI85" s="118">
        <f>BC85*'[3]Opex Summary'!$F$66</f>
        <v>0</v>
      </c>
      <c r="BK85" s="1">
        <f t="shared" si="64"/>
        <v>20649.550398749136</v>
      </c>
      <c r="BL85" s="40">
        <f>BF85*'[3]Opex Summary'!$G$67</f>
        <v>20649.550398749136</v>
      </c>
      <c r="BM85" s="40">
        <f>BG85*'[3]Opex Summary'!$G$67</f>
        <v>0</v>
      </c>
      <c r="BN85" s="40">
        <f>BH85*'[3]Opex Summary'!$G$68</f>
        <v>0</v>
      </c>
      <c r="BO85" s="118">
        <f>BI85*'[3]Opex Summary'!$G$66</f>
        <v>0</v>
      </c>
      <c r="BQ85" s="1">
        <f t="shared" si="65"/>
        <v>21041.117132311942</v>
      </c>
      <c r="BR85" s="40">
        <f>BL85*'[3]Opex Summary'!$H$67</f>
        <v>21041.117132311942</v>
      </c>
      <c r="BS85" s="40">
        <f>BM85*'[3]Opex Summary'!$H$67</f>
        <v>0</v>
      </c>
      <c r="BT85" s="40">
        <f>BN85*'[3]Opex Summary'!$H$68</f>
        <v>0</v>
      </c>
      <c r="BU85" s="118">
        <f>BO85*'[3]Opex Summary'!$H$66</f>
        <v>0</v>
      </c>
      <c r="BW85" s="1">
        <f t="shared" si="66"/>
        <v>21443.568384847909</v>
      </c>
      <c r="BX85" s="40">
        <f>BR85*'[3]Opex Summary'!$I$67</f>
        <v>21443.568384847909</v>
      </c>
      <c r="BY85" s="40">
        <f>BS85*'[3]Opex Summary'!$I$67</f>
        <v>0</v>
      </c>
      <c r="BZ85" s="40">
        <f>BT85*'[3]Opex Summary'!$I$68</f>
        <v>0</v>
      </c>
      <c r="CA85" s="118">
        <f>BU85*'[3]Opex Summary'!$I$66</f>
        <v>0</v>
      </c>
    </row>
    <row r="86" spans="1:79" ht="12.75">
      <c r="A86" s="5" t="s">
        <v>46</v>
      </c>
      <c r="B86" s="20" t="s">
        <v>319</v>
      </c>
      <c r="C86" s="1">
        <v>0</v>
      </c>
      <c r="D86" s="1">
        <v>0</v>
      </c>
      <c r="E86" s="1">
        <v>90709.96</v>
      </c>
      <c r="F86" s="1">
        <v>84803.550000000017</v>
      </c>
      <c r="H86" s="5" t="s">
        <v>46</v>
      </c>
      <c r="I86" s="20" t="s">
        <v>319</v>
      </c>
      <c r="J86" s="1">
        <v>84803.55</v>
      </c>
      <c r="K86" s="34">
        <f t="shared" si="59"/>
        <v>86923.638749999998</v>
      </c>
      <c r="L86" s="57">
        <f t="shared" si="60"/>
        <v>86923.638749999998</v>
      </c>
      <c r="M86" s="36">
        <v>0</v>
      </c>
      <c r="N86" s="43"/>
      <c r="O86" s="36">
        <f t="shared" si="61"/>
        <v>86923.638749999998</v>
      </c>
      <c r="P86" s="36">
        <v>0</v>
      </c>
      <c r="Q86" s="36"/>
      <c r="R86"/>
      <c r="S86" s="38">
        <f t="shared" si="23"/>
        <v>86923.638749999998</v>
      </c>
      <c r="T86"/>
      <c r="U86" s="39">
        <v>1</v>
      </c>
      <c r="V86" s="39">
        <v>0</v>
      </c>
      <c r="W86"/>
      <c r="X86" s="1">
        <f t="shared" si="44"/>
        <v>0</v>
      </c>
      <c r="Y86" s="40">
        <f t="shared" si="45"/>
        <v>0</v>
      </c>
      <c r="Z86" s="40">
        <f t="shared" si="46"/>
        <v>0</v>
      </c>
      <c r="AA86" s="40">
        <f t="shared" si="47"/>
        <v>0</v>
      </c>
      <c r="AB86" s="118">
        <f t="shared" si="48"/>
        <v>0</v>
      </c>
      <c r="AC86" s="113">
        <f t="shared" si="49"/>
        <v>0</v>
      </c>
      <c r="AD86" s="1">
        <f t="shared" si="50"/>
        <v>0</v>
      </c>
      <c r="AE86" s="1">
        <f t="shared" si="51"/>
        <v>0</v>
      </c>
      <c r="AF86" s="40"/>
      <c r="AG86" s="118"/>
      <c r="AH86" s="113">
        <f t="shared" si="52"/>
        <v>90709.96</v>
      </c>
      <c r="AI86" s="1">
        <f t="shared" si="53"/>
        <v>90709.96</v>
      </c>
      <c r="AJ86" s="1">
        <f t="shared" si="54"/>
        <v>0</v>
      </c>
      <c r="AK86" s="40"/>
      <c r="AL86" s="118"/>
      <c r="AM86" s="1">
        <f t="shared" si="55"/>
        <v>84803.550000000017</v>
      </c>
      <c r="AN86" s="40">
        <f t="shared" si="56"/>
        <v>84803.550000000017</v>
      </c>
      <c r="AO86" s="40">
        <f t="shared" si="57"/>
        <v>0</v>
      </c>
      <c r="AP86" s="40"/>
      <c r="AQ86" s="118"/>
      <c r="AS86" s="1">
        <f t="shared" si="58"/>
        <v>84803.550000000017</v>
      </c>
      <c r="AT86" s="40">
        <f t="shared" si="43"/>
        <v>84803.550000000017</v>
      </c>
      <c r="AU86" s="40">
        <f t="shared" si="43"/>
        <v>0</v>
      </c>
      <c r="AV86" s="40">
        <f t="shared" si="22"/>
        <v>0</v>
      </c>
      <c r="AW86" s="118">
        <f t="shared" si="22"/>
        <v>0</v>
      </c>
      <c r="AX86" s="4"/>
      <c r="AY86" s="1">
        <f t="shared" si="62"/>
        <v>85246.036613192977</v>
      </c>
      <c r="AZ86" s="40">
        <f>AT86*'[3]Opex Summary'!$E$67</f>
        <v>85246.036613192977</v>
      </c>
      <c r="BA86" s="40">
        <f>AU86*'[3]Opex Summary'!$E$67</f>
        <v>0</v>
      </c>
      <c r="BB86" s="40">
        <f>AV86*'[3]Opex Summary'!$E$68</f>
        <v>0</v>
      </c>
      <c r="BC86" s="118">
        <f>AW86*'[3]Opex Summary'!$E$66</f>
        <v>0</v>
      </c>
      <c r="BE86" s="1">
        <f t="shared" si="63"/>
        <v>86381.036158667979</v>
      </c>
      <c r="BF86" s="40">
        <f>AZ86*'[3]Opex Summary'!$F$67</f>
        <v>86381.036158667979</v>
      </c>
      <c r="BG86" s="40">
        <f>BA86*'[3]Opex Summary'!$F$67</f>
        <v>0</v>
      </c>
      <c r="BH86" s="40">
        <f>BB86*'[3]Opex Summary'!$F$68</f>
        <v>0</v>
      </c>
      <c r="BI86" s="118">
        <f>BC86*'[3]Opex Summary'!$F$66</f>
        <v>0</v>
      </c>
      <c r="BK86" s="1">
        <f t="shared" si="64"/>
        <v>87995.580999153462</v>
      </c>
      <c r="BL86" s="40">
        <f>BF86*'[3]Opex Summary'!$G$67</f>
        <v>87995.580999153462</v>
      </c>
      <c r="BM86" s="40">
        <f>BG86*'[3]Opex Summary'!$G$67</f>
        <v>0</v>
      </c>
      <c r="BN86" s="40">
        <f>BH86*'[3]Opex Summary'!$G$68</f>
        <v>0</v>
      </c>
      <c r="BO86" s="118">
        <f>BI86*'[3]Opex Summary'!$G$66</f>
        <v>0</v>
      </c>
      <c r="BQ86" s="1">
        <f t="shared" si="65"/>
        <v>89664.195644724008</v>
      </c>
      <c r="BR86" s="40">
        <f>BL86*'[3]Opex Summary'!$H$67</f>
        <v>89664.195644724008</v>
      </c>
      <c r="BS86" s="40">
        <f>BM86*'[3]Opex Summary'!$H$67</f>
        <v>0</v>
      </c>
      <c r="BT86" s="40">
        <f>BN86*'[3]Opex Summary'!$H$68</f>
        <v>0</v>
      </c>
      <c r="BU86" s="118">
        <f>BO86*'[3]Opex Summary'!$H$66</f>
        <v>0</v>
      </c>
      <c r="BW86" s="1">
        <f t="shared" si="66"/>
        <v>91379.19336171473</v>
      </c>
      <c r="BX86" s="40">
        <f>BR86*'[3]Opex Summary'!$I$67</f>
        <v>91379.19336171473</v>
      </c>
      <c r="BY86" s="40">
        <f>BS86*'[3]Opex Summary'!$I$67</f>
        <v>0</v>
      </c>
      <c r="BZ86" s="40">
        <f>BT86*'[3]Opex Summary'!$I$68</f>
        <v>0</v>
      </c>
      <c r="CA86" s="118">
        <f>BU86*'[3]Opex Summary'!$I$66</f>
        <v>0</v>
      </c>
    </row>
    <row r="87" spans="1:79" ht="12.75">
      <c r="A87" s="5" t="s">
        <v>47</v>
      </c>
      <c r="B87" s="20" t="s">
        <v>320</v>
      </c>
      <c r="C87" s="1">
        <v>0</v>
      </c>
      <c r="D87" s="1">
        <v>0</v>
      </c>
      <c r="E87" s="1">
        <v>172742.98999999993</v>
      </c>
      <c r="F87" s="1">
        <v>170776.10000000003</v>
      </c>
      <c r="H87" s="5" t="s">
        <v>47</v>
      </c>
      <c r="I87" s="20" t="s">
        <v>320</v>
      </c>
      <c r="J87" s="1">
        <v>170776.1</v>
      </c>
      <c r="K87" s="58">
        <f>J87*1.025*2.5</f>
        <v>437613.75624999998</v>
      </c>
      <c r="L87" s="57">
        <f t="shared" si="60"/>
        <v>437613.75624999998</v>
      </c>
      <c r="M87" s="36">
        <v>0</v>
      </c>
      <c r="N87" s="43"/>
      <c r="O87" s="36">
        <f t="shared" si="61"/>
        <v>437613.75624999998</v>
      </c>
      <c r="P87" s="36">
        <v>0</v>
      </c>
      <c r="Q87" s="36"/>
      <c r="R87"/>
      <c r="S87" s="38">
        <f t="shared" si="23"/>
        <v>437613.75624999998</v>
      </c>
      <c r="T87"/>
      <c r="U87" s="39">
        <v>1</v>
      </c>
      <c r="V87" s="39">
        <v>0</v>
      </c>
      <c r="W87"/>
      <c r="X87" s="1">
        <f t="shared" si="44"/>
        <v>0</v>
      </c>
      <c r="Y87" s="40">
        <f t="shared" si="45"/>
        <v>0</v>
      </c>
      <c r="Z87" s="40">
        <f t="shared" si="46"/>
        <v>0</v>
      </c>
      <c r="AA87" s="40">
        <f t="shared" si="47"/>
        <v>0</v>
      </c>
      <c r="AB87" s="118">
        <f t="shared" si="48"/>
        <v>0</v>
      </c>
      <c r="AC87" s="113">
        <f t="shared" si="49"/>
        <v>0</v>
      </c>
      <c r="AD87" s="1">
        <f t="shared" si="50"/>
        <v>0</v>
      </c>
      <c r="AE87" s="1">
        <f t="shared" si="51"/>
        <v>0</v>
      </c>
      <c r="AF87" s="40"/>
      <c r="AG87" s="118"/>
      <c r="AH87" s="113">
        <f t="shared" si="52"/>
        <v>172742.98999999993</v>
      </c>
      <c r="AI87" s="1">
        <f t="shared" si="53"/>
        <v>172742.98999999993</v>
      </c>
      <c r="AJ87" s="1">
        <f t="shared" si="54"/>
        <v>0</v>
      </c>
      <c r="AK87" s="40"/>
      <c r="AL87" s="118"/>
      <c r="AM87" s="1">
        <f t="shared" si="55"/>
        <v>170776.10000000003</v>
      </c>
      <c r="AN87" s="40">
        <f t="shared" si="56"/>
        <v>170776.10000000003</v>
      </c>
      <c r="AO87" s="40">
        <f t="shared" si="57"/>
        <v>0</v>
      </c>
      <c r="AP87" s="40"/>
      <c r="AQ87" s="118"/>
      <c r="AS87" s="1">
        <f t="shared" si="58"/>
        <v>170776.10000000003</v>
      </c>
      <c r="AT87" s="40">
        <f t="shared" si="43"/>
        <v>170776.10000000003</v>
      </c>
      <c r="AU87" s="40">
        <f t="shared" si="43"/>
        <v>0</v>
      </c>
      <c r="AV87" s="40">
        <f t="shared" si="22"/>
        <v>0</v>
      </c>
      <c r="AW87" s="118">
        <f t="shared" si="22"/>
        <v>0</v>
      </c>
      <c r="AX87" s="4"/>
      <c r="AY87" s="1">
        <f t="shared" si="62"/>
        <v>171667.17281597652</v>
      </c>
      <c r="AZ87" s="40">
        <f>AT87*'[3]Opex Summary'!$E$67</f>
        <v>171667.17281597652</v>
      </c>
      <c r="BA87" s="40">
        <f>AU87*'[3]Opex Summary'!$E$67</f>
        <v>0</v>
      </c>
      <c r="BB87" s="40">
        <f>AV87*'[3]Opex Summary'!$E$68</f>
        <v>0</v>
      </c>
      <c r="BC87" s="118">
        <f>AW87*'[3]Opex Summary'!$E$66</f>
        <v>0</v>
      </c>
      <c r="BE87" s="1">
        <f t="shared" si="63"/>
        <v>173952.81764898164</v>
      </c>
      <c r="BF87" s="40">
        <f>AZ87*'[3]Opex Summary'!$F$67</f>
        <v>173952.81764898164</v>
      </c>
      <c r="BG87" s="40">
        <f>BA87*'[3]Opex Summary'!$F$67</f>
        <v>0</v>
      </c>
      <c r="BH87" s="40">
        <f>BB87*'[3]Opex Summary'!$F$68</f>
        <v>0</v>
      </c>
      <c r="BI87" s="118">
        <f>BC87*'[3]Opex Summary'!$F$66</f>
        <v>0</v>
      </c>
      <c r="BK87" s="1">
        <f t="shared" si="64"/>
        <v>177204.16350812587</v>
      </c>
      <c r="BL87" s="40">
        <f>BF87*'[3]Opex Summary'!$G$67</f>
        <v>177204.16350812587</v>
      </c>
      <c r="BM87" s="40">
        <f>BG87*'[3]Opex Summary'!$G$67</f>
        <v>0</v>
      </c>
      <c r="BN87" s="40">
        <f>BH87*'[3]Opex Summary'!$G$68</f>
        <v>0</v>
      </c>
      <c r="BO87" s="118">
        <f>BI87*'[3]Opex Summary'!$G$66</f>
        <v>0</v>
      </c>
      <c r="BQ87" s="1">
        <f t="shared" si="65"/>
        <v>180564.39431890467</v>
      </c>
      <c r="BR87" s="40">
        <f>BL87*'[3]Opex Summary'!$H$67</f>
        <v>180564.39431890467</v>
      </c>
      <c r="BS87" s="40">
        <f>BM87*'[3]Opex Summary'!$H$67</f>
        <v>0</v>
      </c>
      <c r="BT87" s="40">
        <f>BN87*'[3]Opex Summary'!$H$68</f>
        <v>0</v>
      </c>
      <c r="BU87" s="118">
        <f>BO87*'[3]Opex Summary'!$H$66</f>
        <v>0</v>
      </c>
      <c r="BW87" s="1">
        <f t="shared" si="66"/>
        <v>184018.03065389983</v>
      </c>
      <c r="BX87" s="40">
        <f>BR87*'[3]Opex Summary'!$I$67</f>
        <v>184018.03065389983</v>
      </c>
      <c r="BY87" s="40">
        <f>BS87*'[3]Opex Summary'!$I$67</f>
        <v>0</v>
      </c>
      <c r="BZ87" s="40">
        <f>BT87*'[3]Opex Summary'!$I$68</f>
        <v>0</v>
      </c>
      <c r="CA87" s="118">
        <f>BU87*'[3]Opex Summary'!$I$66</f>
        <v>0</v>
      </c>
    </row>
    <row r="88" spans="1:79" ht="12.75">
      <c r="A88" s="5" t="s">
        <v>48</v>
      </c>
      <c r="B88" s="20" t="s">
        <v>321</v>
      </c>
      <c r="C88" s="1">
        <v>0</v>
      </c>
      <c r="D88" s="1">
        <v>0</v>
      </c>
      <c r="E88" s="1">
        <v>40082.569999999992</v>
      </c>
      <c r="F88" s="1">
        <v>29951.220000000016</v>
      </c>
      <c r="H88" s="5" t="s">
        <v>48</v>
      </c>
      <c r="I88" s="20" t="s">
        <v>321</v>
      </c>
      <c r="J88" s="1">
        <v>29951.22</v>
      </c>
      <c r="K88" s="34">
        <f t="shared" si="59"/>
        <v>30700.000499999998</v>
      </c>
      <c r="L88" s="57">
        <f t="shared" si="60"/>
        <v>30700.000499999998</v>
      </c>
      <c r="M88" s="36">
        <v>0</v>
      </c>
      <c r="N88" s="43"/>
      <c r="O88" s="36">
        <f t="shared" si="61"/>
        <v>30700.000499999998</v>
      </c>
      <c r="P88" s="36">
        <v>0</v>
      </c>
      <c r="Q88" s="36"/>
      <c r="R88"/>
      <c r="S88" s="38">
        <f t="shared" si="23"/>
        <v>30700.000499999998</v>
      </c>
      <c r="T88"/>
      <c r="U88" s="39">
        <v>1</v>
      </c>
      <c r="V88" s="39">
        <v>0</v>
      </c>
      <c r="W88"/>
      <c r="X88" s="1">
        <f t="shared" si="44"/>
        <v>0</v>
      </c>
      <c r="Y88" s="40">
        <f t="shared" si="45"/>
        <v>0</v>
      </c>
      <c r="Z88" s="40">
        <f t="shared" si="46"/>
        <v>0</v>
      </c>
      <c r="AA88" s="40">
        <f t="shared" si="47"/>
        <v>0</v>
      </c>
      <c r="AB88" s="118">
        <f t="shared" si="48"/>
        <v>0</v>
      </c>
      <c r="AC88" s="113">
        <f t="shared" si="49"/>
        <v>0</v>
      </c>
      <c r="AD88" s="1">
        <f t="shared" si="50"/>
        <v>0</v>
      </c>
      <c r="AE88" s="1">
        <f t="shared" si="51"/>
        <v>0</v>
      </c>
      <c r="AF88" s="40"/>
      <c r="AG88" s="118"/>
      <c r="AH88" s="113">
        <f t="shared" si="52"/>
        <v>40082.569999999992</v>
      </c>
      <c r="AI88" s="1">
        <f t="shared" si="53"/>
        <v>40082.569999999992</v>
      </c>
      <c r="AJ88" s="1">
        <f t="shared" si="54"/>
        <v>0</v>
      </c>
      <c r="AK88" s="40"/>
      <c r="AL88" s="118"/>
      <c r="AM88" s="1">
        <f t="shared" si="55"/>
        <v>29951.220000000016</v>
      </c>
      <c r="AN88" s="40">
        <f t="shared" si="56"/>
        <v>29951.220000000016</v>
      </c>
      <c r="AO88" s="40">
        <f t="shared" si="57"/>
        <v>0</v>
      </c>
      <c r="AP88" s="40"/>
      <c r="AQ88" s="118"/>
      <c r="AS88" s="1">
        <f t="shared" si="58"/>
        <v>29951.220000000016</v>
      </c>
      <c r="AT88" s="40">
        <f t="shared" si="43"/>
        <v>29951.220000000016</v>
      </c>
      <c r="AU88" s="40">
        <f t="shared" si="43"/>
        <v>0</v>
      </c>
      <c r="AV88" s="40">
        <f t="shared" si="22"/>
        <v>0</v>
      </c>
      <c r="AW88" s="118">
        <f t="shared" si="22"/>
        <v>0</v>
      </c>
      <c r="AX88" s="4"/>
      <c r="AY88" s="1">
        <f t="shared" si="62"/>
        <v>30107.498998919251</v>
      </c>
      <c r="AZ88" s="40">
        <f>AT88*'[3]Opex Summary'!$E$67</f>
        <v>30107.498998919251</v>
      </c>
      <c r="BA88" s="40">
        <f>AU88*'[3]Opex Summary'!$E$67</f>
        <v>0</v>
      </c>
      <c r="BB88" s="40">
        <f>AV88*'[3]Opex Summary'!$E$68</f>
        <v>0</v>
      </c>
      <c r="BC88" s="118">
        <f>AW88*'[3]Opex Summary'!$E$66</f>
        <v>0</v>
      </c>
      <c r="BE88" s="1">
        <f t="shared" si="63"/>
        <v>30508.362183142337</v>
      </c>
      <c r="BF88" s="40">
        <f>AZ88*'[3]Opex Summary'!$F$67</f>
        <v>30508.362183142337</v>
      </c>
      <c r="BG88" s="40">
        <f>BA88*'[3]Opex Summary'!$F$67</f>
        <v>0</v>
      </c>
      <c r="BH88" s="40">
        <f>BB88*'[3]Opex Summary'!$F$68</f>
        <v>0</v>
      </c>
      <c r="BI88" s="118">
        <f>BC88*'[3]Opex Summary'!$F$66</f>
        <v>0</v>
      </c>
      <c r="BK88" s="1">
        <f t="shared" si="64"/>
        <v>31078.592883593505</v>
      </c>
      <c r="BL88" s="40">
        <f>BF88*'[3]Opex Summary'!$G$67</f>
        <v>31078.592883593505</v>
      </c>
      <c r="BM88" s="40">
        <f>BG88*'[3]Opex Summary'!$G$67</f>
        <v>0</v>
      </c>
      <c r="BN88" s="40">
        <f>BH88*'[3]Opex Summary'!$G$68</f>
        <v>0</v>
      </c>
      <c r="BO88" s="118">
        <f>BI88*'[3]Opex Summary'!$G$66</f>
        <v>0</v>
      </c>
      <c r="BQ88" s="1">
        <f t="shared" si="65"/>
        <v>31667.920150491005</v>
      </c>
      <c r="BR88" s="40">
        <f>BL88*'[3]Opex Summary'!$H$67</f>
        <v>31667.920150491005</v>
      </c>
      <c r="BS88" s="40">
        <f>BM88*'[3]Opex Summary'!$H$67</f>
        <v>0</v>
      </c>
      <c r="BT88" s="40">
        <f>BN88*'[3]Opex Summary'!$H$68</f>
        <v>0</v>
      </c>
      <c r="BU88" s="118">
        <f>BO88*'[3]Opex Summary'!$H$66</f>
        <v>0</v>
      </c>
      <c r="BW88" s="1">
        <f t="shared" si="66"/>
        <v>32273.629155846171</v>
      </c>
      <c r="BX88" s="40">
        <f>BR88*'[3]Opex Summary'!$I$67</f>
        <v>32273.629155846171</v>
      </c>
      <c r="BY88" s="40">
        <f>BS88*'[3]Opex Summary'!$I$67</f>
        <v>0</v>
      </c>
      <c r="BZ88" s="40">
        <f>BT88*'[3]Opex Summary'!$I$68</f>
        <v>0</v>
      </c>
      <c r="CA88" s="118">
        <f>BU88*'[3]Opex Summary'!$I$66</f>
        <v>0</v>
      </c>
    </row>
    <row r="89" spans="1:79" ht="12.75">
      <c r="A89" s="5" t="s">
        <v>228</v>
      </c>
      <c r="B89" s="20" t="s">
        <v>501</v>
      </c>
      <c r="C89" s="1">
        <v>0</v>
      </c>
      <c r="D89" s="1">
        <v>0</v>
      </c>
      <c r="E89" s="1">
        <v>1272</v>
      </c>
      <c r="F89" s="1">
        <v>0</v>
      </c>
      <c r="H89" s="5" t="s">
        <v>228</v>
      </c>
      <c r="I89" s="20" t="s">
        <v>501</v>
      </c>
      <c r="J89" s="1"/>
      <c r="K89" s="34"/>
      <c r="L89" s="57"/>
      <c r="M89" s="36"/>
      <c r="N89" s="43"/>
      <c r="O89" s="36"/>
      <c r="P89" s="36"/>
      <c r="Q89" s="36"/>
      <c r="R89"/>
      <c r="S89" s="38"/>
      <c r="T89"/>
      <c r="U89" s="39">
        <v>1</v>
      </c>
      <c r="V89" s="39">
        <v>0</v>
      </c>
      <c r="W89"/>
      <c r="X89" s="1">
        <f t="shared" si="44"/>
        <v>0</v>
      </c>
      <c r="Y89" s="40">
        <f t="shared" si="45"/>
        <v>0</v>
      </c>
      <c r="Z89" s="40">
        <f t="shared" si="46"/>
        <v>0</v>
      </c>
      <c r="AA89" s="40">
        <f t="shared" si="47"/>
        <v>0</v>
      </c>
      <c r="AB89" s="118">
        <f t="shared" si="48"/>
        <v>0</v>
      </c>
      <c r="AC89" s="113">
        <f t="shared" si="49"/>
        <v>0</v>
      </c>
      <c r="AD89" s="1">
        <f t="shared" si="50"/>
        <v>0</v>
      </c>
      <c r="AE89" s="1">
        <f t="shared" si="51"/>
        <v>0</v>
      </c>
      <c r="AF89" s="40"/>
      <c r="AG89" s="118"/>
      <c r="AH89" s="113">
        <f t="shared" si="52"/>
        <v>1272</v>
      </c>
      <c r="AI89" s="1">
        <f t="shared" si="53"/>
        <v>1272</v>
      </c>
      <c r="AJ89" s="1">
        <f t="shared" si="54"/>
        <v>0</v>
      </c>
      <c r="AK89" s="40"/>
      <c r="AL89" s="118"/>
      <c r="AM89" s="1">
        <f t="shared" si="55"/>
        <v>0</v>
      </c>
      <c r="AN89" s="40">
        <f t="shared" si="56"/>
        <v>0</v>
      </c>
      <c r="AO89" s="40">
        <f t="shared" si="57"/>
        <v>0</v>
      </c>
      <c r="AP89" s="40"/>
      <c r="AQ89" s="118"/>
      <c r="AS89" s="1">
        <f t="shared" si="58"/>
        <v>0</v>
      </c>
      <c r="AT89" s="40">
        <f t="shared" si="43"/>
        <v>0</v>
      </c>
      <c r="AU89" s="40">
        <f t="shared" si="43"/>
        <v>0</v>
      </c>
      <c r="AV89" s="40">
        <f t="shared" si="22"/>
        <v>0</v>
      </c>
      <c r="AW89" s="118">
        <f t="shared" si="22"/>
        <v>0</v>
      </c>
      <c r="AX89" s="4"/>
      <c r="AY89" s="1">
        <f t="shared" si="62"/>
        <v>0</v>
      </c>
      <c r="AZ89" s="40">
        <f>AT89*'[3]Opex Summary'!$E$67</f>
        <v>0</v>
      </c>
      <c r="BA89" s="40">
        <f>AU89*'[3]Opex Summary'!$E$67</f>
        <v>0</v>
      </c>
      <c r="BB89" s="40">
        <f>AV89*'[3]Opex Summary'!$E$68</f>
        <v>0</v>
      </c>
      <c r="BC89" s="118">
        <f>AW89*'[3]Opex Summary'!$E$66</f>
        <v>0</v>
      </c>
      <c r="BE89" s="1">
        <f t="shared" si="63"/>
        <v>0</v>
      </c>
      <c r="BF89" s="40">
        <f>AZ89*'[3]Opex Summary'!$F$67</f>
        <v>0</v>
      </c>
      <c r="BG89" s="40">
        <f>BA89*'[3]Opex Summary'!$F$67</f>
        <v>0</v>
      </c>
      <c r="BH89" s="40">
        <f>BB89*'[3]Opex Summary'!$F$68</f>
        <v>0</v>
      </c>
      <c r="BI89" s="118">
        <f>BC89*'[3]Opex Summary'!$F$66</f>
        <v>0</v>
      </c>
      <c r="BK89" s="1">
        <f t="shared" si="64"/>
        <v>0</v>
      </c>
      <c r="BL89" s="40">
        <f>BF89*'[3]Opex Summary'!$G$67</f>
        <v>0</v>
      </c>
      <c r="BM89" s="40">
        <f>BG89*'[3]Opex Summary'!$G$67</f>
        <v>0</v>
      </c>
      <c r="BN89" s="40">
        <f>BH89*'[3]Opex Summary'!$G$68</f>
        <v>0</v>
      </c>
      <c r="BO89" s="118">
        <f>BI89*'[3]Opex Summary'!$G$66</f>
        <v>0</v>
      </c>
      <c r="BQ89" s="1">
        <f t="shared" si="65"/>
        <v>0</v>
      </c>
      <c r="BR89" s="40">
        <f>BL89*'[3]Opex Summary'!$H$67</f>
        <v>0</v>
      </c>
      <c r="BS89" s="40">
        <f>BM89*'[3]Opex Summary'!$H$67</f>
        <v>0</v>
      </c>
      <c r="BT89" s="40">
        <f>BN89*'[3]Opex Summary'!$H$68</f>
        <v>0</v>
      </c>
      <c r="BU89" s="118">
        <f>BO89*'[3]Opex Summary'!$H$66</f>
        <v>0</v>
      </c>
      <c r="BW89" s="1">
        <f t="shared" si="66"/>
        <v>0</v>
      </c>
      <c r="BX89" s="40">
        <f>BR89*'[3]Opex Summary'!$I$67</f>
        <v>0</v>
      </c>
      <c r="BY89" s="40">
        <f>BS89*'[3]Opex Summary'!$I$67</f>
        <v>0</v>
      </c>
      <c r="BZ89" s="40">
        <f>BT89*'[3]Opex Summary'!$I$68</f>
        <v>0</v>
      </c>
      <c r="CA89" s="118">
        <f>BU89*'[3]Opex Summary'!$I$66</f>
        <v>0</v>
      </c>
    </row>
    <row r="90" spans="1:79" ht="12.75">
      <c r="A90" s="5" t="s">
        <v>229</v>
      </c>
      <c r="B90" s="20" t="s">
        <v>502</v>
      </c>
      <c r="C90" s="1">
        <v>0</v>
      </c>
      <c r="D90" s="1">
        <v>0</v>
      </c>
      <c r="E90" s="1">
        <v>5093.6099999999997</v>
      </c>
      <c r="F90" s="1">
        <v>0</v>
      </c>
      <c r="H90" s="5" t="s">
        <v>229</v>
      </c>
      <c r="I90" s="20" t="s">
        <v>502</v>
      </c>
      <c r="J90" s="1"/>
      <c r="K90" s="34"/>
      <c r="L90" s="57"/>
      <c r="M90" s="36"/>
      <c r="N90" s="43"/>
      <c r="O90" s="36"/>
      <c r="P90" s="36"/>
      <c r="Q90" s="36"/>
      <c r="R90"/>
      <c r="S90" s="38"/>
      <c r="T90"/>
      <c r="U90" s="39">
        <v>1</v>
      </c>
      <c r="V90" s="39">
        <v>0</v>
      </c>
      <c r="W90"/>
      <c r="X90" s="1">
        <f t="shared" si="44"/>
        <v>0</v>
      </c>
      <c r="Y90" s="40">
        <f t="shared" si="45"/>
        <v>0</v>
      </c>
      <c r="Z90" s="40">
        <f t="shared" si="46"/>
        <v>0</v>
      </c>
      <c r="AA90" s="40">
        <f t="shared" si="47"/>
        <v>0</v>
      </c>
      <c r="AB90" s="118">
        <f t="shared" si="48"/>
        <v>0</v>
      </c>
      <c r="AC90" s="113">
        <f t="shared" si="49"/>
        <v>0</v>
      </c>
      <c r="AD90" s="1">
        <f t="shared" si="50"/>
        <v>0</v>
      </c>
      <c r="AE90" s="1">
        <f t="shared" si="51"/>
        <v>0</v>
      </c>
      <c r="AF90" s="40"/>
      <c r="AG90" s="118"/>
      <c r="AH90" s="113">
        <f t="shared" si="52"/>
        <v>5093.6099999999997</v>
      </c>
      <c r="AI90" s="1">
        <f t="shared" si="53"/>
        <v>5093.6099999999997</v>
      </c>
      <c r="AJ90" s="1">
        <f t="shared" si="54"/>
        <v>0</v>
      </c>
      <c r="AK90" s="40"/>
      <c r="AL90" s="118"/>
      <c r="AM90" s="1">
        <f t="shared" si="55"/>
        <v>0</v>
      </c>
      <c r="AN90" s="40">
        <f t="shared" si="56"/>
        <v>0</v>
      </c>
      <c r="AO90" s="40">
        <f t="shared" si="57"/>
        <v>0</v>
      </c>
      <c r="AP90" s="40"/>
      <c r="AQ90" s="118"/>
      <c r="AS90" s="1">
        <f t="shared" si="58"/>
        <v>0</v>
      </c>
      <c r="AT90" s="40">
        <f t="shared" si="43"/>
        <v>0</v>
      </c>
      <c r="AU90" s="40">
        <f t="shared" si="43"/>
        <v>0</v>
      </c>
      <c r="AV90" s="40">
        <f t="shared" si="22"/>
        <v>0</v>
      </c>
      <c r="AW90" s="118">
        <f t="shared" si="22"/>
        <v>0</v>
      </c>
      <c r="AX90" s="4"/>
      <c r="AY90" s="1">
        <f t="shared" si="62"/>
        <v>0</v>
      </c>
      <c r="AZ90" s="40">
        <f>AT90*'[3]Opex Summary'!$E$67</f>
        <v>0</v>
      </c>
      <c r="BA90" s="40">
        <f>AU90*'[3]Opex Summary'!$E$67</f>
        <v>0</v>
      </c>
      <c r="BB90" s="40">
        <f>AV90*'[3]Opex Summary'!$E$68</f>
        <v>0</v>
      </c>
      <c r="BC90" s="118">
        <f>AW90*'[3]Opex Summary'!$E$66</f>
        <v>0</v>
      </c>
      <c r="BE90" s="1">
        <f t="shared" si="63"/>
        <v>0</v>
      </c>
      <c r="BF90" s="40">
        <f>AZ90*'[3]Opex Summary'!$F$67</f>
        <v>0</v>
      </c>
      <c r="BG90" s="40">
        <f>BA90*'[3]Opex Summary'!$F$67</f>
        <v>0</v>
      </c>
      <c r="BH90" s="40">
        <f>BB90*'[3]Opex Summary'!$F$68</f>
        <v>0</v>
      </c>
      <c r="BI90" s="118">
        <f>BC90*'[3]Opex Summary'!$F$66</f>
        <v>0</v>
      </c>
      <c r="BK90" s="1">
        <f t="shared" si="64"/>
        <v>0</v>
      </c>
      <c r="BL90" s="40">
        <f>BF90*'[3]Opex Summary'!$G$67</f>
        <v>0</v>
      </c>
      <c r="BM90" s="40">
        <f>BG90*'[3]Opex Summary'!$G$67</f>
        <v>0</v>
      </c>
      <c r="BN90" s="40">
        <f>BH90*'[3]Opex Summary'!$G$68</f>
        <v>0</v>
      </c>
      <c r="BO90" s="118">
        <f>BI90*'[3]Opex Summary'!$G$66</f>
        <v>0</v>
      </c>
      <c r="BQ90" s="1">
        <f t="shared" si="65"/>
        <v>0</v>
      </c>
      <c r="BR90" s="40">
        <f>BL90*'[3]Opex Summary'!$H$67</f>
        <v>0</v>
      </c>
      <c r="BS90" s="40">
        <f>BM90*'[3]Opex Summary'!$H$67</f>
        <v>0</v>
      </c>
      <c r="BT90" s="40">
        <f>BN90*'[3]Opex Summary'!$H$68</f>
        <v>0</v>
      </c>
      <c r="BU90" s="118">
        <f>BO90*'[3]Opex Summary'!$H$66</f>
        <v>0</v>
      </c>
      <c r="BW90" s="1">
        <f t="shared" si="66"/>
        <v>0</v>
      </c>
      <c r="BX90" s="40">
        <f>BR90*'[3]Opex Summary'!$I$67</f>
        <v>0</v>
      </c>
      <c r="BY90" s="40">
        <f>BS90*'[3]Opex Summary'!$I$67</f>
        <v>0</v>
      </c>
      <c r="BZ90" s="40">
        <f>BT90*'[3]Opex Summary'!$I$68</f>
        <v>0</v>
      </c>
      <c r="CA90" s="118">
        <f>BU90*'[3]Opex Summary'!$I$66</f>
        <v>0</v>
      </c>
    </row>
    <row r="91" spans="1:79" ht="12.75">
      <c r="A91" s="5" t="s">
        <v>49</v>
      </c>
      <c r="B91" s="20" t="s">
        <v>322</v>
      </c>
      <c r="C91" s="1">
        <v>0</v>
      </c>
      <c r="D91" s="1">
        <v>0</v>
      </c>
      <c r="E91" s="1">
        <v>1496.58</v>
      </c>
      <c r="F91" s="1">
        <v>175194.99000000002</v>
      </c>
      <c r="H91" s="5" t="s">
        <v>49</v>
      </c>
      <c r="I91" s="20" t="s">
        <v>322</v>
      </c>
      <c r="J91" s="1">
        <v>175194.98999999996</v>
      </c>
      <c r="K91" s="34">
        <f t="shared" si="59"/>
        <v>179574.86474999995</v>
      </c>
      <c r="L91" s="57">
        <f t="shared" si="60"/>
        <v>179574.86474999995</v>
      </c>
      <c r="M91" s="36">
        <v>0</v>
      </c>
      <c r="N91" s="43"/>
      <c r="O91" s="36">
        <f t="shared" si="61"/>
        <v>179574.86474999995</v>
      </c>
      <c r="P91" s="36">
        <v>0</v>
      </c>
      <c r="Q91" s="36"/>
      <c r="R91"/>
      <c r="S91" s="38">
        <f t="shared" si="23"/>
        <v>179574.86474999995</v>
      </c>
      <c r="T91"/>
      <c r="U91" s="39">
        <v>1</v>
      </c>
      <c r="V91" s="39">
        <v>0</v>
      </c>
      <c r="W91"/>
      <c r="X91" s="1">
        <f t="shared" si="44"/>
        <v>0</v>
      </c>
      <c r="Y91" s="40">
        <f t="shared" si="45"/>
        <v>0</v>
      </c>
      <c r="Z91" s="40">
        <f t="shared" si="46"/>
        <v>0</v>
      </c>
      <c r="AA91" s="40">
        <f t="shared" si="47"/>
        <v>0</v>
      </c>
      <c r="AB91" s="118">
        <f t="shared" si="48"/>
        <v>0</v>
      </c>
      <c r="AC91" s="113">
        <f t="shared" si="49"/>
        <v>0</v>
      </c>
      <c r="AD91" s="1">
        <f t="shared" si="50"/>
        <v>0</v>
      </c>
      <c r="AE91" s="1">
        <f t="shared" si="51"/>
        <v>0</v>
      </c>
      <c r="AF91" s="40"/>
      <c r="AG91" s="118"/>
      <c r="AH91" s="113">
        <f t="shared" si="52"/>
        <v>1496.58</v>
      </c>
      <c r="AI91" s="1">
        <f t="shared" si="53"/>
        <v>1496.58</v>
      </c>
      <c r="AJ91" s="1">
        <f t="shared" si="54"/>
        <v>0</v>
      </c>
      <c r="AK91" s="40"/>
      <c r="AL91" s="118"/>
      <c r="AM91" s="1">
        <f t="shared" si="55"/>
        <v>175194.99000000002</v>
      </c>
      <c r="AN91" s="40">
        <f t="shared" si="56"/>
        <v>175194.99000000002</v>
      </c>
      <c r="AO91" s="40">
        <f t="shared" si="57"/>
        <v>0</v>
      </c>
      <c r="AP91" s="40"/>
      <c r="AQ91" s="118"/>
      <c r="AS91" s="1">
        <f t="shared" si="58"/>
        <v>175194.99000000002</v>
      </c>
      <c r="AT91" s="40">
        <f t="shared" si="43"/>
        <v>175194.99000000002</v>
      </c>
      <c r="AU91" s="40">
        <f t="shared" si="43"/>
        <v>0</v>
      </c>
      <c r="AV91" s="40">
        <f t="shared" si="22"/>
        <v>0</v>
      </c>
      <c r="AW91" s="118">
        <f t="shared" si="22"/>
        <v>0</v>
      </c>
      <c r="AX91" s="4"/>
      <c r="AY91" s="1">
        <f t="shared" si="62"/>
        <v>176109.11962987372</v>
      </c>
      <c r="AZ91" s="40">
        <f>AT91*'[3]Opex Summary'!$E$67</f>
        <v>176109.11962987372</v>
      </c>
      <c r="BA91" s="40">
        <f>AU91*'[3]Opex Summary'!$E$67</f>
        <v>0</v>
      </c>
      <c r="BB91" s="40">
        <f>AV91*'[3]Opex Summary'!$E$68</f>
        <v>0</v>
      </c>
      <c r="BC91" s="118">
        <f>AW91*'[3]Opex Summary'!$E$66</f>
        <v>0</v>
      </c>
      <c r="BE91" s="1">
        <f t="shared" si="63"/>
        <v>178453.90630471805</v>
      </c>
      <c r="BF91" s="40">
        <f>AZ91*'[3]Opex Summary'!$F$67</f>
        <v>178453.90630471805</v>
      </c>
      <c r="BG91" s="40">
        <f>BA91*'[3]Opex Summary'!$F$67</f>
        <v>0</v>
      </c>
      <c r="BH91" s="40">
        <f>BB91*'[3]Opex Summary'!$F$68</f>
        <v>0</v>
      </c>
      <c r="BI91" s="118">
        <f>BC91*'[3]Opex Summary'!$F$66</f>
        <v>0</v>
      </c>
      <c r="BK91" s="1">
        <f t="shared" si="64"/>
        <v>181789.38185006261</v>
      </c>
      <c r="BL91" s="40">
        <f>BF91*'[3]Opex Summary'!$G$67</f>
        <v>181789.38185006261</v>
      </c>
      <c r="BM91" s="40">
        <f>BG91*'[3]Opex Summary'!$G$67</f>
        <v>0</v>
      </c>
      <c r="BN91" s="40">
        <f>BH91*'[3]Opex Summary'!$G$68</f>
        <v>0</v>
      </c>
      <c r="BO91" s="118">
        <f>BI91*'[3]Opex Summary'!$G$66</f>
        <v>0</v>
      </c>
      <c r="BQ91" s="1">
        <f t="shared" si="65"/>
        <v>185236.55978240841</v>
      </c>
      <c r="BR91" s="40">
        <f>BL91*'[3]Opex Summary'!$H$67</f>
        <v>185236.55978240841</v>
      </c>
      <c r="BS91" s="40">
        <f>BM91*'[3]Opex Summary'!$H$67</f>
        <v>0</v>
      </c>
      <c r="BT91" s="40">
        <f>BN91*'[3]Opex Summary'!$H$68</f>
        <v>0</v>
      </c>
      <c r="BU91" s="118">
        <f>BO91*'[3]Opex Summary'!$H$66</f>
        <v>0</v>
      </c>
      <c r="BW91" s="1">
        <f t="shared" si="66"/>
        <v>188779.56013885827</v>
      </c>
      <c r="BX91" s="40">
        <f>BR91*'[3]Opex Summary'!$I$67</f>
        <v>188779.56013885827</v>
      </c>
      <c r="BY91" s="40">
        <f>BS91*'[3]Opex Summary'!$I$67</f>
        <v>0</v>
      </c>
      <c r="BZ91" s="40">
        <f>BT91*'[3]Opex Summary'!$I$68</f>
        <v>0</v>
      </c>
      <c r="CA91" s="118">
        <f>BU91*'[3]Opex Summary'!$I$66</f>
        <v>0</v>
      </c>
    </row>
    <row r="92" spans="1:79" ht="12.75">
      <c r="A92" s="5" t="s">
        <v>50</v>
      </c>
      <c r="B92" s="20" t="s">
        <v>323</v>
      </c>
      <c r="C92" s="1">
        <v>0</v>
      </c>
      <c r="D92" s="1">
        <v>0</v>
      </c>
      <c r="E92" s="1">
        <v>4674.2</v>
      </c>
      <c r="F92" s="1">
        <v>270.5</v>
      </c>
      <c r="H92" s="5" t="s">
        <v>50</v>
      </c>
      <c r="I92" s="20" t="s">
        <v>323</v>
      </c>
      <c r="J92" s="1">
        <v>270.5</v>
      </c>
      <c r="K92" s="34">
        <f t="shared" si="59"/>
        <v>277.26249999999999</v>
      </c>
      <c r="L92" s="57">
        <f t="shared" si="60"/>
        <v>277.26249999999999</v>
      </c>
      <c r="M92" s="36">
        <v>0</v>
      </c>
      <c r="N92" s="43"/>
      <c r="O92" s="36">
        <f t="shared" si="61"/>
        <v>277.26249999999999</v>
      </c>
      <c r="P92" s="36">
        <v>0</v>
      </c>
      <c r="Q92" s="36">
        <v>0</v>
      </c>
      <c r="R92"/>
      <c r="S92" s="38">
        <f t="shared" si="23"/>
        <v>277.26249999999999</v>
      </c>
      <c r="T92"/>
      <c r="U92" s="39">
        <v>1</v>
      </c>
      <c r="V92" s="39">
        <v>0</v>
      </c>
      <c r="W92"/>
      <c r="X92" s="1">
        <f t="shared" si="44"/>
        <v>0</v>
      </c>
      <c r="Y92" s="40">
        <f t="shared" si="45"/>
        <v>0</v>
      </c>
      <c r="Z92" s="40">
        <f t="shared" si="46"/>
        <v>0</v>
      </c>
      <c r="AA92" s="40">
        <f t="shared" si="47"/>
        <v>0</v>
      </c>
      <c r="AB92" s="118">
        <f t="shared" si="48"/>
        <v>0</v>
      </c>
      <c r="AC92" s="113">
        <f t="shared" si="49"/>
        <v>0</v>
      </c>
      <c r="AD92" s="1">
        <f t="shared" si="50"/>
        <v>0</v>
      </c>
      <c r="AE92" s="1">
        <f t="shared" si="51"/>
        <v>0</v>
      </c>
      <c r="AF92" s="40"/>
      <c r="AG92" s="118"/>
      <c r="AH92" s="113">
        <f t="shared" si="52"/>
        <v>4674.2</v>
      </c>
      <c r="AI92" s="1">
        <f t="shared" si="53"/>
        <v>4674.2</v>
      </c>
      <c r="AJ92" s="1">
        <f t="shared" si="54"/>
        <v>0</v>
      </c>
      <c r="AK92" s="40"/>
      <c r="AL92" s="118"/>
      <c r="AM92" s="1">
        <f t="shared" si="55"/>
        <v>270.5</v>
      </c>
      <c r="AN92" s="40">
        <f t="shared" si="56"/>
        <v>270.5</v>
      </c>
      <c r="AO92" s="40">
        <f t="shared" si="57"/>
        <v>0</v>
      </c>
      <c r="AP92" s="40"/>
      <c r="AQ92" s="118"/>
      <c r="AS92" s="1">
        <f t="shared" si="58"/>
        <v>270.5</v>
      </c>
      <c r="AT92" s="40">
        <f t="shared" si="43"/>
        <v>270.5</v>
      </c>
      <c r="AU92" s="40">
        <f t="shared" si="43"/>
        <v>0</v>
      </c>
      <c r="AV92" s="40">
        <f t="shared" si="22"/>
        <v>0</v>
      </c>
      <c r="AW92" s="118">
        <f t="shared" si="22"/>
        <v>0</v>
      </c>
      <c r="AX92" s="4"/>
      <c r="AY92" s="1">
        <f t="shared" si="62"/>
        <v>271.91141059388076</v>
      </c>
      <c r="AZ92" s="40">
        <f>AT92*'[3]Opex Summary'!$E$67</f>
        <v>271.91141059388076</v>
      </c>
      <c r="BA92" s="40">
        <f>AU92*'[3]Opex Summary'!$E$67</f>
        <v>0</v>
      </c>
      <c r="BB92" s="40">
        <f>AV92*'[3]Opex Summary'!$E$68</f>
        <v>0</v>
      </c>
      <c r="BC92" s="118">
        <f>AW92*'[3]Opex Summary'!$E$66</f>
        <v>0</v>
      </c>
      <c r="BE92" s="1">
        <f t="shared" si="63"/>
        <v>275.53174697190957</v>
      </c>
      <c r="BF92" s="40">
        <f>AZ92*'[3]Opex Summary'!$F$67</f>
        <v>275.53174697190957</v>
      </c>
      <c r="BG92" s="40">
        <f>BA92*'[3]Opex Summary'!$F$67</f>
        <v>0</v>
      </c>
      <c r="BH92" s="40">
        <f>BB92*'[3]Opex Summary'!$F$68</f>
        <v>0</v>
      </c>
      <c r="BI92" s="118">
        <f>BC92*'[3]Opex Summary'!$F$66</f>
        <v>0</v>
      </c>
      <c r="BK92" s="1">
        <f t="shared" si="64"/>
        <v>280.6817009461397</v>
      </c>
      <c r="BL92" s="40">
        <f>BF92*'[3]Opex Summary'!$G$67</f>
        <v>280.6817009461397</v>
      </c>
      <c r="BM92" s="40">
        <f>BG92*'[3]Opex Summary'!$G$67</f>
        <v>0</v>
      </c>
      <c r="BN92" s="40">
        <f>BH92*'[3]Opex Summary'!$G$68</f>
        <v>0</v>
      </c>
      <c r="BO92" s="118">
        <f>BI92*'[3]Opex Summary'!$G$66</f>
        <v>0</v>
      </c>
      <c r="BQ92" s="1">
        <f t="shared" si="65"/>
        <v>286.00412272714806</v>
      </c>
      <c r="BR92" s="40">
        <f>BL92*'[3]Opex Summary'!$H$67</f>
        <v>286.00412272714806</v>
      </c>
      <c r="BS92" s="40">
        <f>BM92*'[3]Opex Summary'!$H$67</f>
        <v>0</v>
      </c>
      <c r="BT92" s="40">
        <f>BN92*'[3]Opex Summary'!$H$68</f>
        <v>0</v>
      </c>
      <c r="BU92" s="118">
        <f>BO92*'[3]Opex Summary'!$H$66</f>
        <v>0</v>
      </c>
      <c r="BW92" s="1">
        <f t="shared" si="66"/>
        <v>291.47449374871485</v>
      </c>
      <c r="BX92" s="40">
        <f>BR92*'[3]Opex Summary'!$I$67</f>
        <v>291.47449374871485</v>
      </c>
      <c r="BY92" s="40">
        <f>BS92*'[3]Opex Summary'!$I$67</f>
        <v>0</v>
      </c>
      <c r="BZ92" s="40">
        <f>BT92*'[3]Opex Summary'!$I$68</f>
        <v>0</v>
      </c>
      <c r="CA92" s="118">
        <f>BU92*'[3]Opex Summary'!$I$66</f>
        <v>0</v>
      </c>
    </row>
    <row r="93" spans="1:79" ht="12.75">
      <c r="A93" s="5" t="s">
        <v>51</v>
      </c>
      <c r="B93" s="20" t="s">
        <v>324</v>
      </c>
      <c r="C93" s="1">
        <v>0</v>
      </c>
      <c r="D93" s="1">
        <v>0</v>
      </c>
      <c r="E93" s="1">
        <v>14878.27</v>
      </c>
      <c r="F93" s="1">
        <v>26704.009999999995</v>
      </c>
      <c r="H93" s="5" t="s">
        <v>51</v>
      </c>
      <c r="I93" s="20" t="s">
        <v>324</v>
      </c>
      <c r="J93" s="1">
        <v>26704.01</v>
      </c>
      <c r="K93" s="34">
        <f t="shared" si="59"/>
        <v>27371.610249999994</v>
      </c>
      <c r="L93" s="57">
        <f t="shared" si="60"/>
        <v>27371.610249999994</v>
      </c>
      <c r="M93" s="36">
        <v>0</v>
      </c>
      <c r="N93" s="43"/>
      <c r="O93" s="36">
        <f t="shared" si="61"/>
        <v>0</v>
      </c>
      <c r="P93" s="36">
        <v>0</v>
      </c>
      <c r="Q93" s="36">
        <f>K93</f>
        <v>27371.610249999994</v>
      </c>
      <c r="R93"/>
      <c r="S93" s="38">
        <f t="shared" si="23"/>
        <v>27371.610249999994</v>
      </c>
      <c r="T93"/>
      <c r="U93" s="39">
        <v>1</v>
      </c>
      <c r="V93" s="39">
        <v>0</v>
      </c>
      <c r="W93"/>
      <c r="X93" s="1">
        <f t="shared" si="44"/>
        <v>0</v>
      </c>
      <c r="Y93" s="40">
        <f t="shared" si="45"/>
        <v>0</v>
      </c>
      <c r="Z93" s="40">
        <f t="shared" si="46"/>
        <v>0</v>
      </c>
      <c r="AA93" s="40">
        <f t="shared" si="47"/>
        <v>0</v>
      </c>
      <c r="AB93" s="118">
        <f t="shared" si="48"/>
        <v>0</v>
      </c>
      <c r="AC93" s="113">
        <f t="shared" si="49"/>
        <v>0</v>
      </c>
      <c r="AD93" s="1">
        <f t="shared" si="50"/>
        <v>0</v>
      </c>
      <c r="AE93" s="1">
        <f t="shared" si="51"/>
        <v>0</v>
      </c>
      <c r="AF93" s="40"/>
      <c r="AG93" s="118"/>
      <c r="AH93" s="113">
        <f t="shared" si="52"/>
        <v>14878.27</v>
      </c>
      <c r="AI93" s="1">
        <f t="shared" si="53"/>
        <v>14878.27</v>
      </c>
      <c r="AJ93" s="1">
        <f t="shared" si="54"/>
        <v>0</v>
      </c>
      <c r="AK93" s="40"/>
      <c r="AL93" s="118"/>
      <c r="AM93" s="1">
        <f t="shared" si="55"/>
        <v>26704.009999999995</v>
      </c>
      <c r="AN93" s="40">
        <f t="shared" si="56"/>
        <v>26704.009999999995</v>
      </c>
      <c r="AO93" s="40">
        <f t="shared" si="57"/>
        <v>0</v>
      </c>
      <c r="AP93" s="40"/>
      <c r="AQ93" s="118"/>
      <c r="AS93" s="1">
        <f t="shared" si="58"/>
        <v>26704.009999999995</v>
      </c>
      <c r="AT93" s="40">
        <f t="shared" si="43"/>
        <v>26704.009999999995</v>
      </c>
      <c r="AU93" s="40">
        <f t="shared" si="43"/>
        <v>0</v>
      </c>
      <c r="AV93" s="40">
        <f t="shared" si="22"/>
        <v>0</v>
      </c>
      <c r="AW93" s="118">
        <f t="shared" si="22"/>
        <v>0</v>
      </c>
      <c r="AX93" s="4"/>
      <c r="AY93" s="1">
        <f t="shared" si="62"/>
        <v>26843.345758273921</v>
      </c>
      <c r="AZ93" s="40">
        <f>AT93*'[3]Opex Summary'!$E$67</f>
        <v>26843.345758273921</v>
      </c>
      <c r="BA93" s="40">
        <f>AU93*'[3]Opex Summary'!$E$67</f>
        <v>0</v>
      </c>
      <c r="BB93" s="40">
        <f>AV93*'[3]Opex Summary'!$E$68</f>
        <v>0</v>
      </c>
      <c r="BC93" s="118">
        <f>AW93*'[3]Opex Summary'!$E$66</f>
        <v>0</v>
      </c>
      <c r="BE93" s="1">
        <f t="shared" si="63"/>
        <v>27200.748711480002</v>
      </c>
      <c r="BF93" s="40">
        <f>AZ93*'[3]Opex Summary'!$F$67</f>
        <v>27200.748711480002</v>
      </c>
      <c r="BG93" s="40">
        <f>BA93*'[3]Opex Summary'!$F$67</f>
        <v>0</v>
      </c>
      <c r="BH93" s="40">
        <f>BB93*'[3]Opex Summary'!$F$68</f>
        <v>0</v>
      </c>
      <c r="BI93" s="118">
        <f>BC93*'[3]Opex Summary'!$F$66</f>
        <v>0</v>
      </c>
      <c r="BK93" s="1">
        <f t="shared" si="64"/>
        <v>27709.156927477714</v>
      </c>
      <c r="BL93" s="40">
        <f>BF93*'[3]Opex Summary'!$G$67</f>
        <v>27709.156927477714</v>
      </c>
      <c r="BM93" s="40">
        <f>BG93*'[3]Opex Summary'!$G$67</f>
        <v>0</v>
      </c>
      <c r="BN93" s="40">
        <f>BH93*'[3]Opex Summary'!$G$68</f>
        <v>0</v>
      </c>
      <c r="BO93" s="118">
        <f>BI93*'[3]Opex Summary'!$G$66</f>
        <v>0</v>
      </c>
      <c r="BQ93" s="1">
        <f t="shared" si="65"/>
        <v>28234.591324757806</v>
      </c>
      <c r="BR93" s="40">
        <f>BL93*'[3]Opex Summary'!$H$67</f>
        <v>28234.591324757806</v>
      </c>
      <c r="BS93" s="40">
        <f>BM93*'[3]Opex Summary'!$H$67</f>
        <v>0</v>
      </c>
      <c r="BT93" s="40">
        <f>BN93*'[3]Opex Summary'!$H$68</f>
        <v>0</v>
      </c>
      <c r="BU93" s="118">
        <f>BO93*'[3]Opex Summary'!$H$66</f>
        <v>0</v>
      </c>
      <c r="BW93" s="1">
        <f t="shared" si="66"/>
        <v>28774.631407802648</v>
      </c>
      <c r="BX93" s="40">
        <f>BR93*'[3]Opex Summary'!$I$67</f>
        <v>28774.631407802648</v>
      </c>
      <c r="BY93" s="40">
        <f>BS93*'[3]Opex Summary'!$I$67</f>
        <v>0</v>
      </c>
      <c r="BZ93" s="40">
        <f>BT93*'[3]Opex Summary'!$I$68</f>
        <v>0</v>
      </c>
      <c r="CA93" s="118">
        <f>BU93*'[3]Opex Summary'!$I$66</f>
        <v>0</v>
      </c>
    </row>
    <row r="94" spans="1:79" ht="12.75">
      <c r="A94" s="5" t="s">
        <v>52</v>
      </c>
      <c r="B94" s="20" t="s">
        <v>325</v>
      </c>
      <c r="C94" s="1">
        <v>0</v>
      </c>
      <c r="D94" s="1">
        <v>0</v>
      </c>
      <c r="E94" s="1">
        <v>19640.59</v>
      </c>
      <c r="F94" s="1">
        <v>36536.650000000009</v>
      </c>
      <c r="H94" s="5" t="s">
        <v>52</v>
      </c>
      <c r="I94" s="20" t="s">
        <v>325</v>
      </c>
      <c r="J94" s="1">
        <v>36536.65</v>
      </c>
      <c r="K94" s="34">
        <f t="shared" si="59"/>
        <v>37450.066249999996</v>
      </c>
      <c r="L94" s="57">
        <f t="shared" si="60"/>
        <v>37450.066249999996</v>
      </c>
      <c r="M94" s="36">
        <v>0</v>
      </c>
      <c r="N94" s="43"/>
      <c r="O94" s="36">
        <f t="shared" si="61"/>
        <v>0</v>
      </c>
      <c r="P94" s="36">
        <v>0</v>
      </c>
      <c r="Q94" s="36">
        <f>K94</f>
        <v>37450.066249999996</v>
      </c>
      <c r="R94"/>
      <c r="S94" s="38">
        <f t="shared" si="23"/>
        <v>37450.066249999996</v>
      </c>
      <c r="T94"/>
      <c r="U94" s="39">
        <v>1</v>
      </c>
      <c r="V94" s="39">
        <v>0</v>
      </c>
      <c r="W94"/>
      <c r="X94" s="1">
        <f t="shared" si="44"/>
        <v>0</v>
      </c>
      <c r="Y94" s="40">
        <f t="shared" si="45"/>
        <v>0</v>
      </c>
      <c r="Z94" s="40">
        <f t="shared" si="46"/>
        <v>0</v>
      </c>
      <c r="AA94" s="40">
        <f t="shared" si="47"/>
        <v>0</v>
      </c>
      <c r="AB94" s="118">
        <f t="shared" si="48"/>
        <v>0</v>
      </c>
      <c r="AC94" s="113">
        <f t="shared" si="49"/>
        <v>0</v>
      </c>
      <c r="AD94" s="1">
        <f t="shared" si="50"/>
        <v>0</v>
      </c>
      <c r="AE94" s="1">
        <f t="shared" si="51"/>
        <v>0</v>
      </c>
      <c r="AF94" s="40"/>
      <c r="AG94" s="118"/>
      <c r="AH94" s="113">
        <f t="shared" si="52"/>
        <v>19640.59</v>
      </c>
      <c r="AI94" s="1">
        <f t="shared" si="53"/>
        <v>19640.59</v>
      </c>
      <c r="AJ94" s="1">
        <f t="shared" si="54"/>
        <v>0</v>
      </c>
      <c r="AK94" s="40"/>
      <c r="AL94" s="118"/>
      <c r="AM94" s="1">
        <f t="shared" si="55"/>
        <v>36536.650000000009</v>
      </c>
      <c r="AN94" s="40">
        <f t="shared" si="56"/>
        <v>36536.650000000009</v>
      </c>
      <c r="AO94" s="40">
        <f t="shared" si="57"/>
        <v>0</v>
      </c>
      <c r="AP94" s="40"/>
      <c r="AQ94" s="118"/>
      <c r="AS94" s="1"/>
      <c r="AT94" s="40"/>
      <c r="AU94" s="40"/>
      <c r="AV94" s="40"/>
      <c r="AW94" s="118"/>
      <c r="AX94" s="4"/>
      <c r="AY94" s="1">
        <f t="shared" si="62"/>
        <v>0</v>
      </c>
      <c r="AZ94" s="40">
        <f>AT94*'[3]Opex Summary'!$E$67</f>
        <v>0</v>
      </c>
      <c r="BA94" s="40">
        <f>AU94*'[3]Opex Summary'!$E$67</f>
        <v>0</v>
      </c>
      <c r="BB94" s="40">
        <f>AV94*'[3]Opex Summary'!$E$68</f>
        <v>0</v>
      </c>
      <c r="BC94" s="118">
        <f>AW94*'[3]Opex Summary'!$E$66</f>
        <v>0</v>
      </c>
      <c r="BE94" s="1">
        <f t="shared" si="63"/>
        <v>0</v>
      </c>
      <c r="BF94" s="40">
        <f>AZ94*'[3]Opex Summary'!$F$67</f>
        <v>0</v>
      </c>
      <c r="BG94" s="40">
        <f>BA94*'[3]Opex Summary'!$F$67</f>
        <v>0</v>
      </c>
      <c r="BH94" s="40">
        <f>BB94*'[3]Opex Summary'!$F$68</f>
        <v>0</v>
      </c>
      <c r="BI94" s="118">
        <f>BC94*'[3]Opex Summary'!$F$66</f>
        <v>0</v>
      </c>
      <c r="BK94" s="1">
        <f t="shared" si="64"/>
        <v>0</v>
      </c>
      <c r="BL94" s="40">
        <f>BF94*'[3]Opex Summary'!$G$67</f>
        <v>0</v>
      </c>
      <c r="BM94" s="40">
        <f>BG94*'[3]Opex Summary'!$G$67</f>
        <v>0</v>
      </c>
      <c r="BN94" s="40">
        <f>BH94*'[3]Opex Summary'!$G$68</f>
        <v>0</v>
      </c>
      <c r="BO94" s="118">
        <f>BI94*'[3]Opex Summary'!$G$66</f>
        <v>0</v>
      </c>
      <c r="BQ94" s="1">
        <f t="shared" si="65"/>
        <v>0</v>
      </c>
      <c r="BR94" s="40">
        <f>BL94*'[3]Opex Summary'!$H$67</f>
        <v>0</v>
      </c>
      <c r="BS94" s="40">
        <f>BM94*'[3]Opex Summary'!$H$67</f>
        <v>0</v>
      </c>
      <c r="BT94" s="40">
        <f>BN94*'[3]Opex Summary'!$H$68</f>
        <v>0</v>
      </c>
      <c r="BU94" s="118">
        <f>BO94*'[3]Opex Summary'!$H$66</f>
        <v>0</v>
      </c>
      <c r="BW94" s="1">
        <f t="shared" si="66"/>
        <v>0</v>
      </c>
      <c r="BX94" s="40">
        <f>BR94*'[3]Opex Summary'!$I$67</f>
        <v>0</v>
      </c>
      <c r="BY94" s="40">
        <f>BS94*'[3]Opex Summary'!$I$67</f>
        <v>0</v>
      </c>
      <c r="BZ94" s="40">
        <f>BT94*'[3]Opex Summary'!$I$68</f>
        <v>0</v>
      </c>
      <c r="CA94" s="118">
        <f>BU94*'[3]Opex Summary'!$I$66</f>
        <v>0</v>
      </c>
    </row>
    <row r="95" spans="1:79" ht="12.75">
      <c r="A95" s="5" t="s">
        <v>53</v>
      </c>
      <c r="B95" s="20" t="s">
        <v>326</v>
      </c>
      <c r="C95" s="1">
        <v>0</v>
      </c>
      <c r="D95" s="1">
        <v>0</v>
      </c>
      <c r="E95" s="1">
        <v>25405.230000000003</v>
      </c>
      <c r="F95" s="1">
        <v>2150.2399999999825</v>
      </c>
      <c r="H95" s="5" t="s">
        <v>53</v>
      </c>
      <c r="I95" s="20" t="s">
        <v>326</v>
      </c>
      <c r="J95" s="1">
        <v>2150.2399999999834</v>
      </c>
      <c r="K95" s="34">
        <f t="shared" si="59"/>
        <v>2203.9959999999828</v>
      </c>
      <c r="L95" s="57">
        <f t="shared" si="60"/>
        <v>2203.9959999999828</v>
      </c>
      <c r="M95" s="36">
        <v>0</v>
      </c>
      <c r="N95" s="43"/>
      <c r="O95" s="36">
        <f t="shared" si="61"/>
        <v>2203.9959999999828</v>
      </c>
      <c r="P95" s="36">
        <v>0</v>
      </c>
      <c r="Q95" s="36"/>
      <c r="R95"/>
      <c r="S95" s="38">
        <f t="shared" si="23"/>
        <v>2203.9959999999828</v>
      </c>
      <c r="T95"/>
      <c r="U95" s="39">
        <v>1</v>
      </c>
      <c r="V95" s="39">
        <v>0</v>
      </c>
      <c r="W95"/>
      <c r="X95" s="1">
        <f t="shared" si="44"/>
        <v>0</v>
      </c>
      <c r="Y95" s="40">
        <f t="shared" si="45"/>
        <v>0</v>
      </c>
      <c r="Z95" s="40">
        <f t="shared" si="46"/>
        <v>0</v>
      </c>
      <c r="AA95" s="40">
        <f t="shared" si="47"/>
        <v>0</v>
      </c>
      <c r="AB95" s="118">
        <f t="shared" si="48"/>
        <v>0</v>
      </c>
      <c r="AC95" s="113">
        <f t="shared" si="49"/>
        <v>0</v>
      </c>
      <c r="AD95" s="1">
        <f t="shared" si="50"/>
        <v>0</v>
      </c>
      <c r="AE95" s="1">
        <f t="shared" si="51"/>
        <v>0</v>
      </c>
      <c r="AF95" s="40"/>
      <c r="AG95" s="118"/>
      <c r="AH95" s="113">
        <f t="shared" si="52"/>
        <v>25405.230000000003</v>
      </c>
      <c r="AI95" s="1">
        <f t="shared" si="53"/>
        <v>25405.230000000003</v>
      </c>
      <c r="AJ95" s="1">
        <f t="shared" si="54"/>
        <v>0</v>
      </c>
      <c r="AK95" s="40"/>
      <c r="AL95" s="118"/>
      <c r="AM95" s="1">
        <f t="shared" si="55"/>
        <v>2150.2399999999825</v>
      </c>
      <c r="AN95" s="40">
        <f t="shared" si="56"/>
        <v>2150.2399999999825</v>
      </c>
      <c r="AO95" s="40">
        <f t="shared" si="57"/>
        <v>0</v>
      </c>
      <c r="AP95" s="40"/>
      <c r="AQ95" s="118"/>
      <c r="AS95" s="1">
        <f t="shared" si="58"/>
        <v>2150.2399999999825</v>
      </c>
      <c r="AT95" s="40">
        <f t="shared" ref="AT95:AU126" si="67">AN95*1</f>
        <v>2150.2399999999825</v>
      </c>
      <c r="AU95" s="40">
        <f t="shared" si="67"/>
        <v>0</v>
      </c>
      <c r="AV95" s="40">
        <f t="shared" si="22"/>
        <v>0</v>
      </c>
      <c r="AW95" s="118">
        <f t="shared" si="22"/>
        <v>0</v>
      </c>
      <c r="AX95" s="4"/>
      <c r="AY95" s="1">
        <f t="shared" si="62"/>
        <v>2161.4594880420755</v>
      </c>
      <c r="AZ95" s="40">
        <f>AT95*'[3]Opex Summary'!$E$67</f>
        <v>2161.4594880420755</v>
      </c>
      <c r="BA95" s="40">
        <f>AU95*'[3]Opex Summary'!$E$67</f>
        <v>0</v>
      </c>
      <c r="BB95" s="40">
        <f>AV95*'[3]Opex Summary'!$E$68</f>
        <v>0</v>
      </c>
      <c r="BC95" s="118">
        <f>AW95*'[3]Opex Summary'!$E$66</f>
        <v>0</v>
      </c>
      <c r="BE95" s="1">
        <f t="shared" si="63"/>
        <v>2190.2380170383512</v>
      </c>
      <c r="BF95" s="40">
        <f>AZ95*'[3]Opex Summary'!$F$67</f>
        <v>2190.2380170383512</v>
      </c>
      <c r="BG95" s="40">
        <f>BA95*'[3]Opex Summary'!$F$67</f>
        <v>0</v>
      </c>
      <c r="BH95" s="40">
        <f>BB95*'[3]Opex Summary'!$F$68</f>
        <v>0</v>
      </c>
      <c r="BI95" s="118">
        <f>BC95*'[3]Opex Summary'!$F$66</f>
        <v>0</v>
      </c>
      <c r="BK95" s="1">
        <f t="shared" si="64"/>
        <v>2231.1756770514694</v>
      </c>
      <c r="BL95" s="40">
        <f>BF95*'[3]Opex Summary'!$G$67</f>
        <v>2231.1756770514694</v>
      </c>
      <c r="BM95" s="40">
        <f>BG95*'[3]Opex Summary'!$G$67</f>
        <v>0</v>
      </c>
      <c r="BN95" s="40">
        <f>BH95*'[3]Opex Summary'!$G$68</f>
        <v>0</v>
      </c>
      <c r="BO95" s="118">
        <f>BI95*'[3]Opex Summary'!$G$66</f>
        <v>0</v>
      </c>
      <c r="BQ95" s="1">
        <f t="shared" si="65"/>
        <v>2273.4843062950749</v>
      </c>
      <c r="BR95" s="40">
        <f>BL95*'[3]Opex Summary'!$H$67</f>
        <v>2273.4843062950749</v>
      </c>
      <c r="BS95" s="40">
        <f>BM95*'[3]Opex Summary'!$H$67</f>
        <v>0</v>
      </c>
      <c r="BT95" s="40">
        <f>BN95*'[3]Opex Summary'!$H$68</f>
        <v>0</v>
      </c>
      <c r="BU95" s="118">
        <f>BO95*'[3]Opex Summary'!$H$66</f>
        <v>0</v>
      </c>
      <c r="BW95" s="1">
        <f t="shared" si="66"/>
        <v>2316.9690034685082</v>
      </c>
      <c r="BX95" s="40">
        <f>BR95*'[3]Opex Summary'!$I$67</f>
        <v>2316.9690034685082</v>
      </c>
      <c r="BY95" s="40">
        <f>BS95*'[3]Opex Summary'!$I$67</f>
        <v>0</v>
      </c>
      <c r="BZ95" s="40">
        <f>BT95*'[3]Opex Summary'!$I$68</f>
        <v>0</v>
      </c>
      <c r="CA95" s="118">
        <f>BU95*'[3]Opex Summary'!$I$66</f>
        <v>0</v>
      </c>
    </row>
    <row r="96" spans="1:79" ht="12.75">
      <c r="A96" s="5" t="s">
        <v>54</v>
      </c>
      <c r="B96" s="20" t="s">
        <v>327</v>
      </c>
      <c r="C96" s="1">
        <v>0</v>
      </c>
      <c r="D96" s="1">
        <v>0</v>
      </c>
      <c r="E96" s="1">
        <v>34920.86</v>
      </c>
      <c r="F96" s="1">
        <v>2952.32</v>
      </c>
      <c r="H96" s="5" t="s">
        <v>54</v>
      </c>
      <c r="I96" s="20" t="s">
        <v>327</v>
      </c>
      <c r="J96" s="1">
        <v>2952.32</v>
      </c>
      <c r="K96" s="34">
        <f t="shared" si="59"/>
        <v>3026.1279999999997</v>
      </c>
      <c r="L96" s="57">
        <f t="shared" si="60"/>
        <v>3026.1279999999997</v>
      </c>
      <c r="M96" s="36">
        <v>0</v>
      </c>
      <c r="N96" s="43"/>
      <c r="O96" s="36">
        <f t="shared" si="61"/>
        <v>3026.1279999999997</v>
      </c>
      <c r="P96" s="36">
        <v>0</v>
      </c>
      <c r="Q96" s="36"/>
      <c r="R96"/>
      <c r="S96" s="38">
        <f t="shared" si="23"/>
        <v>3026.1279999999997</v>
      </c>
      <c r="T96"/>
      <c r="U96" s="39">
        <v>1</v>
      </c>
      <c r="V96" s="39">
        <v>0</v>
      </c>
      <c r="W96"/>
      <c r="X96" s="1">
        <f t="shared" si="44"/>
        <v>0</v>
      </c>
      <c r="Y96" s="40">
        <f t="shared" si="45"/>
        <v>0</v>
      </c>
      <c r="Z96" s="40">
        <f t="shared" si="46"/>
        <v>0</v>
      </c>
      <c r="AA96" s="40">
        <f t="shared" si="47"/>
        <v>0</v>
      </c>
      <c r="AB96" s="118">
        <f t="shared" si="48"/>
        <v>0</v>
      </c>
      <c r="AC96" s="113">
        <f t="shared" si="49"/>
        <v>0</v>
      </c>
      <c r="AD96" s="1">
        <f t="shared" si="50"/>
        <v>0</v>
      </c>
      <c r="AE96" s="1">
        <f t="shared" si="51"/>
        <v>0</v>
      </c>
      <c r="AF96" s="40"/>
      <c r="AG96" s="118"/>
      <c r="AH96" s="113">
        <f t="shared" si="52"/>
        <v>34920.86</v>
      </c>
      <c r="AI96" s="1">
        <f t="shared" si="53"/>
        <v>34920.86</v>
      </c>
      <c r="AJ96" s="1">
        <f t="shared" si="54"/>
        <v>0</v>
      </c>
      <c r="AK96" s="40"/>
      <c r="AL96" s="118"/>
      <c r="AM96" s="1">
        <f t="shared" si="55"/>
        <v>2952.32</v>
      </c>
      <c r="AN96" s="40">
        <f t="shared" si="56"/>
        <v>2952.32</v>
      </c>
      <c r="AO96" s="40">
        <f t="shared" si="57"/>
        <v>0</v>
      </c>
      <c r="AP96" s="40"/>
      <c r="AQ96" s="118"/>
      <c r="AS96" s="1">
        <f t="shared" si="58"/>
        <v>2952.32</v>
      </c>
      <c r="AT96" s="40">
        <f t="shared" si="67"/>
        <v>2952.32</v>
      </c>
      <c r="AU96" s="40">
        <f t="shared" si="67"/>
        <v>0</v>
      </c>
      <c r="AV96" s="40">
        <f t="shared" si="22"/>
        <v>0</v>
      </c>
      <c r="AW96" s="118">
        <f t="shared" si="22"/>
        <v>0</v>
      </c>
      <c r="AX96" s="4"/>
      <c r="AY96" s="1">
        <f t="shared" si="62"/>
        <v>2967.7245682976932</v>
      </c>
      <c r="AZ96" s="40">
        <f>AT96*'[3]Opex Summary'!$E$67</f>
        <v>2967.7245682976932</v>
      </c>
      <c r="BA96" s="40">
        <f>AU96*'[3]Opex Summary'!$E$67</f>
        <v>0</v>
      </c>
      <c r="BB96" s="40">
        <f>AV96*'[3]Opex Summary'!$E$68</f>
        <v>0</v>
      </c>
      <c r="BC96" s="118">
        <f>AW96*'[3]Opex Summary'!$E$66</f>
        <v>0</v>
      </c>
      <c r="BE96" s="1">
        <f t="shared" si="63"/>
        <v>3007.2380303885693</v>
      </c>
      <c r="BF96" s="40">
        <f>AZ96*'[3]Opex Summary'!$F$67</f>
        <v>3007.2380303885693</v>
      </c>
      <c r="BG96" s="40">
        <f>BA96*'[3]Opex Summary'!$F$67</f>
        <v>0</v>
      </c>
      <c r="BH96" s="40">
        <f>BB96*'[3]Opex Summary'!$F$68</f>
        <v>0</v>
      </c>
      <c r="BI96" s="118">
        <f>BC96*'[3]Opex Summary'!$F$66</f>
        <v>0</v>
      </c>
      <c r="BK96" s="1">
        <f t="shared" si="64"/>
        <v>3063.4462082710056</v>
      </c>
      <c r="BL96" s="40">
        <f>BF96*'[3]Opex Summary'!$G$67</f>
        <v>3063.4462082710056</v>
      </c>
      <c r="BM96" s="40">
        <f>BG96*'[3]Opex Summary'!$G$67</f>
        <v>0</v>
      </c>
      <c r="BN96" s="40">
        <f>BH96*'[3]Opex Summary'!$G$68</f>
        <v>0</v>
      </c>
      <c r="BO96" s="118">
        <f>BI96*'[3]Opex Summary'!$G$66</f>
        <v>0</v>
      </c>
      <c r="BQ96" s="1">
        <f t="shared" si="65"/>
        <v>3121.5367527165013</v>
      </c>
      <c r="BR96" s="40">
        <f>BL96*'[3]Opex Summary'!$H$67</f>
        <v>3121.5367527165013</v>
      </c>
      <c r="BS96" s="40">
        <f>BM96*'[3]Opex Summary'!$H$67</f>
        <v>0</v>
      </c>
      <c r="BT96" s="40">
        <f>BN96*'[3]Opex Summary'!$H$68</f>
        <v>0</v>
      </c>
      <c r="BU96" s="118">
        <f>BO96*'[3]Opex Summary'!$H$66</f>
        <v>0</v>
      </c>
      <c r="BW96" s="1">
        <f t="shared" si="66"/>
        <v>3181.2420605700763</v>
      </c>
      <c r="BX96" s="40">
        <f>BR96*'[3]Opex Summary'!$I$67</f>
        <v>3181.2420605700763</v>
      </c>
      <c r="BY96" s="40">
        <f>BS96*'[3]Opex Summary'!$I$67</f>
        <v>0</v>
      </c>
      <c r="BZ96" s="40">
        <f>BT96*'[3]Opex Summary'!$I$68</f>
        <v>0</v>
      </c>
      <c r="CA96" s="118">
        <f>BU96*'[3]Opex Summary'!$I$66</f>
        <v>0</v>
      </c>
    </row>
    <row r="97" spans="1:79" ht="12.75">
      <c r="A97" s="5" t="s">
        <v>77</v>
      </c>
      <c r="B97" s="20" t="s">
        <v>503</v>
      </c>
      <c r="C97" s="1">
        <v>0</v>
      </c>
      <c r="D97" s="1">
        <v>0</v>
      </c>
      <c r="E97" s="1">
        <v>0</v>
      </c>
      <c r="F97" s="1">
        <v>49384.160000000018</v>
      </c>
      <c r="H97" s="5" t="s">
        <v>77</v>
      </c>
      <c r="I97" s="20" t="s">
        <v>503</v>
      </c>
      <c r="J97" s="1"/>
      <c r="K97" s="34"/>
      <c r="L97" s="57"/>
      <c r="M97" s="36"/>
      <c r="N97" s="43"/>
      <c r="O97" s="36"/>
      <c r="P97" s="36"/>
      <c r="Q97" s="36"/>
      <c r="R97"/>
      <c r="S97" s="38"/>
      <c r="T97"/>
      <c r="U97" s="39">
        <v>1</v>
      </c>
      <c r="V97" s="39">
        <v>0</v>
      </c>
      <c r="W97"/>
      <c r="X97" s="1">
        <f t="shared" si="44"/>
        <v>0</v>
      </c>
      <c r="Y97" s="40">
        <f t="shared" si="45"/>
        <v>0</v>
      </c>
      <c r="Z97" s="40">
        <f t="shared" si="46"/>
        <v>0</v>
      </c>
      <c r="AA97" s="40">
        <f t="shared" si="47"/>
        <v>0</v>
      </c>
      <c r="AB97" s="118">
        <f t="shared" si="48"/>
        <v>0</v>
      </c>
      <c r="AC97" s="113">
        <f t="shared" si="49"/>
        <v>0</v>
      </c>
      <c r="AD97" s="1">
        <f t="shared" si="50"/>
        <v>0</v>
      </c>
      <c r="AE97" s="1">
        <f t="shared" si="51"/>
        <v>0</v>
      </c>
      <c r="AF97" s="40"/>
      <c r="AG97" s="118"/>
      <c r="AH97" s="113">
        <f t="shared" si="52"/>
        <v>0</v>
      </c>
      <c r="AI97" s="1">
        <f t="shared" si="53"/>
        <v>0</v>
      </c>
      <c r="AJ97" s="1">
        <f t="shared" si="54"/>
        <v>0</v>
      </c>
      <c r="AK97" s="40"/>
      <c r="AL97" s="118"/>
      <c r="AM97" s="1">
        <f t="shared" si="55"/>
        <v>49384.160000000018</v>
      </c>
      <c r="AN97" s="40">
        <f t="shared" si="56"/>
        <v>49384.160000000018</v>
      </c>
      <c r="AO97" s="40">
        <f t="shared" si="57"/>
        <v>0</v>
      </c>
      <c r="AP97" s="40"/>
      <c r="AQ97" s="118"/>
      <c r="AS97" s="1">
        <f t="shared" si="58"/>
        <v>49384.160000000018</v>
      </c>
      <c r="AT97" s="40">
        <f t="shared" si="67"/>
        <v>49384.160000000018</v>
      </c>
      <c r="AU97" s="40">
        <f t="shared" si="67"/>
        <v>0</v>
      </c>
      <c r="AV97" s="40">
        <f t="shared" si="22"/>
        <v>0</v>
      </c>
      <c r="AW97" s="118">
        <f t="shared" si="22"/>
        <v>0</v>
      </c>
      <c r="AX97" s="4"/>
      <c r="AY97" s="1">
        <f t="shared" si="62"/>
        <v>49641.835883896143</v>
      </c>
      <c r="AZ97" s="40">
        <f>AT97*'[3]Opex Summary'!$E$67</f>
        <v>49641.835883896143</v>
      </c>
      <c r="BA97" s="40">
        <f>AU97*'[3]Opex Summary'!$E$67</f>
        <v>0</v>
      </c>
      <c r="BB97" s="40">
        <f>AV97*'[3]Opex Summary'!$E$68</f>
        <v>0</v>
      </c>
      <c r="BC97" s="118">
        <f>AW97*'[3]Opex Summary'!$E$66</f>
        <v>0</v>
      </c>
      <c r="BE97" s="1">
        <f t="shared" si="63"/>
        <v>50302.786977967844</v>
      </c>
      <c r="BF97" s="40">
        <f>AZ97*'[3]Opex Summary'!$F$67</f>
        <v>50302.786977967844</v>
      </c>
      <c r="BG97" s="40">
        <f>BA97*'[3]Opex Summary'!$F$67</f>
        <v>0</v>
      </c>
      <c r="BH97" s="40">
        <f>BB97*'[3]Opex Summary'!$F$68</f>
        <v>0</v>
      </c>
      <c r="BI97" s="118">
        <f>BC97*'[3]Opex Summary'!$F$66</f>
        <v>0</v>
      </c>
      <c r="BK97" s="1">
        <f t="shared" si="64"/>
        <v>51242.994560430008</v>
      </c>
      <c r="BL97" s="40">
        <f>BF97*'[3]Opex Summary'!$G$67</f>
        <v>51242.994560430008</v>
      </c>
      <c r="BM97" s="40">
        <f>BG97*'[3]Opex Summary'!$G$67</f>
        <v>0</v>
      </c>
      <c r="BN97" s="40">
        <f>BH97*'[3]Opex Summary'!$G$68</f>
        <v>0</v>
      </c>
      <c r="BO97" s="118">
        <f>BI97*'[3]Opex Summary'!$G$66</f>
        <v>0</v>
      </c>
      <c r="BQ97" s="1">
        <f t="shared" si="65"/>
        <v>52214.688936847022</v>
      </c>
      <c r="BR97" s="40">
        <f>BL97*'[3]Opex Summary'!$H$67</f>
        <v>52214.688936847022</v>
      </c>
      <c r="BS97" s="40">
        <f>BM97*'[3]Opex Summary'!$H$67</f>
        <v>0</v>
      </c>
      <c r="BT97" s="40">
        <f>BN97*'[3]Opex Summary'!$H$68</f>
        <v>0</v>
      </c>
      <c r="BU97" s="118">
        <f>BO97*'[3]Opex Summary'!$H$66</f>
        <v>0</v>
      </c>
      <c r="BW97" s="1">
        <f t="shared" si="66"/>
        <v>53213.393845491824</v>
      </c>
      <c r="BX97" s="40">
        <f>BR97*'[3]Opex Summary'!$I$67</f>
        <v>53213.393845491824</v>
      </c>
      <c r="BY97" s="40">
        <f>BS97*'[3]Opex Summary'!$I$67</f>
        <v>0</v>
      </c>
      <c r="BZ97" s="40">
        <f>BT97*'[3]Opex Summary'!$I$68</f>
        <v>0</v>
      </c>
      <c r="CA97" s="118">
        <f>BU97*'[3]Opex Summary'!$I$66</f>
        <v>0</v>
      </c>
    </row>
    <row r="98" spans="1:79" ht="12.75">
      <c r="A98" s="5" t="s">
        <v>78</v>
      </c>
      <c r="B98" s="20" t="s">
        <v>351</v>
      </c>
      <c r="C98" s="1">
        <v>0</v>
      </c>
      <c r="D98" s="1">
        <v>0</v>
      </c>
      <c r="E98" s="1">
        <v>0</v>
      </c>
      <c r="F98" s="1">
        <v>59285.020000000011</v>
      </c>
      <c r="H98" s="5" t="s">
        <v>78</v>
      </c>
      <c r="I98" s="20" t="s">
        <v>351</v>
      </c>
      <c r="J98" s="1"/>
      <c r="K98" s="34"/>
      <c r="L98" s="57"/>
      <c r="M98" s="36"/>
      <c r="N98" s="43"/>
      <c r="O98" s="36"/>
      <c r="P98" s="36"/>
      <c r="Q98" s="36"/>
      <c r="R98"/>
      <c r="S98" s="38"/>
      <c r="T98"/>
      <c r="U98" s="39">
        <v>1</v>
      </c>
      <c r="V98" s="39">
        <v>0</v>
      </c>
      <c r="W98"/>
      <c r="X98" s="1">
        <f t="shared" si="44"/>
        <v>0</v>
      </c>
      <c r="Y98" s="40">
        <f t="shared" si="45"/>
        <v>0</v>
      </c>
      <c r="Z98" s="40">
        <f t="shared" si="46"/>
        <v>0</v>
      </c>
      <c r="AA98" s="40">
        <f t="shared" si="47"/>
        <v>0</v>
      </c>
      <c r="AB98" s="118">
        <f t="shared" si="48"/>
        <v>0</v>
      </c>
      <c r="AC98" s="113">
        <f t="shared" si="49"/>
        <v>0</v>
      </c>
      <c r="AD98" s="1">
        <f t="shared" si="50"/>
        <v>0</v>
      </c>
      <c r="AE98" s="1">
        <f t="shared" si="51"/>
        <v>0</v>
      </c>
      <c r="AF98" s="40"/>
      <c r="AG98" s="118"/>
      <c r="AH98" s="113">
        <f t="shared" si="52"/>
        <v>0</v>
      </c>
      <c r="AI98" s="1">
        <f t="shared" si="53"/>
        <v>0</v>
      </c>
      <c r="AJ98" s="1">
        <f t="shared" si="54"/>
        <v>0</v>
      </c>
      <c r="AK98" s="40"/>
      <c r="AL98" s="118"/>
      <c r="AM98" s="1">
        <f t="shared" si="55"/>
        <v>59285.020000000011</v>
      </c>
      <c r="AN98" s="40">
        <f t="shared" si="56"/>
        <v>59285.020000000011</v>
      </c>
      <c r="AO98" s="40">
        <f t="shared" si="57"/>
        <v>0</v>
      </c>
      <c r="AP98" s="40"/>
      <c r="AQ98" s="118"/>
      <c r="AS98" s="1">
        <f t="shared" si="58"/>
        <v>59285.020000000011</v>
      </c>
      <c r="AT98" s="40">
        <f t="shared" si="67"/>
        <v>59285.020000000011</v>
      </c>
      <c r="AU98" s="40">
        <f t="shared" si="67"/>
        <v>0</v>
      </c>
      <c r="AV98" s="40">
        <f t="shared" si="22"/>
        <v>0</v>
      </c>
      <c r="AW98" s="118">
        <f t="shared" si="22"/>
        <v>0</v>
      </c>
      <c r="AX98" s="4"/>
      <c r="AY98" s="1">
        <f t="shared" si="62"/>
        <v>59594.35643359126</v>
      </c>
      <c r="AZ98" s="40">
        <f>AT98*'[3]Opex Summary'!$E$67</f>
        <v>59594.35643359126</v>
      </c>
      <c r="BA98" s="40">
        <f>AU98*'[3]Opex Summary'!$E$67</f>
        <v>0</v>
      </c>
      <c r="BB98" s="40">
        <f>AV98*'[3]Opex Summary'!$E$68</f>
        <v>0</v>
      </c>
      <c r="BC98" s="118">
        <f>AW98*'[3]Opex Summary'!$E$66</f>
        <v>0</v>
      </c>
      <c r="BE98" s="1">
        <f t="shared" si="63"/>
        <v>60387.819334065076</v>
      </c>
      <c r="BF98" s="40">
        <f>AZ98*'[3]Opex Summary'!$F$67</f>
        <v>60387.819334065076</v>
      </c>
      <c r="BG98" s="40">
        <f>BA98*'[3]Opex Summary'!$F$67</f>
        <v>0</v>
      </c>
      <c r="BH98" s="40">
        <f>BB98*'[3]Opex Summary'!$F$68</f>
        <v>0</v>
      </c>
      <c r="BI98" s="118">
        <f>BC98*'[3]Opex Summary'!$F$66</f>
        <v>0</v>
      </c>
      <c r="BK98" s="1">
        <f t="shared" si="64"/>
        <v>61516.525893626298</v>
      </c>
      <c r="BL98" s="40">
        <f>BF98*'[3]Opex Summary'!$G$67</f>
        <v>61516.525893626298</v>
      </c>
      <c r="BM98" s="40">
        <f>BG98*'[3]Opex Summary'!$G$67</f>
        <v>0</v>
      </c>
      <c r="BN98" s="40">
        <f>BH98*'[3]Opex Summary'!$G$68</f>
        <v>0</v>
      </c>
      <c r="BO98" s="118">
        <f>BI98*'[3]Opex Summary'!$G$66</f>
        <v>0</v>
      </c>
      <c r="BQ98" s="1">
        <f t="shared" si="65"/>
        <v>62683.031925920259</v>
      </c>
      <c r="BR98" s="40">
        <f>BL98*'[3]Opex Summary'!$H$67</f>
        <v>62683.031925920259</v>
      </c>
      <c r="BS98" s="40">
        <f>BM98*'[3]Opex Summary'!$H$67</f>
        <v>0</v>
      </c>
      <c r="BT98" s="40">
        <f>BN98*'[3]Opex Summary'!$H$68</f>
        <v>0</v>
      </c>
      <c r="BU98" s="118">
        <f>BO98*'[3]Opex Summary'!$H$66</f>
        <v>0</v>
      </c>
      <c r="BW98" s="1">
        <f t="shared" si="66"/>
        <v>63881.963738936924</v>
      </c>
      <c r="BX98" s="40">
        <f>BR98*'[3]Opex Summary'!$I$67</f>
        <v>63881.963738936924</v>
      </c>
      <c r="BY98" s="40">
        <f>BS98*'[3]Opex Summary'!$I$67</f>
        <v>0</v>
      </c>
      <c r="BZ98" s="40">
        <f>BT98*'[3]Opex Summary'!$I$68</f>
        <v>0</v>
      </c>
      <c r="CA98" s="118">
        <f>BU98*'[3]Opex Summary'!$I$66</f>
        <v>0</v>
      </c>
    </row>
    <row r="99" spans="1:79" ht="12.75">
      <c r="A99" s="5" t="s">
        <v>79</v>
      </c>
      <c r="B99" s="20" t="s">
        <v>504</v>
      </c>
      <c r="C99" s="1">
        <v>0</v>
      </c>
      <c r="D99" s="1">
        <v>0</v>
      </c>
      <c r="E99" s="1">
        <v>0</v>
      </c>
      <c r="F99" s="1">
        <v>285.03000000000003</v>
      </c>
      <c r="H99" s="5" t="s">
        <v>79</v>
      </c>
      <c r="I99" s="20" t="s">
        <v>504</v>
      </c>
      <c r="J99" s="1"/>
      <c r="K99" s="34"/>
      <c r="L99" s="57"/>
      <c r="M99" s="36"/>
      <c r="N99" s="43"/>
      <c r="O99" s="36"/>
      <c r="P99" s="36"/>
      <c r="Q99" s="36"/>
      <c r="R99"/>
      <c r="S99" s="38"/>
      <c r="T99"/>
      <c r="U99" s="39">
        <v>1</v>
      </c>
      <c r="V99" s="39">
        <v>0</v>
      </c>
      <c r="W99"/>
      <c r="X99" s="1">
        <f t="shared" si="44"/>
        <v>0</v>
      </c>
      <c r="Y99" s="40">
        <f t="shared" si="45"/>
        <v>0</v>
      </c>
      <c r="Z99" s="40">
        <f t="shared" si="46"/>
        <v>0</v>
      </c>
      <c r="AA99" s="40">
        <f t="shared" si="47"/>
        <v>0</v>
      </c>
      <c r="AB99" s="118">
        <f t="shared" si="48"/>
        <v>0</v>
      </c>
      <c r="AC99" s="113">
        <f t="shared" si="49"/>
        <v>0</v>
      </c>
      <c r="AD99" s="1">
        <f t="shared" si="50"/>
        <v>0</v>
      </c>
      <c r="AE99" s="1">
        <f t="shared" si="51"/>
        <v>0</v>
      </c>
      <c r="AF99" s="40"/>
      <c r="AG99" s="118"/>
      <c r="AH99" s="113">
        <f t="shared" si="52"/>
        <v>0</v>
      </c>
      <c r="AI99" s="1">
        <f t="shared" si="53"/>
        <v>0</v>
      </c>
      <c r="AJ99" s="1">
        <f t="shared" si="54"/>
        <v>0</v>
      </c>
      <c r="AK99" s="40"/>
      <c r="AL99" s="118"/>
      <c r="AM99" s="1">
        <f t="shared" si="55"/>
        <v>285.03000000000003</v>
      </c>
      <c r="AN99" s="40">
        <f t="shared" si="56"/>
        <v>285.03000000000003</v>
      </c>
      <c r="AO99" s="40">
        <f t="shared" si="57"/>
        <v>0</v>
      </c>
      <c r="AP99" s="40"/>
      <c r="AQ99" s="118"/>
      <c r="AS99" s="1">
        <f t="shared" si="58"/>
        <v>285.03000000000003</v>
      </c>
      <c r="AT99" s="40">
        <f t="shared" si="67"/>
        <v>285.03000000000003</v>
      </c>
      <c r="AU99" s="40">
        <f t="shared" si="67"/>
        <v>0</v>
      </c>
      <c r="AV99" s="40">
        <f t="shared" si="22"/>
        <v>0</v>
      </c>
      <c r="AW99" s="118">
        <f t="shared" si="22"/>
        <v>0</v>
      </c>
      <c r="AX99" s="4"/>
      <c r="AY99" s="1">
        <f t="shared" si="62"/>
        <v>286.51722499657609</v>
      </c>
      <c r="AZ99" s="40">
        <f>AT99*'[3]Opex Summary'!$E$67</f>
        <v>286.51722499657609</v>
      </c>
      <c r="BA99" s="40">
        <f>AU99*'[3]Opex Summary'!$E$67</f>
        <v>0</v>
      </c>
      <c r="BB99" s="40">
        <f>AV99*'[3]Opex Summary'!$E$68</f>
        <v>0</v>
      </c>
      <c r="BC99" s="118">
        <f>AW99*'[3]Opex Summary'!$E$66</f>
        <v>0</v>
      </c>
      <c r="BE99" s="1">
        <f t="shared" si="63"/>
        <v>290.33202898115854</v>
      </c>
      <c r="BF99" s="40">
        <f>AZ99*'[3]Opex Summary'!$F$67</f>
        <v>290.33202898115854</v>
      </c>
      <c r="BG99" s="40">
        <f>BA99*'[3]Opex Summary'!$F$67</f>
        <v>0</v>
      </c>
      <c r="BH99" s="40">
        <f>BB99*'[3]Opex Summary'!$F$68</f>
        <v>0</v>
      </c>
      <c r="BI99" s="118">
        <f>BC99*'[3]Opex Summary'!$F$66</f>
        <v>0</v>
      </c>
      <c r="BK99" s="1">
        <f t="shared" si="64"/>
        <v>295.75861449418926</v>
      </c>
      <c r="BL99" s="40">
        <f>BF99*'[3]Opex Summary'!$G$67</f>
        <v>295.75861449418926</v>
      </c>
      <c r="BM99" s="40">
        <f>BG99*'[3]Opex Summary'!$G$67</f>
        <v>0</v>
      </c>
      <c r="BN99" s="40">
        <f>BH99*'[3]Opex Summary'!$G$68</f>
        <v>0</v>
      </c>
      <c r="BO99" s="118">
        <f>BI99*'[3]Opex Summary'!$G$66</f>
        <v>0</v>
      </c>
      <c r="BQ99" s="1">
        <f t="shared" si="65"/>
        <v>301.36693198121628</v>
      </c>
      <c r="BR99" s="40">
        <f>BL99*'[3]Opex Summary'!$H$67</f>
        <v>301.36693198121628</v>
      </c>
      <c r="BS99" s="40">
        <f>BM99*'[3]Opex Summary'!$H$67</f>
        <v>0</v>
      </c>
      <c r="BT99" s="40">
        <f>BN99*'[3]Opex Summary'!$H$68</f>
        <v>0</v>
      </c>
      <c r="BU99" s="118">
        <f>BO99*'[3]Opex Summary'!$H$66</f>
        <v>0</v>
      </c>
      <c r="BW99" s="1">
        <f t="shared" si="66"/>
        <v>307.13114585285098</v>
      </c>
      <c r="BX99" s="40">
        <f>BR99*'[3]Opex Summary'!$I$67</f>
        <v>307.13114585285098</v>
      </c>
      <c r="BY99" s="40">
        <f>BS99*'[3]Opex Summary'!$I$67</f>
        <v>0</v>
      </c>
      <c r="BZ99" s="40">
        <f>BT99*'[3]Opex Summary'!$I$68</f>
        <v>0</v>
      </c>
      <c r="CA99" s="118">
        <f>BU99*'[3]Opex Summary'!$I$66</f>
        <v>0</v>
      </c>
    </row>
    <row r="100" spans="1:79" ht="12.75">
      <c r="A100" s="5" t="s">
        <v>80</v>
      </c>
      <c r="B100" s="20" t="s">
        <v>505</v>
      </c>
      <c r="C100" s="1">
        <v>0</v>
      </c>
      <c r="D100" s="1">
        <v>0</v>
      </c>
      <c r="E100" s="1">
        <v>0</v>
      </c>
      <c r="F100" s="1">
        <v>58343.759999999995</v>
      </c>
      <c r="H100" s="5" t="s">
        <v>80</v>
      </c>
      <c r="I100" s="20" t="s">
        <v>505</v>
      </c>
      <c r="J100" s="1"/>
      <c r="K100" s="34"/>
      <c r="L100" s="57"/>
      <c r="M100" s="36"/>
      <c r="N100" s="43"/>
      <c r="O100" s="36"/>
      <c r="P100" s="36"/>
      <c r="Q100" s="36"/>
      <c r="R100"/>
      <c r="S100" s="38"/>
      <c r="T100"/>
      <c r="U100" s="39">
        <v>1</v>
      </c>
      <c r="V100" s="39">
        <v>0</v>
      </c>
      <c r="W100"/>
      <c r="X100" s="1">
        <f t="shared" si="44"/>
        <v>0</v>
      </c>
      <c r="Y100" s="40">
        <f t="shared" si="45"/>
        <v>0</v>
      </c>
      <c r="Z100" s="40">
        <f t="shared" si="46"/>
        <v>0</v>
      </c>
      <c r="AA100" s="40">
        <f t="shared" si="47"/>
        <v>0</v>
      </c>
      <c r="AB100" s="118">
        <f t="shared" si="48"/>
        <v>0</v>
      </c>
      <c r="AC100" s="113">
        <f t="shared" si="49"/>
        <v>0</v>
      </c>
      <c r="AD100" s="1">
        <f t="shared" si="50"/>
        <v>0</v>
      </c>
      <c r="AE100" s="1">
        <f t="shared" si="51"/>
        <v>0</v>
      </c>
      <c r="AF100" s="40"/>
      <c r="AG100" s="118"/>
      <c r="AH100" s="113">
        <f t="shared" si="52"/>
        <v>0</v>
      </c>
      <c r="AI100" s="1">
        <f t="shared" si="53"/>
        <v>0</v>
      </c>
      <c r="AJ100" s="1">
        <f t="shared" si="54"/>
        <v>0</v>
      </c>
      <c r="AK100" s="40"/>
      <c r="AL100" s="118"/>
      <c r="AM100" s="1">
        <f t="shared" si="55"/>
        <v>58343.759999999995</v>
      </c>
      <c r="AN100" s="40">
        <f t="shared" si="56"/>
        <v>58343.759999999995</v>
      </c>
      <c r="AO100" s="40">
        <f t="shared" si="57"/>
        <v>0</v>
      </c>
      <c r="AP100" s="40"/>
      <c r="AQ100" s="118"/>
      <c r="AS100" s="1">
        <f t="shared" si="58"/>
        <v>58343.759999999995</v>
      </c>
      <c r="AT100" s="40">
        <f t="shared" si="67"/>
        <v>58343.759999999995</v>
      </c>
      <c r="AU100" s="40">
        <f t="shared" si="67"/>
        <v>0</v>
      </c>
      <c r="AV100" s="40">
        <f t="shared" si="22"/>
        <v>0</v>
      </c>
      <c r="AW100" s="118">
        <f t="shared" si="22"/>
        <v>0</v>
      </c>
      <c r="AX100" s="4"/>
      <c r="AY100" s="1">
        <f t="shared" si="62"/>
        <v>58648.18514214726</v>
      </c>
      <c r="AZ100" s="40">
        <f>AT100*'[3]Opex Summary'!$E$67</f>
        <v>58648.18514214726</v>
      </c>
      <c r="BA100" s="40">
        <f>AU100*'[3]Opex Summary'!$E$67</f>
        <v>0</v>
      </c>
      <c r="BB100" s="40">
        <f>AV100*'[3]Opex Summary'!$E$68</f>
        <v>0</v>
      </c>
      <c r="BC100" s="118">
        <f>AW100*'[3]Opex Summary'!$E$66</f>
        <v>0</v>
      </c>
      <c r="BE100" s="1">
        <f t="shared" si="63"/>
        <v>59429.050342734998</v>
      </c>
      <c r="BF100" s="40">
        <f>AZ100*'[3]Opex Summary'!$F$67</f>
        <v>59429.050342734998</v>
      </c>
      <c r="BG100" s="40">
        <f>BA100*'[3]Opex Summary'!$F$67</f>
        <v>0</v>
      </c>
      <c r="BH100" s="40">
        <f>BB100*'[3]Opex Summary'!$F$68</f>
        <v>0</v>
      </c>
      <c r="BI100" s="118">
        <f>BC100*'[3]Opex Summary'!$F$66</f>
        <v>0</v>
      </c>
      <c r="BK100" s="1">
        <f t="shared" si="64"/>
        <v>60539.836585557649</v>
      </c>
      <c r="BL100" s="40">
        <f>BF100*'[3]Opex Summary'!$G$67</f>
        <v>60539.836585557649</v>
      </c>
      <c r="BM100" s="40">
        <f>BG100*'[3]Opex Summary'!$G$67</f>
        <v>0</v>
      </c>
      <c r="BN100" s="40">
        <f>BH100*'[3]Opex Summary'!$G$68</f>
        <v>0</v>
      </c>
      <c r="BO100" s="118">
        <f>BI100*'[3]Opex Summary'!$G$66</f>
        <v>0</v>
      </c>
      <c r="BQ100" s="1">
        <f t="shared" si="65"/>
        <v>61687.822164152567</v>
      </c>
      <c r="BR100" s="40">
        <f>BL100*'[3]Opex Summary'!$H$67</f>
        <v>61687.822164152567</v>
      </c>
      <c r="BS100" s="40">
        <f>BM100*'[3]Opex Summary'!$H$67</f>
        <v>0</v>
      </c>
      <c r="BT100" s="40">
        <f>BN100*'[3]Opex Summary'!$H$68</f>
        <v>0</v>
      </c>
      <c r="BU100" s="118">
        <f>BO100*'[3]Opex Summary'!$H$66</f>
        <v>0</v>
      </c>
      <c r="BW100" s="1">
        <f t="shared" si="66"/>
        <v>62867.718703868828</v>
      </c>
      <c r="BX100" s="40">
        <f>BR100*'[3]Opex Summary'!$I$67</f>
        <v>62867.718703868828</v>
      </c>
      <c r="BY100" s="40">
        <f>BS100*'[3]Opex Summary'!$I$67</f>
        <v>0</v>
      </c>
      <c r="BZ100" s="40">
        <f>BT100*'[3]Opex Summary'!$I$68</f>
        <v>0</v>
      </c>
      <c r="CA100" s="118">
        <f>BU100*'[3]Opex Summary'!$I$66</f>
        <v>0</v>
      </c>
    </row>
    <row r="101" spans="1:79" ht="12.75">
      <c r="A101" s="5" t="s">
        <v>55</v>
      </c>
      <c r="B101" s="20" t="s">
        <v>328</v>
      </c>
      <c r="C101" s="1">
        <v>343724.24000000011</v>
      </c>
      <c r="D101" s="1">
        <v>373282.77999999997</v>
      </c>
      <c r="E101" s="1">
        <v>357165.03000000014</v>
      </c>
      <c r="F101" s="1">
        <v>307164.00999999989</v>
      </c>
      <c r="H101" s="5" t="s">
        <v>55</v>
      </c>
      <c r="I101" s="20" t="s">
        <v>328</v>
      </c>
      <c r="J101" s="1">
        <v>307164.01</v>
      </c>
      <c r="K101" s="34">
        <f t="shared" si="59"/>
        <v>314843.11024999997</v>
      </c>
      <c r="L101" s="57">
        <f t="shared" si="60"/>
        <v>314843.11024999997</v>
      </c>
      <c r="M101" s="36">
        <v>0</v>
      </c>
      <c r="N101" s="43">
        <v>51833</v>
      </c>
      <c r="O101" s="36">
        <f t="shared" si="61"/>
        <v>263010.11024999997</v>
      </c>
      <c r="P101" s="36">
        <v>0</v>
      </c>
      <c r="Q101" s="36"/>
      <c r="R101"/>
      <c r="S101" s="38">
        <f t="shared" si="23"/>
        <v>314843.11024999997</v>
      </c>
      <c r="T101"/>
      <c r="U101" s="39">
        <v>1</v>
      </c>
      <c r="V101" s="39">
        <v>0</v>
      </c>
      <c r="W101" s="52">
        <f>1-(N101/K101)</f>
        <v>0.83536879698957933</v>
      </c>
      <c r="X101" s="1">
        <f t="shared" si="44"/>
        <v>343724.24000000011</v>
      </c>
      <c r="Y101" s="40">
        <f>X101*U101-(N101/([4]Escalators!$G$7*[4]Escalators!$D$7))</f>
        <v>297532.96714218374</v>
      </c>
      <c r="Z101" s="40">
        <f t="shared" si="46"/>
        <v>0</v>
      </c>
      <c r="AA101" s="109">
        <f>(N101/([4]Escalators!$G$7*[4]Escalators!$D$7))</f>
        <v>46191.272857816344</v>
      </c>
      <c r="AB101" s="118">
        <f t="shared" si="48"/>
        <v>0</v>
      </c>
      <c r="AC101" s="113">
        <f t="shared" si="49"/>
        <v>373282.77999999997</v>
      </c>
      <c r="AD101" s="1">
        <f>AC101*U101-(N101/([4]Escalators!$G$7*[4]Escalators!$E$7))</f>
        <v>326219.84615983174</v>
      </c>
      <c r="AE101" s="1">
        <f t="shared" si="51"/>
        <v>0</v>
      </c>
      <c r="AF101" s="109">
        <f>(N101/([4]Escalators!$G$7*[4]Escalators!$E$7))</f>
        <v>47062.933840168262</v>
      </c>
      <c r="AG101" s="118"/>
      <c r="AH101" s="113">
        <f t="shared" si="52"/>
        <v>357165.03000000014</v>
      </c>
      <c r="AI101" s="1">
        <f>AH101*U101-(N101/([4]Escalators!$G$7*[4]Escalators!$F$7))</f>
        <v>308746.51708057913</v>
      </c>
      <c r="AJ101" s="1">
        <f t="shared" si="54"/>
        <v>0</v>
      </c>
      <c r="AK101" s="109">
        <f>(N101/([4]Escalators!$G$7*[4]Escalators!$F$7))</f>
        <v>48418.512919421024</v>
      </c>
      <c r="AL101" s="118"/>
      <c r="AM101" s="1">
        <f t="shared" si="55"/>
        <v>307164.00999999989</v>
      </c>
      <c r="AN101" s="1">
        <f>AM101-AP101</f>
        <v>257169.69731648441</v>
      </c>
      <c r="AO101" s="40">
        <f t="shared" si="57"/>
        <v>0</v>
      </c>
      <c r="AP101" s="109">
        <f>(N101/([4]Escalators!$G$7*[4]Escalators!$G$7))</f>
        <v>49994.312683515476</v>
      </c>
      <c r="AQ101" s="118"/>
      <c r="AS101" s="1">
        <f>AM101+(AP101*0.025)</f>
        <v>308413.8678170878</v>
      </c>
      <c r="AT101" s="1">
        <f t="shared" si="67"/>
        <v>257169.69731648441</v>
      </c>
      <c r="AU101" s="40">
        <f t="shared" si="67"/>
        <v>0</v>
      </c>
      <c r="AV101" s="109">
        <f t="shared" ref="AV101:AW164" si="68">AP101*1.025</f>
        <v>51244.170500603359</v>
      </c>
      <c r="AW101" s="118">
        <f t="shared" si="68"/>
        <v>0</v>
      </c>
      <c r="AX101" s="4"/>
      <c r="AY101" s="1">
        <f t="shared" si="62"/>
        <v>309925.87512292818</v>
      </c>
      <c r="AZ101" s="40">
        <f>AT101*'[3]Opex Summary'!$E$67</f>
        <v>258511.55326922965</v>
      </c>
      <c r="BA101" s="40">
        <f>AU101*'[3]Opex Summary'!$E$67</f>
        <v>0</v>
      </c>
      <c r="BB101" s="40">
        <f>AV101*'[3]Opex Summary'!$E$68</f>
        <v>51414.321853698515</v>
      </c>
      <c r="BC101" s="118">
        <f>AW101*'[3]Opex Summary'!$E$66</f>
        <v>0</v>
      </c>
      <c r="BE101" s="1">
        <f t="shared" si="63"/>
        <v>313976.71165777487</v>
      </c>
      <c r="BF101" s="40">
        <f>AZ101*'[3]Opex Summary'!$F$67</f>
        <v>261953.47863160129</v>
      </c>
      <c r="BG101" s="40">
        <f>BA101*'[3]Opex Summary'!$F$67</f>
        <v>0</v>
      </c>
      <c r="BH101" s="40">
        <f>BB101*'[3]Opex Summary'!$F$68</f>
        <v>52023.233026173577</v>
      </c>
      <c r="BI101" s="118">
        <f>BC101*'[3]Opex Summary'!$F$66</f>
        <v>0</v>
      </c>
      <c r="BK101" s="1">
        <f t="shared" si="64"/>
        <v>319760.61598909536</v>
      </c>
      <c r="BL101" s="40">
        <f>BF101*'[3]Opex Summary'!$G$67</f>
        <v>266849.64168057201</v>
      </c>
      <c r="BM101" s="40">
        <f>BG101*'[3]Opex Summary'!$G$67</f>
        <v>0</v>
      </c>
      <c r="BN101" s="40">
        <f>BH101*'[3]Opex Summary'!$G$68</f>
        <v>52910.974308523328</v>
      </c>
      <c r="BO101" s="118">
        <f>BI101*'[3]Opex Summary'!$G$66</f>
        <v>0</v>
      </c>
      <c r="BQ101" s="1">
        <f t="shared" si="65"/>
        <v>325745.10119701445</v>
      </c>
      <c r="BR101" s="40">
        <f>BL101*'[3]Opex Summary'!$H$67</f>
        <v>271909.77328283666</v>
      </c>
      <c r="BS101" s="40">
        <f>BM101*'[3]Opex Summary'!$H$67</f>
        <v>0</v>
      </c>
      <c r="BT101" s="40">
        <f>BN101*'[3]Opex Summary'!$H$68</f>
        <v>53835.327914177811</v>
      </c>
      <c r="BU101" s="118">
        <f>BO101*'[3]Opex Summary'!$H$66</f>
        <v>0</v>
      </c>
      <c r="BW101" s="1">
        <f t="shared" si="66"/>
        <v>331901.70110730361</v>
      </c>
      <c r="BX101" s="40">
        <f>BR101*'[3]Opex Summary'!$I$67</f>
        <v>277110.56315280043</v>
      </c>
      <c r="BY101" s="40">
        <f>BS101*'[3]Opex Summary'!$I$67</f>
        <v>0</v>
      </c>
      <c r="BZ101" s="40">
        <f>BT101*'[3]Opex Summary'!$I$68</f>
        <v>54791.137954503203</v>
      </c>
      <c r="CA101" s="118">
        <f>BU101*'[3]Opex Summary'!$I$66</f>
        <v>0</v>
      </c>
    </row>
    <row r="102" spans="1:79" ht="12.75">
      <c r="A102" s="5" t="s">
        <v>56</v>
      </c>
      <c r="B102" s="20" t="s">
        <v>329</v>
      </c>
      <c r="C102" s="1">
        <v>72542.889999999956</v>
      </c>
      <c r="D102" s="1">
        <v>94826.03</v>
      </c>
      <c r="E102" s="1">
        <v>69120.419999999969</v>
      </c>
      <c r="F102" s="1">
        <v>90269.869999999981</v>
      </c>
      <c r="H102" s="5" t="s">
        <v>56</v>
      </c>
      <c r="I102" s="20" t="s">
        <v>329</v>
      </c>
      <c r="J102" s="1">
        <v>90269.87</v>
      </c>
      <c r="K102" s="34">
        <f t="shared" si="59"/>
        <v>92526.616749999986</v>
      </c>
      <c r="L102" s="57">
        <f t="shared" si="60"/>
        <v>92526.616749999986</v>
      </c>
      <c r="M102" s="36">
        <v>0</v>
      </c>
      <c r="N102" s="43"/>
      <c r="O102" s="36">
        <f t="shared" si="61"/>
        <v>92526.616749999986</v>
      </c>
      <c r="P102" s="36">
        <v>0</v>
      </c>
      <c r="Q102" s="36"/>
      <c r="R102"/>
      <c r="S102" s="38">
        <f t="shared" si="23"/>
        <v>92526.616749999986</v>
      </c>
      <c r="T102"/>
      <c r="U102" s="39">
        <v>1</v>
      </c>
      <c r="V102" s="39">
        <v>0</v>
      </c>
      <c r="W102"/>
      <c r="X102" s="1">
        <f t="shared" si="44"/>
        <v>72542.889999999956</v>
      </c>
      <c r="Y102" s="40">
        <f t="shared" si="45"/>
        <v>72542.889999999956</v>
      </c>
      <c r="Z102" s="40">
        <f t="shared" si="46"/>
        <v>0</v>
      </c>
      <c r="AA102" s="40">
        <f t="shared" si="47"/>
        <v>0</v>
      </c>
      <c r="AB102" s="118">
        <f t="shared" si="48"/>
        <v>0</v>
      </c>
      <c r="AC102" s="113">
        <f t="shared" si="49"/>
        <v>94826.03</v>
      </c>
      <c r="AD102" s="1">
        <f t="shared" si="50"/>
        <v>94826.03</v>
      </c>
      <c r="AE102" s="1">
        <f t="shared" si="51"/>
        <v>0</v>
      </c>
      <c r="AF102" s="40"/>
      <c r="AG102" s="118"/>
      <c r="AH102" s="113">
        <f t="shared" si="52"/>
        <v>69120.419999999969</v>
      </c>
      <c r="AI102" s="1">
        <f t="shared" si="53"/>
        <v>69120.419999999969</v>
      </c>
      <c r="AJ102" s="1">
        <f t="shared" si="54"/>
        <v>0</v>
      </c>
      <c r="AK102" s="40"/>
      <c r="AL102" s="118"/>
      <c r="AM102" s="1">
        <f t="shared" si="55"/>
        <v>90269.869999999981</v>
      </c>
      <c r="AN102" s="40">
        <f t="shared" si="56"/>
        <v>90269.869999999981</v>
      </c>
      <c r="AO102" s="40">
        <f t="shared" si="57"/>
        <v>0</v>
      </c>
      <c r="AP102" s="40"/>
      <c r="AQ102" s="118"/>
      <c r="AS102" s="1">
        <f t="shared" si="58"/>
        <v>90269.869999999981</v>
      </c>
      <c r="AT102" s="40">
        <f t="shared" si="67"/>
        <v>90269.869999999981</v>
      </c>
      <c r="AU102" s="40">
        <f t="shared" si="67"/>
        <v>0</v>
      </c>
      <c r="AV102" s="40">
        <f t="shared" si="68"/>
        <v>0</v>
      </c>
      <c r="AW102" s="118">
        <f t="shared" si="68"/>
        <v>0</v>
      </c>
      <c r="AX102" s="4"/>
      <c r="AY102" s="1">
        <f t="shared" si="62"/>
        <v>90740.878690669997</v>
      </c>
      <c r="AZ102" s="40">
        <f>AT102*'[3]Opex Summary'!$E$67</f>
        <v>90740.878690669997</v>
      </c>
      <c r="BA102" s="40">
        <f>AU102*'[3]Opex Summary'!$E$67</f>
        <v>0</v>
      </c>
      <c r="BB102" s="40">
        <f>AV102*'[3]Opex Summary'!$E$68</f>
        <v>0</v>
      </c>
      <c r="BC102" s="118">
        <f>AW102*'[3]Opex Summary'!$E$66</f>
        <v>0</v>
      </c>
      <c r="BE102" s="1">
        <f t="shared" si="63"/>
        <v>91949.038743168829</v>
      </c>
      <c r="BF102" s="40">
        <f>AZ102*'[3]Opex Summary'!$F$67</f>
        <v>91949.038743168829</v>
      </c>
      <c r="BG102" s="40">
        <f>BA102*'[3]Opex Summary'!$F$67</f>
        <v>0</v>
      </c>
      <c r="BH102" s="40">
        <f>BB102*'[3]Opex Summary'!$F$68</f>
        <v>0</v>
      </c>
      <c r="BI102" s="118">
        <f>BC102*'[3]Opex Summary'!$F$66</f>
        <v>0</v>
      </c>
      <c r="BK102" s="1">
        <f t="shared" si="64"/>
        <v>93667.654919729772</v>
      </c>
      <c r="BL102" s="40">
        <f>BF102*'[3]Opex Summary'!$G$67</f>
        <v>93667.654919729772</v>
      </c>
      <c r="BM102" s="40">
        <f>BG102*'[3]Opex Summary'!$G$67</f>
        <v>0</v>
      </c>
      <c r="BN102" s="40">
        <f>BH102*'[3]Opex Summary'!$G$68</f>
        <v>0</v>
      </c>
      <c r="BO102" s="118">
        <f>BI102*'[3]Opex Summary'!$G$66</f>
        <v>0</v>
      </c>
      <c r="BQ102" s="1">
        <f t="shared" si="65"/>
        <v>95443.826166520143</v>
      </c>
      <c r="BR102" s="40">
        <f>BL102*'[3]Opex Summary'!$H$67</f>
        <v>95443.826166520143</v>
      </c>
      <c r="BS102" s="40">
        <f>BM102*'[3]Opex Summary'!$H$67</f>
        <v>0</v>
      </c>
      <c r="BT102" s="40">
        <f>BN102*'[3]Opex Summary'!$H$68</f>
        <v>0</v>
      </c>
      <c r="BU102" s="118">
        <f>BO102*'[3]Opex Summary'!$H$66</f>
        <v>0</v>
      </c>
      <c r="BW102" s="1">
        <f t="shared" si="66"/>
        <v>97269.370273612934</v>
      </c>
      <c r="BX102" s="40">
        <f>BR102*'[3]Opex Summary'!$I$67</f>
        <v>97269.370273612934</v>
      </c>
      <c r="BY102" s="40">
        <f>BS102*'[3]Opex Summary'!$I$67</f>
        <v>0</v>
      </c>
      <c r="BZ102" s="40">
        <f>BT102*'[3]Opex Summary'!$I$68</f>
        <v>0</v>
      </c>
      <c r="CA102" s="118">
        <f>BU102*'[3]Opex Summary'!$I$66</f>
        <v>0</v>
      </c>
    </row>
    <row r="103" spans="1:79" ht="12.75">
      <c r="A103" s="5" t="s">
        <v>57</v>
      </c>
      <c r="B103" s="20" t="s">
        <v>330</v>
      </c>
      <c r="C103" s="1">
        <v>138596.35999999999</v>
      </c>
      <c r="D103" s="1">
        <v>431431.12000000023</v>
      </c>
      <c r="E103" s="1">
        <v>351563.51000000007</v>
      </c>
      <c r="F103" s="1">
        <v>289394.88000000006</v>
      </c>
      <c r="H103" s="5" t="s">
        <v>57</v>
      </c>
      <c r="I103" s="20" t="s">
        <v>330</v>
      </c>
      <c r="J103" s="1">
        <v>289394.88</v>
      </c>
      <c r="K103" s="34">
        <f t="shared" si="59"/>
        <v>296629.75199999998</v>
      </c>
      <c r="L103" s="57">
        <f t="shared" si="60"/>
        <v>296629.75199999998</v>
      </c>
      <c r="M103" s="36">
        <v>0</v>
      </c>
      <c r="N103" s="43"/>
      <c r="O103" s="36">
        <f t="shared" si="61"/>
        <v>296629.75199999998</v>
      </c>
      <c r="P103" s="36">
        <v>0</v>
      </c>
      <c r="Q103" s="36"/>
      <c r="R103"/>
      <c r="S103" s="38">
        <f t="shared" si="23"/>
        <v>296629.75199999998</v>
      </c>
      <c r="T103"/>
      <c r="U103" s="39">
        <v>1</v>
      </c>
      <c r="V103" s="39">
        <v>0</v>
      </c>
      <c r="W103"/>
      <c r="X103" s="1">
        <f t="shared" si="44"/>
        <v>138596.35999999999</v>
      </c>
      <c r="Y103" s="40">
        <f t="shared" si="45"/>
        <v>138596.35999999999</v>
      </c>
      <c r="Z103" s="40">
        <f t="shared" si="46"/>
        <v>0</v>
      </c>
      <c r="AA103" s="40">
        <f t="shared" si="47"/>
        <v>0</v>
      </c>
      <c r="AB103" s="118">
        <f t="shared" si="48"/>
        <v>0</v>
      </c>
      <c r="AC103" s="113">
        <f t="shared" si="49"/>
        <v>431431.12000000023</v>
      </c>
      <c r="AD103" s="1">
        <f t="shared" si="50"/>
        <v>431431.12000000023</v>
      </c>
      <c r="AE103" s="1">
        <f t="shared" si="51"/>
        <v>0</v>
      </c>
      <c r="AF103" s="40"/>
      <c r="AG103" s="118"/>
      <c r="AH103" s="113">
        <f t="shared" si="52"/>
        <v>351563.51000000007</v>
      </c>
      <c r="AI103" s="1">
        <f t="shared" si="53"/>
        <v>351563.51000000007</v>
      </c>
      <c r="AJ103" s="1">
        <f t="shared" si="54"/>
        <v>0</v>
      </c>
      <c r="AK103" s="40"/>
      <c r="AL103" s="118"/>
      <c r="AM103" s="1">
        <f t="shared" si="55"/>
        <v>289394.88000000006</v>
      </c>
      <c r="AN103" s="40">
        <f t="shared" si="56"/>
        <v>289394.88000000006</v>
      </c>
      <c r="AO103" s="40">
        <f t="shared" si="57"/>
        <v>0</v>
      </c>
      <c r="AP103" s="40"/>
      <c r="AQ103" s="118"/>
      <c r="AS103" s="1">
        <f t="shared" si="58"/>
        <v>289394.88000000006</v>
      </c>
      <c r="AT103" s="40">
        <f t="shared" si="67"/>
        <v>289394.88000000006</v>
      </c>
      <c r="AU103" s="40">
        <f t="shared" si="67"/>
        <v>0</v>
      </c>
      <c r="AV103" s="40">
        <f t="shared" si="68"/>
        <v>0</v>
      </c>
      <c r="AW103" s="118">
        <f t="shared" si="68"/>
        <v>0</v>
      </c>
      <c r="AX103" s="4"/>
      <c r="AY103" s="1">
        <f t="shared" si="62"/>
        <v>290904.87999795517</v>
      </c>
      <c r="AZ103" s="40">
        <f>AT103*'[3]Opex Summary'!$E$67</f>
        <v>290904.87999795517</v>
      </c>
      <c r="BA103" s="40">
        <f>AU103*'[3]Opex Summary'!$E$67</f>
        <v>0</v>
      </c>
      <c r="BB103" s="40">
        <f>AV103*'[3]Opex Summary'!$E$68</f>
        <v>0</v>
      </c>
      <c r="BC103" s="118">
        <f>AW103*'[3]Opex Summary'!$E$66</f>
        <v>0</v>
      </c>
      <c r="BE103" s="1">
        <f t="shared" si="63"/>
        <v>294778.10296164936</v>
      </c>
      <c r="BF103" s="40">
        <f>AZ103*'[3]Opex Summary'!$F$67</f>
        <v>294778.10296164936</v>
      </c>
      <c r="BG103" s="40">
        <f>BA103*'[3]Opex Summary'!$F$67</f>
        <v>0</v>
      </c>
      <c r="BH103" s="40">
        <f>BB103*'[3]Opex Summary'!$F$68</f>
        <v>0</v>
      </c>
      <c r="BI103" s="118">
        <f>BC103*'[3]Opex Summary'!$F$66</f>
        <v>0</v>
      </c>
      <c r="BK103" s="1">
        <f t="shared" si="64"/>
        <v>300287.78988356376</v>
      </c>
      <c r="BL103" s="40">
        <f>BF103*'[3]Opex Summary'!$G$67</f>
        <v>300287.78988356376</v>
      </c>
      <c r="BM103" s="40">
        <f>BG103*'[3]Opex Summary'!$G$67</f>
        <v>0</v>
      </c>
      <c r="BN103" s="40">
        <f>BH103*'[3]Opex Summary'!$G$68</f>
        <v>0</v>
      </c>
      <c r="BO103" s="118">
        <f>BI103*'[3]Opex Summary'!$G$66</f>
        <v>0</v>
      </c>
      <c r="BQ103" s="1">
        <f t="shared" si="65"/>
        <v>305981.99177866284</v>
      </c>
      <c r="BR103" s="40">
        <f>BL103*'[3]Opex Summary'!$H$67</f>
        <v>305981.99177866284</v>
      </c>
      <c r="BS103" s="40">
        <f>BM103*'[3]Opex Summary'!$H$67</f>
        <v>0</v>
      </c>
      <c r="BT103" s="40">
        <f>BN103*'[3]Opex Summary'!$H$68</f>
        <v>0</v>
      </c>
      <c r="BU103" s="118">
        <f>BO103*'[3]Opex Summary'!$H$66</f>
        <v>0</v>
      </c>
      <c r="BW103" s="1">
        <f t="shared" si="66"/>
        <v>311834.47741763439</v>
      </c>
      <c r="BX103" s="40">
        <f>BR103*'[3]Opex Summary'!$I$67</f>
        <v>311834.47741763439</v>
      </c>
      <c r="BY103" s="40">
        <f>BS103*'[3]Opex Summary'!$I$67</f>
        <v>0</v>
      </c>
      <c r="BZ103" s="40">
        <f>BT103*'[3]Opex Summary'!$I$68</f>
        <v>0</v>
      </c>
      <c r="CA103" s="118">
        <f>BU103*'[3]Opex Summary'!$I$66</f>
        <v>0</v>
      </c>
    </row>
    <row r="104" spans="1:79" ht="12.75">
      <c r="A104" s="5" t="s">
        <v>230</v>
      </c>
      <c r="B104" s="20" t="s">
        <v>506</v>
      </c>
      <c r="C104" s="1">
        <v>75306.819999999992</v>
      </c>
      <c r="D104" s="1">
        <v>353.89</v>
      </c>
      <c r="E104" s="1">
        <v>0</v>
      </c>
      <c r="F104" s="1">
        <v>0</v>
      </c>
      <c r="H104" s="5" t="s">
        <v>230</v>
      </c>
      <c r="I104" s="20" t="s">
        <v>506</v>
      </c>
      <c r="J104" s="1"/>
      <c r="K104" s="34"/>
      <c r="L104" s="57"/>
      <c r="M104" s="36"/>
      <c r="N104" s="43"/>
      <c r="O104" s="36"/>
      <c r="P104" s="36"/>
      <c r="Q104" s="36"/>
      <c r="R104"/>
      <c r="S104" s="38"/>
      <c r="T104"/>
      <c r="U104" s="39">
        <v>1</v>
      </c>
      <c r="V104" s="39">
        <v>0</v>
      </c>
      <c r="W104"/>
      <c r="X104" s="1">
        <f t="shared" si="44"/>
        <v>75306.819999999992</v>
      </c>
      <c r="Y104" s="40">
        <f t="shared" si="45"/>
        <v>75306.819999999992</v>
      </c>
      <c r="Z104" s="40">
        <f t="shared" si="46"/>
        <v>0</v>
      </c>
      <c r="AA104" s="40">
        <f t="shared" si="47"/>
        <v>0</v>
      </c>
      <c r="AB104" s="118">
        <f t="shared" si="48"/>
        <v>0</v>
      </c>
      <c r="AC104" s="113">
        <f t="shared" si="49"/>
        <v>353.89</v>
      </c>
      <c r="AD104" s="1">
        <f t="shared" si="50"/>
        <v>353.89</v>
      </c>
      <c r="AE104" s="1">
        <f t="shared" si="51"/>
        <v>0</v>
      </c>
      <c r="AF104" s="40"/>
      <c r="AG104" s="118"/>
      <c r="AH104" s="113">
        <f t="shared" si="52"/>
        <v>0</v>
      </c>
      <c r="AI104" s="1">
        <f t="shared" si="53"/>
        <v>0</v>
      </c>
      <c r="AJ104" s="1">
        <f t="shared" si="54"/>
        <v>0</v>
      </c>
      <c r="AK104" s="40"/>
      <c r="AL104" s="118"/>
      <c r="AM104" s="1">
        <f t="shared" si="55"/>
        <v>0</v>
      </c>
      <c r="AN104" s="40">
        <f t="shared" si="56"/>
        <v>0</v>
      </c>
      <c r="AO104" s="40">
        <f t="shared" si="57"/>
        <v>0</v>
      </c>
      <c r="AP104" s="40"/>
      <c r="AQ104" s="118"/>
      <c r="AS104" s="1">
        <f t="shared" si="58"/>
        <v>0</v>
      </c>
      <c r="AT104" s="40">
        <f t="shared" si="67"/>
        <v>0</v>
      </c>
      <c r="AU104" s="40">
        <f t="shared" si="67"/>
        <v>0</v>
      </c>
      <c r="AV104" s="40">
        <f t="shared" si="68"/>
        <v>0</v>
      </c>
      <c r="AW104" s="118">
        <f t="shared" si="68"/>
        <v>0</v>
      </c>
      <c r="AX104" s="4"/>
      <c r="AY104" s="1">
        <f t="shared" si="62"/>
        <v>0</v>
      </c>
      <c r="AZ104" s="40">
        <f>AT104*'[3]Opex Summary'!$E$67</f>
        <v>0</v>
      </c>
      <c r="BA104" s="40">
        <f>AU104*'[3]Opex Summary'!$E$67</f>
        <v>0</v>
      </c>
      <c r="BB104" s="40">
        <f>AV104*'[3]Opex Summary'!$E$68</f>
        <v>0</v>
      </c>
      <c r="BC104" s="118">
        <f>AW104*'[3]Opex Summary'!$E$66</f>
        <v>0</v>
      </c>
      <c r="BE104" s="1">
        <f t="shared" si="63"/>
        <v>0</v>
      </c>
      <c r="BF104" s="40">
        <f>AZ104*'[3]Opex Summary'!$F$67</f>
        <v>0</v>
      </c>
      <c r="BG104" s="40">
        <f>BA104*'[3]Opex Summary'!$F$67</f>
        <v>0</v>
      </c>
      <c r="BH104" s="40">
        <f>BB104*'[3]Opex Summary'!$F$68</f>
        <v>0</v>
      </c>
      <c r="BI104" s="118">
        <f>BC104*'[3]Opex Summary'!$F$66</f>
        <v>0</v>
      </c>
      <c r="BK104" s="1">
        <f t="shared" si="64"/>
        <v>0</v>
      </c>
      <c r="BL104" s="40">
        <f>BF104*'[3]Opex Summary'!$G$67</f>
        <v>0</v>
      </c>
      <c r="BM104" s="40">
        <f>BG104*'[3]Opex Summary'!$G$67</f>
        <v>0</v>
      </c>
      <c r="BN104" s="40">
        <f>BH104*'[3]Opex Summary'!$G$68</f>
        <v>0</v>
      </c>
      <c r="BO104" s="118">
        <f>BI104*'[3]Opex Summary'!$G$66</f>
        <v>0</v>
      </c>
      <c r="BQ104" s="1">
        <f t="shared" si="65"/>
        <v>0</v>
      </c>
      <c r="BR104" s="40">
        <f>BL104*'[3]Opex Summary'!$H$67</f>
        <v>0</v>
      </c>
      <c r="BS104" s="40">
        <f>BM104*'[3]Opex Summary'!$H$67</f>
        <v>0</v>
      </c>
      <c r="BT104" s="40">
        <f>BN104*'[3]Opex Summary'!$H$68</f>
        <v>0</v>
      </c>
      <c r="BU104" s="118">
        <f>BO104*'[3]Opex Summary'!$H$66</f>
        <v>0</v>
      </c>
      <c r="BW104" s="1">
        <f t="shared" si="66"/>
        <v>0</v>
      </c>
      <c r="BX104" s="40">
        <f>BR104*'[3]Opex Summary'!$I$67</f>
        <v>0</v>
      </c>
      <c r="BY104" s="40">
        <f>BS104*'[3]Opex Summary'!$I$67</f>
        <v>0</v>
      </c>
      <c r="BZ104" s="40">
        <f>BT104*'[3]Opex Summary'!$I$68</f>
        <v>0</v>
      </c>
      <c r="CA104" s="118">
        <f>BU104*'[3]Opex Summary'!$I$66</f>
        <v>0</v>
      </c>
    </row>
    <row r="105" spans="1:79" ht="12.75">
      <c r="A105" s="5" t="s">
        <v>231</v>
      </c>
      <c r="B105" s="20" t="s">
        <v>507</v>
      </c>
      <c r="C105" s="1">
        <v>9946.4599999999991</v>
      </c>
      <c r="D105" s="1">
        <v>0</v>
      </c>
      <c r="E105" s="1">
        <v>0</v>
      </c>
      <c r="F105" s="1">
        <v>0</v>
      </c>
      <c r="H105" s="5" t="s">
        <v>231</v>
      </c>
      <c r="I105" s="20" t="s">
        <v>507</v>
      </c>
      <c r="J105" s="1"/>
      <c r="K105" s="34"/>
      <c r="L105" s="57"/>
      <c r="M105" s="36"/>
      <c r="N105" s="43"/>
      <c r="O105" s="36"/>
      <c r="P105" s="36"/>
      <c r="Q105" s="36"/>
      <c r="R105"/>
      <c r="S105" s="38"/>
      <c r="T105"/>
      <c r="U105" s="39">
        <v>1</v>
      </c>
      <c r="V105" s="39">
        <v>0</v>
      </c>
      <c r="W105"/>
      <c r="X105" s="1">
        <f t="shared" si="44"/>
        <v>9946.4599999999991</v>
      </c>
      <c r="Y105" s="40">
        <f t="shared" si="45"/>
        <v>9946.4599999999991</v>
      </c>
      <c r="Z105" s="40">
        <f t="shared" si="46"/>
        <v>0</v>
      </c>
      <c r="AA105" s="40">
        <f t="shared" si="47"/>
        <v>0</v>
      </c>
      <c r="AB105" s="118">
        <f t="shared" si="48"/>
        <v>0</v>
      </c>
      <c r="AC105" s="113">
        <f t="shared" si="49"/>
        <v>0</v>
      </c>
      <c r="AD105" s="1">
        <f t="shared" si="50"/>
        <v>0</v>
      </c>
      <c r="AE105" s="1">
        <f t="shared" si="51"/>
        <v>0</v>
      </c>
      <c r="AF105" s="40"/>
      <c r="AG105" s="118"/>
      <c r="AH105" s="113">
        <f t="shared" si="52"/>
        <v>0</v>
      </c>
      <c r="AI105" s="1">
        <f t="shared" si="53"/>
        <v>0</v>
      </c>
      <c r="AJ105" s="1">
        <f t="shared" si="54"/>
        <v>0</v>
      </c>
      <c r="AK105" s="40"/>
      <c r="AL105" s="118"/>
      <c r="AM105" s="1">
        <f t="shared" si="55"/>
        <v>0</v>
      </c>
      <c r="AN105" s="40">
        <f t="shared" si="56"/>
        <v>0</v>
      </c>
      <c r="AO105" s="40">
        <f t="shared" si="57"/>
        <v>0</v>
      </c>
      <c r="AP105" s="40"/>
      <c r="AQ105" s="118"/>
      <c r="AS105" s="1">
        <f t="shared" si="58"/>
        <v>0</v>
      </c>
      <c r="AT105" s="40">
        <f t="shared" si="67"/>
        <v>0</v>
      </c>
      <c r="AU105" s="40">
        <f t="shared" si="67"/>
        <v>0</v>
      </c>
      <c r="AV105" s="40">
        <f t="shared" si="68"/>
        <v>0</v>
      </c>
      <c r="AW105" s="118">
        <f t="shared" si="68"/>
        <v>0</v>
      </c>
      <c r="AX105" s="4"/>
      <c r="AY105" s="1">
        <f t="shared" si="62"/>
        <v>0</v>
      </c>
      <c r="AZ105" s="40">
        <f>AT105*'[3]Opex Summary'!$E$67</f>
        <v>0</v>
      </c>
      <c r="BA105" s="40">
        <f>AU105*'[3]Opex Summary'!$E$67</f>
        <v>0</v>
      </c>
      <c r="BB105" s="40">
        <f>AV105*'[3]Opex Summary'!$E$68</f>
        <v>0</v>
      </c>
      <c r="BC105" s="118">
        <f>AW105*'[3]Opex Summary'!$E$66</f>
        <v>0</v>
      </c>
      <c r="BE105" s="1">
        <f t="shared" si="63"/>
        <v>0</v>
      </c>
      <c r="BF105" s="40">
        <f>AZ105*'[3]Opex Summary'!$F$67</f>
        <v>0</v>
      </c>
      <c r="BG105" s="40">
        <f>BA105*'[3]Opex Summary'!$F$67</f>
        <v>0</v>
      </c>
      <c r="BH105" s="40">
        <f>BB105*'[3]Opex Summary'!$F$68</f>
        <v>0</v>
      </c>
      <c r="BI105" s="118">
        <f>BC105*'[3]Opex Summary'!$F$66</f>
        <v>0</v>
      </c>
      <c r="BK105" s="1">
        <f t="shared" si="64"/>
        <v>0</v>
      </c>
      <c r="BL105" s="40">
        <f>BF105*'[3]Opex Summary'!$G$67</f>
        <v>0</v>
      </c>
      <c r="BM105" s="40">
        <f>BG105*'[3]Opex Summary'!$G$67</f>
        <v>0</v>
      </c>
      <c r="BN105" s="40">
        <f>BH105*'[3]Opex Summary'!$G$68</f>
        <v>0</v>
      </c>
      <c r="BO105" s="118">
        <f>BI105*'[3]Opex Summary'!$G$66</f>
        <v>0</v>
      </c>
      <c r="BQ105" s="1">
        <f t="shared" si="65"/>
        <v>0</v>
      </c>
      <c r="BR105" s="40">
        <f>BL105*'[3]Opex Summary'!$H$67</f>
        <v>0</v>
      </c>
      <c r="BS105" s="40">
        <f>BM105*'[3]Opex Summary'!$H$67</f>
        <v>0</v>
      </c>
      <c r="BT105" s="40">
        <f>BN105*'[3]Opex Summary'!$H$68</f>
        <v>0</v>
      </c>
      <c r="BU105" s="118">
        <f>BO105*'[3]Opex Summary'!$H$66</f>
        <v>0</v>
      </c>
      <c r="BW105" s="1">
        <f t="shared" si="66"/>
        <v>0</v>
      </c>
      <c r="BX105" s="40">
        <f>BR105*'[3]Opex Summary'!$I$67</f>
        <v>0</v>
      </c>
      <c r="BY105" s="40">
        <f>BS105*'[3]Opex Summary'!$I$67</f>
        <v>0</v>
      </c>
      <c r="BZ105" s="40">
        <f>BT105*'[3]Opex Summary'!$I$68</f>
        <v>0</v>
      </c>
      <c r="CA105" s="118">
        <f>BU105*'[3]Opex Summary'!$I$66</f>
        <v>0</v>
      </c>
    </row>
    <row r="106" spans="1:79" ht="12.75">
      <c r="A106" s="5" t="s">
        <v>232</v>
      </c>
      <c r="B106" s="20" t="s">
        <v>508</v>
      </c>
      <c r="C106" s="1">
        <v>0</v>
      </c>
      <c r="D106" s="1">
        <v>0</v>
      </c>
      <c r="E106" s="1">
        <v>0</v>
      </c>
      <c r="F106" s="1">
        <v>0</v>
      </c>
      <c r="H106" s="5" t="s">
        <v>232</v>
      </c>
      <c r="I106" s="20" t="s">
        <v>508</v>
      </c>
      <c r="J106" s="1"/>
      <c r="K106" s="34"/>
      <c r="L106" s="57"/>
      <c r="M106" s="36"/>
      <c r="N106" s="43"/>
      <c r="O106" s="36"/>
      <c r="P106" s="36"/>
      <c r="Q106" s="36"/>
      <c r="R106"/>
      <c r="S106" s="38"/>
      <c r="T106"/>
      <c r="U106" s="39">
        <v>1</v>
      </c>
      <c r="V106" s="39">
        <v>0</v>
      </c>
      <c r="W106"/>
      <c r="X106" s="1">
        <f t="shared" si="44"/>
        <v>0</v>
      </c>
      <c r="Y106" s="40">
        <f t="shared" si="45"/>
        <v>0</v>
      </c>
      <c r="Z106" s="40">
        <f t="shared" si="46"/>
        <v>0</v>
      </c>
      <c r="AA106" s="40">
        <f t="shared" si="47"/>
        <v>0</v>
      </c>
      <c r="AB106" s="118">
        <f t="shared" si="48"/>
        <v>0</v>
      </c>
      <c r="AC106" s="113">
        <f t="shared" si="49"/>
        <v>0</v>
      </c>
      <c r="AD106" s="1">
        <f t="shared" si="50"/>
        <v>0</v>
      </c>
      <c r="AE106" s="1">
        <f t="shared" si="51"/>
        <v>0</v>
      </c>
      <c r="AF106" s="40"/>
      <c r="AG106" s="118"/>
      <c r="AH106" s="113">
        <f t="shared" si="52"/>
        <v>0</v>
      </c>
      <c r="AI106" s="1">
        <f t="shared" si="53"/>
        <v>0</v>
      </c>
      <c r="AJ106" s="1">
        <f t="shared" si="54"/>
        <v>0</v>
      </c>
      <c r="AK106" s="40"/>
      <c r="AL106" s="118"/>
      <c r="AM106" s="1">
        <f t="shared" si="55"/>
        <v>0</v>
      </c>
      <c r="AN106" s="40">
        <f t="shared" si="56"/>
        <v>0</v>
      </c>
      <c r="AO106" s="40">
        <f t="shared" si="57"/>
        <v>0</v>
      </c>
      <c r="AP106" s="40"/>
      <c r="AQ106" s="118"/>
      <c r="AS106" s="1">
        <f t="shared" si="58"/>
        <v>0</v>
      </c>
      <c r="AT106" s="40">
        <f t="shared" si="67"/>
        <v>0</v>
      </c>
      <c r="AU106" s="40">
        <f t="shared" si="67"/>
        <v>0</v>
      </c>
      <c r="AV106" s="40">
        <f t="shared" si="68"/>
        <v>0</v>
      </c>
      <c r="AW106" s="118">
        <f t="shared" si="68"/>
        <v>0</v>
      </c>
      <c r="AX106" s="4"/>
      <c r="AY106" s="1">
        <f t="shared" si="62"/>
        <v>0</v>
      </c>
      <c r="AZ106" s="40">
        <f>AT106*'[3]Opex Summary'!$E$67</f>
        <v>0</v>
      </c>
      <c r="BA106" s="40">
        <f>AU106*'[3]Opex Summary'!$E$67</f>
        <v>0</v>
      </c>
      <c r="BB106" s="40">
        <f>AV106*'[3]Opex Summary'!$E$68</f>
        <v>0</v>
      </c>
      <c r="BC106" s="118">
        <f>AW106*'[3]Opex Summary'!$E$66</f>
        <v>0</v>
      </c>
      <c r="BE106" s="1">
        <f t="shared" si="63"/>
        <v>0</v>
      </c>
      <c r="BF106" s="40">
        <f>AZ106*'[3]Opex Summary'!$F$67</f>
        <v>0</v>
      </c>
      <c r="BG106" s="40">
        <f>BA106*'[3]Opex Summary'!$F$67</f>
        <v>0</v>
      </c>
      <c r="BH106" s="40">
        <f>BB106*'[3]Opex Summary'!$F$68</f>
        <v>0</v>
      </c>
      <c r="BI106" s="118">
        <f>BC106*'[3]Opex Summary'!$F$66</f>
        <v>0</v>
      </c>
      <c r="BK106" s="1">
        <f t="shared" si="64"/>
        <v>0</v>
      </c>
      <c r="BL106" s="40">
        <f>BF106*'[3]Opex Summary'!$G$67</f>
        <v>0</v>
      </c>
      <c r="BM106" s="40">
        <f>BG106*'[3]Opex Summary'!$G$67</f>
        <v>0</v>
      </c>
      <c r="BN106" s="40">
        <f>BH106*'[3]Opex Summary'!$G$68</f>
        <v>0</v>
      </c>
      <c r="BO106" s="118">
        <f>BI106*'[3]Opex Summary'!$G$66</f>
        <v>0</v>
      </c>
      <c r="BQ106" s="1">
        <f t="shared" si="65"/>
        <v>0</v>
      </c>
      <c r="BR106" s="40">
        <f>BL106*'[3]Opex Summary'!$H$67</f>
        <v>0</v>
      </c>
      <c r="BS106" s="40">
        <f>BM106*'[3]Opex Summary'!$H$67</f>
        <v>0</v>
      </c>
      <c r="BT106" s="40">
        <f>BN106*'[3]Opex Summary'!$H$68</f>
        <v>0</v>
      </c>
      <c r="BU106" s="118">
        <f>BO106*'[3]Opex Summary'!$H$66</f>
        <v>0</v>
      </c>
      <c r="BW106" s="1">
        <f t="shared" si="66"/>
        <v>0</v>
      </c>
      <c r="BX106" s="40">
        <f>BR106*'[3]Opex Summary'!$I$67</f>
        <v>0</v>
      </c>
      <c r="BY106" s="40">
        <f>BS106*'[3]Opex Summary'!$I$67</f>
        <v>0</v>
      </c>
      <c r="BZ106" s="40">
        <f>BT106*'[3]Opex Summary'!$I$68</f>
        <v>0</v>
      </c>
      <c r="CA106" s="118">
        <f>BU106*'[3]Opex Summary'!$I$66</f>
        <v>0</v>
      </c>
    </row>
    <row r="107" spans="1:79" ht="12.75">
      <c r="A107" s="5" t="s">
        <v>58</v>
      </c>
      <c r="B107" s="20" t="s">
        <v>331</v>
      </c>
      <c r="C107" s="1">
        <v>294665.88999999996</v>
      </c>
      <c r="D107" s="1">
        <v>266558.4599999999</v>
      </c>
      <c r="E107" s="1">
        <v>324570.77000000014</v>
      </c>
      <c r="F107" s="1">
        <v>275991.58999999991</v>
      </c>
      <c r="H107" s="5" t="s">
        <v>58</v>
      </c>
      <c r="I107" s="20" t="s">
        <v>331</v>
      </c>
      <c r="J107" s="1">
        <v>275991.59000000003</v>
      </c>
      <c r="K107" s="34">
        <f t="shared" si="59"/>
        <v>282891.37975000002</v>
      </c>
      <c r="L107" s="57">
        <f t="shared" si="60"/>
        <v>282891.37975000002</v>
      </c>
      <c r="M107" s="36">
        <v>0</v>
      </c>
      <c r="N107" s="43"/>
      <c r="O107" s="36">
        <f t="shared" si="61"/>
        <v>282891.37975000002</v>
      </c>
      <c r="P107" s="36">
        <v>0</v>
      </c>
      <c r="Q107" s="36"/>
      <c r="R107"/>
      <c r="S107" s="38">
        <f t="shared" si="23"/>
        <v>282891.37975000002</v>
      </c>
      <c r="T107"/>
      <c r="U107" s="39">
        <v>1</v>
      </c>
      <c r="V107" s="39">
        <v>0</v>
      </c>
      <c r="W107"/>
      <c r="X107" s="1">
        <f t="shared" si="44"/>
        <v>294665.88999999996</v>
      </c>
      <c r="Y107" s="40">
        <f t="shared" si="45"/>
        <v>294665.88999999996</v>
      </c>
      <c r="Z107" s="40">
        <f t="shared" si="46"/>
        <v>0</v>
      </c>
      <c r="AA107" s="40">
        <f t="shared" si="47"/>
        <v>0</v>
      </c>
      <c r="AB107" s="118">
        <f t="shared" si="48"/>
        <v>0</v>
      </c>
      <c r="AC107" s="113">
        <f t="shared" si="49"/>
        <v>266558.4599999999</v>
      </c>
      <c r="AD107" s="1">
        <f t="shared" si="50"/>
        <v>266558.4599999999</v>
      </c>
      <c r="AE107" s="1">
        <f t="shared" si="51"/>
        <v>0</v>
      </c>
      <c r="AF107" s="40"/>
      <c r="AG107" s="118"/>
      <c r="AH107" s="113">
        <f t="shared" si="52"/>
        <v>324570.77000000014</v>
      </c>
      <c r="AI107" s="1">
        <f t="shared" si="53"/>
        <v>324570.77000000014</v>
      </c>
      <c r="AJ107" s="1">
        <f t="shared" si="54"/>
        <v>0</v>
      </c>
      <c r="AK107" s="40"/>
      <c r="AL107" s="118"/>
      <c r="AM107" s="1">
        <f t="shared" si="55"/>
        <v>275991.58999999991</v>
      </c>
      <c r="AN107" s="40">
        <f t="shared" si="56"/>
        <v>275991.58999999991</v>
      </c>
      <c r="AO107" s="40">
        <f t="shared" si="57"/>
        <v>0</v>
      </c>
      <c r="AP107" s="40"/>
      <c r="AQ107" s="118"/>
      <c r="AS107" s="1">
        <f t="shared" si="58"/>
        <v>275991.58999999991</v>
      </c>
      <c r="AT107" s="40">
        <f t="shared" si="67"/>
        <v>275991.58999999991</v>
      </c>
      <c r="AU107" s="40">
        <f t="shared" si="67"/>
        <v>0</v>
      </c>
      <c r="AV107" s="40">
        <f t="shared" si="68"/>
        <v>0</v>
      </c>
      <c r="AW107" s="118">
        <f t="shared" si="68"/>
        <v>0</v>
      </c>
      <c r="AX107" s="4"/>
      <c r="AY107" s="1">
        <f t="shared" si="62"/>
        <v>277431.65452476143</v>
      </c>
      <c r="AZ107" s="40">
        <f>AT107*'[3]Opex Summary'!$E$67</f>
        <v>277431.65452476143</v>
      </c>
      <c r="BA107" s="40">
        <f>AU107*'[3]Opex Summary'!$E$67</f>
        <v>0</v>
      </c>
      <c r="BB107" s="40">
        <f>AV107*'[3]Opex Summary'!$E$68</f>
        <v>0</v>
      </c>
      <c r="BC107" s="118">
        <f>AW107*'[3]Opex Summary'!$E$66</f>
        <v>0</v>
      </c>
      <c r="BE107" s="1">
        <f t="shared" si="63"/>
        <v>281125.48962016631</v>
      </c>
      <c r="BF107" s="40">
        <f>AZ107*'[3]Opex Summary'!$F$67</f>
        <v>281125.48962016631</v>
      </c>
      <c r="BG107" s="40">
        <f>BA107*'[3]Opex Summary'!$F$67</f>
        <v>0</v>
      </c>
      <c r="BH107" s="40">
        <f>BB107*'[3]Opex Summary'!$F$68</f>
        <v>0</v>
      </c>
      <c r="BI107" s="118">
        <f>BC107*'[3]Opex Summary'!$F$66</f>
        <v>0</v>
      </c>
      <c r="BK107" s="1">
        <f t="shared" si="64"/>
        <v>286379.99603707792</v>
      </c>
      <c r="BL107" s="40">
        <f>BF107*'[3]Opex Summary'!$G$67</f>
        <v>286379.99603707792</v>
      </c>
      <c r="BM107" s="40">
        <f>BG107*'[3]Opex Summary'!$G$67</f>
        <v>0</v>
      </c>
      <c r="BN107" s="40">
        <f>BH107*'[3]Opex Summary'!$G$68</f>
        <v>0</v>
      </c>
      <c r="BO107" s="118">
        <f>BI107*'[3]Opex Summary'!$G$66</f>
        <v>0</v>
      </c>
      <c r="BQ107" s="1">
        <f t="shared" si="65"/>
        <v>291810.4716377845</v>
      </c>
      <c r="BR107" s="40">
        <f>BL107*'[3]Opex Summary'!$H$67</f>
        <v>291810.4716377845</v>
      </c>
      <c r="BS107" s="40">
        <f>BM107*'[3]Opex Summary'!$H$67</f>
        <v>0</v>
      </c>
      <c r="BT107" s="40">
        <f>BN107*'[3]Opex Summary'!$H$68</f>
        <v>0</v>
      </c>
      <c r="BU107" s="118">
        <f>BO107*'[3]Opex Summary'!$H$66</f>
        <v>0</v>
      </c>
      <c r="BW107" s="1">
        <f t="shared" si="66"/>
        <v>297391.90008928964</v>
      </c>
      <c r="BX107" s="40">
        <f>BR107*'[3]Opex Summary'!$I$67</f>
        <v>297391.90008928964</v>
      </c>
      <c r="BY107" s="40">
        <f>BS107*'[3]Opex Summary'!$I$67</f>
        <v>0</v>
      </c>
      <c r="BZ107" s="40">
        <f>BT107*'[3]Opex Summary'!$I$68</f>
        <v>0</v>
      </c>
      <c r="CA107" s="118">
        <f>BU107*'[3]Opex Summary'!$I$66</f>
        <v>0</v>
      </c>
    </row>
    <row r="108" spans="1:79" ht="12.75">
      <c r="A108" s="5" t="s">
        <v>233</v>
      </c>
      <c r="B108" s="20" t="s">
        <v>509</v>
      </c>
      <c r="C108" s="1">
        <v>0</v>
      </c>
      <c r="D108" s="1">
        <v>0</v>
      </c>
      <c r="E108" s="1">
        <v>0</v>
      </c>
      <c r="F108" s="1">
        <v>0</v>
      </c>
      <c r="H108" s="5" t="s">
        <v>233</v>
      </c>
      <c r="I108" s="20" t="s">
        <v>509</v>
      </c>
      <c r="J108" s="1"/>
      <c r="K108" s="34"/>
      <c r="L108" s="57"/>
      <c r="M108" s="36"/>
      <c r="N108" s="43"/>
      <c r="O108" s="36"/>
      <c r="P108" s="36"/>
      <c r="Q108" s="36"/>
      <c r="R108"/>
      <c r="S108" s="38"/>
      <c r="T108"/>
      <c r="U108" s="39">
        <v>1</v>
      </c>
      <c r="V108" s="39">
        <v>0</v>
      </c>
      <c r="W108"/>
      <c r="X108" s="1">
        <f t="shared" si="44"/>
        <v>0</v>
      </c>
      <c r="Y108" s="40">
        <f t="shared" si="45"/>
        <v>0</v>
      </c>
      <c r="Z108" s="40">
        <f t="shared" si="46"/>
        <v>0</v>
      </c>
      <c r="AA108" s="40">
        <f t="shared" si="47"/>
        <v>0</v>
      </c>
      <c r="AB108" s="118">
        <f t="shared" si="48"/>
        <v>0</v>
      </c>
      <c r="AC108" s="113">
        <f t="shared" si="49"/>
        <v>0</v>
      </c>
      <c r="AD108" s="1">
        <f t="shared" si="50"/>
        <v>0</v>
      </c>
      <c r="AE108" s="1">
        <f t="shared" si="51"/>
        <v>0</v>
      </c>
      <c r="AF108" s="40"/>
      <c r="AG108" s="118"/>
      <c r="AH108" s="113">
        <f t="shared" si="52"/>
        <v>0</v>
      </c>
      <c r="AI108" s="1">
        <f t="shared" si="53"/>
        <v>0</v>
      </c>
      <c r="AJ108" s="1">
        <f t="shared" si="54"/>
        <v>0</v>
      </c>
      <c r="AK108" s="40"/>
      <c r="AL108" s="118"/>
      <c r="AM108" s="1">
        <f t="shared" si="55"/>
        <v>0</v>
      </c>
      <c r="AN108" s="40">
        <f t="shared" si="56"/>
        <v>0</v>
      </c>
      <c r="AO108" s="40">
        <f t="shared" si="57"/>
        <v>0</v>
      </c>
      <c r="AP108" s="40"/>
      <c r="AQ108" s="118"/>
      <c r="AS108" s="1">
        <f t="shared" si="58"/>
        <v>0</v>
      </c>
      <c r="AT108" s="40">
        <f t="shared" si="67"/>
        <v>0</v>
      </c>
      <c r="AU108" s="40">
        <f t="shared" si="67"/>
        <v>0</v>
      </c>
      <c r="AV108" s="40">
        <f t="shared" si="68"/>
        <v>0</v>
      </c>
      <c r="AW108" s="118">
        <f t="shared" si="68"/>
        <v>0</v>
      </c>
      <c r="AX108" s="4"/>
      <c r="AY108" s="1">
        <f t="shared" si="62"/>
        <v>0</v>
      </c>
      <c r="AZ108" s="40">
        <f>AT108*'[3]Opex Summary'!$E$67</f>
        <v>0</v>
      </c>
      <c r="BA108" s="40">
        <f>AU108*'[3]Opex Summary'!$E$67</f>
        <v>0</v>
      </c>
      <c r="BB108" s="40">
        <f>AV108*'[3]Opex Summary'!$E$68</f>
        <v>0</v>
      </c>
      <c r="BC108" s="118">
        <f>AW108*'[3]Opex Summary'!$E$66</f>
        <v>0</v>
      </c>
      <c r="BE108" s="1">
        <f t="shared" si="63"/>
        <v>0</v>
      </c>
      <c r="BF108" s="40">
        <f>AZ108*'[3]Opex Summary'!$F$67</f>
        <v>0</v>
      </c>
      <c r="BG108" s="40">
        <f>BA108*'[3]Opex Summary'!$F$67</f>
        <v>0</v>
      </c>
      <c r="BH108" s="40">
        <f>BB108*'[3]Opex Summary'!$F$68</f>
        <v>0</v>
      </c>
      <c r="BI108" s="118">
        <f>BC108*'[3]Opex Summary'!$F$66</f>
        <v>0</v>
      </c>
      <c r="BK108" s="1">
        <f t="shared" si="64"/>
        <v>0</v>
      </c>
      <c r="BL108" s="40">
        <f>BF108*'[3]Opex Summary'!$G$67</f>
        <v>0</v>
      </c>
      <c r="BM108" s="40">
        <f>BG108*'[3]Opex Summary'!$G$67</f>
        <v>0</v>
      </c>
      <c r="BN108" s="40">
        <f>BH108*'[3]Opex Summary'!$G$68</f>
        <v>0</v>
      </c>
      <c r="BO108" s="118">
        <f>BI108*'[3]Opex Summary'!$G$66</f>
        <v>0</v>
      </c>
      <c r="BQ108" s="1">
        <f t="shared" si="65"/>
        <v>0</v>
      </c>
      <c r="BR108" s="40">
        <f>BL108*'[3]Opex Summary'!$H$67</f>
        <v>0</v>
      </c>
      <c r="BS108" s="40">
        <f>BM108*'[3]Opex Summary'!$H$67</f>
        <v>0</v>
      </c>
      <c r="BT108" s="40">
        <f>BN108*'[3]Opex Summary'!$H$68</f>
        <v>0</v>
      </c>
      <c r="BU108" s="118">
        <f>BO108*'[3]Opex Summary'!$H$66</f>
        <v>0</v>
      </c>
      <c r="BW108" s="1">
        <f t="shared" si="66"/>
        <v>0</v>
      </c>
      <c r="BX108" s="40">
        <f>BR108*'[3]Opex Summary'!$I$67</f>
        <v>0</v>
      </c>
      <c r="BY108" s="40">
        <f>BS108*'[3]Opex Summary'!$I$67</f>
        <v>0</v>
      </c>
      <c r="BZ108" s="40">
        <f>BT108*'[3]Opex Summary'!$I$68</f>
        <v>0</v>
      </c>
      <c r="CA108" s="118">
        <f>BU108*'[3]Opex Summary'!$I$66</f>
        <v>0</v>
      </c>
    </row>
    <row r="109" spans="1:79" ht="12.75">
      <c r="A109" s="5" t="s">
        <v>59</v>
      </c>
      <c r="B109" s="20" t="s">
        <v>332</v>
      </c>
      <c r="C109" s="1">
        <v>7287.75</v>
      </c>
      <c r="D109" s="1">
        <v>6294.5400000000018</v>
      </c>
      <c r="E109" s="1">
        <v>12894.600000000002</v>
      </c>
      <c r="F109" s="1">
        <v>11276.790000000005</v>
      </c>
      <c r="H109" s="5" t="s">
        <v>59</v>
      </c>
      <c r="I109" s="20" t="s">
        <v>332</v>
      </c>
      <c r="J109" s="1">
        <v>11276.79</v>
      </c>
      <c r="K109" s="34">
        <f t="shared" si="59"/>
        <v>11558.70975</v>
      </c>
      <c r="L109" s="57">
        <f t="shared" si="60"/>
        <v>11558.70975</v>
      </c>
      <c r="M109" s="36">
        <v>0</v>
      </c>
      <c r="N109" s="43"/>
      <c r="O109" s="36"/>
      <c r="P109" s="36">
        <v>0</v>
      </c>
      <c r="Q109" s="36">
        <f>K109</f>
        <v>11558.70975</v>
      </c>
      <c r="R109"/>
      <c r="S109" s="38">
        <f t="shared" si="23"/>
        <v>11558.70975</v>
      </c>
      <c r="T109"/>
      <c r="U109" s="39"/>
      <c r="V109" s="39"/>
      <c r="W109"/>
      <c r="X109" s="1">
        <f t="shared" si="44"/>
        <v>7287.75</v>
      </c>
      <c r="Y109" s="110"/>
      <c r="Z109" s="110"/>
      <c r="AA109" s="110"/>
      <c r="AB109" s="121">
        <f>X109</f>
        <v>7287.75</v>
      </c>
      <c r="AC109" s="113">
        <f t="shared" si="49"/>
        <v>6294.5400000000018</v>
      </c>
      <c r="AD109" s="110"/>
      <c r="AE109" s="110"/>
      <c r="AF109" s="110"/>
      <c r="AG109" s="121">
        <f>AC109</f>
        <v>6294.5400000000018</v>
      </c>
      <c r="AH109" s="113">
        <f t="shared" si="52"/>
        <v>12894.600000000002</v>
      </c>
      <c r="AI109" s="110"/>
      <c r="AJ109" s="110"/>
      <c r="AK109" s="110"/>
      <c r="AL109" s="121">
        <f>AH109</f>
        <v>12894.600000000002</v>
      </c>
      <c r="AM109" s="1">
        <f t="shared" si="55"/>
        <v>11276.790000000005</v>
      </c>
      <c r="AN109" s="110"/>
      <c r="AO109" s="110"/>
      <c r="AP109" s="110"/>
      <c r="AQ109" s="121">
        <f>AM109</f>
        <v>11276.790000000005</v>
      </c>
      <c r="AS109" s="1">
        <f>AM109*1.025</f>
        <v>11558.709750000004</v>
      </c>
      <c r="AT109" s="110">
        <f t="shared" si="67"/>
        <v>0</v>
      </c>
      <c r="AU109" s="110">
        <f t="shared" si="67"/>
        <v>0</v>
      </c>
      <c r="AV109" s="110">
        <f t="shared" si="68"/>
        <v>0</v>
      </c>
      <c r="AW109" s="121">
        <f t="shared" si="68"/>
        <v>11558.709750000004</v>
      </c>
      <c r="AX109" s="4"/>
      <c r="AY109" s="1">
        <f t="shared" si="62"/>
        <v>11661.239267126619</v>
      </c>
      <c r="AZ109" s="40">
        <f>AT109*'[3]Opex Summary'!$E$67</f>
        <v>0</v>
      </c>
      <c r="BA109" s="40">
        <f>AU109*'[3]Opex Summary'!$E$67</f>
        <v>0</v>
      </c>
      <c r="BB109" s="40">
        <f>AV109*'[3]Opex Summary'!$E$68</f>
        <v>0</v>
      </c>
      <c r="BC109" s="118">
        <f>AW109*'[3]Opex Summary'!$E$66</f>
        <v>11661.239267126619</v>
      </c>
      <c r="BE109" s="1">
        <f t="shared" si="63"/>
        <v>11848.892233440904</v>
      </c>
      <c r="BF109" s="40">
        <f>AZ109*'[3]Opex Summary'!$F$67</f>
        <v>0</v>
      </c>
      <c r="BG109" s="40">
        <f>BA109*'[3]Opex Summary'!$F$67</f>
        <v>0</v>
      </c>
      <c r="BH109" s="40">
        <f>BB109*'[3]Opex Summary'!$F$68</f>
        <v>0</v>
      </c>
      <c r="BI109" s="118">
        <f>BC109*'[3]Opex Summary'!$F$66</f>
        <v>11848.892233440904</v>
      </c>
      <c r="BK109" s="1">
        <f t="shared" si="64"/>
        <v>12107.867030916921</v>
      </c>
      <c r="BL109" s="40">
        <f>BF109*'[3]Opex Summary'!$G$67</f>
        <v>0</v>
      </c>
      <c r="BM109" s="40">
        <f>BG109*'[3]Opex Summary'!$G$67</f>
        <v>0</v>
      </c>
      <c r="BN109" s="40">
        <f>BH109*'[3]Opex Summary'!$G$68</f>
        <v>0</v>
      </c>
      <c r="BO109" s="118">
        <f>BI109*'[3]Opex Summary'!$G$66</f>
        <v>12107.867030916921</v>
      </c>
      <c r="BQ109" s="1">
        <f t="shared" si="65"/>
        <v>12372.972805768897</v>
      </c>
      <c r="BR109" s="40">
        <f>BL109*'[3]Opex Summary'!$H$67</f>
        <v>0</v>
      </c>
      <c r="BS109" s="40">
        <f>BM109*'[3]Opex Summary'!$H$67</f>
        <v>0</v>
      </c>
      <c r="BT109" s="40">
        <f>BN109*'[3]Opex Summary'!$H$68</f>
        <v>0</v>
      </c>
      <c r="BU109" s="118">
        <f>BO109*'[3]Opex Summary'!$H$66</f>
        <v>12372.972805768897</v>
      </c>
      <c r="BW109" s="1">
        <f t="shared" si="66"/>
        <v>12643.319849514719</v>
      </c>
      <c r="BX109" s="40">
        <f>BR109*'[3]Opex Summary'!$I$67</f>
        <v>0</v>
      </c>
      <c r="BY109" s="40">
        <f>BS109*'[3]Opex Summary'!$I$67</f>
        <v>0</v>
      </c>
      <c r="BZ109" s="40">
        <f>BT109*'[3]Opex Summary'!$I$68</f>
        <v>0</v>
      </c>
      <c r="CA109" s="118">
        <f>BU109*'[3]Opex Summary'!$I$66</f>
        <v>12643.319849514719</v>
      </c>
    </row>
    <row r="110" spans="1:79" ht="12.75">
      <c r="A110" s="5" t="s">
        <v>234</v>
      </c>
      <c r="B110" s="20" t="s">
        <v>510</v>
      </c>
      <c r="C110" s="1">
        <v>0</v>
      </c>
      <c r="D110" s="1">
        <v>0</v>
      </c>
      <c r="E110" s="1">
        <v>0</v>
      </c>
      <c r="F110" s="1">
        <v>0</v>
      </c>
      <c r="H110" s="5" t="s">
        <v>234</v>
      </c>
      <c r="I110" s="20" t="s">
        <v>510</v>
      </c>
      <c r="J110" s="1"/>
      <c r="K110" s="34"/>
      <c r="L110" s="57"/>
      <c r="M110" s="36"/>
      <c r="N110" s="43"/>
      <c r="O110" s="36"/>
      <c r="P110" s="36"/>
      <c r="Q110" s="36"/>
      <c r="R110"/>
      <c r="S110" s="38"/>
      <c r="T110"/>
      <c r="U110" s="39">
        <v>1</v>
      </c>
      <c r="V110" s="39">
        <v>0</v>
      </c>
      <c r="W110"/>
      <c r="X110" s="1">
        <f t="shared" si="44"/>
        <v>0</v>
      </c>
      <c r="Y110" s="40">
        <f t="shared" si="45"/>
        <v>0</v>
      </c>
      <c r="Z110" s="40">
        <f t="shared" si="46"/>
        <v>0</v>
      </c>
      <c r="AA110" s="40">
        <f t="shared" si="47"/>
        <v>0</v>
      </c>
      <c r="AB110" s="118">
        <f t="shared" si="48"/>
        <v>0</v>
      </c>
      <c r="AC110" s="113">
        <f t="shared" si="49"/>
        <v>0</v>
      </c>
      <c r="AD110" s="1">
        <f t="shared" si="50"/>
        <v>0</v>
      </c>
      <c r="AE110" s="1">
        <f t="shared" si="51"/>
        <v>0</v>
      </c>
      <c r="AF110" s="40"/>
      <c r="AG110" s="118"/>
      <c r="AH110" s="113">
        <f t="shared" si="52"/>
        <v>0</v>
      </c>
      <c r="AI110" s="1">
        <f t="shared" si="53"/>
        <v>0</v>
      </c>
      <c r="AJ110" s="1">
        <f t="shared" si="54"/>
        <v>0</v>
      </c>
      <c r="AK110" s="40"/>
      <c r="AL110" s="118"/>
      <c r="AM110" s="1">
        <f t="shared" si="55"/>
        <v>0</v>
      </c>
      <c r="AN110" s="40">
        <f t="shared" ref="AN110:AN120" si="69">AM110*U110</f>
        <v>0</v>
      </c>
      <c r="AO110" s="40">
        <f t="shared" ref="AO110:AO120" si="70">AM110*V110</f>
        <v>0</v>
      </c>
      <c r="AP110" s="40"/>
      <c r="AQ110" s="118"/>
      <c r="AS110" s="1">
        <f t="shared" si="58"/>
        <v>0</v>
      </c>
      <c r="AT110" s="40">
        <f t="shared" si="67"/>
        <v>0</v>
      </c>
      <c r="AU110" s="40">
        <f t="shared" si="67"/>
        <v>0</v>
      </c>
      <c r="AV110" s="40">
        <f t="shared" si="68"/>
        <v>0</v>
      </c>
      <c r="AW110" s="118">
        <f t="shared" si="68"/>
        <v>0</v>
      </c>
      <c r="AX110" s="4"/>
      <c r="AY110" s="1">
        <f t="shared" si="62"/>
        <v>0</v>
      </c>
      <c r="AZ110" s="40">
        <f>AT110*'[3]Opex Summary'!$E$67</f>
        <v>0</v>
      </c>
      <c r="BA110" s="40">
        <f>AU110*'[3]Opex Summary'!$E$67</f>
        <v>0</v>
      </c>
      <c r="BB110" s="40">
        <f>AV110*'[3]Opex Summary'!$E$68</f>
        <v>0</v>
      </c>
      <c r="BC110" s="118">
        <f>AW110*'[3]Opex Summary'!$E$66</f>
        <v>0</v>
      </c>
      <c r="BE110" s="1">
        <f t="shared" si="63"/>
        <v>0</v>
      </c>
      <c r="BF110" s="40">
        <f>AZ110*'[3]Opex Summary'!$F$67</f>
        <v>0</v>
      </c>
      <c r="BG110" s="40">
        <f>BA110*'[3]Opex Summary'!$F$67</f>
        <v>0</v>
      </c>
      <c r="BH110" s="40">
        <f>BB110*'[3]Opex Summary'!$F$68</f>
        <v>0</v>
      </c>
      <c r="BI110" s="118">
        <f>BC110*'[3]Opex Summary'!$F$66</f>
        <v>0</v>
      </c>
      <c r="BK110" s="1">
        <f t="shared" si="64"/>
        <v>0</v>
      </c>
      <c r="BL110" s="40">
        <f>BF110*'[3]Opex Summary'!$G$67</f>
        <v>0</v>
      </c>
      <c r="BM110" s="40">
        <f>BG110*'[3]Opex Summary'!$G$67</f>
        <v>0</v>
      </c>
      <c r="BN110" s="40">
        <f>BH110*'[3]Opex Summary'!$G$68</f>
        <v>0</v>
      </c>
      <c r="BO110" s="118">
        <f>BI110*'[3]Opex Summary'!$G$66</f>
        <v>0</v>
      </c>
      <c r="BQ110" s="1">
        <f t="shared" si="65"/>
        <v>0</v>
      </c>
      <c r="BR110" s="40">
        <f>BL110*'[3]Opex Summary'!$H$67</f>
        <v>0</v>
      </c>
      <c r="BS110" s="40">
        <f>BM110*'[3]Opex Summary'!$H$67</f>
        <v>0</v>
      </c>
      <c r="BT110" s="40">
        <f>BN110*'[3]Opex Summary'!$H$68</f>
        <v>0</v>
      </c>
      <c r="BU110" s="118">
        <f>BO110*'[3]Opex Summary'!$H$66</f>
        <v>0</v>
      </c>
      <c r="BW110" s="1">
        <f t="shared" si="66"/>
        <v>0</v>
      </c>
      <c r="BX110" s="40">
        <f>BR110*'[3]Opex Summary'!$I$67</f>
        <v>0</v>
      </c>
      <c r="BY110" s="40">
        <f>BS110*'[3]Opex Summary'!$I$67</f>
        <v>0</v>
      </c>
      <c r="BZ110" s="40">
        <f>BT110*'[3]Opex Summary'!$I$68</f>
        <v>0</v>
      </c>
      <c r="CA110" s="118">
        <f>BU110*'[3]Opex Summary'!$I$66</f>
        <v>0</v>
      </c>
    </row>
    <row r="111" spans="1:79" ht="12.75">
      <c r="A111" s="5" t="s">
        <v>235</v>
      </c>
      <c r="B111" s="20" t="s">
        <v>511</v>
      </c>
      <c r="C111" s="1">
        <v>0</v>
      </c>
      <c r="D111" s="1">
        <v>0</v>
      </c>
      <c r="E111" s="1">
        <v>0</v>
      </c>
      <c r="F111" s="1">
        <v>0</v>
      </c>
      <c r="H111" s="5" t="s">
        <v>235</v>
      </c>
      <c r="I111" s="20" t="s">
        <v>511</v>
      </c>
      <c r="J111" s="1"/>
      <c r="K111" s="34"/>
      <c r="L111" s="57"/>
      <c r="M111" s="36"/>
      <c r="N111" s="43"/>
      <c r="O111" s="36"/>
      <c r="P111" s="36"/>
      <c r="Q111" s="36"/>
      <c r="R111"/>
      <c r="S111" s="38"/>
      <c r="T111"/>
      <c r="U111" s="39">
        <v>1</v>
      </c>
      <c r="V111" s="39">
        <v>0</v>
      </c>
      <c r="W111"/>
      <c r="X111" s="1">
        <f t="shared" si="44"/>
        <v>0</v>
      </c>
      <c r="Y111" s="40">
        <f t="shared" si="45"/>
        <v>0</v>
      </c>
      <c r="Z111" s="40">
        <f t="shared" si="46"/>
        <v>0</v>
      </c>
      <c r="AA111" s="40">
        <f t="shared" si="47"/>
        <v>0</v>
      </c>
      <c r="AB111" s="118">
        <f t="shared" si="48"/>
        <v>0</v>
      </c>
      <c r="AC111" s="113">
        <f t="shared" si="49"/>
        <v>0</v>
      </c>
      <c r="AD111" s="1">
        <f t="shared" si="50"/>
        <v>0</v>
      </c>
      <c r="AE111" s="1">
        <f t="shared" si="51"/>
        <v>0</v>
      </c>
      <c r="AF111" s="40"/>
      <c r="AG111" s="118"/>
      <c r="AH111" s="113">
        <f t="shared" si="52"/>
        <v>0</v>
      </c>
      <c r="AI111" s="1">
        <f t="shared" si="53"/>
        <v>0</v>
      </c>
      <c r="AJ111" s="1">
        <f t="shared" si="54"/>
        <v>0</v>
      </c>
      <c r="AK111" s="40"/>
      <c r="AL111" s="118"/>
      <c r="AM111" s="1">
        <f t="shared" si="55"/>
        <v>0</v>
      </c>
      <c r="AN111" s="40">
        <f t="shared" si="69"/>
        <v>0</v>
      </c>
      <c r="AO111" s="40">
        <f t="shared" si="70"/>
        <v>0</v>
      </c>
      <c r="AP111" s="40"/>
      <c r="AQ111" s="118"/>
      <c r="AS111" s="1">
        <f t="shared" si="58"/>
        <v>0</v>
      </c>
      <c r="AT111" s="40">
        <f t="shared" si="67"/>
        <v>0</v>
      </c>
      <c r="AU111" s="40">
        <f t="shared" si="67"/>
        <v>0</v>
      </c>
      <c r="AV111" s="40">
        <f t="shared" si="68"/>
        <v>0</v>
      </c>
      <c r="AW111" s="118">
        <f t="shared" si="68"/>
        <v>0</v>
      </c>
      <c r="AX111" s="4"/>
      <c r="AY111" s="1">
        <f t="shared" si="62"/>
        <v>0</v>
      </c>
      <c r="AZ111" s="40">
        <f>AT111*'[3]Opex Summary'!$E$67</f>
        <v>0</v>
      </c>
      <c r="BA111" s="40">
        <f>AU111*'[3]Opex Summary'!$E$67</f>
        <v>0</v>
      </c>
      <c r="BB111" s="40">
        <f>AV111*'[3]Opex Summary'!$E$68</f>
        <v>0</v>
      </c>
      <c r="BC111" s="118">
        <f>AW111*'[3]Opex Summary'!$E$66</f>
        <v>0</v>
      </c>
      <c r="BE111" s="1">
        <f t="shared" si="63"/>
        <v>0</v>
      </c>
      <c r="BF111" s="40">
        <f>AZ111*'[3]Opex Summary'!$F$67</f>
        <v>0</v>
      </c>
      <c r="BG111" s="40">
        <f>BA111*'[3]Opex Summary'!$F$67</f>
        <v>0</v>
      </c>
      <c r="BH111" s="40">
        <f>BB111*'[3]Opex Summary'!$F$68</f>
        <v>0</v>
      </c>
      <c r="BI111" s="118">
        <f>BC111*'[3]Opex Summary'!$F$66</f>
        <v>0</v>
      </c>
      <c r="BK111" s="1">
        <f t="shared" si="64"/>
        <v>0</v>
      </c>
      <c r="BL111" s="40">
        <f>BF111*'[3]Opex Summary'!$G$67</f>
        <v>0</v>
      </c>
      <c r="BM111" s="40">
        <f>BG111*'[3]Opex Summary'!$G$67</f>
        <v>0</v>
      </c>
      <c r="BN111" s="40">
        <f>BH111*'[3]Opex Summary'!$G$68</f>
        <v>0</v>
      </c>
      <c r="BO111" s="118">
        <f>BI111*'[3]Opex Summary'!$G$66</f>
        <v>0</v>
      </c>
      <c r="BQ111" s="1">
        <f t="shared" si="65"/>
        <v>0</v>
      </c>
      <c r="BR111" s="40">
        <f>BL111*'[3]Opex Summary'!$H$67</f>
        <v>0</v>
      </c>
      <c r="BS111" s="40">
        <f>BM111*'[3]Opex Summary'!$H$67</f>
        <v>0</v>
      </c>
      <c r="BT111" s="40">
        <f>BN111*'[3]Opex Summary'!$H$68</f>
        <v>0</v>
      </c>
      <c r="BU111" s="118">
        <f>BO111*'[3]Opex Summary'!$H$66</f>
        <v>0</v>
      </c>
      <c r="BW111" s="1">
        <f t="shared" si="66"/>
        <v>0</v>
      </c>
      <c r="BX111" s="40">
        <f>BR111*'[3]Opex Summary'!$I$67</f>
        <v>0</v>
      </c>
      <c r="BY111" s="40">
        <f>BS111*'[3]Opex Summary'!$I$67</f>
        <v>0</v>
      </c>
      <c r="BZ111" s="40">
        <f>BT111*'[3]Opex Summary'!$I$68</f>
        <v>0</v>
      </c>
      <c r="CA111" s="118">
        <f>BU111*'[3]Opex Summary'!$I$66</f>
        <v>0</v>
      </c>
    </row>
    <row r="112" spans="1:79" ht="12.75">
      <c r="A112" s="5" t="s">
        <v>236</v>
      </c>
      <c r="B112" s="20" t="s">
        <v>512</v>
      </c>
      <c r="C112" s="1">
        <v>0</v>
      </c>
      <c r="D112" s="1">
        <v>0</v>
      </c>
      <c r="E112" s="1">
        <v>0</v>
      </c>
      <c r="F112" s="1">
        <v>0</v>
      </c>
      <c r="H112" s="5" t="s">
        <v>236</v>
      </c>
      <c r="I112" s="20" t="s">
        <v>512</v>
      </c>
      <c r="J112" s="1"/>
      <c r="K112" s="34"/>
      <c r="L112" s="57"/>
      <c r="M112" s="36"/>
      <c r="N112" s="43"/>
      <c r="O112" s="36"/>
      <c r="P112" s="36"/>
      <c r="Q112" s="36"/>
      <c r="R112"/>
      <c r="S112" s="38"/>
      <c r="T112"/>
      <c r="U112" s="39">
        <v>1</v>
      </c>
      <c r="V112" s="39">
        <v>0</v>
      </c>
      <c r="W112"/>
      <c r="X112" s="1">
        <f t="shared" si="44"/>
        <v>0</v>
      </c>
      <c r="Y112" s="40">
        <f t="shared" si="45"/>
        <v>0</v>
      </c>
      <c r="Z112" s="40">
        <f t="shared" si="46"/>
        <v>0</v>
      </c>
      <c r="AA112" s="40">
        <f t="shared" si="47"/>
        <v>0</v>
      </c>
      <c r="AB112" s="118">
        <f t="shared" si="48"/>
        <v>0</v>
      </c>
      <c r="AC112" s="113">
        <f t="shared" si="49"/>
        <v>0</v>
      </c>
      <c r="AD112" s="1">
        <f t="shared" si="50"/>
        <v>0</v>
      </c>
      <c r="AE112" s="1">
        <f t="shared" si="51"/>
        <v>0</v>
      </c>
      <c r="AF112" s="40"/>
      <c r="AG112" s="118"/>
      <c r="AH112" s="113">
        <f t="shared" si="52"/>
        <v>0</v>
      </c>
      <c r="AI112" s="1">
        <f t="shared" si="53"/>
        <v>0</v>
      </c>
      <c r="AJ112" s="1">
        <f t="shared" si="54"/>
        <v>0</v>
      </c>
      <c r="AK112" s="40"/>
      <c r="AL112" s="118"/>
      <c r="AM112" s="1">
        <f t="shared" si="55"/>
        <v>0</v>
      </c>
      <c r="AN112" s="40">
        <f t="shared" si="69"/>
        <v>0</v>
      </c>
      <c r="AO112" s="40">
        <f t="shared" si="70"/>
        <v>0</v>
      </c>
      <c r="AP112" s="40"/>
      <c r="AQ112" s="118"/>
      <c r="AS112" s="1">
        <f t="shared" si="58"/>
        <v>0</v>
      </c>
      <c r="AT112" s="40">
        <f t="shared" si="67"/>
        <v>0</v>
      </c>
      <c r="AU112" s="40">
        <f t="shared" si="67"/>
        <v>0</v>
      </c>
      <c r="AV112" s="40">
        <f t="shared" si="68"/>
        <v>0</v>
      </c>
      <c r="AW112" s="118">
        <f t="shared" si="68"/>
        <v>0</v>
      </c>
      <c r="AX112" s="4"/>
      <c r="AY112" s="1">
        <f t="shared" si="62"/>
        <v>0</v>
      </c>
      <c r="AZ112" s="40">
        <f>AT112*'[3]Opex Summary'!$E$67</f>
        <v>0</v>
      </c>
      <c r="BA112" s="40">
        <f>AU112*'[3]Opex Summary'!$E$67</f>
        <v>0</v>
      </c>
      <c r="BB112" s="40">
        <f>AV112*'[3]Opex Summary'!$E$68</f>
        <v>0</v>
      </c>
      <c r="BC112" s="118">
        <f>AW112*'[3]Opex Summary'!$E$66</f>
        <v>0</v>
      </c>
      <c r="BE112" s="1">
        <f t="shared" si="63"/>
        <v>0</v>
      </c>
      <c r="BF112" s="40">
        <f>AZ112*'[3]Opex Summary'!$F$67</f>
        <v>0</v>
      </c>
      <c r="BG112" s="40">
        <f>BA112*'[3]Opex Summary'!$F$67</f>
        <v>0</v>
      </c>
      <c r="BH112" s="40">
        <f>BB112*'[3]Opex Summary'!$F$68</f>
        <v>0</v>
      </c>
      <c r="BI112" s="118">
        <f>BC112*'[3]Opex Summary'!$F$66</f>
        <v>0</v>
      </c>
      <c r="BK112" s="1">
        <f t="shared" si="64"/>
        <v>0</v>
      </c>
      <c r="BL112" s="40">
        <f>BF112*'[3]Opex Summary'!$G$67</f>
        <v>0</v>
      </c>
      <c r="BM112" s="40">
        <f>BG112*'[3]Opex Summary'!$G$67</f>
        <v>0</v>
      </c>
      <c r="BN112" s="40">
        <f>BH112*'[3]Opex Summary'!$G$68</f>
        <v>0</v>
      </c>
      <c r="BO112" s="118">
        <f>BI112*'[3]Opex Summary'!$G$66</f>
        <v>0</v>
      </c>
      <c r="BQ112" s="1">
        <f t="shared" si="65"/>
        <v>0</v>
      </c>
      <c r="BR112" s="40">
        <f>BL112*'[3]Opex Summary'!$H$67</f>
        <v>0</v>
      </c>
      <c r="BS112" s="40">
        <f>BM112*'[3]Opex Summary'!$H$67</f>
        <v>0</v>
      </c>
      <c r="BT112" s="40">
        <f>BN112*'[3]Opex Summary'!$H$68</f>
        <v>0</v>
      </c>
      <c r="BU112" s="118">
        <f>BO112*'[3]Opex Summary'!$H$66</f>
        <v>0</v>
      </c>
      <c r="BW112" s="1">
        <f t="shared" si="66"/>
        <v>0</v>
      </c>
      <c r="BX112" s="40">
        <f>BR112*'[3]Opex Summary'!$I$67</f>
        <v>0</v>
      </c>
      <c r="BY112" s="40">
        <f>BS112*'[3]Opex Summary'!$I$67</f>
        <v>0</v>
      </c>
      <c r="BZ112" s="40">
        <f>BT112*'[3]Opex Summary'!$I$68</f>
        <v>0</v>
      </c>
      <c r="CA112" s="118">
        <f>BU112*'[3]Opex Summary'!$I$66</f>
        <v>0</v>
      </c>
    </row>
    <row r="113" spans="1:79" ht="12.75">
      <c r="A113" s="5" t="s">
        <v>237</v>
      </c>
      <c r="B113" s="20" t="s">
        <v>513</v>
      </c>
      <c r="C113" s="1">
        <v>0</v>
      </c>
      <c r="D113" s="1">
        <v>0</v>
      </c>
      <c r="E113" s="1">
        <v>0</v>
      </c>
      <c r="F113" s="1">
        <v>0</v>
      </c>
      <c r="H113" s="5" t="s">
        <v>237</v>
      </c>
      <c r="I113" s="20" t="s">
        <v>513</v>
      </c>
      <c r="J113" s="1"/>
      <c r="K113" s="34"/>
      <c r="L113" s="57"/>
      <c r="M113" s="36"/>
      <c r="N113" s="43"/>
      <c r="O113" s="36"/>
      <c r="P113" s="36"/>
      <c r="Q113" s="36"/>
      <c r="R113"/>
      <c r="S113" s="38"/>
      <c r="T113"/>
      <c r="U113" s="39">
        <v>1</v>
      </c>
      <c r="V113" s="39">
        <v>0</v>
      </c>
      <c r="W113"/>
      <c r="X113" s="1">
        <f t="shared" si="44"/>
        <v>0</v>
      </c>
      <c r="Y113" s="40">
        <f t="shared" si="45"/>
        <v>0</v>
      </c>
      <c r="Z113" s="40">
        <f t="shared" si="46"/>
        <v>0</v>
      </c>
      <c r="AA113" s="40">
        <f t="shared" si="47"/>
        <v>0</v>
      </c>
      <c r="AB113" s="118">
        <f t="shared" si="48"/>
        <v>0</v>
      </c>
      <c r="AC113" s="113">
        <f t="shared" si="49"/>
        <v>0</v>
      </c>
      <c r="AD113" s="1">
        <f t="shared" si="50"/>
        <v>0</v>
      </c>
      <c r="AE113" s="1">
        <f t="shared" si="51"/>
        <v>0</v>
      </c>
      <c r="AF113" s="40"/>
      <c r="AG113" s="118"/>
      <c r="AH113" s="113">
        <f t="shared" si="52"/>
        <v>0</v>
      </c>
      <c r="AI113" s="1">
        <f t="shared" si="53"/>
        <v>0</v>
      </c>
      <c r="AJ113" s="1">
        <f t="shared" si="54"/>
        <v>0</v>
      </c>
      <c r="AK113" s="40"/>
      <c r="AL113" s="118"/>
      <c r="AM113" s="1">
        <f t="shared" si="55"/>
        <v>0</v>
      </c>
      <c r="AN113" s="40">
        <f t="shared" si="69"/>
        <v>0</v>
      </c>
      <c r="AO113" s="40">
        <f t="shared" si="70"/>
        <v>0</v>
      </c>
      <c r="AP113" s="40"/>
      <c r="AQ113" s="118"/>
      <c r="AS113" s="1">
        <f t="shared" si="58"/>
        <v>0</v>
      </c>
      <c r="AT113" s="40">
        <f t="shared" si="67"/>
        <v>0</v>
      </c>
      <c r="AU113" s="40">
        <f t="shared" si="67"/>
        <v>0</v>
      </c>
      <c r="AV113" s="40">
        <f t="shared" si="68"/>
        <v>0</v>
      </c>
      <c r="AW113" s="118">
        <f t="shared" si="68"/>
        <v>0</v>
      </c>
      <c r="AX113" s="4"/>
      <c r="AY113" s="1">
        <f t="shared" si="62"/>
        <v>0</v>
      </c>
      <c r="AZ113" s="40">
        <f>AT113*'[3]Opex Summary'!$E$67</f>
        <v>0</v>
      </c>
      <c r="BA113" s="40">
        <f>AU113*'[3]Opex Summary'!$E$67</f>
        <v>0</v>
      </c>
      <c r="BB113" s="40">
        <f>AV113*'[3]Opex Summary'!$E$68</f>
        <v>0</v>
      </c>
      <c r="BC113" s="118">
        <f>AW113*'[3]Opex Summary'!$E$66</f>
        <v>0</v>
      </c>
      <c r="BE113" s="1">
        <f t="shared" si="63"/>
        <v>0</v>
      </c>
      <c r="BF113" s="40">
        <f>AZ113*'[3]Opex Summary'!$F$67</f>
        <v>0</v>
      </c>
      <c r="BG113" s="40">
        <f>BA113*'[3]Opex Summary'!$F$67</f>
        <v>0</v>
      </c>
      <c r="BH113" s="40">
        <f>BB113*'[3]Opex Summary'!$F$68</f>
        <v>0</v>
      </c>
      <c r="BI113" s="118">
        <f>BC113*'[3]Opex Summary'!$F$66</f>
        <v>0</v>
      </c>
      <c r="BK113" s="1">
        <f t="shared" si="64"/>
        <v>0</v>
      </c>
      <c r="BL113" s="40">
        <f>BF113*'[3]Opex Summary'!$G$67</f>
        <v>0</v>
      </c>
      <c r="BM113" s="40">
        <f>BG113*'[3]Opex Summary'!$G$67</f>
        <v>0</v>
      </c>
      <c r="BN113" s="40">
        <f>BH113*'[3]Opex Summary'!$G$68</f>
        <v>0</v>
      </c>
      <c r="BO113" s="118">
        <f>BI113*'[3]Opex Summary'!$G$66</f>
        <v>0</v>
      </c>
      <c r="BQ113" s="1">
        <f t="shared" si="65"/>
        <v>0</v>
      </c>
      <c r="BR113" s="40">
        <f>BL113*'[3]Opex Summary'!$H$67</f>
        <v>0</v>
      </c>
      <c r="BS113" s="40">
        <f>BM113*'[3]Opex Summary'!$H$67</f>
        <v>0</v>
      </c>
      <c r="BT113" s="40">
        <f>BN113*'[3]Opex Summary'!$H$68</f>
        <v>0</v>
      </c>
      <c r="BU113" s="118">
        <f>BO113*'[3]Opex Summary'!$H$66</f>
        <v>0</v>
      </c>
      <c r="BW113" s="1">
        <f t="shared" si="66"/>
        <v>0</v>
      </c>
      <c r="BX113" s="40">
        <f>BR113*'[3]Opex Summary'!$I$67</f>
        <v>0</v>
      </c>
      <c r="BY113" s="40">
        <f>BS113*'[3]Opex Summary'!$I$67</f>
        <v>0</v>
      </c>
      <c r="BZ113" s="40">
        <f>BT113*'[3]Opex Summary'!$I$68</f>
        <v>0</v>
      </c>
      <c r="CA113" s="118">
        <f>BU113*'[3]Opex Summary'!$I$66</f>
        <v>0</v>
      </c>
    </row>
    <row r="114" spans="1:79" ht="12.75">
      <c r="A114" s="5" t="s">
        <v>60</v>
      </c>
      <c r="B114" s="20" t="s">
        <v>333</v>
      </c>
      <c r="C114" s="1">
        <v>138436.1</v>
      </c>
      <c r="D114" s="1">
        <v>102471.05000000003</v>
      </c>
      <c r="E114" s="1">
        <v>217130.03</v>
      </c>
      <c r="F114" s="1">
        <v>244714.21</v>
      </c>
      <c r="H114" s="5" t="s">
        <v>60</v>
      </c>
      <c r="I114" s="20" t="s">
        <v>333</v>
      </c>
      <c r="J114" s="1">
        <v>244714.21</v>
      </c>
      <c r="K114" s="34">
        <f t="shared" si="59"/>
        <v>250832.06524999996</v>
      </c>
      <c r="L114" s="57">
        <f t="shared" si="60"/>
        <v>250832.06524999996</v>
      </c>
      <c r="M114" s="36">
        <v>0</v>
      </c>
      <c r="N114" s="43"/>
      <c r="O114" s="36">
        <f t="shared" si="61"/>
        <v>250832.06524999996</v>
      </c>
      <c r="P114" s="36">
        <v>0</v>
      </c>
      <c r="Q114" s="36">
        <v>0</v>
      </c>
      <c r="R114"/>
      <c r="S114" s="38">
        <f t="shared" si="23"/>
        <v>250832.06524999996</v>
      </c>
      <c r="T114"/>
      <c r="U114" s="39">
        <v>1</v>
      </c>
      <c r="V114" s="39">
        <v>0</v>
      </c>
      <c r="W114"/>
      <c r="X114" s="1">
        <f t="shared" si="44"/>
        <v>138436.1</v>
      </c>
      <c r="Y114" s="40">
        <f t="shared" si="45"/>
        <v>138436.1</v>
      </c>
      <c r="Z114" s="40">
        <f t="shared" si="46"/>
        <v>0</v>
      </c>
      <c r="AA114" s="40">
        <f t="shared" si="47"/>
        <v>0</v>
      </c>
      <c r="AB114" s="118">
        <f t="shared" si="48"/>
        <v>0</v>
      </c>
      <c r="AC114" s="113">
        <f t="shared" si="49"/>
        <v>102471.05000000003</v>
      </c>
      <c r="AD114" s="1">
        <f t="shared" si="50"/>
        <v>102471.05000000003</v>
      </c>
      <c r="AE114" s="1">
        <f t="shared" si="51"/>
        <v>0</v>
      </c>
      <c r="AF114" s="40"/>
      <c r="AG114" s="118"/>
      <c r="AH114" s="113">
        <f t="shared" si="52"/>
        <v>217130.03</v>
      </c>
      <c r="AI114" s="1">
        <f t="shared" si="53"/>
        <v>217130.03</v>
      </c>
      <c r="AJ114" s="1">
        <f t="shared" si="54"/>
        <v>0</v>
      </c>
      <c r="AK114" s="40"/>
      <c r="AL114" s="118"/>
      <c r="AM114" s="1">
        <f t="shared" si="55"/>
        <v>244714.21</v>
      </c>
      <c r="AN114" s="40">
        <f t="shared" si="69"/>
        <v>244714.21</v>
      </c>
      <c r="AO114" s="40">
        <f t="shared" si="70"/>
        <v>0</v>
      </c>
      <c r="AP114" s="40"/>
      <c r="AQ114" s="118"/>
      <c r="AS114" s="1">
        <f t="shared" si="58"/>
        <v>244714.21</v>
      </c>
      <c r="AT114" s="40">
        <f t="shared" si="67"/>
        <v>244714.21</v>
      </c>
      <c r="AU114" s="40">
        <f t="shared" si="67"/>
        <v>0</v>
      </c>
      <c r="AV114" s="40">
        <f t="shared" si="68"/>
        <v>0</v>
      </c>
      <c r="AW114" s="118">
        <f t="shared" si="68"/>
        <v>0</v>
      </c>
      <c r="AX114" s="4"/>
      <c r="AY114" s="1">
        <f t="shared" si="62"/>
        <v>245991.07590930557</v>
      </c>
      <c r="AZ114" s="40">
        <f>AT114*'[3]Opex Summary'!$E$67</f>
        <v>245991.07590930557</v>
      </c>
      <c r="BA114" s="40">
        <f>AU114*'[3]Opex Summary'!$E$67</f>
        <v>0</v>
      </c>
      <c r="BB114" s="40">
        <f>AV114*'[3]Opex Summary'!$E$68</f>
        <v>0</v>
      </c>
      <c r="BC114" s="118">
        <f>AW114*'[3]Opex Summary'!$E$66</f>
        <v>0</v>
      </c>
      <c r="BE114" s="1">
        <f t="shared" si="63"/>
        <v>249266.29866968849</v>
      </c>
      <c r="BF114" s="40">
        <f>AZ114*'[3]Opex Summary'!$F$67</f>
        <v>249266.29866968849</v>
      </c>
      <c r="BG114" s="40">
        <f>BA114*'[3]Opex Summary'!$F$67</f>
        <v>0</v>
      </c>
      <c r="BH114" s="40">
        <f>BB114*'[3]Opex Summary'!$F$68</f>
        <v>0</v>
      </c>
      <c r="BI114" s="118">
        <f>BC114*'[3]Opex Summary'!$F$66</f>
        <v>0</v>
      </c>
      <c r="BK114" s="1">
        <f t="shared" si="64"/>
        <v>253925.32609423593</v>
      </c>
      <c r="BL114" s="40">
        <f>BF114*'[3]Opex Summary'!$G$67</f>
        <v>253925.32609423593</v>
      </c>
      <c r="BM114" s="40">
        <f>BG114*'[3]Opex Summary'!$G$67</f>
        <v>0</v>
      </c>
      <c r="BN114" s="40">
        <f>BH114*'[3]Opex Summary'!$G$68</f>
        <v>0</v>
      </c>
      <c r="BO114" s="118">
        <f>BI114*'[3]Opex Summary'!$G$66</f>
        <v>0</v>
      </c>
      <c r="BQ114" s="1">
        <f t="shared" si="65"/>
        <v>258740.38059119065</v>
      </c>
      <c r="BR114" s="40">
        <f>BL114*'[3]Opex Summary'!$H$67</f>
        <v>258740.38059119065</v>
      </c>
      <c r="BS114" s="40">
        <f>BM114*'[3]Opex Summary'!$H$67</f>
        <v>0</v>
      </c>
      <c r="BT114" s="40">
        <f>BN114*'[3]Opex Summary'!$H$68</f>
        <v>0</v>
      </c>
      <c r="BU114" s="118">
        <f>BO114*'[3]Opex Summary'!$H$66</f>
        <v>0</v>
      </c>
      <c r="BW114" s="1">
        <f t="shared" si="66"/>
        <v>263689.28086087498</v>
      </c>
      <c r="BX114" s="40">
        <f>BR114*'[3]Opex Summary'!$I$67</f>
        <v>263689.28086087498</v>
      </c>
      <c r="BY114" s="40">
        <f>BS114*'[3]Opex Summary'!$I$67</f>
        <v>0</v>
      </c>
      <c r="BZ114" s="40">
        <f>BT114*'[3]Opex Summary'!$I$68</f>
        <v>0</v>
      </c>
      <c r="CA114" s="118">
        <f>BU114*'[3]Opex Summary'!$I$66</f>
        <v>0</v>
      </c>
    </row>
    <row r="115" spans="1:79" ht="12.75">
      <c r="A115" s="5" t="s">
        <v>238</v>
      </c>
      <c r="B115" s="20" t="s">
        <v>514</v>
      </c>
      <c r="C115" s="1">
        <v>2062.39</v>
      </c>
      <c r="D115" s="1">
        <v>0</v>
      </c>
      <c r="E115" s="1">
        <v>0</v>
      </c>
      <c r="F115" s="1">
        <v>0</v>
      </c>
      <c r="H115" s="5" t="s">
        <v>238</v>
      </c>
      <c r="I115" s="20" t="s">
        <v>514</v>
      </c>
      <c r="J115" s="1"/>
      <c r="K115" s="34"/>
      <c r="L115" s="57"/>
      <c r="M115" s="36"/>
      <c r="N115" s="43"/>
      <c r="O115" s="36"/>
      <c r="P115" s="36"/>
      <c r="Q115" s="36"/>
      <c r="R115"/>
      <c r="S115" s="38"/>
      <c r="T115"/>
      <c r="U115" s="39">
        <v>1</v>
      </c>
      <c r="V115" s="39">
        <v>0</v>
      </c>
      <c r="W115"/>
      <c r="X115" s="1">
        <f t="shared" si="44"/>
        <v>2062.39</v>
      </c>
      <c r="Y115" s="40">
        <f t="shared" si="45"/>
        <v>2062.39</v>
      </c>
      <c r="Z115" s="40">
        <f t="shared" si="46"/>
        <v>0</v>
      </c>
      <c r="AA115" s="40">
        <f t="shared" si="47"/>
        <v>0</v>
      </c>
      <c r="AB115" s="118">
        <f t="shared" si="48"/>
        <v>0</v>
      </c>
      <c r="AC115" s="113">
        <f t="shared" si="49"/>
        <v>0</v>
      </c>
      <c r="AD115" s="1">
        <f t="shared" si="50"/>
        <v>0</v>
      </c>
      <c r="AE115" s="1">
        <f t="shared" si="51"/>
        <v>0</v>
      </c>
      <c r="AF115" s="40"/>
      <c r="AG115" s="118"/>
      <c r="AH115" s="113">
        <f t="shared" si="52"/>
        <v>0</v>
      </c>
      <c r="AI115" s="1">
        <f t="shared" si="53"/>
        <v>0</v>
      </c>
      <c r="AJ115" s="1">
        <f t="shared" si="54"/>
        <v>0</v>
      </c>
      <c r="AK115" s="40"/>
      <c r="AL115" s="118"/>
      <c r="AM115" s="1">
        <f t="shared" si="55"/>
        <v>0</v>
      </c>
      <c r="AN115" s="40">
        <f t="shared" si="69"/>
        <v>0</v>
      </c>
      <c r="AO115" s="40">
        <f t="shared" si="70"/>
        <v>0</v>
      </c>
      <c r="AP115" s="40"/>
      <c r="AQ115" s="118"/>
      <c r="AS115" s="1">
        <f t="shared" si="58"/>
        <v>0</v>
      </c>
      <c r="AT115" s="40">
        <f t="shared" si="67"/>
        <v>0</v>
      </c>
      <c r="AU115" s="40">
        <f t="shared" si="67"/>
        <v>0</v>
      </c>
      <c r="AV115" s="40">
        <f t="shared" si="68"/>
        <v>0</v>
      </c>
      <c r="AW115" s="118">
        <f t="shared" si="68"/>
        <v>0</v>
      </c>
      <c r="AX115" s="4"/>
      <c r="AY115" s="1">
        <f t="shared" si="62"/>
        <v>0</v>
      </c>
      <c r="AZ115" s="40">
        <f>AT115*'[3]Opex Summary'!$E$67</f>
        <v>0</v>
      </c>
      <c r="BA115" s="40">
        <f>AU115*'[3]Opex Summary'!$E$67</f>
        <v>0</v>
      </c>
      <c r="BB115" s="40">
        <f>AV115*'[3]Opex Summary'!$E$68</f>
        <v>0</v>
      </c>
      <c r="BC115" s="118">
        <f>AW115*'[3]Opex Summary'!$E$66</f>
        <v>0</v>
      </c>
      <c r="BE115" s="1">
        <f t="shared" si="63"/>
        <v>0</v>
      </c>
      <c r="BF115" s="40">
        <f>AZ115*'[3]Opex Summary'!$F$67</f>
        <v>0</v>
      </c>
      <c r="BG115" s="40">
        <f>BA115*'[3]Opex Summary'!$F$67</f>
        <v>0</v>
      </c>
      <c r="BH115" s="40">
        <f>BB115*'[3]Opex Summary'!$F$68</f>
        <v>0</v>
      </c>
      <c r="BI115" s="118">
        <f>BC115*'[3]Opex Summary'!$F$66</f>
        <v>0</v>
      </c>
      <c r="BK115" s="1">
        <f t="shared" si="64"/>
        <v>0</v>
      </c>
      <c r="BL115" s="40">
        <f>BF115*'[3]Opex Summary'!$G$67</f>
        <v>0</v>
      </c>
      <c r="BM115" s="40">
        <f>BG115*'[3]Opex Summary'!$G$67</f>
        <v>0</v>
      </c>
      <c r="BN115" s="40">
        <f>BH115*'[3]Opex Summary'!$G$68</f>
        <v>0</v>
      </c>
      <c r="BO115" s="118">
        <f>BI115*'[3]Opex Summary'!$G$66</f>
        <v>0</v>
      </c>
      <c r="BQ115" s="1">
        <f t="shared" si="65"/>
        <v>0</v>
      </c>
      <c r="BR115" s="40">
        <f>BL115*'[3]Opex Summary'!$H$67</f>
        <v>0</v>
      </c>
      <c r="BS115" s="40">
        <f>BM115*'[3]Opex Summary'!$H$67</f>
        <v>0</v>
      </c>
      <c r="BT115" s="40">
        <f>BN115*'[3]Opex Summary'!$H$68</f>
        <v>0</v>
      </c>
      <c r="BU115" s="118">
        <f>BO115*'[3]Opex Summary'!$H$66</f>
        <v>0</v>
      </c>
      <c r="BW115" s="1">
        <f t="shared" si="66"/>
        <v>0</v>
      </c>
      <c r="BX115" s="40">
        <f>BR115*'[3]Opex Summary'!$I$67</f>
        <v>0</v>
      </c>
      <c r="BY115" s="40">
        <f>BS115*'[3]Opex Summary'!$I$67</f>
        <v>0</v>
      </c>
      <c r="BZ115" s="40">
        <f>BT115*'[3]Opex Summary'!$I$68</f>
        <v>0</v>
      </c>
      <c r="CA115" s="118">
        <f>BU115*'[3]Opex Summary'!$I$66</f>
        <v>0</v>
      </c>
    </row>
    <row r="116" spans="1:79" ht="12.75">
      <c r="A116" s="5" t="s">
        <v>239</v>
      </c>
      <c r="B116" s="20" t="s">
        <v>515</v>
      </c>
      <c r="C116" s="1">
        <v>0</v>
      </c>
      <c r="D116" s="1">
        <v>0</v>
      </c>
      <c r="E116" s="1">
        <v>0</v>
      </c>
      <c r="F116" s="1">
        <v>0</v>
      </c>
      <c r="H116" s="5" t="s">
        <v>239</v>
      </c>
      <c r="I116" s="20" t="s">
        <v>515</v>
      </c>
      <c r="J116" s="1"/>
      <c r="K116" s="34"/>
      <c r="L116" s="57"/>
      <c r="M116" s="36"/>
      <c r="N116" s="43"/>
      <c r="O116" s="36"/>
      <c r="P116" s="36"/>
      <c r="Q116" s="36"/>
      <c r="R116"/>
      <c r="S116" s="38"/>
      <c r="T116"/>
      <c r="U116" s="39">
        <v>1</v>
      </c>
      <c r="V116" s="39">
        <v>0</v>
      </c>
      <c r="W116"/>
      <c r="X116" s="1">
        <f t="shared" si="44"/>
        <v>0</v>
      </c>
      <c r="Y116" s="40">
        <f t="shared" si="45"/>
        <v>0</v>
      </c>
      <c r="Z116" s="40">
        <f t="shared" si="46"/>
        <v>0</v>
      </c>
      <c r="AA116" s="40">
        <f t="shared" si="47"/>
        <v>0</v>
      </c>
      <c r="AB116" s="118">
        <f t="shared" si="48"/>
        <v>0</v>
      </c>
      <c r="AC116" s="113">
        <f t="shared" si="49"/>
        <v>0</v>
      </c>
      <c r="AD116" s="1">
        <f t="shared" si="50"/>
        <v>0</v>
      </c>
      <c r="AE116" s="1">
        <f t="shared" si="51"/>
        <v>0</v>
      </c>
      <c r="AF116" s="40"/>
      <c r="AG116" s="118"/>
      <c r="AH116" s="113">
        <f t="shared" si="52"/>
        <v>0</v>
      </c>
      <c r="AI116" s="1">
        <f t="shared" si="53"/>
        <v>0</v>
      </c>
      <c r="AJ116" s="1">
        <f t="shared" si="54"/>
        <v>0</v>
      </c>
      <c r="AK116" s="40"/>
      <c r="AL116" s="118"/>
      <c r="AM116" s="1">
        <f t="shared" si="55"/>
        <v>0</v>
      </c>
      <c r="AN116" s="40">
        <f t="shared" si="69"/>
        <v>0</v>
      </c>
      <c r="AO116" s="40">
        <f t="shared" si="70"/>
        <v>0</v>
      </c>
      <c r="AP116" s="40"/>
      <c r="AQ116" s="118"/>
      <c r="AS116" s="1">
        <f t="shared" si="58"/>
        <v>0</v>
      </c>
      <c r="AT116" s="40">
        <f t="shared" si="67"/>
        <v>0</v>
      </c>
      <c r="AU116" s="40">
        <f t="shared" si="67"/>
        <v>0</v>
      </c>
      <c r="AV116" s="40">
        <f t="shared" si="68"/>
        <v>0</v>
      </c>
      <c r="AW116" s="118">
        <f t="shared" si="68"/>
        <v>0</v>
      </c>
      <c r="AX116" s="4"/>
      <c r="AY116" s="1">
        <f t="shared" si="62"/>
        <v>0</v>
      </c>
      <c r="AZ116" s="40">
        <f>AT116*'[3]Opex Summary'!$E$67</f>
        <v>0</v>
      </c>
      <c r="BA116" s="40">
        <f>AU116*'[3]Opex Summary'!$E$67</f>
        <v>0</v>
      </c>
      <c r="BB116" s="40">
        <f>AV116*'[3]Opex Summary'!$E$68</f>
        <v>0</v>
      </c>
      <c r="BC116" s="118">
        <f>AW116*'[3]Opex Summary'!$E$66</f>
        <v>0</v>
      </c>
      <c r="BE116" s="1">
        <f t="shared" si="63"/>
        <v>0</v>
      </c>
      <c r="BF116" s="40">
        <f>AZ116*'[3]Opex Summary'!$F$67</f>
        <v>0</v>
      </c>
      <c r="BG116" s="40">
        <f>BA116*'[3]Opex Summary'!$F$67</f>
        <v>0</v>
      </c>
      <c r="BH116" s="40">
        <f>BB116*'[3]Opex Summary'!$F$68</f>
        <v>0</v>
      </c>
      <c r="BI116" s="118">
        <f>BC116*'[3]Opex Summary'!$F$66</f>
        <v>0</v>
      </c>
      <c r="BK116" s="1">
        <f t="shared" si="64"/>
        <v>0</v>
      </c>
      <c r="BL116" s="40">
        <f>BF116*'[3]Opex Summary'!$G$67</f>
        <v>0</v>
      </c>
      <c r="BM116" s="40">
        <f>BG116*'[3]Opex Summary'!$G$67</f>
        <v>0</v>
      </c>
      <c r="BN116" s="40">
        <f>BH116*'[3]Opex Summary'!$G$68</f>
        <v>0</v>
      </c>
      <c r="BO116" s="118">
        <f>BI116*'[3]Opex Summary'!$G$66</f>
        <v>0</v>
      </c>
      <c r="BQ116" s="1">
        <f t="shared" si="65"/>
        <v>0</v>
      </c>
      <c r="BR116" s="40">
        <f>BL116*'[3]Opex Summary'!$H$67</f>
        <v>0</v>
      </c>
      <c r="BS116" s="40">
        <f>BM116*'[3]Opex Summary'!$H$67</f>
        <v>0</v>
      </c>
      <c r="BT116" s="40">
        <f>BN116*'[3]Opex Summary'!$H$68</f>
        <v>0</v>
      </c>
      <c r="BU116" s="118">
        <f>BO116*'[3]Opex Summary'!$H$66</f>
        <v>0</v>
      </c>
      <c r="BW116" s="1">
        <f t="shared" si="66"/>
        <v>0</v>
      </c>
      <c r="BX116" s="40">
        <f>BR116*'[3]Opex Summary'!$I$67</f>
        <v>0</v>
      </c>
      <c r="BY116" s="40">
        <f>BS116*'[3]Opex Summary'!$I$67</f>
        <v>0</v>
      </c>
      <c r="BZ116" s="40">
        <f>BT116*'[3]Opex Summary'!$I$68</f>
        <v>0</v>
      </c>
      <c r="CA116" s="118">
        <f>BU116*'[3]Opex Summary'!$I$66</f>
        <v>0</v>
      </c>
    </row>
    <row r="117" spans="1:79" ht="12.75">
      <c r="A117" s="5" t="s">
        <v>240</v>
      </c>
      <c r="B117" s="20" t="s">
        <v>516</v>
      </c>
      <c r="C117" s="1">
        <v>0</v>
      </c>
      <c r="D117" s="1">
        <v>0</v>
      </c>
      <c r="E117" s="1">
        <v>0</v>
      </c>
      <c r="F117" s="1">
        <v>0</v>
      </c>
      <c r="H117" s="5" t="s">
        <v>240</v>
      </c>
      <c r="I117" s="20" t="s">
        <v>516</v>
      </c>
      <c r="J117" s="1"/>
      <c r="K117" s="34"/>
      <c r="L117" s="57"/>
      <c r="M117" s="36"/>
      <c r="N117" s="43"/>
      <c r="O117" s="36"/>
      <c r="P117" s="36"/>
      <c r="Q117" s="36"/>
      <c r="R117"/>
      <c r="S117" s="38"/>
      <c r="T117"/>
      <c r="U117" s="39">
        <v>1</v>
      </c>
      <c r="V117" s="39">
        <v>0</v>
      </c>
      <c r="W117"/>
      <c r="X117" s="1">
        <f t="shared" si="44"/>
        <v>0</v>
      </c>
      <c r="Y117" s="40">
        <f t="shared" si="45"/>
        <v>0</v>
      </c>
      <c r="Z117" s="40">
        <f t="shared" si="46"/>
        <v>0</v>
      </c>
      <c r="AA117" s="40">
        <f t="shared" si="47"/>
        <v>0</v>
      </c>
      <c r="AB117" s="118">
        <f t="shared" si="48"/>
        <v>0</v>
      </c>
      <c r="AC117" s="113">
        <f t="shared" si="49"/>
        <v>0</v>
      </c>
      <c r="AD117" s="1">
        <f t="shared" si="50"/>
        <v>0</v>
      </c>
      <c r="AE117" s="1">
        <f t="shared" si="51"/>
        <v>0</v>
      </c>
      <c r="AF117" s="40"/>
      <c r="AG117" s="118"/>
      <c r="AH117" s="113">
        <f t="shared" si="52"/>
        <v>0</v>
      </c>
      <c r="AI117" s="1">
        <f t="shared" si="53"/>
        <v>0</v>
      </c>
      <c r="AJ117" s="1">
        <f t="shared" si="54"/>
        <v>0</v>
      </c>
      <c r="AK117" s="40"/>
      <c r="AL117" s="118"/>
      <c r="AM117" s="1">
        <f t="shared" si="55"/>
        <v>0</v>
      </c>
      <c r="AN117" s="40">
        <f t="shared" si="69"/>
        <v>0</v>
      </c>
      <c r="AO117" s="40">
        <f t="shared" si="70"/>
        <v>0</v>
      </c>
      <c r="AP117" s="40"/>
      <c r="AQ117" s="118"/>
      <c r="AS117" s="1">
        <f t="shared" si="58"/>
        <v>0</v>
      </c>
      <c r="AT117" s="40">
        <f t="shared" si="67"/>
        <v>0</v>
      </c>
      <c r="AU117" s="40">
        <f t="shared" si="67"/>
        <v>0</v>
      </c>
      <c r="AV117" s="40">
        <f t="shared" si="68"/>
        <v>0</v>
      </c>
      <c r="AW117" s="118">
        <f t="shared" si="68"/>
        <v>0</v>
      </c>
      <c r="AX117" s="4"/>
      <c r="AY117" s="1">
        <f t="shared" si="62"/>
        <v>0</v>
      </c>
      <c r="AZ117" s="40">
        <f>AT117*'[3]Opex Summary'!$E$67</f>
        <v>0</v>
      </c>
      <c r="BA117" s="40">
        <f>AU117*'[3]Opex Summary'!$E$67</f>
        <v>0</v>
      </c>
      <c r="BB117" s="40">
        <f>AV117*'[3]Opex Summary'!$E$68</f>
        <v>0</v>
      </c>
      <c r="BC117" s="118">
        <f>AW117*'[3]Opex Summary'!$E$66</f>
        <v>0</v>
      </c>
      <c r="BE117" s="1">
        <f t="shared" si="63"/>
        <v>0</v>
      </c>
      <c r="BF117" s="40">
        <f>AZ117*'[3]Opex Summary'!$F$67</f>
        <v>0</v>
      </c>
      <c r="BG117" s="40">
        <f>BA117*'[3]Opex Summary'!$F$67</f>
        <v>0</v>
      </c>
      <c r="BH117" s="40">
        <f>BB117*'[3]Opex Summary'!$F$68</f>
        <v>0</v>
      </c>
      <c r="BI117" s="118">
        <f>BC117*'[3]Opex Summary'!$F$66</f>
        <v>0</v>
      </c>
      <c r="BK117" s="1">
        <f t="shared" si="64"/>
        <v>0</v>
      </c>
      <c r="BL117" s="40">
        <f>BF117*'[3]Opex Summary'!$G$67</f>
        <v>0</v>
      </c>
      <c r="BM117" s="40">
        <f>BG117*'[3]Opex Summary'!$G$67</f>
        <v>0</v>
      </c>
      <c r="BN117" s="40">
        <f>BH117*'[3]Opex Summary'!$G$68</f>
        <v>0</v>
      </c>
      <c r="BO117" s="118">
        <f>BI117*'[3]Opex Summary'!$G$66</f>
        <v>0</v>
      </c>
      <c r="BQ117" s="1">
        <f t="shared" si="65"/>
        <v>0</v>
      </c>
      <c r="BR117" s="40">
        <f>BL117*'[3]Opex Summary'!$H$67</f>
        <v>0</v>
      </c>
      <c r="BS117" s="40">
        <f>BM117*'[3]Opex Summary'!$H$67</f>
        <v>0</v>
      </c>
      <c r="BT117" s="40">
        <f>BN117*'[3]Opex Summary'!$H$68</f>
        <v>0</v>
      </c>
      <c r="BU117" s="118">
        <f>BO117*'[3]Opex Summary'!$H$66</f>
        <v>0</v>
      </c>
      <c r="BW117" s="1">
        <f t="shared" si="66"/>
        <v>0</v>
      </c>
      <c r="BX117" s="40">
        <f>BR117*'[3]Opex Summary'!$I$67</f>
        <v>0</v>
      </c>
      <c r="BY117" s="40">
        <f>BS117*'[3]Opex Summary'!$I$67</f>
        <v>0</v>
      </c>
      <c r="BZ117" s="40">
        <f>BT117*'[3]Opex Summary'!$I$68</f>
        <v>0</v>
      </c>
      <c r="CA117" s="118">
        <f>BU117*'[3]Opex Summary'!$I$66</f>
        <v>0</v>
      </c>
    </row>
    <row r="118" spans="1:79" ht="12.75">
      <c r="A118" s="5" t="s">
        <v>241</v>
      </c>
      <c r="B118" s="20" t="s">
        <v>517</v>
      </c>
      <c r="C118" s="1">
        <v>126398.94999999997</v>
      </c>
      <c r="D118" s="1">
        <v>2502.17</v>
      </c>
      <c r="E118" s="1">
        <v>0</v>
      </c>
      <c r="F118" s="1">
        <v>0</v>
      </c>
      <c r="H118" s="5" t="s">
        <v>241</v>
      </c>
      <c r="I118" s="20" t="s">
        <v>517</v>
      </c>
      <c r="J118" s="1"/>
      <c r="K118" s="34"/>
      <c r="L118" s="57"/>
      <c r="M118" s="36"/>
      <c r="N118" s="43"/>
      <c r="O118" s="36"/>
      <c r="P118" s="36"/>
      <c r="Q118" s="36"/>
      <c r="R118"/>
      <c r="S118" s="38"/>
      <c r="T118"/>
      <c r="U118" s="39">
        <v>1</v>
      </c>
      <c r="V118" s="39">
        <v>0</v>
      </c>
      <c r="W118"/>
      <c r="X118" s="1">
        <f t="shared" si="44"/>
        <v>126398.94999999997</v>
      </c>
      <c r="Y118" s="40">
        <f t="shared" si="45"/>
        <v>126398.94999999997</v>
      </c>
      <c r="Z118" s="40">
        <f t="shared" si="46"/>
        <v>0</v>
      </c>
      <c r="AA118" s="40">
        <f t="shared" si="47"/>
        <v>0</v>
      </c>
      <c r="AB118" s="118">
        <f t="shared" si="48"/>
        <v>0</v>
      </c>
      <c r="AC118" s="113">
        <f t="shared" si="49"/>
        <v>2502.17</v>
      </c>
      <c r="AD118" s="1">
        <f t="shared" si="50"/>
        <v>2502.17</v>
      </c>
      <c r="AE118" s="1">
        <f t="shared" si="51"/>
        <v>0</v>
      </c>
      <c r="AF118" s="40"/>
      <c r="AG118" s="118"/>
      <c r="AH118" s="113">
        <f t="shared" si="52"/>
        <v>0</v>
      </c>
      <c r="AI118" s="1">
        <f t="shared" si="53"/>
        <v>0</v>
      </c>
      <c r="AJ118" s="1">
        <f t="shared" si="54"/>
        <v>0</v>
      </c>
      <c r="AK118" s="40"/>
      <c r="AL118" s="118"/>
      <c r="AM118" s="1">
        <f t="shared" si="55"/>
        <v>0</v>
      </c>
      <c r="AN118" s="40">
        <f t="shared" si="69"/>
        <v>0</v>
      </c>
      <c r="AO118" s="40">
        <f t="shared" si="70"/>
        <v>0</v>
      </c>
      <c r="AP118" s="40"/>
      <c r="AQ118" s="118"/>
      <c r="AS118" s="1">
        <f t="shared" si="58"/>
        <v>0</v>
      </c>
      <c r="AT118" s="40">
        <f t="shared" si="67"/>
        <v>0</v>
      </c>
      <c r="AU118" s="40">
        <f t="shared" si="67"/>
        <v>0</v>
      </c>
      <c r="AV118" s="40">
        <f t="shared" si="68"/>
        <v>0</v>
      </c>
      <c r="AW118" s="118">
        <f t="shared" si="68"/>
        <v>0</v>
      </c>
      <c r="AX118" s="4"/>
      <c r="AY118" s="1">
        <f t="shared" si="62"/>
        <v>0</v>
      </c>
      <c r="AZ118" s="40">
        <f>AT118*'[3]Opex Summary'!$E$67</f>
        <v>0</v>
      </c>
      <c r="BA118" s="40">
        <f>AU118*'[3]Opex Summary'!$E$67</f>
        <v>0</v>
      </c>
      <c r="BB118" s="40">
        <f>AV118*'[3]Opex Summary'!$E$68</f>
        <v>0</v>
      </c>
      <c r="BC118" s="118">
        <f>AW118*'[3]Opex Summary'!$E$66</f>
        <v>0</v>
      </c>
      <c r="BE118" s="1">
        <f t="shared" si="63"/>
        <v>0</v>
      </c>
      <c r="BF118" s="40">
        <f>AZ118*'[3]Opex Summary'!$F$67</f>
        <v>0</v>
      </c>
      <c r="BG118" s="40">
        <f>BA118*'[3]Opex Summary'!$F$67</f>
        <v>0</v>
      </c>
      <c r="BH118" s="40">
        <f>BB118*'[3]Opex Summary'!$F$68</f>
        <v>0</v>
      </c>
      <c r="BI118" s="118">
        <f>BC118*'[3]Opex Summary'!$F$66</f>
        <v>0</v>
      </c>
      <c r="BK118" s="1">
        <f t="shared" si="64"/>
        <v>0</v>
      </c>
      <c r="BL118" s="40">
        <f>BF118*'[3]Opex Summary'!$G$67</f>
        <v>0</v>
      </c>
      <c r="BM118" s="40">
        <f>BG118*'[3]Opex Summary'!$G$67</f>
        <v>0</v>
      </c>
      <c r="BN118" s="40">
        <f>BH118*'[3]Opex Summary'!$G$68</f>
        <v>0</v>
      </c>
      <c r="BO118" s="118">
        <f>BI118*'[3]Opex Summary'!$G$66</f>
        <v>0</v>
      </c>
      <c r="BQ118" s="1">
        <f t="shared" si="65"/>
        <v>0</v>
      </c>
      <c r="BR118" s="40">
        <f>BL118*'[3]Opex Summary'!$H$67</f>
        <v>0</v>
      </c>
      <c r="BS118" s="40">
        <f>BM118*'[3]Opex Summary'!$H$67</f>
        <v>0</v>
      </c>
      <c r="BT118" s="40">
        <f>BN118*'[3]Opex Summary'!$H$68</f>
        <v>0</v>
      </c>
      <c r="BU118" s="118">
        <f>BO118*'[3]Opex Summary'!$H$66</f>
        <v>0</v>
      </c>
      <c r="BW118" s="1">
        <f t="shared" si="66"/>
        <v>0</v>
      </c>
      <c r="BX118" s="40">
        <f>BR118*'[3]Opex Summary'!$I$67</f>
        <v>0</v>
      </c>
      <c r="BY118" s="40">
        <f>BS118*'[3]Opex Summary'!$I$67</f>
        <v>0</v>
      </c>
      <c r="BZ118" s="40">
        <f>BT118*'[3]Opex Summary'!$I$68</f>
        <v>0</v>
      </c>
      <c r="CA118" s="118">
        <f>BU118*'[3]Opex Summary'!$I$66</f>
        <v>0</v>
      </c>
    </row>
    <row r="119" spans="1:79" ht="12.75">
      <c r="A119" s="5" t="s">
        <v>242</v>
      </c>
      <c r="B119" s="20" t="s">
        <v>518</v>
      </c>
      <c r="C119" s="1">
        <v>0</v>
      </c>
      <c r="D119" s="1">
        <v>0</v>
      </c>
      <c r="E119" s="1">
        <v>0</v>
      </c>
      <c r="F119" s="1">
        <v>0</v>
      </c>
      <c r="H119" s="5" t="s">
        <v>242</v>
      </c>
      <c r="I119" s="20" t="s">
        <v>518</v>
      </c>
      <c r="J119" s="1"/>
      <c r="K119" s="34"/>
      <c r="L119" s="57"/>
      <c r="M119" s="36"/>
      <c r="N119" s="43"/>
      <c r="O119" s="36"/>
      <c r="P119" s="36"/>
      <c r="Q119" s="36"/>
      <c r="R119"/>
      <c r="S119" s="38"/>
      <c r="T119"/>
      <c r="U119" s="39">
        <v>1</v>
      </c>
      <c r="V119" s="39">
        <v>0</v>
      </c>
      <c r="W119"/>
      <c r="X119" s="1">
        <f t="shared" si="44"/>
        <v>0</v>
      </c>
      <c r="Y119" s="40">
        <f t="shared" si="45"/>
        <v>0</v>
      </c>
      <c r="Z119" s="40">
        <f t="shared" si="46"/>
        <v>0</v>
      </c>
      <c r="AA119" s="40">
        <f t="shared" si="47"/>
        <v>0</v>
      </c>
      <c r="AB119" s="118">
        <f t="shared" si="48"/>
        <v>0</v>
      </c>
      <c r="AC119" s="113">
        <f t="shared" si="49"/>
        <v>0</v>
      </c>
      <c r="AD119" s="1">
        <f t="shared" si="50"/>
        <v>0</v>
      </c>
      <c r="AE119" s="1">
        <f t="shared" si="51"/>
        <v>0</v>
      </c>
      <c r="AF119" s="40"/>
      <c r="AG119" s="118"/>
      <c r="AH119" s="113">
        <f t="shared" si="52"/>
        <v>0</v>
      </c>
      <c r="AI119" s="1">
        <f t="shared" si="53"/>
        <v>0</v>
      </c>
      <c r="AJ119" s="1">
        <f t="shared" si="54"/>
        <v>0</v>
      </c>
      <c r="AK119" s="40"/>
      <c r="AL119" s="118"/>
      <c r="AM119" s="1">
        <f t="shared" si="55"/>
        <v>0</v>
      </c>
      <c r="AN119" s="40">
        <f t="shared" si="69"/>
        <v>0</v>
      </c>
      <c r="AO119" s="40">
        <f t="shared" si="70"/>
        <v>0</v>
      </c>
      <c r="AP119" s="40"/>
      <c r="AQ119" s="118"/>
      <c r="AS119" s="1">
        <f t="shared" si="58"/>
        <v>0</v>
      </c>
      <c r="AT119" s="40">
        <f t="shared" si="67"/>
        <v>0</v>
      </c>
      <c r="AU119" s="40">
        <f t="shared" si="67"/>
        <v>0</v>
      </c>
      <c r="AV119" s="40">
        <f t="shared" si="68"/>
        <v>0</v>
      </c>
      <c r="AW119" s="118">
        <f t="shared" si="68"/>
        <v>0</v>
      </c>
      <c r="AX119" s="4"/>
      <c r="AY119" s="1">
        <f t="shared" si="62"/>
        <v>0</v>
      </c>
      <c r="AZ119" s="40">
        <f>AT119*'[3]Opex Summary'!$E$67</f>
        <v>0</v>
      </c>
      <c r="BA119" s="40">
        <f>AU119*'[3]Opex Summary'!$E$67</f>
        <v>0</v>
      </c>
      <c r="BB119" s="40">
        <f>AV119*'[3]Opex Summary'!$E$68</f>
        <v>0</v>
      </c>
      <c r="BC119" s="118">
        <f>AW119*'[3]Opex Summary'!$E$66</f>
        <v>0</v>
      </c>
      <c r="BE119" s="1">
        <f t="shared" si="63"/>
        <v>0</v>
      </c>
      <c r="BF119" s="40">
        <f>AZ119*'[3]Opex Summary'!$F$67</f>
        <v>0</v>
      </c>
      <c r="BG119" s="40">
        <f>BA119*'[3]Opex Summary'!$F$67</f>
        <v>0</v>
      </c>
      <c r="BH119" s="40">
        <f>BB119*'[3]Opex Summary'!$F$68</f>
        <v>0</v>
      </c>
      <c r="BI119" s="118">
        <f>BC119*'[3]Opex Summary'!$F$66</f>
        <v>0</v>
      </c>
      <c r="BK119" s="1">
        <f t="shared" si="64"/>
        <v>0</v>
      </c>
      <c r="BL119" s="40">
        <f>BF119*'[3]Opex Summary'!$G$67</f>
        <v>0</v>
      </c>
      <c r="BM119" s="40">
        <f>BG119*'[3]Opex Summary'!$G$67</f>
        <v>0</v>
      </c>
      <c r="BN119" s="40">
        <f>BH119*'[3]Opex Summary'!$G$68</f>
        <v>0</v>
      </c>
      <c r="BO119" s="118">
        <f>BI119*'[3]Opex Summary'!$G$66</f>
        <v>0</v>
      </c>
      <c r="BQ119" s="1">
        <f t="shared" si="65"/>
        <v>0</v>
      </c>
      <c r="BR119" s="40">
        <f>BL119*'[3]Opex Summary'!$H$67</f>
        <v>0</v>
      </c>
      <c r="BS119" s="40">
        <f>BM119*'[3]Opex Summary'!$H$67</f>
        <v>0</v>
      </c>
      <c r="BT119" s="40">
        <f>BN119*'[3]Opex Summary'!$H$68</f>
        <v>0</v>
      </c>
      <c r="BU119" s="118">
        <f>BO119*'[3]Opex Summary'!$H$66</f>
        <v>0</v>
      </c>
      <c r="BW119" s="1">
        <f t="shared" si="66"/>
        <v>0</v>
      </c>
      <c r="BX119" s="40">
        <f>BR119*'[3]Opex Summary'!$I$67</f>
        <v>0</v>
      </c>
      <c r="BY119" s="40">
        <f>BS119*'[3]Opex Summary'!$I$67</f>
        <v>0</v>
      </c>
      <c r="BZ119" s="40">
        <f>BT119*'[3]Opex Summary'!$I$68</f>
        <v>0</v>
      </c>
      <c r="CA119" s="118">
        <f>BU119*'[3]Opex Summary'!$I$66</f>
        <v>0</v>
      </c>
    </row>
    <row r="120" spans="1:79" ht="12.75">
      <c r="A120" s="5" t="s">
        <v>243</v>
      </c>
      <c r="B120" s="20" t="s">
        <v>519</v>
      </c>
      <c r="C120" s="1">
        <v>0</v>
      </c>
      <c r="D120" s="1">
        <v>0</v>
      </c>
      <c r="E120" s="1">
        <v>0</v>
      </c>
      <c r="F120" s="1">
        <v>0</v>
      </c>
      <c r="H120" s="5" t="s">
        <v>243</v>
      </c>
      <c r="I120" s="20" t="s">
        <v>519</v>
      </c>
      <c r="J120" s="1"/>
      <c r="K120" s="34"/>
      <c r="L120" s="57"/>
      <c r="M120" s="36"/>
      <c r="N120" s="43"/>
      <c r="O120" s="36"/>
      <c r="P120" s="36"/>
      <c r="Q120" s="36"/>
      <c r="R120"/>
      <c r="S120" s="38"/>
      <c r="T120"/>
      <c r="U120" s="39">
        <v>1</v>
      </c>
      <c r="V120" s="39">
        <v>0</v>
      </c>
      <c r="W120"/>
      <c r="X120" s="1">
        <f t="shared" si="44"/>
        <v>0</v>
      </c>
      <c r="Y120" s="40">
        <f t="shared" si="45"/>
        <v>0</v>
      </c>
      <c r="Z120" s="40">
        <f t="shared" si="46"/>
        <v>0</v>
      </c>
      <c r="AA120" s="40">
        <f t="shared" si="47"/>
        <v>0</v>
      </c>
      <c r="AB120" s="118">
        <f t="shared" si="48"/>
        <v>0</v>
      </c>
      <c r="AC120" s="113">
        <f t="shared" si="49"/>
        <v>0</v>
      </c>
      <c r="AD120" s="1">
        <f t="shared" si="50"/>
        <v>0</v>
      </c>
      <c r="AE120" s="1">
        <f t="shared" si="51"/>
        <v>0</v>
      </c>
      <c r="AF120" s="40"/>
      <c r="AG120" s="118"/>
      <c r="AH120" s="113">
        <f t="shared" si="52"/>
        <v>0</v>
      </c>
      <c r="AI120" s="1">
        <f t="shared" si="53"/>
        <v>0</v>
      </c>
      <c r="AJ120" s="1">
        <f t="shared" si="54"/>
        <v>0</v>
      </c>
      <c r="AK120" s="40"/>
      <c r="AL120" s="118"/>
      <c r="AM120" s="1">
        <f t="shared" si="55"/>
        <v>0</v>
      </c>
      <c r="AN120" s="40">
        <f t="shared" si="69"/>
        <v>0</v>
      </c>
      <c r="AO120" s="40">
        <f t="shared" si="70"/>
        <v>0</v>
      </c>
      <c r="AP120" s="40"/>
      <c r="AQ120" s="118"/>
      <c r="AS120" s="1">
        <f t="shared" si="58"/>
        <v>0</v>
      </c>
      <c r="AT120" s="40">
        <f t="shared" si="67"/>
        <v>0</v>
      </c>
      <c r="AU120" s="40">
        <f t="shared" si="67"/>
        <v>0</v>
      </c>
      <c r="AV120" s="40">
        <f t="shared" si="68"/>
        <v>0</v>
      </c>
      <c r="AW120" s="118">
        <f t="shared" si="68"/>
        <v>0</v>
      </c>
      <c r="AX120" s="4"/>
      <c r="AY120" s="1">
        <f t="shared" si="62"/>
        <v>0</v>
      </c>
      <c r="AZ120" s="40">
        <f>AT120*'[3]Opex Summary'!$E$67</f>
        <v>0</v>
      </c>
      <c r="BA120" s="40">
        <f>AU120*'[3]Opex Summary'!$E$67</f>
        <v>0</v>
      </c>
      <c r="BB120" s="40">
        <f>AV120*'[3]Opex Summary'!$E$68</f>
        <v>0</v>
      </c>
      <c r="BC120" s="118">
        <f>AW120*'[3]Opex Summary'!$E$66</f>
        <v>0</v>
      </c>
      <c r="BE120" s="1">
        <f t="shared" si="63"/>
        <v>0</v>
      </c>
      <c r="BF120" s="40">
        <f>AZ120*'[3]Opex Summary'!$F$67</f>
        <v>0</v>
      </c>
      <c r="BG120" s="40">
        <f>BA120*'[3]Opex Summary'!$F$67</f>
        <v>0</v>
      </c>
      <c r="BH120" s="40">
        <f>BB120*'[3]Opex Summary'!$F$68</f>
        <v>0</v>
      </c>
      <c r="BI120" s="118">
        <f>BC120*'[3]Opex Summary'!$F$66</f>
        <v>0</v>
      </c>
      <c r="BK120" s="1">
        <f t="shared" si="64"/>
        <v>0</v>
      </c>
      <c r="BL120" s="40">
        <f>BF120*'[3]Opex Summary'!$G$67</f>
        <v>0</v>
      </c>
      <c r="BM120" s="40">
        <f>BG120*'[3]Opex Summary'!$G$67</f>
        <v>0</v>
      </c>
      <c r="BN120" s="40">
        <f>BH120*'[3]Opex Summary'!$G$68</f>
        <v>0</v>
      </c>
      <c r="BO120" s="118">
        <f>BI120*'[3]Opex Summary'!$G$66</f>
        <v>0</v>
      </c>
      <c r="BQ120" s="1">
        <f t="shared" si="65"/>
        <v>0</v>
      </c>
      <c r="BR120" s="40">
        <f>BL120*'[3]Opex Summary'!$H$67</f>
        <v>0</v>
      </c>
      <c r="BS120" s="40">
        <f>BM120*'[3]Opex Summary'!$H$67</f>
        <v>0</v>
      </c>
      <c r="BT120" s="40">
        <f>BN120*'[3]Opex Summary'!$H$68</f>
        <v>0</v>
      </c>
      <c r="BU120" s="118">
        <f>BO120*'[3]Opex Summary'!$H$66</f>
        <v>0</v>
      </c>
      <c r="BW120" s="1">
        <f t="shared" si="66"/>
        <v>0</v>
      </c>
      <c r="BX120" s="40">
        <f>BR120*'[3]Opex Summary'!$I$67</f>
        <v>0</v>
      </c>
      <c r="BY120" s="40">
        <f>BS120*'[3]Opex Summary'!$I$67</f>
        <v>0</v>
      </c>
      <c r="BZ120" s="40">
        <f>BT120*'[3]Opex Summary'!$I$68</f>
        <v>0</v>
      </c>
      <c r="CA120" s="118">
        <f>BU120*'[3]Opex Summary'!$I$66</f>
        <v>0</v>
      </c>
    </row>
    <row r="121" spans="1:79" ht="12.75">
      <c r="A121" s="5" t="s">
        <v>61</v>
      </c>
      <c r="B121" s="20" t="s">
        <v>334</v>
      </c>
      <c r="C121" s="1">
        <v>80517.279999999999</v>
      </c>
      <c r="D121" s="1">
        <v>29664.410000000007</v>
      </c>
      <c r="E121" s="1">
        <v>27408.120000000003</v>
      </c>
      <c r="F121" s="1">
        <v>67081.3</v>
      </c>
      <c r="H121" s="5" t="s">
        <v>61</v>
      </c>
      <c r="I121" s="20" t="s">
        <v>334</v>
      </c>
      <c r="J121" s="1">
        <v>67081.3</v>
      </c>
      <c r="K121" s="58">
        <f>J121*1.025*3</f>
        <v>206274.9975</v>
      </c>
      <c r="L121" s="57">
        <f t="shared" si="60"/>
        <v>206274.9975</v>
      </c>
      <c r="M121" s="36">
        <v>0</v>
      </c>
      <c r="N121" s="43"/>
      <c r="O121" s="36"/>
      <c r="P121" s="36">
        <v>0</v>
      </c>
      <c r="Q121" s="36">
        <f>K121</f>
        <v>206274.9975</v>
      </c>
      <c r="R121"/>
      <c r="S121" s="38">
        <f t="shared" si="23"/>
        <v>206274.9975</v>
      </c>
      <c r="T121"/>
      <c r="U121" s="39">
        <v>1</v>
      </c>
      <c r="V121" s="39">
        <v>0</v>
      </c>
      <c r="W121"/>
      <c r="X121" s="1">
        <f t="shared" si="44"/>
        <v>80517.279999999999</v>
      </c>
      <c r="Y121" s="110"/>
      <c r="Z121" s="110"/>
      <c r="AA121" s="110"/>
      <c r="AB121" s="121">
        <f>X121</f>
        <v>80517.279999999999</v>
      </c>
      <c r="AC121" s="113">
        <f t="shared" si="49"/>
        <v>29664.410000000007</v>
      </c>
      <c r="AD121" s="110"/>
      <c r="AE121" s="110"/>
      <c r="AF121" s="110"/>
      <c r="AG121" s="121">
        <f>AC121</f>
        <v>29664.410000000007</v>
      </c>
      <c r="AH121" s="113">
        <f t="shared" si="52"/>
        <v>27408.120000000003</v>
      </c>
      <c r="AI121" s="110"/>
      <c r="AJ121" s="110"/>
      <c r="AK121" s="110"/>
      <c r="AL121" s="121">
        <f>AH121</f>
        <v>27408.120000000003</v>
      </c>
      <c r="AM121" s="1">
        <f t="shared" si="55"/>
        <v>67081.3</v>
      </c>
      <c r="AN121" s="110"/>
      <c r="AO121" s="110"/>
      <c r="AP121" s="110"/>
      <c r="AQ121" s="121">
        <f>AM121</f>
        <v>67081.3</v>
      </c>
      <c r="AS121" s="1">
        <f>AM121*1.025</f>
        <v>68758.332500000004</v>
      </c>
      <c r="AT121" s="110">
        <f t="shared" si="67"/>
        <v>0</v>
      </c>
      <c r="AU121" s="110">
        <f t="shared" si="67"/>
        <v>0</v>
      </c>
      <c r="AV121" s="110">
        <f t="shared" si="68"/>
        <v>0</v>
      </c>
      <c r="AW121" s="121">
        <f>AQ121*1.025</f>
        <v>68758.332500000004</v>
      </c>
      <c r="AX121" s="4"/>
      <c r="AY121" s="1">
        <f t="shared" si="62"/>
        <v>69368.241285853568</v>
      </c>
      <c r="AZ121" s="40">
        <f>AT121*'[3]Opex Summary'!$E$67</f>
        <v>0</v>
      </c>
      <c r="BA121" s="40">
        <f>AU121*'[3]Opex Summary'!$E$67</f>
        <v>0</v>
      </c>
      <c r="BB121" s="40">
        <f>AV121*'[3]Opex Summary'!$E$68</f>
        <v>0</v>
      </c>
      <c r="BC121" s="118">
        <f>AW121*'[3]Opex Summary'!$E$66</f>
        <v>69368.241285853568</v>
      </c>
      <c r="BE121" s="1">
        <f t="shared" si="63"/>
        <v>70484.516833169648</v>
      </c>
      <c r="BF121" s="40">
        <f>AZ121*'[3]Opex Summary'!$F$67</f>
        <v>0</v>
      </c>
      <c r="BG121" s="40">
        <f>BA121*'[3]Opex Summary'!$F$67</f>
        <v>0</v>
      </c>
      <c r="BH121" s="40">
        <f>BB121*'[3]Opex Summary'!$F$68</f>
        <v>0</v>
      </c>
      <c r="BI121" s="118">
        <f>BC121*'[3]Opex Summary'!$F$66</f>
        <v>70484.516833169648</v>
      </c>
      <c r="BK121" s="1">
        <f t="shared" si="64"/>
        <v>72025.058608083244</v>
      </c>
      <c r="BL121" s="40">
        <f>BF121*'[3]Opex Summary'!$G$67</f>
        <v>0</v>
      </c>
      <c r="BM121" s="40">
        <f>BG121*'[3]Opex Summary'!$G$67</f>
        <v>0</v>
      </c>
      <c r="BN121" s="40">
        <f>BH121*'[3]Opex Summary'!$G$68</f>
        <v>0</v>
      </c>
      <c r="BO121" s="118">
        <f>BI121*'[3]Opex Summary'!$G$66</f>
        <v>72025.058608083244</v>
      </c>
      <c r="BQ121" s="1">
        <f t="shared" si="65"/>
        <v>73602.071216687109</v>
      </c>
      <c r="BR121" s="40">
        <f>BL121*'[3]Opex Summary'!$H$67</f>
        <v>0</v>
      </c>
      <c r="BS121" s="40">
        <f>BM121*'[3]Opex Summary'!$H$67</f>
        <v>0</v>
      </c>
      <c r="BT121" s="40">
        <f>BN121*'[3]Opex Summary'!$H$68</f>
        <v>0</v>
      </c>
      <c r="BU121" s="118">
        <f>BO121*'[3]Opex Summary'!$H$66</f>
        <v>73602.071216687109</v>
      </c>
      <c r="BW121" s="1">
        <f t="shared" si="66"/>
        <v>75210.262124350251</v>
      </c>
      <c r="BX121" s="40">
        <f>BR121*'[3]Opex Summary'!$I$67</f>
        <v>0</v>
      </c>
      <c r="BY121" s="40">
        <f>BS121*'[3]Opex Summary'!$I$67</f>
        <v>0</v>
      </c>
      <c r="BZ121" s="40">
        <f>BT121*'[3]Opex Summary'!$I$68</f>
        <v>0</v>
      </c>
      <c r="CA121" s="118">
        <f>BU121*'[3]Opex Summary'!$I$66</f>
        <v>75210.262124350251</v>
      </c>
    </row>
    <row r="122" spans="1:79" ht="12.75">
      <c r="A122" s="5" t="s">
        <v>244</v>
      </c>
      <c r="B122" s="20" t="s">
        <v>520</v>
      </c>
      <c r="C122" s="1">
        <v>38903.789999999986</v>
      </c>
      <c r="D122" s="1">
        <v>131383.76999999999</v>
      </c>
      <c r="E122" s="1">
        <v>830.12999999999988</v>
      </c>
      <c r="F122" s="1">
        <v>0</v>
      </c>
      <c r="H122" s="5" t="s">
        <v>244</v>
      </c>
      <c r="I122" s="20" t="s">
        <v>520</v>
      </c>
      <c r="J122" s="1"/>
      <c r="K122" s="58"/>
      <c r="L122" s="57"/>
      <c r="M122" s="36"/>
      <c r="N122" s="43"/>
      <c r="O122" s="36"/>
      <c r="P122" s="36"/>
      <c r="Q122" s="36"/>
      <c r="R122"/>
      <c r="S122" s="38"/>
      <c r="T122"/>
      <c r="U122" s="39">
        <v>1</v>
      </c>
      <c r="V122" s="39">
        <v>0</v>
      </c>
      <c r="W122"/>
      <c r="X122" s="1">
        <f t="shared" si="44"/>
        <v>38903.789999999986</v>
      </c>
      <c r="Y122" s="40">
        <f t="shared" si="45"/>
        <v>38903.789999999986</v>
      </c>
      <c r="Z122" s="40">
        <f t="shared" si="46"/>
        <v>0</v>
      </c>
      <c r="AA122" s="40">
        <f t="shared" si="47"/>
        <v>0</v>
      </c>
      <c r="AB122" s="118">
        <f t="shared" si="48"/>
        <v>0</v>
      </c>
      <c r="AC122" s="113">
        <f t="shared" si="49"/>
        <v>131383.76999999999</v>
      </c>
      <c r="AD122" s="1">
        <f t="shared" si="50"/>
        <v>131383.76999999999</v>
      </c>
      <c r="AE122" s="1">
        <f t="shared" si="51"/>
        <v>0</v>
      </c>
      <c r="AF122" s="40"/>
      <c r="AG122" s="118"/>
      <c r="AH122" s="113">
        <f t="shared" si="52"/>
        <v>830.12999999999988</v>
      </c>
      <c r="AI122" s="1">
        <f t="shared" si="53"/>
        <v>830.12999999999988</v>
      </c>
      <c r="AJ122" s="1">
        <f t="shared" si="54"/>
        <v>0</v>
      </c>
      <c r="AK122" s="40"/>
      <c r="AL122" s="118"/>
      <c r="AM122" s="1">
        <f t="shared" si="55"/>
        <v>0</v>
      </c>
      <c r="AN122" s="40">
        <f t="shared" ref="AN122:AN128" si="71">AM122*U122</f>
        <v>0</v>
      </c>
      <c r="AO122" s="40">
        <f t="shared" ref="AO122:AO128" si="72">AM122*V122</f>
        <v>0</v>
      </c>
      <c r="AP122" s="40"/>
      <c r="AQ122" s="118"/>
      <c r="AS122" s="1">
        <f t="shared" si="58"/>
        <v>0</v>
      </c>
      <c r="AT122" s="40">
        <f t="shared" si="67"/>
        <v>0</v>
      </c>
      <c r="AU122" s="40">
        <f t="shared" si="67"/>
        <v>0</v>
      </c>
      <c r="AV122" s="40">
        <f t="shared" si="68"/>
        <v>0</v>
      </c>
      <c r="AW122" s="118">
        <f t="shared" si="68"/>
        <v>0</v>
      </c>
      <c r="AX122" s="4"/>
      <c r="AY122" s="1">
        <f t="shared" si="62"/>
        <v>0</v>
      </c>
      <c r="AZ122" s="40">
        <f>AT122*'[3]Opex Summary'!$E$67</f>
        <v>0</v>
      </c>
      <c r="BA122" s="40">
        <f>AU122*'[3]Opex Summary'!$E$67</f>
        <v>0</v>
      </c>
      <c r="BB122" s="40">
        <f>AV122*'[3]Opex Summary'!$E$68</f>
        <v>0</v>
      </c>
      <c r="BC122" s="118">
        <f>AW122*'[3]Opex Summary'!$E$66</f>
        <v>0</v>
      </c>
      <c r="BE122" s="1">
        <f t="shared" si="63"/>
        <v>0</v>
      </c>
      <c r="BF122" s="40">
        <f>AZ122*'[3]Opex Summary'!$F$67</f>
        <v>0</v>
      </c>
      <c r="BG122" s="40">
        <f>BA122*'[3]Opex Summary'!$F$67</f>
        <v>0</v>
      </c>
      <c r="BH122" s="40">
        <f>BB122*'[3]Opex Summary'!$F$68</f>
        <v>0</v>
      </c>
      <c r="BI122" s="118">
        <f>BC122*'[3]Opex Summary'!$F$66</f>
        <v>0</v>
      </c>
      <c r="BK122" s="1">
        <f t="shared" si="64"/>
        <v>0</v>
      </c>
      <c r="BL122" s="40">
        <f>BF122*'[3]Opex Summary'!$G$67</f>
        <v>0</v>
      </c>
      <c r="BM122" s="40">
        <f>BG122*'[3]Opex Summary'!$G$67</f>
        <v>0</v>
      </c>
      <c r="BN122" s="40">
        <f>BH122*'[3]Opex Summary'!$G$68</f>
        <v>0</v>
      </c>
      <c r="BO122" s="118">
        <f>BI122*'[3]Opex Summary'!$G$66</f>
        <v>0</v>
      </c>
      <c r="BQ122" s="1">
        <f t="shared" si="65"/>
        <v>0</v>
      </c>
      <c r="BR122" s="40">
        <f>BL122*'[3]Opex Summary'!$H$67</f>
        <v>0</v>
      </c>
      <c r="BS122" s="40">
        <f>BM122*'[3]Opex Summary'!$H$67</f>
        <v>0</v>
      </c>
      <c r="BT122" s="40">
        <f>BN122*'[3]Opex Summary'!$H$68</f>
        <v>0</v>
      </c>
      <c r="BU122" s="118">
        <f>BO122*'[3]Opex Summary'!$H$66</f>
        <v>0</v>
      </c>
      <c r="BW122" s="1">
        <f t="shared" si="66"/>
        <v>0</v>
      </c>
      <c r="BX122" s="40">
        <f>BR122*'[3]Opex Summary'!$I$67</f>
        <v>0</v>
      </c>
      <c r="BY122" s="40">
        <f>BS122*'[3]Opex Summary'!$I$67</f>
        <v>0</v>
      </c>
      <c r="BZ122" s="40">
        <f>BT122*'[3]Opex Summary'!$I$68</f>
        <v>0</v>
      </c>
      <c r="CA122" s="118">
        <f>BU122*'[3]Opex Summary'!$I$66</f>
        <v>0</v>
      </c>
    </row>
    <row r="123" spans="1:79" ht="12.75">
      <c r="A123" s="5" t="s">
        <v>245</v>
      </c>
      <c r="B123" s="20" t="s">
        <v>521</v>
      </c>
      <c r="C123" s="1">
        <v>0</v>
      </c>
      <c r="D123" s="1">
        <v>0</v>
      </c>
      <c r="E123" s="1">
        <v>0</v>
      </c>
      <c r="F123" s="1">
        <v>0</v>
      </c>
      <c r="H123" s="5" t="s">
        <v>245</v>
      </c>
      <c r="I123" s="20" t="s">
        <v>521</v>
      </c>
      <c r="J123" s="1"/>
      <c r="K123" s="58"/>
      <c r="L123" s="57"/>
      <c r="M123" s="36"/>
      <c r="N123" s="43"/>
      <c r="O123" s="36"/>
      <c r="P123" s="36"/>
      <c r="Q123" s="36"/>
      <c r="R123"/>
      <c r="S123" s="38"/>
      <c r="T123"/>
      <c r="U123" s="39">
        <v>1</v>
      </c>
      <c r="V123" s="39">
        <v>0</v>
      </c>
      <c r="W123"/>
      <c r="X123" s="1">
        <f t="shared" si="44"/>
        <v>0</v>
      </c>
      <c r="Y123" s="40">
        <f t="shared" si="45"/>
        <v>0</v>
      </c>
      <c r="Z123" s="40">
        <f t="shared" si="46"/>
        <v>0</v>
      </c>
      <c r="AA123" s="40">
        <f t="shared" si="47"/>
        <v>0</v>
      </c>
      <c r="AB123" s="118">
        <f t="shared" si="48"/>
        <v>0</v>
      </c>
      <c r="AC123" s="113">
        <f t="shared" si="49"/>
        <v>0</v>
      </c>
      <c r="AD123" s="1">
        <f t="shared" si="50"/>
        <v>0</v>
      </c>
      <c r="AE123" s="1">
        <f t="shared" si="51"/>
        <v>0</v>
      </c>
      <c r="AF123" s="40"/>
      <c r="AG123" s="118"/>
      <c r="AH123" s="113">
        <f t="shared" si="52"/>
        <v>0</v>
      </c>
      <c r="AI123" s="1">
        <f t="shared" si="53"/>
        <v>0</v>
      </c>
      <c r="AJ123" s="1">
        <f t="shared" si="54"/>
        <v>0</v>
      </c>
      <c r="AK123" s="40"/>
      <c r="AL123" s="118"/>
      <c r="AM123" s="1">
        <f t="shared" si="55"/>
        <v>0</v>
      </c>
      <c r="AN123" s="40">
        <f t="shared" si="71"/>
        <v>0</v>
      </c>
      <c r="AO123" s="40">
        <f t="shared" si="72"/>
        <v>0</v>
      </c>
      <c r="AP123" s="40"/>
      <c r="AQ123" s="118"/>
      <c r="AS123" s="1">
        <f t="shared" si="58"/>
        <v>0</v>
      </c>
      <c r="AT123" s="40">
        <f t="shared" si="67"/>
        <v>0</v>
      </c>
      <c r="AU123" s="40">
        <f t="shared" si="67"/>
        <v>0</v>
      </c>
      <c r="AV123" s="40">
        <f t="shared" si="68"/>
        <v>0</v>
      </c>
      <c r="AW123" s="118">
        <f t="shared" si="68"/>
        <v>0</v>
      </c>
      <c r="AX123" s="4"/>
      <c r="AY123" s="1">
        <f t="shared" si="62"/>
        <v>0</v>
      </c>
      <c r="AZ123" s="40">
        <f>AT123*'[3]Opex Summary'!$E$67</f>
        <v>0</v>
      </c>
      <c r="BA123" s="40">
        <f>AU123*'[3]Opex Summary'!$E$67</f>
        <v>0</v>
      </c>
      <c r="BB123" s="40">
        <f>AV123*'[3]Opex Summary'!$E$68</f>
        <v>0</v>
      </c>
      <c r="BC123" s="118">
        <f>AW123*'[3]Opex Summary'!$E$66</f>
        <v>0</v>
      </c>
      <c r="BE123" s="1">
        <f t="shared" si="63"/>
        <v>0</v>
      </c>
      <c r="BF123" s="40">
        <f>AZ123*'[3]Opex Summary'!$F$67</f>
        <v>0</v>
      </c>
      <c r="BG123" s="40">
        <f>BA123*'[3]Opex Summary'!$F$67</f>
        <v>0</v>
      </c>
      <c r="BH123" s="40">
        <f>BB123*'[3]Opex Summary'!$F$68</f>
        <v>0</v>
      </c>
      <c r="BI123" s="118">
        <f>BC123*'[3]Opex Summary'!$F$66</f>
        <v>0</v>
      </c>
      <c r="BK123" s="1">
        <f t="shared" si="64"/>
        <v>0</v>
      </c>
      <c r="BL123" s="40">
        <f>BF123*'[3]Opex Summary'!$G$67</f>
        <v>0</v>
      </c>
      <c r="BM123" s="40">
        <f>BG123*'[3]Opex Summary'!$G$67</f>
        <v>0</v>
      </c>
      <c r="BN123" s="40">
        <f>BH123*'[3]Opex Summary'!$G$68</f>
        <v>0</v>
      </c>
      <c r="BO123" s="118">
        <f>BI123*'[3]Opex Summary'!$G$66</f>
        <v>0</v>
      </c>
      <c r="BQ123" s="1">
        <f t="shared" si="65"/>
        <v>0</v>
      </c>
      <c r="BR123" s="40">
        <f>BL123*'[3]Opex Summary'!$H$67</f>
        <v>0</v>
      </c>
      <c r="BS123" s="40">
        <f>BM123*'[3]Opex Summary'!$H$67</f>
        <v>0</v>
      </c>
      <c r="BT123" s="40">
        <f>BN123*'[3]Opex Summary'!$H$68</f>
        <v>0</v>
      </c>
      <c r="BU123" s="118">
        <f>BO123*'[3]Opex Summary'!$H$66</f>
        <v>0</v>
      </c>
      <c r="BW123" s="1">
        <f t="shared" si="66"/>
        <v>0</v>
      </c>
      <c r="BX123" s="40">
        <f>BR123*'[3]Opex Summary'!$I$67</f>
        <v>0</v>
      </c>
      <c r="BY123" s="40">
        <f>BS123*'[3]Opex Summary'!$I$67</f>
        <v>0</v>
      </c>
      <c r="BZ123" s="40">
        <f>BT123*'[3]Opex Summary'!$I$68</f>
        <v>0</v>
      </c>
      <c r="CA123" s="118">
        <f>BU123*'[3]Opex Summary'!$I$66</f>
        <v>0</v>
      </c>
    </row>
    <row r="124" spans="1:79" ht="12.75">
      <c r="A124" s="5" t="s">
        <v>246</v>
      </c>
      <c r="B124" s="20" t="s">
        <v>522</v>
      </c>
      <c r="C124" s="1">
        <v>0</v>
      </c>
      <c r="D124" s="1">
        <v>0</v>
      </c>
      <c r="E124" s="1">
        <v>0</v>
      </c>
      <c r="F124" s="1">
        <v>0</v>
      </c>
      <c r="H124" s="5" t="s">
        <v>246</v>
      </c>
      <c r="I124" s="20" t="s">
        <v>522</v>
      </c>
      <c r="J124" s="1"/>
      <c r="K124" s="58"/>
      <c r="L124" s="57"/>
      <c r="M124" s="36"/>
      <c r="N124" s="43"/>
      <c r="O124" s="36"/>
      <c r="P124" s="36"/>
      <c r="Q124" s="36"/>
      <c r="R124"/>
      <c r="S124" s="38"/>
      <c r="T124"/>
      <c r="U124" s="39">
        <v>1</v>
      </c>
      <c r="V124" s="39">
        <v>0</v>
      </c>
      <c r="W124"/>
      <c r="X124" s="1">
        <f t="shared" si="44"/>
        <v>0</v>
      </c>
      <c r="Y124" s="40">
        <f t="shared" si="45"/>
        <v>0</v>
      </c>
      <c r="Z124" s="40">
        <f t="shared" si="46"/>
        <v>0</v>
      </c>
      <c r="AA124" s="40">
        <f t="shared" si="47"/>
        <v>0</v>
      </c>
      <c r="AB124" s="118">
        <f t="shared" si="48"/>
        <v>0</v>
      </c>
      <c r="AC124" s="113">
        <f t="shared" si="49"/>
        <v>0</v>
      </c>
      <c r="AD124" s="1">
        <f t="shared" si="50"/>
        <v>0</v>
      </c>
      <c r="AE124" s="1">
        <f t="shared" si="51"/>
        <v>0</v>
      </c>
      <c r="AF124" s="40"/>
      <c r="AG124" s="118"/>
      <c r="AH124" s="113">
        <f t="shared" si="52"/>
        <v>0</v>
      </c>
      <c r="AI124" s="1">
        <f t="shared" si="53"/>
        <v>0</v>
      </c>
      <c r="AJ124" s="1">
        <f t="shared" si="54"/>
        <v>0</v>
      </c>
      <c r="AK124" s="40"/>
      <c r="AL124" s="118"/>
      <c r="AM124" s="1">
        <f t="shared" si="55"/>
        <v>0</v>
      </c>
      <c r="AN124" s="40">
        <f t="shared" si="71"/>
        <v>0</v>
      </c>
      <c r="AO124" s="40">
        <f t="shared" si="72"/>
        <v>0</v>
      </c>
      <c r="AP124" s="40"/>
      <c r="AQ124" s="118"/>
      <c r="AS124" s="1">
        <f t="shared" si="58"/>
        <v>0</v>
      </c>
      <c r="AT124" s="40">
        <f t="shared" si="67"/>
        <v>0</v>
      </c>
      <c r="AU124" s="40">
        <f t="shared" si="67"/>
        <v>0</v>
      </c>
      <c r="AV124" s="40">
        <f t="shared" si="68"/>
        <v>0</v>
      </c>
      <c r="AW124" s="118">
        <f t="shared" si="68"/>
        <v>0</v>
      </c>
      <c r="AX124" s="4"/>
      <c r="AY124" s="1">
        <f t="shared" si="62"/>
        <v>0</v>
      </c>
      <c r="AZ124" s="40">
        <f>AT124*'[3]Opex Summary'!$E$67</f>
        <v>0</v>
      </c>
      <c r="BA124" s="40">
        <f>AU124*'[3]Opex Summary'!$E$67</f>
        <v>0</v>
      </c>
      <c r="BB124" s="40">
        <f>AV124*'[3]Opex Summary'!$E$68</f>
        <v>0</v>
      </c>
      <c r="BC124" s="118">
        <f>AW124*'[3]Opex Summary'!$E$66</f>
        <v>0</v>
      </c>
      <c r="BE124" s="1">
        <f t="shared" si="63"/>
        <v>0</v>
      </c>
      <c r="BF124" s="40">
        <f>AZ124*'[3]Opex Summary'!$F$67</f>
        <v>0</v>
      </c>
      <c r="BG124" s="40">
        <f>BA124*'[3]Opex Summary'!$F$67</f>
        <v>0</v>
      </c>
      <c r="BH124" s="40">
        <f>BB124*'[3]Opex Summary'!$F$68</f>
        <v>0</v>
      </c>
      <c r="BI124" s="118">
        <f>BC124*'[3]Opex Summary'!$F$66</f>
        <v>0</v>
      </c>
      <c r="BK124" s="1">
        <f t="shared" si="64"/>
        <v>0</v>
      </c>
      <c r="BL124" s="40">
        <f>BF124*'[3]Opex Summary'!$G$67</f>
        <v>0</v>
      </c>
      <c r="BM124" s="40">
        <f>BG124*'[3]Opex Summary'!$G$67</f>
        <v>0</v>
      </c>
      <c r="BN124" s="40">
        <f>BH124*'[3]Opex Summary'!$G$68</f>
        <v>0</v>
      </c>
      <c r="BO124" s="118">
        <f>BI124*'[3]Opex Summary'!$G$66</f>
        <v>0</v>
      </c>
      <c r="BQ124" s="1">
        <f t="shared" si="65"/>
        <v>0</v>
      </c>
      <c r="BR124" s="40">
        <f>BL124*'[3]Opex Summary'!$H$67</f>
        <v>0</v>
      </c>
      <c r="BS124" s="40">
        <f>BM124*'[3]Opex Summary'!$H$67</f>
        <v>0</v>
      </c>
      <c r="BT124" s="40">
        <f>BN124*'[3]Opex Summary'!$H$68</f>
        <v>0</v>
      </c>
      <c r="BU124" s="118">
        <f>BO124*'[3]Opex Summary'!$H$66</f>
        <v>0</v>
      </c>
      <c r="BW124" s="1">
        <f t="shared" si="66"/>
        <v>0</v>
      </c>
      <c r="BX124" s="40">
        <f>BR124*'[3]Opex Summary'!$I$67</f>
        <v>0</v>
      </c>
      <c r="BY124" s="40">
        <f>BS124*'[3]Opex Summary'!$I$67</f>
        <v>0</v>
      </c>
      <c r="BZ124" s="40">
        <f>BT124*'[3]Opex Summary'!$I$68</f>
        <v>0</v>
      </c>
      <c r="CA124" s="118">
        <f>BU124*'[3]Opex Summary'!$I$66</f>
        <v>0</v>
      </c>
    </row>
    <row r="125" spans="1:79" ht="12.75">
      <c r="A125" s="5" t="s">
        <v>247</v>
      </c>
      <c r="B125" s="20" t="s">
        <v>523</v>
      </c>
      <c r="C125" s="1">
        <v>33308.5</v>
      </c>
      <c r="D125" s="1">
        <v>0</v>
      </c>
      <c r="E125" s="1">
        <v>0</v>
      </c>
      <c r="F125" s="1">
        <v>0</v>
      </c>
      <c r="H125" s="5" t="s">
        <v>247</v>
      </c>
      <c r="I125" s="20" t="s">
        <v>523</v>
      </c>
      <c r="J125" s="1"/>
      <c r="K125" s="58"/>
      <c r="L125" s="57"/>
      <c r="M125" s="36"/>
      <c r="N125" s="43"/>
      <c r="O125" s="36"/>
      <c r="P125" s="36"/>
      <c r="Q125" s="36"/>
      <c r="R125"/>
      <c r="S125" s="38"/>
      <c r="T125"/>
      <c r="U125" s="39">
        <v>1</v>
      </c>
      <c r="V125" s="39">
        <v>0</v>
      </c>
      <c r="W125"/>
      <c r="X125" s="1">
        <f t="shared" si="44"/>
        <v>33308.5</v>
      </c>
      <c r="Y125" s="40">
        <f t="shared" si="45"/>
        <v>33308.5</v>
      </c>
      <c r="Z125" s="40">
        <f t="shared" si="46"/>
        <v>0</v>
      </c>
      <c r="AA125" s="40">
        <f t="shared" si="47"/>
        <v>0</v>
      </c>
      <c r="AB125" s="118">
        <f t="shared" si="48"/>
        <v>0</v>
      </c>
      <c r="AC125" s="113">
        <f t="shared" si="49"/>
        <v>0</v>
      </c>
      <c r="AD125" s="1">
        <f t="shared" si="50"/>
        <v>0</v>
      </c>
      <c r="AE125" s="1">
        <f t="shared" si="51"/>
        <v>0</v>
      </c>
      <c r="AF125" s="40"/>
      <c r="AG125" s="118"/>
      <c r="AH125" s="113">
        <f t="shared" si="52"/>
        <v>0</v>
      </c>
      <c r="AI125" s="1">
        <f t="shared" si="53"/>
        <v>0</v>
      </c>
      <c r="AJ125" s="1">
        <f t="shared" si="54"/>
        <v>0</v>
      </c>
      <c r="AK125" s="40"/>
      <c r="AL125" s="118"/>
      <c r="AM125" s="1">
        <f t="shared" si="55"/>
        <v>0</v>
      </c>
      <c r="AN125" s="40">
        <f t="shared" si="71"/>
        <v>0</v>
      </c>
      <c r="AO125" s="40">
        <f t="shared" si="72"/>
        <v>0</v>
      </c>
      <c r="AP125" s="40"/>
      <c r="AQ125" s="118"/>
      <c r="AS125" s="1">
        <f t="shared" si="58"/>
        <v>0</v>
      </c>
      <c r="AT125" s="40">
        <f t="shared" si="67"/>
        <v>0</v>
      </c>
      <c r="AU125" s="40">
        <f t="shared" si="67"/>
        <v>0</v>
      </c>
      <c r="AV125" s="40">
        <f t="shared" si="68"/>
        <v>0</v>
      </c>
      <c r="AW125" s="118">
        <f t="shared" si="68"/>
        <v>0</v>
      </c>
      <c r="AX125" s="4"/>
      <c r="AY125" s="1">
        <f t="shared" si="62"/>
        <v>0</v>
      </c>
      <c r="AZ125" s="40">
        <f>AT125*'[3]Opex Summary'!$E$67</f>
        <v>0</v>
      </c>
      <c r="BA125" s="40">
        <f>AU125*'[3]Opex Summary'!$E$67</f>
        <v>0</v>
      </c>
      <c r="BB125" s="40">
        <f>AV125*'[3]Opex Summary'!$E$68</f>
        <v>0</v>
      </c>
      <c r="BC125" s="118">
        <f>AW125*'[3]Opex Summary'!$E$66</f>
        <v>0</v>
      </c>
      <c r="BE125" s="1">
        <f t="shared" si="63"/>
        <v>0</v>
      </c>
      <c r="BF125" s="40">
        <f>AZ125*'[3]Opex Summary'!$F$67</f>
        <v>0</v>
      </c>
      <c r="BG125" s="40">
        <f>BA125*'[3]Opex Summary'!$F$67</f>
        <v>0</v>
      </c>
      <c r="BH125" s="40">
        <f>BB125*'[3]Opex Summary'!$F$68</f>
        <v>0</v>
      </c>
      <c r="BI125" s="118">
        <f>BC125*'[3]Opex Summary'!$F$66</f>
        <v>0</v>
      </c>
      <c r="BK125" s="1">
        <f t="shared" si="64"/>
        <v>0</v>
      </c>
      <c r="BL125" s="40">
        <f>BF125*'[3]Opex Summary'!$G$67</f>
        <v>0</v>
      </c>
      <c r="BM125" s="40">
        <f>BG125*'[3]Opex Summary'!$G$67</f>
        <v>0</v>
      </c>
      <c r="BN125" s="40">
        <f>BH125*'[3]Opex Summary'!$G$68</f>
        <v>0</v>
      </c>
      <c r="BO125" s="118">
        <f>BI125*'[3]Opex Summary'!$G$66</f>
        <v>0</v>
      </c>
      <c r="BQ125" s="1">
        <f t="shared" si="65"/>
        <v>0</v>
      </c>
      <c r="BR125" s="40">
        <f>BL125*'[3]Opex Summary'!$H$67</f>
        <v>0</v>
      </c>
      <c r="BS125" s="40">
        <f>BM125*'[3]Opex Summary'!$H$67</f>
        <v>0</v>
      </c>
      <c r="BT125" s="40">
        <f>BN125*'[3]Opex Summary'!$H$68</f>
        <v>0</v>
      </c>
      <c r="BU125" s="118">
        <f>BO125*'[3]Opex Summary'!$H$66</f>
        <v>0</v>
      </c>
      <c r="BW125" s="1">
        <f t="shared" si="66"/>
        <v>0</v>
      </c>
      <c r="BX125" s="40">
        <f>BR125*'[3]Opex Summary'!$I$67</f>
        <v>0</v>
      </c>
      <c r="BY125" s="40">
        <f>BS125*'[3]Opex Summary'!$I$67</f>
        <v>0</v>
      </c>
      <c r="BZ125" s="40">
        <f>BT125*'[3]Opex Summary'!$I$68</f>
        <v>0</v>
      </c>
      <c r="CA125" s="118">
        <f>BU125*'[3]Opex Summary'!$I$66</f>
        <v>0</v>
      </c>
    </row>
    <row r="126" spans="1:79" ht="12.75">
      <c r="A126" s="5" t="s">
        <v>248</v>
      </c>
      <c r="B126" s="20" t="s">
        <v>524</v>
      </c>
      <c r="C126" s="1">
        <v>0</v>
      </c>
      <c r="D126" s="1">
        <v>0</v>
      </c>
      <c r="E126" s="1">
        <v>0</v>
      </c>
      <c r="F126" s="1">
        <v>0</v>
      </c>
      <c r="H126" s="5" t="s">
        <v>248</v>
      </c>
      <c r="I126" s="20" t="s">
        <v>524</v>
      </c>
      <c r="J126" s="1"/>
      <c r="K126" s="58"/>
      <c r="L126" s="57"/>
      <c r="M126" s="36"/>
      <c r="N126" s="43"/>
      <c r="O126" s="36"/>
      <c r="P126" s="36"/>
      <c r="Q126" s="36"/>
      <c r="R126"/>
      <c r="S126" s="38"/>
      <c r="T126"/>
      <c r="U126" s="39">
        <v>1</v>
      </c>
      <c r="V126" s="39">
        <v>0</v>
      </c>
      <c r="W126"/>
      <c r="X126" s="1">
        <f t="shared" si="44"/>
        <v>0</v>
      </c>
      <c r="Y126" s="40">
        <f t="shared" si="45"/>
        <v>0</v>
      </c>
      <c r="Z126" s="40">
        <f t="shared" si="46"/>
        <v>0</v>
      </c>
      <c r="AA126" s="40">
        <f t="shared" si="47"/>
        <v>0</v>
      </c>
      <c r="AB126" s="118">
        <f t="shared" si="48"/>
        <v>0</v>
      </c>
      <c r="AC126" s="113">
        <f t="shared" si="49"/>
        <v>0</v>
      </c>
      <c r="AD126" s="1">
        <f t="shared" si="50"/>
        <v>0</v>
      </c>
      <c r="AE126" s="1">
        <f t="shared" si="51"/>
        <v>0</v>
      </c>
      <c r="AF126" s="40"/>
      <c r="AG126" s="118"/>
      <c r="AH126" s="113">
        <f t="shared" si="52"/>
        <v>0</v>
      </c>
      <c r="AI126" s="1">
        <f t="shared" si="53"/>
        <v>0</v>
      </c>
      <c r="AJ126" s="1">
        <f t="shared" si="54"/>
        <v>0</v>
      </c>
      <c r="AK126" s="40"/>
      <c r="AL126" s="118"/>
      <c r="AM126" s="1">
        <f t="shared" si="55"/>
        <v>0</v>
      </c>
      <c r="AN126" s="40">
        <f t="shared" si="71"/>
        <v>0</v>
      </c>
      <c r="AO126" s="40">
        <f t="shared" si="72"/>
        <v>0</v>
      </c>
      <c r="AP126" s="40"/>
      <c r="AQ126" s="118"/>
      <c r="AS126" s="1">
        <f t="shared" si="58"/>
        <v>0</v>
      </c>
      <c r="AT126" s="40">
        <f t="shared" si="67"/>
        <v>0</v>
      </c>
      <c r="AU126" s="40">
        <f t="shared" si="67"/>
        <v>0</v>
      </c>
      <c r="AV126" s="40">
        <f t="shared" si="68"/>
        <v>0</v>
      </c>
      <c r="AW126" s="118">
        <f t="shared" si="68"/>
        <v>0</v>
      </c>
      <c r="AX126" s="4"/>
      <c r="AY126" s="1">
        <f t="shared" si="62"/>
        <v>0</v>
      </c>
      <c r="AZ126" s="40">
        <f>AT126*'[3]Opex Summary'!$E$67</f>
        <v>0</v>
      </c>
      <c r="BA126" s="40">
        <f>AU126*'[3]Opex Summary'!$E$67</f>
        <v>0</v>
      </c>
      <c r="BB126" s="40">
        <f>AV126*'[3]Opex Summary'!$E$68</f>
        <v>0</v>
      </c>
      <c r="BC126" s="118">
        <f>AW126*'[3]Opex Summary'!$E$66</f>
        <v>0</v>
      </c>
      <c r="BE126" s="1">
        <f t="shared" si="63"/>
        <v>0</v>
      </c>
      <c r="BF126" s="40">
        <f>AZ126*'[3]Opex Summary'!$F$67</f>
        <v>0</v>
      </c>
      <c r="BG126" s="40">
        <f>BA126*'[3]Opex Summary'!$F$67</f>
        <v>0</v>
      </c>
      <c r="BH126" s="40">
        <f>BB126*'[3]Opex Summary'!$F$68</f>
        <v>0</v>
      </c>
      <c r="BI126" s="118">
        <f>BC126*'[3]Opex Summary'!$F$66</f>
        <v>0</v>
      </c>
      <c r="BK126" s="1">
        <f t="shared" si="64"/>
        <v>0</v>
      </c>
      <c r="BL126" s="40">
        <f>BF126*'[3]Opex Summary'!$G$67</f>
        <v>0</v>
      </c>
      <c r="BM126" s="40">
        <f>BG126*'[3]Opex Summary'!$G$67</f>
        <v>0</v>
      </c>
      <c r="BN126" s="40">
        <f>BH126*'[3]Opex Summary'!$G$68</f>
        <v>0</v>
      </c>
      <c r="BO126" s="118">
        <f>BI126*'[3]Opex Summary'!$G$66</f>
        <v>0</v>
      </c>
      <c r="BQ126" s="1">
        <f t="shared" si="65"/>
        <v>0</v>
      </c>
      <c r="BR126" s="40">
        <f>BL126*'[3]Opex Summary'!$H$67</f>
        <v>0</v>
      </c>
      <c r="BS126" s="40">
        <f>BM126*'[3]Opex Summary'!$H$67</f>
        <v>0</v>
      </c>
      <c r="BT126" s="40">
        <f>BN126*'[3]Opex Summary'!$H$68</f>
        <v>0</v>
      </c>
      <c r="BU126" s="118">
        <f>BO126*'[3]Opex Summary'!$H$66</f>
        <v>0</v>
      </c>
      <c r="BW126" s="1">
        <f t="shared" si="66"/>
        <v>0</v>
      </c>
      <c r="BX126" s="40">
        <f>BR126*'[3]Opex Summary'!$I$67</f>
        <v>0</v>
      </c>
      <c r="BY126" s="40">
        <f>BS126*'[3]Opex Summary'!$I$67</f>
        <v>0</v>
      </c>
      <c r="BZ126" s="40">
        <f>BT126*'[3]Opex Summary'!$I$68</f>
        <v>0</v>
      </c>
      <c r="CA126" s="118">
        <f>BU126*'[3]Opex Summary'!$I$66</f>
        <v>0</v>
      </c>
    </row>
    <row r="127" spans="1:79" ht="12.75">
      <c r="A127" s="5" t="s">
        <v>62</v>
      </c>
      <c r="B127" s="20" t="s">
        <v>335</v>
      </c>
      <c r="C127" s="1">
        <v>7862.08</v>
      </c>
      <c r="D127" s="1">
        <v>10719.389999999998</v>
      </c>
      <c r="E127" s="1">
        <v>9258.0699999999979</v>
      </c>
      <c r="F127" s="1">
        <v>2402.4600000000005</v>
      </c>
      <c r="H127" s="5" t="s">
        <v>62</v>
      </c>
      <c r="I127" s="20" t="s">
        <v>335</v>
      </c>
      <c r="J127" s="1">
        <v>2402.46</v>
      </c>
      <c r="K127" s="34">
        <f t="shared" si="59"/>
        <v>2462.5214999999998</v>
      </c>
      <c r="L127" s="57">
        <f t="shared" si="60"/>
        <v>2462.5214999999998</v>
      </c>
      <c r="M127" s="36">
        <v>0</v>
      </c>
      <c r="N127" s="43"/>
      <c r="O127" s="36">
        <f t="shared" si="61"/>
        <v>2462.5214999999998</v>
      </c>
      <c r="P127" s="36">
        <v>0</v>
      </c>
      <c r="Q127" s="36">
        <v>0</v>
      </c>
      <c r="R127"/>
      <c r="S127" s="38">
        <f t="shared" si="23"/>
        <v>2462.5214999999998</v>
      </c>
      <c r="T127"/>
      <c r="U127" s="39">
        <v>1</v>
      </c>
      <c r="V127" s="39">
        <v>0</v>
      </c>
      <c r="W127"/>
      <c r="X127" s="1">
        <f t="shared" si="44"/>
        <v>7862.08</v>
      </c>
      <c r="Y127" s="40">
        <f t="shared" si="45"/>
        <v>7862.08</v>
      </c>
      <c r="Z127" s="40">
        <f t="shared" si="46"/>
        <v>0</v>
      </c>
      <c r="AA127" s="40">
        <f t="shared" si="47"/>
        <v>0</v>
      </c>
      <c r="AB127" s="118">
        <f t="shared" si="48"/>
        <v>0</v>
      </c>
      <c r="AC127" s="113">
        <f t="shared" si="49"/>
        <v>10719.389999999998</v>
      </c>
      <c r="AD127" s="1">
        <f t="shared" si="50"/>
        <v>10719.389999999998</v>
      </c>
      <c r="AE127" s="1">
        <f t="shared" si="51"/>
        <v>0</v>
      </c>
      <c r="AF127" s="40"/>
      <c r="AG127" s="118"/>
      <c r="AH127" s="113">
        <f t="shared" si="52"/>
        <v>9258.0699999999979</v>
      </c>
      <c r="AI127" s="1">
        <f t="shared" si="53"/>
        <v>9258.0699999999979</v>
      </c>
      <c r="AJ127" s="1">
        <f t="shared" si="54"/>
        <v>0</v>
      </c>
      <c r="AK127" s="40"/>
      <c r="AL127" s="118"/>
      <c r="AM127" s="1">
        <f t="shared" si="55"/>
        <v>2402.4600000000005</v>
      </c>
      <c r="AN127" s="40">
        <f t="shared" si="71"/>
        <v>2402.4600000000005</v>
      </c>
      <c r="AO127" s="40">
        <f t="shared" si="72"/>
        <v>0</v>
      </c>
      <c r="AP127" s="40"/>
      <c r="AQ127" s="118"/>
      <c r="AS127" s="1">
        <f t="shared" si="58"/>
        <v>2402.4600000000005</v>
      </c>
      <c r="AT127" s="40">
        <f t="shared" ref="AT127:AU158" si="73">AN127*1</f>
        <v>2402.4600000000005</v>
      </c>
      <c r="AU127" s="40">
        <f t="shared" si="73"/>
        <v>0</v>
      </c>
      <c r="AV127" s="40">
        <f t="shared" si="68"/>
        <v>0</v>
      </c>
      <c r="AW127" s="118">
        <f t="shared" si="68"/>
        <v>0</v>
      </c>
      <c r="AX127" s="4"/>
      <c r="AY127" s="1">
        <f t="shared" si="62"/>
        <v>2414.9955175429754</v>
      </c>
      <c r="AZ127" s="40">
        <f>AT127*'[3]Opex Summary'!$E$67</f>
        <v>2414.9955175429754</v>
      </c>
      <c r="BA127" s="40">
        <f>AU127*'[3]Opex Summary'!$E$67</f>
        <v>0</v>
      </c>
      <c r="BB127" s="40">
        <f>AV127*'[3]Opex Summary'!$E$68</f>
        <v>0</v>
      </c>
      <c r="BC127" s="118">
        <f>AW127*'[3]Opex Summary'!$E$66</f>
        <v>0</v>
      </c>
      <c r="BE127" s="1">
        <f t="shared" si="63"/>
        <v>2447.149725804562</v>
      </c>
      <c r="BF127" s="40">
        <f>AZ127*'[3]Opex Summary'!$F$67</f>
        <v>2447.149725804562</v>
      </c>
      <c r="BG127" s="40">
        <f>BA127*'[3]Opex Summary'!$F$67</f>
        <v>0</v>
      </c>
      <c r="BH127" s="40">
        <f>BB127*'[3]Opex Summary'!$F$68</f>
        <v>0</v>
      </c>
      <c r="BI127" s="118">
        <f>BC127*'[3]Opex Summary'!$F$66</f>
        <v>0</v>
      </c>
      <c r="BK127" s="1">
        <f t="shared" si="64"/>
        <v>2492.8893133274046</v>
      </c>
      <c r="BL127" s="40">
        <f>BF127*'[3]Opex Summary'!$G$67</f>
        <v>2492.8893133274046</v>
      </c>
      <c r="BM127" s="40">
        <f>BG127*'[3]Opex Summary'!$G$67</f>
        <v>0</v>
      </c>
      <c r="BN127" s="40">
        <f>BH127*'[3]Opex Summary'!$G$68</f>
        <v>0</v>
      </c>
      <c r="BO127" s="118">
        <f>BI127*'[3]Opex Summary'!$G$66</f>
        <v>0</v>
      </c>
      <c r="BQ127" s="1">
        <f t="shared" si="65"/>
        <v>2540.1606827617902</v>
      </c>
      <c r="BR127" s="40">
        <f>BL127*'[3]Opex Summary'!$H$67</f>
        <v>2540.1606827617902</v>
      </c>
      <c r="BS127" s="40">
        <f>BM127*'[3]Opex Summary'!$H$67</f>
        <v>0</v>
      </c>
      <c r="BT127" s="40">
        <f>BN127*'[3]Opex Summary'!$H$68</f>
        <v>0</v>
      </c>
      <c r="BU127" s="118">
        <f>BO127*'[3]Opex Summary'!$H$66</f>
        <v>0</v>
      </c>
      <c r="BW127" s="1">
        <f t="shared" si="66"/>
        <v>2588.7460711701947</v>
      </c>
      <c r="BX127" s="40">
        <f>BR127*'[3]Opex Summary'!$I$67</f>
        <v>2588.7460711701947</v>
      </c>
      <c r="BY127" s="40">
        <f>BS127*'[3]Opex Summary'!$I$67</f>
        <v>0</v>
      </c>
      <c r="BZ127" s="40">
        <f>BT127*'[3]Opex Summary'!$I$68</f>
        <v>0</v>
      </c>
      <c r="CA127" s="118">
        <f>BU127*'[3]Opex Summary'!$I$66</f>
        <v>0</v>
      </c>
    </row>
    <row r="128" spans="1:79" ht="12.75">
      <c r="A128" s="5" t="s">
        <v>63</v>
      </c>
      <c r="B128" s="20" t="s">
        <v>336</v>
      </c>
      <c r="C128" s="1">
        <v>15331.970000000003</v>
      </c>
      <c r="D128" s="1">
        <v>31856.039999999997</v>
      </c>
      <c r="E128" s="1">
        <v>42655.619999999981</v>
      </c>
      <c r="F128" s="1">
        <v>22114.33</v>
      </c>
      <c r="H128" s="5" t="s">
        <v>63</v>
      </c>
      <c r="I128" s="20" t="s">
        <v>336</v>
      </c>
      <c r="J128" s="1">
        <v>22114.329999999998</v>
      </c>
      <c r="K128" s="34">
        <f t="shared" si="59"/>
        <v>22667.188249999996</v>
      </c>
      <c r="L128" s="57">
        <f t="shared" si="60"/>
        <v>22667.188249999996</v>
      </c>
      <c r="M128" s="36">
        <v>0</v>
      </c>
      <c r="N128" s="43"/>
      <c r="O128" s="36">
        <f t="shared" si="61"/>
        <v>22667.188249999996</v>
      </c>
      <c r="P128" s="36">
        <v>0</v>
      </c>
      <c r="Q128" s="36">
        <v>0</v>
      </c>
      <c r="R128"/>
      <c r="S128" s="38">
        <f t="shared" si="23"/>
        <v>22667.188249999996</v>
      </c>
      <c r="T128"/>
      <c r="U128" s="39">
        <v>1</v>
      </c>
      <c r="V128" s="39">
        <v>0</v>
      </c>
      <c r="W128"/>
      <c r="X128" s="1">
        <f t="shared" si="44"/>
        <v>15331.970000000003</v>
      </c>
      <c r="Y128" s="40">
        <f t="shared" si="45"/>
        <v>15331.970000000003</v>
      </c>
      <c r="Z128" s="40">
        <f t="shared" si="46"/>
        <v>0</v>
      </c>
      <c r="AA128" s="40">
        <f t="shared" si="47"/>
        <v>0</v>
      </c>
      <c r="AB128" s="118">
        <f t="shared" si="48"/>
        <v>0</v>
      </c>
      <c r="AC128" s="113">
        <f t="shared" si="49"/>
        <v>31856.039999999997</v>
      </c>
      <c r="AD128" s="1">
        <f t="shared" si="50"/>
        <v>31856.039999999997</v>
      </c>
      <c r="AE128" s="1">
        <f t="shared" si="51"/>
        <v>0</v>
      </c>
      <c r="AF128" s="40"/>
      <c r="AG128" s="118"/>
      <c r="AH128" s="113">
        <f t="shared" si="52"/>
        <v>42655.619999999981</v>
      </c>
      <c r="AI128" s="1">
        <f t="shared" si="53"/>
        <v>42655.619999999981</v>
      </c>
      <c r="AJ128" s="1">
        <f t="shared" si="54"/>
        <v>0</v>
      </c>
      <c r="AK128" s="40"/>
      <c r="AL128" s="118"/>
      <c r="AM128" s="1">
        <f t="shared" si="55"/>
        <v>22114.33</v>
      </c>
      <c r="AN128" s="40">
        <f t="shared" si="71"/>
        <v>22114.33</v>
      </c>
      <c r="AO128" s="40">
        <f t="shared" si="72"/>
        <v>0</v>
      </c>
      <c r="AP128" s="40"/>
      <c r="AQ128" s="118"/>
      <c r="AS128" s="1">
        <f t="shared" si="58"/>
        <v>22114.33</v>
      </c>
      <c r="AT128" s="40">
        <f t="shared" si="73"/>
        <v>22114.33</v>
      </c>
      <c r="AU128" s="40">
        <f t="shared" si="73"/>
        <v>0</v>
      </c>
      <c r="AV128" s="40">
        <f t="shared" si="68"/>
        <v>0</v>
      </c>
      <c r="AW128" s="118">
        <f t="shared" si="68"/>
        <v>0</v>
      </c>
      <c r="AX128" s="4"/>
      <c r="AY128" s="1">
        <f t="shared" si="62"/>
        <v>22229.717799033551</v>
      </c>
      <c r="AZ128" s="40">
        <f>AT128*'[3]Opex Summary'!$E$67</f>
        <v>22229.717799033551</v>
      </c>
      <c r="BA128" s="40">
        <f>AU128*'[3]Opex Summary'!$E$67</f>
        <v>0</v>
      </c>
      <c r="BB128" s="40">
        <f>AV128*'[3]Opex Summary'!$E$68</f>
        <v>0</v>
      </c>
      <c r="BC128" s="118">
        <f>AW128*'[3]Opex Summary'!$E$66</f>
        <v>0</v>
      </c>
      <c r="BE128" s="1">
        <f t="shared" si="63"/>
        <v>22525.693079531644</v>
      </c>
      <c r="BF128" s="40">
        <f>AZ128*'[3]Opex Summary'!$F$67</f>
        <v>22525.693079531644</v>
      </c>
      <c r="BG128" s="40">
        <f>BA128*'[3]Opex Summary'!$F$67</f>
        <v>0</v>
      </c>
      <c r="BH128" s="40">
        <f>BB128*'[3]Opex Summary'!$F$68</f>
        <v>0</v>
      </c>
      <c r="BI128" s="118">
        <f>BC128*'[3]Opex Summary'!$F$66</f>
        <v>0</v>
      </c>
      <c r="BK128" s="1">
        <f t="shared" si="64"/>
        <v>22946.719998832701</v>
      </c>
      <c r="BL128" s="40">
        <f>BF128*'[3]Opex Summary'!$G$67</f>
        <v>22946.719998832701</v>
      </c>
      <c r="BM128" s="40">
        <f>BG128*'[3]Opex Summary'!$G$67</f>
        <v>0</v>
      </c>
      <c r="BN128" s="40">
        <f>BH128*'[3]Opex Summary'!$G$68</f>
        <v>0</v>
      </c>
      <c r="BO128" s="118">
        <f>BI128*'[3]Opex Summary'!$G$66</f>
        <v>0</v>
      </c>
      <c r="BQ128" s="1">
        <f t="shared" si="65"/>
        <v>23381.846770235315</v>
      </c>
      <c r="BR128" s="40">
        <f>BL128*'[3]Opex Summary'!$H$67</f>
        <v>23381.846770235315</v>
      </c>
      <c r="BS128" s="40">
        <f>BM128*'[3]Opex Summary'!$H$67</f>
        <v>0</v>
      </c>
      <c r="BT128" s="40">
        <f>BN128*'[3]Opex Summary'!$H$68</f>
        <v>0</v>
      </c>
      <c r="BU128" s="118">
        <f>BO128*'[3]Opex Summary'!$H$66</f>
        <v>0</v>
      </c>
      <c r="BW128" s="1">
        <f t="shared" si="66"/>
        <v>23829.068914388237</v>
      </c>
      <c r="BX128" s="40">
        <f>BR128*'[3]Opex Summary'!$I$67</f>
        <v>23829.068914388237</v>
      </c>
      <c r="BY128" s="40">
        <f>BS128*'[3]Opex Summary'!$I$67</f>
        <v>0</v>
      </c>
      <c r="BZ128" s="40">
        <f>BT128*'[3]Opex Summary'!$I$68</f>
        <v>0</v>
      </c>
      <c r="CA128" s="118">
        <f>BU128*'[3]Opex Summary'!$I$66</f>
        <v>0</v>
      </c>
    </row>
    <row r="129" spans="1:79" ht="12.75">
      <c r="A129" s="5" t="s">
        <v>64</v>
      </c>
      <c r="B129" s="20" t="s">
        <v>337</v>
      </c>
      <c r="C129" s="1">
        <v>114120.20999999999</v>
      </c>
      <c r="D129" s="1">
        <v>92799.149999999951</v>
      </c>
      <c r="E129" s="1">
        <v>50964.150000000009</v>
      </c>
      <c r="F129" s="1">
        <v>47741.330000000009</v>
      </c>
      <c r="H129" s="5" t="s">
        <v>64</v>
      </c>
      <c r="I129" s="20" t="s">
        <v>337</v>
      </c>
      <c r="J129" s="1">
        <v>47741.329999999994</v>
      </c>
      <c r="K129" s="34">
        <f t="shared" si="59"/>
        <v>48934.863249999988</v>
      </c>
      <c r="L129" s="57">
        <f t="shared" si="60"/>
        <v>48934.863249999988</v>
      </c>
      <c r="M129" s="36">
        <v>0</v>
      </c>
      <c r="N129" s="43"/>
      <c r="O129" s="36"/>
      <c r="P129" s="36">
        <v>0</v>
      </c>
      <c r="Q129" s="36">
        <f>K129</f>
        <v>48934.863249999988</v>
      </c>
      <c r="R129"/>
      <c r="S129" s="38">
        <f t="shared" si="23"/>
        <v>48934.863249999988</v>
      </c>
      <c r="T129"/>
      <c r="U129" s="39">
        <v>1</v>
      </c>
      <c r="V129" s="39">
        <v>0</v>
      </c>
      <c r="W129"/>
      <c r="X129" s="1">
        <f t="shared" si="44"/>
        <v>114120.20999999999</v>
      </c>
      <c r="Y129" s="110"/>
      <c r="Z129" s="110"/>
      <c r="AA129" s="110"/>
      <c r="AB129" s="121">
        <f>X129</f>
        <v>114120.20999999999</v>
      </c>
      <c r="AC129" s="113">
        <f t="shared" si="49"/>
        <v>92799.149999999951</v>
      </c>
      <c r="AD129" s="110"/>
      <c r="AE129" s="110"/>
      <c r="AF129" s="110"/>
      <c r="AG129" s="121">
        <f>AC129</f>
        <v>92799.149999999951</v>
      </c>
      <c r="AH129" s="113">
        <f t="shared" si="52"/>
        <v>50964.150000000009</v>
      </c>
      <c r="AI129" s="110"/>
      <c r="AJ129" s="110"/>
      <c r="AK129" s="110"/>
      <c r="AL129" s="121">
        <f>AH129</f>
        <v>50964.150000000009</v>
      </c>
      <c r="AM129" s="1">
        <f t="shared" si="55"/>
        <v>47741.330000000009</v>
      </c>
      <c r="AN129" s="110"/>
      <c r="AO129" s="110"/>
      <c r="AP129" s="110"/>
      <c r="AQ129" s="121">
        <f>AM129</f>
        <v>47741.330000000009</v>
      </c>
      <c r="AS129" s="1">
        <f>AM129*1.025</f>
        <v>48934.863250000002</v>
      </c>
      <c r="AT129" s="110">
        <f t="shared" si="73"/>
        <v>0</v>
      </c>
      <c r="AU129" s="110">
        <f t="shared" si="73"/>
        <v>0</v>
      </c>
      <c r="AV129" s="110">
        <f t="shared" si="68"/>
        <v>0</v>
      </c>
      <c r="AW129" s="121">
        <f t="shared" si="68"/>
        <v>48934.863250000002</v>
      </c>
      <c r="AX129" s="4"/>
      <c r="AY129" s="1">
        <f t="shared" si="62"/>
        <v>49368.931412294631</v>
      </c>
      <c r="AZ129" s="40">
        <f>AT129*'[3]Opex Summary'!$E$67</f>
        <v>0</v>
      </c>
      <c r="BA129" s="40">
        <f>AU129*'[3]Opex Summary'!$E$67</f>
        <v>0</v>
      </c>
      <c r="BB129" s="40">
        <f>AV129*'[3]Opex Summary'!$E$68</f>
        <v>0</v>
      </c>
      <c r="BC129" s="118">
        <f>AW129*'[3]Opex Summary'!$E$66</f>
        <v>49368.931412294631</v>
      </c>
      <c r="BE129" s="1">
        <f t="shared" si="63"/>
        <v>50163.3775437105</v>
      </c>
      <c r="BF129" s="40">
        <f>AZ129*'[3]Opex Summary'!$F$67</f>
        <v>0</v>
      </c>
      <c r="BG129" s="40">
        <f>BA129*'[3]Opex Summary'!$F$67</f>
        <v>0</v>
      </c>
      <c r="BH129" s="40">
        <f>BB129*'[3]Opex Summary'!$F$68</f>
        <v>0</v>
      </c>
      <c r="BI129" s="118">
        <f>BC129*'[3]Opex Summary'!$F$66</f>
        <v>50163.3775437105</v>
      </c>
      <c r="BK129" s="1">
        <f t="shared" si="64"/>
        <v>51259.771222052092</v>
      </c>
      <c r="BL129" s="40">
        <f>BF129*'[3]Opex Summary'!$G$67</f>
        <v>0</v>
      </c>
      <c r="BM129" s="40">
        <f>BG129*'[3]Opex Summary'!$G$67</f>
        <v>0</v>
      </c>
      <c r="BN129" s="40">
        <f>BH129*'[3]Opex Summary'!$G$68</f>
        <v>0</v>
      </c>
      <c r="BO129" s="118">
        <f>BI129*'[3]Opex Summary'!$G$66</f>
        <v>51259.771222052092</v>
      </c>
      <c r="BQ129" s="1">
        <f t="shared" si="65"/>
        <v>52382.120958290325</v>
      </c>
      <c r="BR129" s="40">
        <f>BL129*'[3]Opex Summary'!$H$67</f>
        <v>0</v>
      </c>
      <c r="BS129" s="40">
        <f>BM129*'[3]Opex Summary'!$H$67</f>
        <v>0</v>
      </c>
      <c r="BT129" s="40">
        <f>BN129*'[3]Opex Summary'!$H$68</f>
        <v>0</v>
      </c>
      <c r="BU129" s="118">
        <f>BO129*'[3]Opex Summary'!$H$66</f>
        <v>52382.120958290325</v>
      </c>
      <c r="BW129" s="1">
        <f t="shared" si="66"/>
        <v>53526.660089549638</v>
      </c>
      <c r="BX129" s="40">
        <f>BR129*'[3]Opex Summary'!$I$67</f>
        <v>0</v>
      </c>
      <c r="BY129" s="40">
        <f>BS129*'[3]Opex Summary'!$I$67</f>
        <v>0</v>
      </c>
      <c r="BZ129" s="40">
        <f>BT129*'[3]Opex Summary'!$I$68</f>
        <v>0</v>
      </c>
      <c r="CA129" s="118">
        <f>BU129*'[3]Opex Summary'!$I$66</f>
        <v>53526.660089549638</v>
      </c>
    </row>
    <row r="130" spans="1:79" ht="12.75">
      <c r="A130" s="5" t="s">
        <v>249</v>
      </c>
      <c r="B130" s="20" t="s">
        <v>525</v>
      </c>
      <c r="C130" s="1">
        <v>0</v>
      </c>
      <c r="D130" s="1">
        <v>0</v>
      </c>
      <c r="E130" s="1">
        <v>0</v>
      </c>
      <c r="F130" s="1">
        <v>0</v>
      </c>
      <c r="H130" s="5" t="s">
        <v>249</v>
      </c>
      <c r="I130" s="20" t="s">
        <v>525</v>
      </c>
      <c r="J130" s="1"/>
      <c r="K130" s="34"/>
      <c r="L130" s="57"/>
      <c r="M130" s="36"/>
      <c r="N130" s="43"/>
      <c r="O130" s="36"/>
      <c r="P130" s="36"/>
      <c r="Q130" s="36"/>
      <c r="R130"/>
      <c r="S130" s="38"/>
      <c r="T130"/>
      <c r="U130" s="39">
        <v>1</v>
      </c>
      <c r="V130" s="39">
        <v>0</v>
      </c>
      <c r="W130"/>
      <c r="X130" s="1">
        <f t="shared" si="44"/>
        <v>0</v>
      </c>
      <c r="Y130" s="40">
        <f t="shared" si="45"/>
        <v>0</v>
      </c>
      <c r="Z130" s="40">
        <f t="shared" si="46"/>
        <v>0</v>
      </c>
      <c r="AA130" s="40">
        <f t="shared" si="47"/>
        <v>0</v>
      </c>
      <c r="AB130" s="118">
        <f t="shared" si="48"/>
        <v>0</v>
      </c>
      <c r="AC130" s="113">
        <f t="shared" si="49"/>
        <v>0</v>
      </c>
      <c r="AD130" s="1">
        <f t="shared" si="50"/>
        <v>0</v>
      </c>
      <c r="AE130" s="1">
        <f t="shared" si="51"/>
        <v>0</v>
      </c>
      <c r="AF130" s="40"/>
      <c r="AG130" s="118"/>
      <c r="AH130" s="113">
        <f t="shared" si="52"/>
        <v>0</v>
      </c>
      <c r="AI130" s="1">
        <f t="shared" si="53"/>
        <v>0</v>
      </c>
      <c r="AJ130" s="1">
        <f t="shared" si="54"/>
        <v>0</v>
      </c>
      <c r="AK130" s="40"/>
      <c r="AL130" s="118"/>
      <c r="AM130" s="1">
        <f t="shared" si="55"/>
        <v>0</v>
      </c>
      <c r="AN130" s="40">
        <f t="shared" ref="AN130:AN138" si="74">AM130*U130</f>
        <v>0</v>
      </c>
      <c r="AO130" s="40">
        <f t="shared" ref="AO130:AO138" si="75">AM130*V130</f>
        <v>0</v>
      </c>
      <c r="AP130" s="40"/>
      <c r="AQ130" s="118"/>
      <c r="AS130" s="1">
        <f t="shared" si="58"/>
        <v>0</v>
      </c>
      <c r="AT130" s="40">
        <f t="shared" si="73"/>
        <v>0</v>
      </c>
      <c r="AU130" s="40">
        <f t="shared" si="73"/>
        <v>0</v>
      </c>
      <c r="AV130" s="40">
        <f t="shared" si="68"/>
        <v>0</v>
      </c>
      <c r="AW130" s="118">
        <f t="shared" si="68"/>
        <v>0</v>
      </c>
      <c r="AX130" s="4"/>
      <c r="AY130" s="1">
        <f t="shared" si="62"/>
        <v>0</v>
      </c>
      <c r="AZ130" s="40">
        <f>AT130*'[3]Opex Summary'!$E$67</f>
        <v>0</v>
      </c>
      <c r="BA130" s="40">
        <f>AU130*'[3]Opex Summary'!$E$67</f>
        <v>0</v>
      </c>
      <c r="BB130" s="40">
        <f>AV130*'[3]Opex Summary'!$E$68</f>
        <v>0</v>
      </c>
      <c r="BC130" s="118">
        <f>AW130*'[3]Opex Summary'!$E$66</f>
        <v>0</v>
      </c>
      <c r="BE130" s="1">
        <f t="shared" si="63"/>
        <v>0</v>
      </c>
      <c r="BF130" s="40">
        <f>AZ130*'[3]Opex Summary'!$F$67</f>
        <v>0</v>
      </c>
      <c r="BG130" s="40">
        <f>BA130*'[3]Opex Summary'!$F$67</f>
        <v>0</v>
      </c>
      <c r="BH130" s="40">
        <f>BB130*'[3]Opex Summary'!$F$68</f>
        <v>0</v>
      </c>
      <c r="BI130" s="118">
        <f>BC130*'[3]Opex Summary'!$F$66</f>
        <v>0</v>
      </c>
      <c r="BK130" s="1">
        <f t="shared" si="64"/>
        <v>0</v>
      </c>
      <c r="BL130" s="40">
        <f>BF130*'[3]Opex Summary'!$G$67</f>
        <v>0</v>
      </c>
      <c r="BM130" s="40">
        <f>BG130*'[3]Opex Summary'!$G$67</f>
        <v>0</v>
      </c>
      <c r="BN130" s="40">
        <f>BH130*'[3]Opex Summary'!$G$68</f>
        <v>0</v>
      </c>
      <c r="BO130" s="118">
        <f>BI130*'[3]Opex Summary'!$G$66</f>
        <v>0</v>
      </c>
      <c r="BQ130" s="1">
        <f t="shared" si="65"/>
        <v>0</v>
      </c>
      <c r="BR130" s="40">
        <f>BL130*'[3]Opex Summary'!$H$67</f>
        <v>0</v>
      </c>
      <c r="BS130" s="40">
        <f>BM130*'[3]Opex Summary'!$H$67</f>
        <v>0</v>
      </c>
      <c r="BT130" s="40">
        <f>BN130*'[3]Opex Summary'!$H$68</f>
        <v>0</v>
      </c>
      <c r="BU130" s="118">
        <f>BO130*'[3]Opex Summary'!$H$66</f>
        <v>0</v>
      </c>
      <c r="BW130" s="1">
        <f t="shared" si="66"/>
        <v>0</v>
      </c>
      <c r="BX130" s="40">
        <f>BR130*'[3]Opex Summary'!$I$67</f>
        <v>0</v>
      </c>
      <c r="BY130" s="40">
        <f>BS130*'[3]Opex Summary'!$I$67</f>
        <v>0</v>
      </c>
      <c r="BZ130" s="40">
        <f>BT130*'[3]Opex Summary'!$I$68</f>
        <v>0</v>
      </c>
      <c r="CA130" s="118">
        <f>BU130*'[3]Opex Summary'!$I$66</f>
        <v>0</v>
      </c>
    </row>
    <row r="131" spans="1:79" ht="12.75">
      <c r="A131" s="5" t="s">
        <v>250</v>
      </c>
      <c r="B131" s="20" t="s">
        <v>526</v>
      </c>
      <c r="C131" s="1">
        <v>0</v>
      </c>
      <c r="D131" s="1">
        <v>0</v>
      </c>
      <c r="E131" s="1">
        <v>0</v>
      </c>
      <c r="F131" s="1">
        <v>0</v>
      </c>
      <c r="H131" s="5" t="s">
        <v>250</v>
      </c>
      <c r="I131" s="20" t="s">
        <v>526</v>
      </c>
      <c r="J131" s="1"/>
      <c r="K131" s="34"/>
      <c r="L131" s="57"/>
      <c r="M131" s="36"/>
      <c r="N131" s="43"/>
      <c r="O131" s="36"/>
      <c r="P131" s="36"/>
      <c r="Q131" s="36"/>
      <c r="R131"/>
      <c r="S131" s="38"/>
      <c r="T131"/>
      <c r="U131" s="39">
        <v>1</v>
      </c>
      <c r="V131" s="39">
        <v>0</v>
      </c>
      <c r="W131"/>
      <c r="X131" s="1">
        <f t="shared" si="44"/>
        <v>0</v>
      </c>
      <c r="Y131" s="40">
        <f t="shared" si="45"/>
        <v>0</v>
      </c>
      <c r="Z131" s="40">
        <f t="shared" si="46"/>
        <v>0</v>
      </c>
      <c r="AA131" s="40">
        <f t="shared" si="47"/>
        <v>0</v>
      </c>
      <c r="AB131" s="118">
        <f t="shared" si="48"/>
        <v>0</v>
      </c>
      <c r="AC131" s="113">
        <f t="shared" si="49"/>
        <v>0</v>
      </c>
      <c r="AD131" s="1">
        <f t="shared" si="50"/>
        <v>0</v>
      </c>
      <c r="AE131" s="1">
        <f t="shared" si="51"/>
        <v>0</v>
      </c>
      <c r="AF131" s="40"/>
      <c r="AG131" s="118"/>
      <c r="AH131" s="113">
        <f t="shared" si="52"/>
        <v>0</v>
      </c>
      <c r="AI131" s="1">
        <f t="shared" si="53"/>
        <v>0</v>
      </c>
      <c r="AJ131" s="1">
        <f t="shared" si="54"/>
        <v>0</v>
      </c>
      <c r="AK131" s="40"/>
      <c r="AL131" s="118"/>
      <c r="AM131" s="1">
        <f t="shared" si="55"/>
        <v>0</v>
      </c>
      <c r="AN131" s="40">
        <f t="shared" si="74"/>
        <v>0</v>
      </c>
      <c r="AO131" s="40">
        <f t="shared" si="75"/>
        <v>0</v>
      </c>
      <c r="AP131" s="40"/>
      <c r="AQ131" s="118"/>
      <c r="AS131" s="1">
        <f t="shared" si="58"/>
        <v>0</v>
      </c>
      <c r="AT131" s="40">
        <f t="shared" si="73"/>
        <v>0</v>
      </c>
      <c r="AU131" s="40">
        <f t="shared" si="73"/>
        <v>0</v>
      </c>
      <c r="AV131" s="40">
        <f t="shared" si="68"/>
        <v>0</v>
      </c>
      <c r="AW131" s="118">
        <f t="shared" si="68"/>
        <v>0</v>
      </c>
      <c r="AX131" s="4"/>
      <c r="AY131" s="1">
        <f t="shared" si="62"/>
        <v>0</v>
      </c>
      <c r="AZ131" s="40">
        <f>AT131*'[3]Opex Summary'!$E$67</f>
        <v>0</v>
      </c>
      <c r="BA131" s="40">
        <f>AU131*'[3]Opex Summary'!$E$67</f>
        <v>0</v>
      </c>
      <c r="BB131" s="40">
        <f>AV131*'[3]Opex Summary'!$E$68</f>
        <v>0</v>
      </c>
      <c r="BC131" s="118">
        <f>AW131*'[3]Opex Summary'!$E$66</f>
        <v>0</v>
      </c>
      <c r="BE131" s="1">
        <f t="shared" si="63"/>
        <v>0</v>
      </c>
      <c r="BF131" s="40">
        <f>AZ131*'[3]Opex Summary'!$F$67</f>
        <v>0</v>
      </c>
      <c r="BG131" s="40">
        <f>BA131*'[3]Opex Summary'!$F$67</f>
        <v>0</v>
      </c>
      <c r="BH131" s="40">
        <f>BB131*'[3]Opex Summary'!$F$68</f>
        <v>0</v>
      </c>
      <c r="BI131" s="118">
        <f>BC131*'[3]Opex Summary'!$F$66</f>
        <v>0</v>
      </c>
      <c r="BK131" s="1">
        <f t="shared" si="64"/>
        <v>0</v>
      </c>
      <c r="BL131" s="40">
        <f>BF131*'[3]Opex Summary'!$G$67</f>
        <v>0</v>
      </c>
      <c r="BM131" s="40">
        <f>BG131*'[3]Opex Summary'!$G$67</f>
        <v>0</v>
      </c>
      <c r="BN131" s="40">
        <f>BH131*'[3]Opex Summary'!$G$68</f>
        <v>0</v>
      </c>
      <c r="BO131" s="118">
        <f>BI131*'[3]Opex Summary'!$G$66</f>
        <v>0</v>
      </c>
      <c r="BQ131" s="1">
        <f t="shared" si="65"/>
        <v>0</v>
      </c>
      <c r="BR131" s="40">
        <f>BL131*'[3]Opex Summary'!$H$67</f>
        <v>0</v>
      </c>
      <c r="BS131" s="40">
        <f>BM131*'[3]Opex Summary'!$H$67</f>
        <v>0</v>
      </c>
      <c r="BT131" s="40">
        <f>BN131*'[3]Opex Summary'!$H$68</f>
        <v>0</v>
      </c>
      <c r="BU131" s="118">
        <f>BO131*'[3]Opex Summary'!$H$66</f>
        <v>0</v>
      </c>
      <c r="BW131" s="1">
        <f t="shared" si="66"/>
        <v>0</v>
      </c>
      <c r="BX131" s="40">
        <f>BR131*'[3]Opex Summary'!$I$67</f>
        <v>0</v>
      </c>
      <c r="BY131" s="40">
        <f>BS131*'[3]Opex Summary'!$I$67</f>
        <v>0</v>
      </c>
      <c r="BZ131" s="40">
        <f>BT131*'[3]Opex Summary'!$I$68</f>
        <v>0</v>
      </c>
      <c r="CA131" s="118">
        <f>BU131*'[3]Opex Summary'!$I$66</f>
        <v>0</v>
      </c>
    </row>
    <row r="132" spans="1:79" ht="12.75">
      <c r="A132" s="5" t="s">
        <v>251</v>
      </c>
      <c r="B132" s="20" t="s">
        <v>527</v>
      </c>
      <c r="C132" s="1">
        <v>0</v>
      </c>
      <c r="D132" s="1">
        <v>0</v>
      </c>
      <c r="E132" s="1">
        <v>0</v>
      </c>
      <c r="F132" s="1">
        <v>0</v>
      </c>
      <c r="H132" s="5" t="s">
        <v>251</v>
      </c>
      <c r="I132" s="20" t="s">
        <v>527</v>
      </c>
      <c r="J132" s="1"/>
      <c r="K132" s="34"/>
      <c r="L132" s="57"/>
      <c r="M132" s="36"/>
      <c r="N132" s="43"/>
      <c r="O132" s="36"/>
      <c r="P132" s="36"/>
      <c r="Q132" s="36"/>
      <c r="R132"/>
      <c r="S132" s="38"/>
      <c r="T132"/>
      <c r="U132" s="39">
        <v>1</v>
      </c>
      <c r="V132" s="39">
        <v>0</v>
      </c>
      <c r="W132"/>
      <c r="X132" s="1">
        <f t="shared" si="44"/>
        <v>0</v>
      </c>
      <c r="Y132" s="40">
        <f t="shared" si="45"/>
        <v>0</v>
      </c>
      <c r="Z132" s="40">
        <f t="shared" si="46"/>
        <v>0</v>
      </c>
      <c r="AA132" s="40">
        <f t="shared" si="47"/>
        <v>0</v>
      </c>
      <c r="AB132" s="118">
        <f t="shared" si="48"/>
        <v>0</v>
      </c>
      <c r="AC132" s="113">
        <f t="shared" si="49"/>
        <v>0</v>
      </c>
      <c r="AD132" s="1">
        <f t="shared" si="50"/>
        <v>0</v>
      </c>
      <c r="AE132" s="1">
        <f t="shared" si="51"/>
        <v>0</v>
      </c>
      <c r="AF132" s="40"/>
      <c r="AG132" s="118"/>
      <c r="AH132" s="113">
        <f t="shared" si="52"/>
        <v>0</v>
      </c>
      <c r="AI132" s="1">
        <f t="shared" si="53"/>
        <v>0</v>
      </c>
      <c r="AJ132" s="1">
        <f t="shared" si="54"/>
        <v>0</v>
      </c>
      <c r="AK132" s="40"/>
      <c r="AL132" s="118"/>
      <c r="AM132" s="1">
        <f t="shared" si="55"/>
        <v>0</v>
      </c>
      <c r="AN132" s="40">
        <f t="shared" si="74"/>
        <v>0</v>
      </c>
      <c r="AO132" s="40">
        <f t="shared" si="75"/>
        <v>0</v>
      </c>
      <c r="AP132" s="40"/>
      <c r="AQ132" s="118"/>
      <c r="AS132" s="1">
        <f t="shared" si="58"/>
        <v>0</v>
      </c>
      <c r="AT132" s="40">
        <f t="shared" si="73"/>
        <v>0</v>
      </c>
      <c r="AU132" s="40">
        <f t="shared" si="73"/>
        <v>0</v>
      </c>
      <c r="AV132" s="40">
        <f t="shared" si="68"/>
        <v>0</v>
      </c>
      <c r="AW132" s="118">
        <f t="shared" si="68"/>
        <v>0</v>
      </c>
      <c r="AX132" s="4"/>
      <c r="AY132" s="1">
        <f t="shared" si="62"/>
        <v>0</v>
      </c>
      <c r="AZ132" s="40">
        <f>AT132*'[3]Opex Summary'!$E$67</f>
        <v>0</v>
      </c>
      <c r="BA132" s="40">
        <f>AU132*'[3]Opex Summary'!$E$67</f>
        <v>0</v>
      </c>
      <c r="BB132" s="40">
        <f>AV132*'[3]Opex Summary'!$E$68</f>
        <v>0</v>
      </c>
      <c r="BC132" s="118">
        <f>AW132*'[3]Opex Summary'!$E$66</f>
        <v>0</v>
      </c>
      <c r="BE132" s="1">
        <f t="shared" si="63"/>
        <v>0</v>
      </c>
      <c r="BF132" s="40">
        <f>AZ132*'[3]Opex Summary'!$F$67</f>
        <v>0</v>
      </c>
      <c r="BG132" s="40">
        <f>BA132*'[3]Opex Summary'!$F$67</f>
        <v>0</v>
      </c>
      <c r="BH132" s="40">
        <f>BB132*'[3]Opex Summary'!$F$68</f>
        <v>0</v>
      </c>
      <c r="BI132" s="118">
        <f>BC132*'[3]Opex Summary'!$F$66</f>
        <v>0</v>
      </c>
      <c r="BK132" s="1">
        <f t="shared" si="64"/>
        <v>0</v>
      </c>
      <c r="BL132" s="40">
        <f>BF132*'[3]Opex Summary'!$G$67</f>
        <v>0</v>
      </c>
      <c r="BM132" s="40">
        <f>BG132*'[3]Opex Summary'!$G$67</f>
        <v>0</v>
      </c>
      <c r="BN132" s="40">
        <f>BH132*'[3]Opex Summary'!$G$68</f>
        <v>0</v>
      </c>
      <c r="BO132" s="118">
        <f>BI132*'[3]Opex Summary'!$G$66</f>
        <v>0</v>
      </c>
      <c r="BQ132" s="1">
        <f t="shared" si="65"/>
        <v>0</v>
      </c>
      <c r="BR132" s="40">
        <f>BL132*'[3]Opex Summary'!$H$67</f>
        <v>0</v>
      </c>
      <c r="BS132" s="40">
        <f>BM132*'[3]Opex Summary'!$H$67</f>
        <v>0</v>
      </c>
      <c r="BT132" s="40">
        <f>BN132*'[3]Opex Summary'!$H$68</f>
        <v>0</v>
      </c>
      <c r="BU132" s="118">
        <f>BO132*'[3]Opex Summary'!$H$66</f>
        <v>0</v>
      </c>
      <c r="BW132" s="1">
        <f t="shared" si="66"/>
        <v>0</v>
      </c>
      <c r="BX132" s="40">
        <f>BR132*'[3]Opex Summary'!$I$67</f>
        <v>0</v>
      </c>
      <c r="BY132" s="40">
        <f>BS132*'[3]Opex Summary'!$I$67</f>
        <v>0</v>
      </c>
      <c r="BZ132" s="40">
        <f>BT132*'[3]Opex Summary'!$I$68</f>
        <v>0</v>
      </c>
      <c r="CA132" s="118">
        <f>BU132*'[3]Opex Summary'!$I$66</f>
        <v>0</v>
      </c>
    </row>
    <row r="133" spans="1:79" ht="12.75">
      <c r="A133" s="5" t="s">
        <v>252</v>
      </c>
      <c r="B133" s="20" t="s">
        <v>528</v>
      </c>
      <c r="C133" s="1">
        <v>857.34999999999991</v>
      </c>
      <c r="D133" s="1">
        <v>148.91999999999999</v>
      </c>
      <c r="E133" s="1">
        <v>0</v>
      </c>
      <c r="F133" s="1">
        <v>0</v>
      </c>
      <c r="H133" s="5" t="s">
        <v>252</v>
      </c>
      <c r="I133" s="20" t="s">
        <v>528</v>
      </c>
      <c r="J133" s="1"/>
      <c r="K133" s="34"/>
      <c r="L133" s="57"/>
      <c r="M133" s="36"/>
      <c r="N133" s="43"/>
      <c r="O133" s="36"/>
      <c r="P133" s="36"/>
      <c r="Q133" s="36"/>
      <c r="R133"/>
      <c r="S133" s="38"/>
      <c r="T133"/>
      <c r="U133" s="39">
        <v>1</v>
      </c>
      <c r="V133" s="39">
        <v>0</v>
      </c>
      <c r="W133"/>
      <c r="X133" s="1">
        <f t="shared" si="44"/>
        <v>857.34999999999991</v>
      </c>
      <c r="Y133" s="40">
        <f t="shared" si="45"/>
        <v>857.34999999999991</v>
      </c>
      <c r="Z133" s="40">
        <f t="shared" si="46"/>
        <v>0</v>
      </c>
      <c r="AA133" s="40">
        <f t="shared" si="47"/>
        <v>0</v>
      </c>
      <c r="AB133" s="118">
        <f t="shared" si="48"/>
        <v>0</v>
      </c>
      <c r="AC133" s="113">
        <f t="shared" si="49"/>
        <v>148.91999999999999</v>
      </c>
      <c r="AD133" s="1">
        <f t="shared" si="50"/>
        <v>148.91999999999999</v>
      </c>
      <c r="AE133" s="1">
        <f t="shared" si="51"/>
        <v>0</v>
      </c>
      <c r="AF133" s="40"/>
      <c r="AG133" s="118"/>
      <c r="AH133" s="113">
        <f t="shared" si="52"/>
        <v>0</v>
      </c>
      <c r="AI133" s="1">
        <f t="shared" si="53"/>
        <v>0</v>
      </c>
      <c r="AJ133" s="1">
        <f t="shared" si="54"/>
        <v>0</v>
      </c>
      <c r="AK133" s="40"/>
      <c r="AL133" s="118"/>
      <c r="AM133" s="1">
        <f t="shared" si="55"/>
        <v>0</v>
      </c>
      <c r="AN133" s="40">
        <f t="shared" si="74"/>
        <v>0</v>
      </c>
      <c r="AO133" s="40">
        <f t="shared" si="75"/>
        <v>0</v>
      </c>
      <c r="AP133" s="40"/>
      <c r="AQ133" s="118"/>
      <c r="AS133" s="1">
        <f t="shared" si="58"/>
        <v>0</v>
      </c>
      <c r="AT133" s="40">
        <f t="shared" si="73"/>
        <v>0</v>
      </c>
      <c r="AU133" s="40">
        <f t="shared" si="73"/>
        <v>0</v>
      </c>
      <c r="AV133" s="40">
        <f t="shared" si="68"/>
        <v>0</v>
      </c>
      <c r="AW133" s="118">
        <f t="shared" si="68"/>
        <v>0</v>
      </c>
      <c r="AX133" s="4"/>
      <c r="AY133" s="1">
        <f t="shared" si="62"/>
        <v>0</v>
      </c>
      <c r="AZ133" s="40">
        <f>AT133*'[3]Opex Summary'!$E$67</f>
        <v>0</v>
      </c>
      <c r="BA133" s="40">
        <f>AU133*'[3]Opex Summary'!$E$67</f>
        <v>0</v>
      </c>
      <c r="BB133" s="40">
        <f>AV133*'[3]Opex Summary'!$E$68</f>
        <v>0</v>
      </c>
      <c r="BC133" s="118">
        <f>AW133*'[3]Opex Summary'!$E$66</f>
        <v>0</v>
      </c>
      <c r="BE133" s="1">
        <f t="shared" si="63"/>
        <v>0</v>
      </c>
      <c r="BF133" s="40">
        <f>AZ133*'[3]Opex Summary'!$F$67</f>
        <v>0</v>
      </c>
      <c r="BG133" s="40">
        <f>BA133*'[3]Opex Summary'!$F$67</f>
        <v>0</v>
      </c>
      <c r="BH133" s="40">
        <f>BB133*'[3]Opex Summary'!$F$68</f>
        <v>0</v>
      </c>
      <c r="BI133" s="118">
        <f>BC133*'[3]Opex Summary'!$F$66</f>
        <v>0</v>
      </c>
      <c r="BK133" s="1">
        <f t="shared" si="64"/>
        <v>0</v>
      </c>
      <c r="BL133" s="40">
        <f>BF133*'[3]Opex Summary'!$G$67</f>
        <v>0</v>
      </c>
      <c r="BM133" s="40">
        <f>BG133*'[3]Opex Summary'!$G$67</f>
        <v>0</v>
      </c>
      <c r="BN133" s="40">
        <f>BH133*'[3]Opex Summary'!$G$68</f>
        <v>0</v>
      </c>
      <c r="BO133" s="118">
        <f>BI133*'[3]Opex Summary'!$G$66</f>
        <v>0</v>
      </c>
      <c r="BQ133" s="1">
        <f t="shared" si="65"/>
        <v>0</v>
      </c>
      <c r="BR133" s="40">
        <f>BL133*'[3]Opex Summary'!$H$67</f>
        <v>0</v>
      </c>
      <c r="BS133" s="40">
        <f>BM133*'[3]Opex Summary'!$H$67</f>
        <v>0</v>
      </c>
      <c r="BT133" s="40">
        <f>BN133*'[3]Opex Summary'!$H$68</f>
        <v>0</v>
      </c>
      <c r="BU133" s="118">
        <f>BO133*'[3]Opex Summary'!$H$66</f>
        <v>0</v>
      </c>
      <c r="BW133" s="1">
        <f t="shared" si="66"/>
        <v>0</v>
      </c>
      <c r="BX133" s="40">
        <f>BR133*'[3]Opex Summary'!$I$67</f>
        <v>0</v>
      </c>
      <c r="BY133" s="40">
        <f>BS133*'[3]Opex Summary'!$I$67</f>
        <v>0</v>
      </c>
      <c r="BZ133" s="40">
        <f>BT133*'[3]Opex Summary'!$I$68</f>
        <v>0</v>
      </c>
      <c r="CA133" s="118">
        <f>BU133*'[3]Opex Summary'!$I$66</f>
        <v>0</v>
      </c>
    </row>
    <row r="134" spans="1:79" ht="12.75">
      <c r="A134" s="5" t="s">
        <v>253</v>
      </c>
      <c r="B134" s="20" t="s">
        <v>529</v>
      </c>
      <c r="C134" s="1">
        <v>0</v>
      </c>
      <c r="D134" s="1">
        <v>0</v>
      </c>
      <c r="E134" s="1">
        <v>0</v>
      </c>
      <c r="F134" s="1">
        <v>0</v>
      </c>
      <c r="H134" s="5" t="s">
        <v>253</v>
      </c>
      <c r="I134" s="20" t="s">
        <v>529</v>
      </c>
      <c r="J134" s="1"/>
      <c r="K134" s="34"/>
      <c r="L134" s="57"/>
      <c r="M134" s="36"/>
      <c r="N134" s="43"/>
      <c r="O134" s="36"/>
      <c r="P134" s="36"/>
      <c r="Q134" s="36"/>
      <c r="R134"/>
      <c r="S134" s="38"/>
      <c r="T134"/>
      <c r="U134" s="39">
        <v>1</v>
      </c>
      <c r="V134" s="39">
        <v>0</v>
      </c>
      <c r="W134"/>
      <c r="X134" s="1">
        <f t="shared" si="44"/>
        <v>0</v>
      </c>
      <c r="Y134" s="40">
        <f t="shared" si="45"/>
        <v>0</v>
      </c>
      <c r="Z134" s="40">
        <f t="shared" si="46"/>
        <v>0</v>
      </c>
      <c r="AA134" s="40">
        <f t="shared" si="47"/>
        <v>0</v>
      </c>
      <c r="AB134" s="118">
        <f t="shared" si="48"/>
        <v>0</v>
      </c>
      <c r="AC134" s="113">
        <f t="shared" si="49"/>
        <v>0</v>
      </c>
      <c r="AD134" s="1">
        <f t="shared" si="50"/>
        <v>0</v>
      </c>
      <c r="AE134" s="1">
        <f t="shared" si="51"/>
        <v>0</v>
      </c>
      <c r="AF134" s="40"/>
      <c r="AG134" s="118"/>
      <c r="AH134" s="113">
        <f t="shared" si="52"/>
        <v>0</v>
      </c>
      <c r="AI134" s="1">
        <f t="shared" si="53"/>
        <v>0</v>
      </c>
      <c r="AJ134" s="1">
        <f t="shared" si="54"/>
        <v>0</v>
      </c>
      <c r="AK134" s="40"/>
      <c r="AL134" s="118"/>
      <c r="AM134" s="1">
        <f t="shared" si="55"/>
        <v>0</v>
      </c>
      <c r="AN134" s="40">
        <f t="shared" si="74"/>
        <v>0</v>
      </c>
      <c r="AO134" s="40">
        <f t="shared" si="75"/>
        <v>0</v>
      </c>
      <c r="AP134" s="40"/>
      <c r="AQ134" s="118"/>
      <c r="AS134" s="1">
        <f t="shared" si="58"/>
        <v>0</v>
      </c>
      <c r="AT134" s="40">
        <f t="shared" si="73"/>
        <v>0</v>
      </c>
      <c r="AU134" s="40">
        <f t="shared" si="73"/>
        <v>0</v>
      </c>
      <c r="AV134" s="40">
        <f t="shared" si="68"/>
        <v>0</v>
      </c>
      <c r="AW134" s="118">
        <f t="shared" si="68"/>
        <v>0</v>
      </c>
      <c r="AX134" s="4"/>
      <c r="AY134" s="1">
        <f t="shared" si="62"/>
        <v>0</v>
      </c>
      <c r="AZ134" s="40">
        <f>AT134*'[3]Opex Summary'!$E$67</f>
        <v>0</v>
      </c>
      <c r="BA134" s="40">
        <f>AU134*'[3]Opex Summary'!$E$67</f>
        <v>0</v>
      </c>
      <c r="BB134" s="40">
        <f>AV134*'[3]Opex Summary'!$E$68</f>
        <v>0</v>
      </c>
      <c r="BC134" s="118">
        <f>AW134*'[3]Opex Summary'!$E$66</f>
        <v>0</v>
      </c>
      <c r="BE134" s="1">
        <f t="shared" si="63"/>
        <v>0</v>
      </c>
      <c r="BF134" s="40">
        <f>AZ134*'[3]Opex Summary'!$F$67</f>
        <v>0</v>
      </c>
      <c r="BG134" s="40">
        <f>BA134*'[3]Opex Summary'!$F$67</f>
        <v>0</v>
      </c>
      <c r="BH134" s="40">
        <f>BB134*'[3]Opex Summary'!$F$68</f>
        <v>0</v>
      </c>
      <c r="BI134" s="118">
        <f>BC134*'[3]Opex Summary'!$F$66</f>
        <v>0</v>
      </c>
      <c r="BK134" s="1">
        <f t="shared" si="64"/>
        <v>0</v>
      </c>
      <c r="BL134" s="40">
        <f>BF134*'[3]Opex Summary'!$G$67</f>
        <v>0</v>
      </c>
      <c r="BM134" s="40">
        <f>BG134*'[3]Opex Summary'!$G$67</f>
        <v>0</v>
      </c>
      <c r="BN134" s="40">
        <f>BH134*'[3]Opex Summary'!$G$68</f>
        <v>0</v>
      </c>
      <c r="BO134" s="118">
        <f>BI134*'[3]Opex Summary'!$G$66</f>
        <v>0</v>
      </c>
      <c r="BQ134" s="1">
        <f t="shared" si="65"/>
        <v>0</v>
      </c>
      <c r="BR134" s="40">
        <f>BL134*'[3]Opex Summary'!$H$67</f>
        <v>0</v>
      </c>
      <c r="BS134" s="40">
        <f>BM134*'[3]Opex Summary'!$H$67</f>
        <v>0</v>
      </c>
      <c r="BT134" s="40">
        <f>BN134*'[3]Opex Summary'!$H$68</f>
        <v>0</v>
      </c>
      <c r="BU134" s="118">
        <f>BO134*'[3]Opex Summary'!$H$66</f>
        <v>0</v>
      </c>
      <c r="BW134" s="1">
        <f t="shared" si="66"/>
        <v>0</v>
      </c>
      <c r="BX134" s="40">
        <f>BR134*'[3]Opex Summary'!$I$67</f>
        <v>0</v>
      </c>
      <c r="BY134" s="40">
        <f>BS134*'[3]Opex Summary'!$I$67</f>
        <v>0</v>
      </c>
      <c r="BZ134" s="40">
        <f>BT134*'[3]Opex Summary'!$I$68</f>
        <v>0</v>
      </c>
      <c r="CA134" s="118">
        <f>BU134*'[3]Opex Summary'!$I$66</f>
        <v>0</v>
      </c>
    </row>
    <row r="135" spans="1:79" ht="12.75">
      <c r="A135" s="5" t="s">
        <v>254</v>
      </c>
      <c r="B135" s="20" t="s">
        <v>530</v>
      </c>
      <c r="C135" s="1">
        <v>0</v>
      </c>
      <c r="D135" s="1">
        <v>0</v>
      </c>
      <c r="E135" s="1">
        <v>0</v>
      </c>
      <c r="F135" s="1">
        <v>0</v>
      </c>
      <c r="H135" s="5" t="s">
        <v>254</v>
      </c>
      <c r="I135" s="20" t="s">
        <v>530</v>
      </c>
      <c r="J135" s="1"/>
      <c r="K135" s="34"/>
      <c r="L135" s="57"/>
      <c r="M135" s="36"/>
      <c r="N135" s="43"/>
      <c r="O135" s="36"/>
      <c r="P135" s="36"/>
      <c r="Q135" s="36"/>
      <c r="R135"/>
      <c r="S135" s="38"/>
      <c r="T135"/>
      <c r="U135" s="39">
        <v>1</v>
      </c>
      <c r="V135" s="39">
        <v>0</v>
      </c>
      <c r="W135"/>
      <c r="X135" s="1">
        <f t="shared" si="44"/>
        <v>0</v>
      </c>
      <c r="Y135" s="40">
        <f t="shared" si="45"/>
        <v>0</v>
      </c>
      <c r="Z135" s="40">
        <f t="shared" si="46"/>
        <v>0</v>
      </c>
      <c r="AA135" s="40">
        <f t="shared" si="47"/>
        <v>0</v>
      </c>
      <c r="AB135" s="118">
        <f t="shared" si="48"/>
        <v>0</v>
      </c>
      <c r="AC135" s="113">
        <f t="shared" si="49"/>
        <v>0</v>
      </c>
      <c r="AD135" s="1">
        <f t="shared" si="50"/>
        <v>0</v>
      </c>
      <c r="AE135" s="1">
        <f t="shared" si="51"/>
        <v>0</v>
      </c>
      <c r="AF135" s="40"/>
      <c r="AG135" s="118"/>
      <c r="AH135" s="113">
        <f t="shared" si="52"/>
        <v>0</v>
      </c>
      <c r="AI135" s="1">
        <f t="shared" si="53"/>
        <v>0</v>
      </c>
      <c r="AJ135" s="1">
        <f t="shared" si="54"/>
        <v>0</v>
      </c>
      <c r="AK135" s="40"/>
      <c r="AL135" s="118"/>
      <c r="AM135" s="1">
        <f t="shared" si="55"/>
        <v>0</v>
      </c>
      <c r="AN135" s="40">
        <f t="shared" si="74"/>
        <v>0</v>
      </c>
      <c r="AO135" s="40">
        <f t="shared" si="75"/>
        <v>0</v>
      </c>
      <c r="AP135" s="40"/>
      <c r="AQ135" s="118"/>
      <c r="AS135" s="1">
        <f t="shared" si="58"/>
        <v>0</v>
      </c>
      <c r="AT135" s="40">
        <f t="shared" si="73"/>
        <v>0</v>
      </c>
      <c r="AU135" s="40">
        <f t="shared" si="73"/>
        <v>0</v>
      </c>
      <c r="AV135" s="40">
        <f t="shared" si="68"/>
        <v>0</v>
      </c>
      <c r="AW135" s="118">
        <f t="shared" si="68"/>
        <v>0</v>
      </c>
      <c r="AX135" s="4"/>
      <c r="AY135" s="1">
        <f t="shared" si="62"/>
        <v>0</v>
      </c>
      <c r="AZ135" s="40">
        <f>AT135*'[3]Opex Summary'!$E$67</f>
        <v>0</v>
      </c>
      <c r="BA135" s="40">
        <f>AU135*'[3]Opex Summary'!$E$67</f>
        <v>0</v>
      </c>
      <c r="BB135" s="40">
        <f>AV135*'[3]Opex Summary'!$E$68</f>
        <v>0</v>
      </c>
      <c r="BC135" s="118">
        <f>AW135*'[3]Opex Summary'!$E$66</f>
        <v>0</v>
      </c>
      <c r="BE135" s="1">
        <f t="shared" si="63"/>
        <v>0</v>
      </c>
      <c r="BF135" s="40">
        <f>AZ135*'[3]Opex Summary'!$F$67</f>
        <v>0</v>
      </c>
      <c r="BG135" s="40">
        <f>BA135*'[3]Opex Summary'!$F$67</f>
        <v>0</v>
      </c>
      <c r="BH135" s="40">
        <f>BB135*'[3]Opex Summary'!$F$68</f>
        <v>0</v>
      </c>
      <c r="BI135" s="118">
        <f>BC135*'[3]Opex Summary'!$F$66</f>
        <v>0</v>
      </c>
      <c r="BK135" s="1">
        <f t="shared" si="64"/>
        <v>0</v>
      </c>
      <c r="BL135" s="40">
        <f>BF135*'[3]Opex Summary'!$G$67</f>
        <v>0</v>
      </c>
      <c r="BM135" s="40">
        <f>BG135*'[3]Opex Summary'!$G$67</f>
        <v>0</v>
      </c>
      <c r="BN135" s="40">
        <f>BH135*'[3]Opex Summary'!$G$68</f>
        <v>0</v>
      </c>
      <c r="BO135" s="118">
        <f>BI135*'[3]Opex Summary'!$G$66</f>
        <v>0</v>
      </c>
      <c r="BQ135" s="1">
        <f t="shared" si="65"/>
        <v>0</v>
      </c>
      <c r="BR135" s="40">
        <f>BL135*'[3]Opex Summary'!$H$67</f>
        <v>0</v>
      </c>
      <c r="BS135" s="40">
        <f>BM135*'[3]Opex Summary'!$H$67</f>
        <v>0</v>
      </c>
      <c r="BT135" s="40">
        <f>BN135*'[3]Opex Summary'!$H$68</f>
        <v>0</v>
      </c>
      <c r="BU135" s="118">
        <f>BO135*'[3]Opex Summary'!$H$66</f>
        <v>0</v>
      </c>
      <c r="BW135" s="1">
        <f t="shared" si="66"/>
        <v>0</v>
      </c>
      <c r="BX135" s="40">
        <f>BR135*'[3]Opex Summary'!$I$67</f>
        <v>0</v>
      </c>
      <c r="BY135" s="40">
        <f>BS135*'[3]Opex Summary'!$I$67</f>
        <v>0</v>
      </c>
      <c r="BZ135" s="40">
        <f>BT135*'[3]Opex Summary'!$I$68</f>
        <v>0</v>
      </c>
      <c r="CA135" s="118">
        <f>BU135*'[3]Opex Summary'!$I$66</f>
        <v>0</v>
      </c>
    </row>
    <row r="136" spans="1:79" ht="12.75">
      <c r="A136" s="5" t="s">
        <v>255</v>
      </c>
      <c r="B136" s="20" t="s">
        <v>531</v>
      </c>
      <c r="C136" s="1">
        <v>0</v>
      </c>
      <c r="D136" s="1">
        <v>0</v>
      </c>
      <c r="E136" s="1">
        <v>0</v>
      </c>
      <c r="F136" s="1">
        <v>0</v>
      </c>
      <c r="H136" s="5" t="s">
        <v>255</v>
      </c>
      <c r="I136" s="20" t="s">
        <v>531</v>
      </c>
      <c r="J136" s="1"/>
      <c r="K136" s="34"/>
      <c r="L136" s="57"/>
      <c r="M136" s="36"/>
      <c r="N136" s="43"/>
      <c r="O136" s="36"/>
      <c r="P136" s="36"/>
      <c r="Q136" s="36"/>
      <c r="R136"/>
      <c r="S136" s="38"/>
      <c r="T136"/>
      <c r="U136" s="39">
        <v>1</v>
      </c>
      <c r="V136" s="39">
        <v>0</v>
      </c>
      <c r="W136"/>
      <c r="X136" s="1">
        <f t="shared" si="44"/>
        <v>0</v>
      </c>
      <c r="Y136" s="40">
        <f t="shared" si="45"/>
        <v>0</v>
      </c>
      <c r="Z136" s="40">
        <f t="shared" si="46"/>
        <v>0</v>
      </c>
      <c r="AA136" s="40">
        <f t="shared" si="47"/>
        <v>0</v>
      </c>
      <c r="AB136" s="118">
        <f t="shared" si="48"/>
        <v>0</v>
      </c>
      <c r="AC136" s="113">
        <f t="shared" si="49"/>
        <v>0</v>
      </c>
      <c r="AD136" s="1">
        <f t="shared" si="50"/>
        <v>0</v>
      </c>
      <c r="AE136" s="1">
        <f t="shared" si="51"/>
        <v>0</v>
      </c>
      <c r="AF136" s="40"/>
      <c r="AG136" s="118"/>
      <c r="AH136" s="113">
        <f t="shared" si="52"/>
        <v>0</v>
      </c>
      <c r="AI136" s="1">
        <f t="shared" si="53"/>
        <v>0</v>
      </c>
      <c r="AJ136" s="1">
        <f t="shared" si="54"/>
        <v>0</v>
      </c>
      <c r="AK136" s="40"/>
      <c r="AL136" s="118"/>
      <c r="AM136" s="1">
        <f t="shared" si="55"/>
        <v>0</v>
      </c>
      <c r="AN136" s="40">
        <f t="shared" si="74"/>
        <v>0</v>
      </c>
      <c r="AO136" s="40">
        <f t="shared" si="75"/>
        <v>0</v>
      </c>
      <c r="AP136" s="40"/>
      <c r="AQ136" s="118"/>
      <c r="AS136" s="1">
        <f t="shared" si="58"/>
        <v>0</v>
      </c>
      <c r="AT136" s="40">
        <f t="shared" si="73"/>
        <v>0</v>
      </c>
      <c r="AU136" s="40">
        <f t="shared" si="73"/>
        <v>0</v>
      </c>
      <c r="AV136" s="40">
        <f t="shared" si="68"/>
        <v>0</v>
      </c>
      <c r="AW136" s="118">
        <f t="shared" si="68"/>
        <v>0</v>
      </c>
      <c r="AX136" s="4"/>
      <c r="AY136" s="1">
        <f t="shared" si="62"/>
        <v>0</v>
      </c>
      <c r="AZ136" s="40">
        <f>AT136*'[3]Opex Summary'!$E$67</f>
        <v>0</v>
      </c>
      <c r="BA136" s="40">
        <f>AU136*'[3]Opex Summary'!$E$67</f>
        <v>0</v>
      </c>
      <c r="BB136" s="40">
        <f>AV136*'[3]Opex Summary'!$E$68</f>
        <v>0</v>
      </c>
      <c r="BC136" s="118">
        <f>AW136*'[3]Opex Summary'!$E$66</f>
        <v>0</v>
      </c>
      <c r="BE136" s="1">
        <f t="shared" si="63"/>
        <v>0</v>
      </c>
      <c r="BF136" s="40">
        <f>AZ136*'[3]Opex Summary'!$F$67</f>
        <v>0</v>
      </c>
      <c r="BG136" s="40">
        <f>BA136*'[3]Opex Summary'!$F$67</f>
        <v>0</v>
      </c>
      <c r="BH136" s="40">
        <f>BB136*'[3]Opex Summary'!$F$68</f>
        <v>0</v>
      </c>
      <c r="BI136" s="118">
        <f>BC136*'[3]Opex Summary'!$F$66</f>
        <v>0</v>
      </c>
      <c r="BK136" s="1">
        <f t="shared" si="64"/>
        <v>0</v>
      </c>
      <c r="BL136" s="40">
        <f>BF136*'[3]Opex Summary'!$G$67</f>
        <v>0</v>
      </c>
      <c r="BM136" s="40">
        <f>BG136*'[3]Opex Summary'!$G$67</f>
        <v>0</v>
      </c>
      <c r="BN136" s="40">
        <f>BH136*'[3]Opex Summary'!$G$68</f>
        <v>0</v>
      </c>
      <c r="BO136" s="118">
        <f>BI136*'[3]Opex Summary'!$G$66</f>
        <v>0</v>
      </c>
      <c r="BQ136" s="1">
        <f t="shared" si="65"/>
        <v>0</v>
      </c>
      <c r="BR136" s="40">
        <f>BL136*'[3]Opex Summary'!$H$67</f>
        <v>0</v>
      </c>
      <c r="BS136" s="40">
        <f>BM136*'[3]Opex Summary'!$H$67</f>
        <v>0</v>
      </c>
      <c r="BT136" s="40">
        <f>BN136*'[3]Opex Summary'!$H$68</f>
        <v>0</v>
      </c>
      <c r="BU136" s="118">
        <f>BO136*'[3]Opex Summary'!$H$66</f>
        <v>0</v>
      </c>
      <c r="BW136" s="1">
        <f t="shared" si="66"/>
        <v>0</v>
      </c>
      <c r="BX136" s="40">
        <f>BR136*'[3]Opex Summary'!$I$67</f>
        <v>0</v>
      </c>
      <c r="BY136" s="40">
        <f>BS136*'[3]Opex Summary'!$I$67</f>
        <v>0</v>
      </c>
      <c r="BZ136" s="40">
        <f>BT136*'[3]Opex Summary'!$I$68</f>
        <v>0</v>
      </c>
      <c r="CA136" s="118">
        <f>BU136*'[3]Opex Summary'!$I$66</f>
        <v>0</v>
      </c>
    </row>
    <row r="137" spans="1:79" ht="12.75">
      <c r="A137" s="5" t="s">
        <v>256</v>
      </c>
      <c r="B137" s="20" t="s">
        <v>532</v>
      </c>
      <c r="C137" s="1">
        <v>0</v>
      </c>
      <c r="D137" s="1">
        <v>0</v>
      </c>
      <c r="E137" s="1">
        <v>0</v>
      </c>
      <c r="F137" s="1">
        <v>0</v>
      </c>
      <c r="H137" s="5" t="s">
        <v>256</v>
      </c>
      <c r="I137" s="20" t="s">
        <v>532</v>
      </c>
      <c r="J137" s="1"/>
      <c r="K137" s="34"/>
      <c r="L137" s="57"/>
      <c r="M137" s="36"/>
      <c r="N137" s="43"/>
      <c r="O137" s="36"/>
      <c r="P137" s="36"/>
      <c r="Q137" s="36"/>
      <c r="R137"/>
      <c r="S137" s="38"/>
      <c r="T137"/>
      <c r="U137" s="39">
        <v>1</v>
      </c>
      <c r="V137" s="39">
        <v>0</v>
      </c>
      <c r="W137"/>
      <c r="X137" s="1">
        <f t="shared" si="44"/>
        <v>0</v>
      </c>
      <c r="Y137" s="40">
        <f t="shared" si="45"/>
        <v>0</v>
      </c>
      <c r="Z137" s="40">
        <f t="shared" si="46"/>
        <v>0</v>
      </c>
      <c r="AA137" s="40">
        <f t="shared" si="47"/>
        <v>0</v>
      </c>
      <c r="AB137" s="118">
        <f t="shared" si="48"/>
        <v>0</v>
      </c>
      <c r="AC137" s="113">
        <f t="shared" si="49"/>
        <v>0</v>
      </c>
      <c r="AD137" s="1">
        <f t="shared" si="50"/>
        <v>0</v>
      </c>
      <c r="AE137" s="1">
        <f t="shared" si="51"/>
        <v>0</v>
      </c>
      <c r="AF137" s="40"/>
      <c r="AG137" s="118"/>
      <c r="AH137" s="113">
        <f t="shared" si="52"/>
        <v>0</v>
      </c>
      <c r="AI137" s="1">
        <f t="shared" si="53"/>
        <v>0</v>
      </c>
      <c r="AJ137" s="1">
        <f t="shared" si="54"/>
        <v>0</v>
      </c>
      <c r="AK137" s="40"/>
      <c r="AL137" s="118"/>
      <c r="AM137" s="1">
        <f t="shared" si="55"/>
        <v>0</v>
      </c>
      <c r="AN137" s="40">
        <f t="shared" si="74"/>
        <v>0</v>
      </c>
      <c r="AO137" s="40">
        <f t="shared" si="75"/>
        <v>0</v>
      </c>
      <c r="AP137" s="40"/>
      <c r="AQ137" s="118"/>
      <c r="AS137" s="1">
        <f t="shared" si="58"/>
        <v>0</v>
      </c>
      <c r="AT137" s="40">
        <f t="shared" si="73"/>
        <v>0</v>
      </c>
      <c r="AU137" s="40">
        <f t="shared" si="73"/>
        <v>0</v>
      </c>
      <c r="AV137" s="40">
        <f t="shared" si="68"/>
        <v>0</v>
      </c>
      <c r="AW137" s="118">
        <f t="shared" si="68"/>
        <v>0</v>
      </c>
      <c r="AX137" s="4"/>
      <c r="AY137" s="1">
        <f t="shared" si="62"/>
        <v>0</v>
      </c>
      <c r="AZ137" s="40">
        <f>AT137*'[3]Opex Summary'!$E$67</f>
        <v>0</v>
      </c>
      <c r="BA137" s="40">
        <f>AU137*'[3]Opex Summary'!$E$67</f>
        <v>0</v>
      </c>
      <c r="BB137" s="40">
        <f>AV137*'[3]Opex Summary'!$E$68</f>
        <v>0</v>
      </c>
      <c r="BC137" s="118">
        <f>AW137*'[3]Opex Summary'!$E$66</f>
        <v>0</v>
      </c>
      <c r="BE137" s="1">
        <f t="shared" si="63"/>
        <v>0</v>
      </c>
      <c r="BF137" s="40">
        <f>AZ137*'[3]Opex Summary'!$F$67</f>
        <v>0</v>
      </c>
      <c r="BG137" s="40">
        <f>BA137*'[3]Opex Summary'!$F$67</f>
        <v>0</v>
      </c>
      <c r="BH137" s="40">
        <f>BB137*'[3]Opex Summary'!$F$68</f>
        <v>0</v>
      </c>
      <c r="BI137" s="118">
        <f>BC137*'[3]Opex Summary'!$F$66</f>
        <v>0</v>
      </c>
      <c r="BK137" s="1">
        <f t="shared" si="64"/>
        <v>0</v>
      </c>
      <c r="BL137" s="40">
        <f>BF137*'[3]Opex Summary'!$G$67</f>
        <v>0</v>
      </c>
      <c r="BM137" s="40">
        <f>BG137*'[3]Opex Summary'!$G$67</f>
        <v>0</v>
      </c>
      <c r="BN137" s="40">
        <f>BH137*'[3]Opex Summary'!$G$68</f>
        <v>0</v>
      </c>
      <c r="BO137" s="118">
        <f>BI137*'[3]Opex Summary'!$G$66</f>
        <v>0</v>
      </c>
      <c r="BQ137" s="1">
        <f t="shared" si="65"/>
        <v>0</v>
      </c>
      <c r="BR137" s="40">
        <f>BL137*'[3]Opex Summary'!$H$67</f>
        <v>0</v>
      </c>
      <c r="BS137" s="40">
        <f>BM137*'[3]Opex Summary'!$H$67</f>
        <v>0</v>
      </c>
      <c r="BT137" s="40">
        <f>BN137*'[3]Opex Summary'!$H$68</f>
        <v>0</v>
      </c>
      <c r="BU137" s="118">
        <f>BO137*'[3]Opex Summary'!$H$66</f>
        <v>0</v>
      </c>
      <c r="BW137" s="1">
        <f t="shared" si="66"/>
        <v>0</v>
      </c>
      <c r="BX137" s="40">
        <f>BR137*'[3]Opex Summary'!$I$67</f>
        <v>0</v>
      </c>
      <c r="BY137" s="40">
        <f>BS137*'[3]Opex Summary'!$I$67</f>
        <v>0</v>
      </c>
      <c r="BZ137" s="40">
        <f>BT137*'[3]Opex Summary'!$I$68</f>
        <v>0</v>
      </c>
      <c r="CA137" s="118">
        <f>BU137*'[3]Opex Summary'!$I$66</f>
        <v>0</v>
      </c>
    </row>
    <row r="138" spans="1:79" ht="12.75">
      <c r="A138" s="5" t="s">
        <v>257</v>
      </c>
      <c r="B138" s="20" t="s">
        <v>533</v>
      </c>
      <c r="C138" s="1">
        <v>1701.8199999999997</v>
      </c>
      <c r="D138" s="1">
        <v>6157.4299999999985</v>
      </c>
      <c r="E138" s="1">
        <v>0</v>
      </c>
      <c r="F138" s="1">
        <v>0</v>
      </c>
      <c r="H138" s="5" t="s">
        <v>257</v>
      </c>
      <c r="I138" s="20" t="s">
        <v>533</v>
      </c>
      <c r="J138" s="1"/>
      <c r="K138" s="34"/>
      <c r="L138" s="57"/>
      <c r="M138" s="36"/>
      <c r="N138" s="43"/>
      <c r="O138" s="36"/>
      <c r="P138" s="36"/>
      <c r="Q138" s="36"/>
      <c r="R138"/>
      <c r="S138" s="38"/>
      <c r="T138"/>
      <c r="U138" s="39">
        <v>1</v>
      </c>
      <c r="V138" s="39">
        <v>0</v>
      </c>
      <c r="W138"/>
      <c r="X138" s="1">
        <f t="shared" si="44"/>
        <v>1701.8199999999997</v>
      </c>
      <c r="Y138" s="40">
        <f t="shared" si="45"/>
        <v>1701.8199999999997</v>
      </c>
      <c r="Z138" s="40">
        <f t="shared" si="46"/>
        <v>0</v>
      </c>
      <c r="AA138" s="40">
        <f t="shared" si="47"/>
        <v>0</v>
      </c>
      <c r="AB138" s="118">
        <f t="shared" si="48"/>
        <v>0</v>
      </c>
      <c r="AC138" s="113">
        <f t="shared" si="49"/>
        <v>6157.4299999999985</v>
      </c>
      <c r="AD138" s="1">
        <f t="shared" si="50"/>
        <v>6157.4299999999985</v>
      </c>
      <c r="AE138" s="1">
        <f t="shared" si="51"/>
        <v>0</v>
      </c>
      <c r="AF138" s="40"/>
      <c r="AG138" s="118"/>
      <c r="AH138" s="113">
        <f t="shared" si="52"/>
        <v>0</v>
      </c>
      <c r="AI138" s="1">
        <f t="shared" si="53"/>
        <v>0</v>
      </c>
      <c r="AJ138" s="1">
        <f t="shared" si="54"/>
        <v>0</v>
      </c>
      <c r="AK138" s="40"/>
      <c r="AL138" s="118"/>
      <c r="AM138" s="1">
        <f t="shared" si="55"/>
        <v>0</v>
      </c>
      <c r="AN138" s="40">
        <f t="shared" si="74"/>
        <v>0</v>
      </c>
      <c r="AO138" s="40">
        <f t="shared" si="75"/>
        <v>0</v>
      </c>
      <c r="AP138" s="40"/>
      <c r="AQ138" s="118"/>
      <c r="AS138" s="1">
        <f t="shared" si="58"/>
        <v>0</v>
      </c>
      <c r="AT138" s="40">
        <f t="shared" si="73"/>
        <v>0</v>
      </c>
      <c r="AU138" s="40">
        <f t="shared" si="73"/>
        <v>0</v>
      </c>
      <c r="AV138" s="40">
        <f t="shared" si="68"/>
        <v>0</v>
      </c>
      <c r="AW138" s="118">
        <f t="shared" si="68"/>
        <v>0</v>
      </c>
      <c r="AX138" s="4"/>
      <c r="AY138" s="1">
        <f t="shared" si="62"/>
        <v>0</v>
      </c>
      <c r="AZ138" s="40">
        <f>AT138*'[3]Opex Summary'!$E$67</f>
        <v>0</v>
      </c>
      <c r="BA138" s="40">
        <f>AU138*'[3]Opex Summary'!$E$67</f>
        <v>0</v>
      </c>
      <c r="BB138" s="40">
        <f>AV138*'[3]Opex Summary'!$E$68</f>
        <v>0</v>
      </c>
      <c r="BC138" s="118">
        <f>AW138*'[3]Opex Summary'!$E$66</f>
        <v>0</v>
      </c>
      <c r="BE138" s="1">
        <f t="shared" si="63"/>
        <v>0</v>
      </c>
      <c r="BF138" s="40">
        <f>AZ138*'[3]Opex Summary'!$F$67</f>
        <v>0</v>
      </c>
      <c r="BG138" s="40">
        <f>BA138*'[3]Opex Summary'!$F$67</f>
        <v>0</v>
      </c>
      <c r="BH138" s="40">
        <f>BB138*'[3]Opex Summary'!$F$68</f>
        <v>0</v>
      </c>
      <c r="BI138" s="118">
        <f>BC138*'[3]Opex Summary'!$F$66</f>
        <v>0</v>
      </c>
      <c r="BK138" s="1">
        <f t="shared" si="64"/>
        <v>0</v>
      </c>
      <c r="BL138" s="40">
        <f>BF138*'[3]Opex Summary'!$G$67</f>
        <v>0</v>
      </c>
      <c r="BM138" s="40">
        <f>BG138*'[3]Opex Summary'!$G$67</f>
        <v>0</v>
      </c>
      <c r="BN138" s="40">
        <f>BH138*'[3]Opex Summary'!$G$68</f>
        <v>0</v>
      </c>
      <c r="BO138" s="118">
        <f>BI138*'[3]Opex Summary'!$G$66</f>
        <v>0</v>
      </c>
      <c r="BQ138" s="1">
        <f t="shared" si="65"/>
        <v>0</v>
      </c>
      <c r="BR138" s="40">
        <f>BL138*'[3]Opex Summary'!$H$67</f>
        <v>0</v>
      </c>
      <c r="BS138" s="40">
        <f>BM138*'[3]Opex Summary'!$H$67</f>
        <v>0</v>
      </c>
      <c r="BT138" s="40">
        <f>BN138*'[3]Opex Summary'!$H$68</f>
        <v>0</v>
      </c>
      <c r="BU138" s="118">
        <f>BO138*'[3]Opex Summary'!$H$66</f>
        <v>0</v>
      </c>
      <c r="BW138" s="1">
        <f t="shared" si="66"/>
        <v>0</v>
      </c>
      <c r="BX138" s="40">
        <f>BR138*'[3]Opex Summary'!$I$67</f>
        <v>0</v>
      </c>
      <c r="BY138" s="40">
        <f>BS138*'[3]Opex Summary'!$I$67</f>
        <v>0</v>
      </c>
      <c r="BZ138" s="40">
        <f>BT138*'[3]Opex Summary'!$I$68</f>
        <v>0</v>
      </c>
      <c r="CA138" s="118">
        <f>BU138*'[3]Opex Summary'!$I$66</f>
        <v>0</v>
      </c>
    </row>
    <row r="139" spans="1:79" ht="12.75">
      <c r="A139" s="5" t="s">
        <v>65</v>
      </c>
      <c r="B139" s="20" t="s">
        <v>338</v>
      </c>
      <c r="C139" s="1">
        <v>19986.2</v>
      </c>
      <c r="D139" s="1">
        <v>41046.079999999994</v>
      </c>
      <c r="E139" s="1">
        <v>79717.109999999986</v>
      </c>
      <c r="F139" s="1">
        <v>75913.829999999973</v>
      </c>
      <c r="H139" s="5" t="s">
        <v>65</v>
      </c>
      <c r="I139" s="20" t="s">
        <v>338</v>
      </c>
      <c r="J139" s="1">
        <v>75913.830000000016</v>
      </c>
      <c r="K139" s="34">
        <f t="shared" si="59"/>
        <v>77811.675750000009</v>
      </c>
      <c r="L139" s="57">
        <f t="shared" si="60"/>
        <v>77811.675750000009</v>
      </c>
      <c r="M139" s="36">
        <v>0</v>
      </c>
      <c r="N139" s="43"/>
      <c r="O139" s="36"/>
      <c r="P139" s="36">
        <v>0</v>
      </c>
      <c r="Q139" s="36">
        <f>K139</f>
        <v>77811.675750000009</v>
      </c>
      <c r="R139"/>
      <c r="S139" s="38">
        <f t="shared" si="23"/>
        <v>77811.675750000009</v>
      </c>
      <c r="T139"/>
      <c r="U139" s="39"/>
      <c r="V139" s="39"/>
      <c r="W139"/>
      <c r="X139" s="1">
        <f t="shared" si="44"/>
        <v>19986.2</v>
      </c>
      <c r="Y139" s="110"/>
      <c r="Z139" s="110"/>
      <c r="AA139" s="110"/>
      <c r="AB139" s="121">
        <f>X139</f>
        <v>19986.2</v>
      </c>
      <c r="AC139" s="113">
        <f t="shared" si="49"/>
        <v>41046.079999999994</v>
      </c>
      <c r="AD139" s="110"/>
      <c r="AE139" s="110"/>
      <c r="AF139" s="110"/>
      <c r="AG139" s="121">
        <f>AC139</f>
        <v>41046.079999999994</v>
      </c>
      <c r="AH139" s="113">
        <f t="shared" si="52"/>
        <v>79717.109999999986</v>
      </c>
      <c r="AI139" s="110"/>
      <c r="AJ139" s="110"/>
      <c r="AK139" s="110"/>
      <c r="AL139" s="121">
        <f>AH139</f>
        <v>79717.109999999986</v>
      </c>
      <c r="AM139" s="1">
        <f t="shared" si="55"/>
        <v>75913.829999999973</v>
      </c>
      <c r="AN139" s="110"/>
      <c r="AO139" s="110"/>
      <c r="AP139" s="110"/>
      <c r="AQ139" s="121">
        <f>AM139</f>
        <v>75913.829999999973</v>
      </c>
      <c r="AS139" s="1">
        <f>AM139*1.025</f>
        <v>77811.675749999966</v>
      </c>
      <c r="AT139" s="110">
        <f t="shared" si="73"/>
        <v>0</v>
      </c>
      <c r="AU139" s="110">
        <f t="shared" si="73"/>
        <v>0</v>
      </c>
      <c r="AV139" s="110">
        <f t="shared" si="68"/>
        <v>0</v>
      </c>
      <c r="AW139" s="121">
        <f t="shared" si="68"/>
        <v>77811.675749999966</v>
      </c>
      <c r="AX139" s="4"/>
      <c r="AY139" s="1">
        <f t="shared" si="62"/>
        <v>78501.89063678353</v>
      </c>
      <c r="AZ139" s="40">
        <f>AT139*'[3]Opex Summary'!$E$67</f>
        <v>0</v>
      </c>
      <c r="BA139" s="40">
        <f>AU139*'[3]Opex Summary'!$E$67</f>
        <v>0</v>
      </c>
      <c r="BB139" s="40">
        <f>AV139*'[3]Opex Summary'!$E$68</f>
        <v>0</v>
      </c>
      <c r="BC139" s="118">
        <f>AW139*'[3]Opex Summary'!$E$66</f>
        <v>78501.89063678353</v>
      </c>
      <c r="BE139" s="1">
        <f t="shared" si="63"/>
        <v>79765.14510758403</v>
      </c>
      <c r="BF139" s="40">
        <f>AZ139*'[3]Opex Summary'!$F$67</f>
        <v>0</v>
      </c>
      <c r="BG139" s="40">
        <f>BA139*'[3]Opex Summary'!$F$67</f>
        <v>0</v>
      </c>
      <c r="BH139" s="40">
        <f>BB139*'[3]Opex Summary'!$F$68</f>
        <v>0</v>
      </c>
      <c r="BI139" s="118">
        <f>BC139*'[3]Opex Summary'!$F$66</f>
        <v>79765.14510758403</v>
      </c>
      <c r="BK139" s="1">
        <f t="shared" si="64"/>
        <v>81508.528530515439</v>
      </c>
      <c r="BL139" s="40">
        <f>BF139*'[3]Opex Summary'!$G$67</f>
        <v>0</v>
      </c>
      <c r="BM139" s="40">
        <f>BG139*'[3]Opex Summary'!$G$67</f>
        <v>0</v>
      </c>
      <c r="BN139" s="40">
        <f>BH139*'[3]Opex Summary'!$G$68</f>
        <v>0</v>
      </c>
      <c r="BO139" s="118">
        <f>BI139*'[3]Opex Summary'!$G$66</f>
        <v>81508.528530515439</v>
      </c>
      <c r="BQ139" s="1">
        <f t="shared" si="65"/>
        <v>83293.18486659434</v>
      </c>
      <c r="BR139" s="40">
        <f>BL139*'[3]Opex Summary'!$H$67</f>
        <v>0</v>
      </c>
      <c r="BS139" s="40">
        <f>BM139*'[3]Opex Summary'!$H$67</f>
        <v>0</v>
      </c>
      <c r="BT139" s="40">
        <f>BN139*'[3]Opex Summary'!$H$68</f>
        <v>0</v>
      </c>
      <c r="BU139" s="118">
        <f>BO139*'[3]Opex Summary'!$H$66</f>
        <v>83293.18486659434</v>
      </c>
      <c r="BW139" s="1">
        <f t="shared" si="66"/>
        <v>85113.124718265157</v>
      </c>
      <c r="BX139" s="40">
        <f>BR139*'[3]Opex Summary'!$I$67</f>
        <v>0</v>
      </c>
      <c r="BY139" s="40">
        <f>BS139*'[3]Opex Summary'!$I$67</f>
        <v>0</v>
      </c>
      <c r="BZ139" s="40">
        <f>BT139*'[3]Opex Summary'!$I$68</f>
        <v>0</v>
      </c>
      <c r="CA139" s="118">
        <f>BU139*'[3]Opex Summary'!$I$66</f>
        <v>85113.124718265157</v>
      </c>
    </row>
    <row r="140" spans="1:79" ht="12.75">
      <c r="A140" s="5" t="s">
        <v>258</v>
      </c>
      <c r="B140" s="20" t="s">
        <v>534</v>
      </c>
      <c r="C140" s="1">
        <v>0</v>
      </c>
      <c r="D140" s="1">
        <v>0</v>
      </c>
      <c r="E140" s="1">
        <v>0</v>
      </c>
      <c r="F140" s="1">
        <v>0</v>
      </c>
      <c r="H140" s="5" t="s">
        <v>258</v>
      </c>
      <c r="I140" s="20" t="s">
        <v>534</v>
      </c>
      <c r="J140" s="1"/>
      <c r="K140" s="34"/>
      <c r="L140" s="57"/>
      <c r="M140" s="36"/>
      <c r="N140" s="43"/>
      <c r="O140" s="36"/>
      <c r="P140" s="36"/>
      <c r="Q140" s="36"/>
      <c r="R140"/>
      <c r="S140" s="38"/>
      <c r="T140"/>
      <c r="U140" s="39">
        <v>1</v>
      </c>
      <c r="V140" s="39">
        <v>0</v>
      </c>
      <c r="W140"/>
      <c r="X140" s="1">
        <f t="shared" ref="X140:X164" si="76">C140</f>
        <v>0</v>
      </c>
      <c r="Y140" s="40">
        <f t="shared" ref="Y140:Y164" si="77">X140*U140</f>
        <v>0</v>
      </c>
      <c r="Z140" s="40">
        <f t="shared" ref="Z140:Z164" si="78">X140*V140</f>
        <v>0</v>
      </c>
      <c r="AA140" s="40">
        <f t="shared" ref="AA140:AA164" si="79">X140*N140</f>
        <v>0</v>
      </c>
      <c r="AB140" s="118">
        <f t="shared" ref="AB140:AB164" si="80">X140*Q140</f>
        <v>0</v>
      </c>
      <c r="AC140" s="113">
        <f t="shared" ref="AC140:AC164" si="81">D140</f>
        <v>0</v>
      </c>
      <c r="AD140" s="40">
        <f t="shared" ref="AD140" si="82">AC140*Z140</f>
        <v>0</v>
      </c>
      <c r="AE140" s="40">
        <f t="shared" ref="AE140" si="83">AC140*AA140</f>
        <v>0</v>
      </c>
      <c r="AF140" s="40">
        <f t="shared" ref="AF140" si="84">AC140*S140</f>
        <v>0</v>
      </c>
      <c r="AG140" s="118">
        <f t="shared" ref="AG140" si="85">AC140*V140</f>
        <v>0</v>
      </c>
      <c r="AH140" s="113">
        <f t="shared" ref="AH140:AH164" si="86">E140</f>
        <v>0</v>
      </c>
      <c r="AI140" s="1">
        <f t="shared" ref="AI140:AI164" si="87">AH140*U140</f>
        <v>0</v>
      </c>
      <c r="AJ140" s="1">
        <f t="shared" ref="AJ140:AJ164" si="88">AH140*V140</f>
        <v>0</v>
      </c>
      <c r="AK140" s="40"/>
      <c r="AL140" s="118"/>
      <c r="AM140" s="1">
        <f t="shared" ref="AM140:AM164" si="89">F140</f>
        <v>0</v>
      </c>
      <c r="AN140" s="40">
        <f t="shared" ref="AN140" si="90">AM140*U140</f>
        <v>0</v>
      </c>
      <c r="AO140" s="40">
        <f t="shared" ref="AO140" si="91">AM140*V140</f>
        <v>0</v>
      </c>
      <c r="AP140" s="40"/>
      <c r="AQ140" s="118"/>
      <c r="AS140" s="1">
        <f t="shared" ref="AS140:AS165" si="92">AM140</f>
        <v>0</v>
      </c>
      <c r="AT140" s="40">
        <f t="shared" si="73"/>
        <v>0</v>
      </c>
      <c r="AU140" s="40">
        <f t="shared" si="73"/>
        <v>0</v>
      </c>
      <c r="AV140" s="40">
        <f t="shared" si="68"/>
        <v>0</v>
      </c>
      <c r="AW140" s="118">
        <f t="shared" si="68"/>
        <v>0</v>
      </c>
      <c r="AX140" s="4"/>
      <c r="AY140" s="1">
        <f t="shared" si="62"/>
        <v>0</v>
      </c>
      <c r="AZ140" s="40">
        <f>AT140*'[3]Opex Summary'!$E$67</f>
        <v>0</v>
      </c>
      <c r="BA140" s="40">
        <f>AU140*'[3]Opex Summary'!$E$67</f>
        <v>0</v>
      </c>
      <c r="BB140" s="40">
        <f>AV140*'[3]Opex Summary'!$E$68</f>
        <v>0</v>
      </c>
      <c r="BC140" s="118">
        <f>AW140*'[3]Opex Summary'!$E$66</f>
        <v>0</v>
      </c>
      <c r="BE140" s="1">
        <f t="shared" si="63"/>
        <v>0</v>
      </c>
      <c r="BF140" s="40">
        <f>AZ140*'[3]Opex Summary'!$F$67</f>
        <v>0</v>
      </c>
      <c r="BG140" s="40">
        <f>BA140*'[3]Opex Summary'!$F$67</f>
        <v>0</v>
      </c>
      <c r="BH140" s="40">
        <f>BB140*'[3]Opex Summary'!$F$68</f>
        <v>0</v>
      </c>
      <c r="BI140" s="118">
        <f>BC140*'[3]Opex Summary'!$F$66</f>
        <v>0</v>
      </c>
      <c r="BK140" s="1">
        <f t="shared" si="64"/>
        <v>0</v>
      </c>
      <c r="BL140" s="40">
        <f>BF140*'[3]Opex Summary'!$G$67</f>
        <v>0</v>
      </c>
      <c r="BM140" s="40">
        <f>BG140*'[3]Opex Summary'!$G$67</f>
        <v>0</v>
      </c>
      <c r="BN140" s="40">
        <f>BH140*'[3]Opex Summary'!$G$68</f>
        <v>0</v>
      </c>
      <c r="BO140" s="118">
        <f>BI140*'[3]Opex Summary'!$G$66</f>
        <v>0</v>
      </c>
      <c r="BQ140" s="1">
        <f t="shared" si="65"/>
        <v>0</v>
      </c>
      <c r="BR140" s="40">
        <f>BL140*'[3]Opex Summary'!$H$67</f>
        <v>0</v>
      </c>
      <c r="BS140" s="40">
        <f>BM140*'[3]Opex Summary'!$H$67</f>
        <v>0</v>
      </c>
      <c r="BT140" s="40">
        <f>BN140*'[3]Opex Summary'!$H$68</f>
        <v>0</v>
      </c>
      <c r="BU140" s="118">
        <f>BO140*'[3]Opex Summary'!$H$66</f>
        <v>0</v>
      </c>
      <c r="BW140" s="1">
        <f t="shared" si="66"/>
        <v>0</v>
      </c>
      <c r="BX140" s="40">
        <f>BR140*'[3]Opex Summary'!$I$67</f>
        <v>0</v>
      </c>
      <c r="BY140" s="40">
        <f>BS140*'[3]Opex Summary'!$I$67</f>
        <v>0</v>
      </c>
      <c r="BZ140" s="40">
        <f>BT140*'[3]Opex Summary'!$I$68</f>
        <v>0</v>
      </c>
      <c r="CA140" s="118">
        <f>BU140*'[3]Opex Summary'!$I$66</f>
        <v>0</v>
      </c>
    </row>
    <row r="141" spans="1:79" ht="12.75">
      <c r="A141" s="5" t="s">
        <v>66</v>
      </c>
      <c r="B141" s="20" t="s">
        <v>339</v>
      </c>
      <c r="C141" s="1">
        <v>211435.57000000004</v>
      </c>
      <c r="D141" s="1">
        <v>327115.84000000003</v>
      </c>
      <c r="E141" s="1">
        <v>394206.92999999988</v>
      </c>
      <c r="F141" s="1">
        <v>452990.74999999994</v>
      </c>
      <c r="H141" s="5" t="s">
        <v>66</v>
      </c>
      <c r="I141" s="20" t="s">
        <v>339</v>
      </c>
      <c r="J141" s="1">
        <v>452990.75</v>
      </c>
      <c r="K141" s="58">
        <f>J141*1.025+200000</f>
        <v>664315.51875000005</v>
      </c>
      <c r="L141" s="57">
        <f t="shared" si="60"/>
        <v>664315.51875000005</v>
      </c>
      <c r="M141" s="36">
        <v>0</v>
      </c>
      <c r="N141" s="43"/>
      <c r="O141" s="36"/>
      <c r="P141" s="36">
        <v>0</v>
      </c>
      <c r="Q141" s="36">
        <f>K141</f>
        <v>664315.51875000005</v>
      </c>
      <c r="R141"/>
      <c r="S141" s="38">
        <f t="shared" si="23"/>
        <v>664315.51875000005</v>
      </c>
      <c r="T141"/>
      <c r="U141" s="39"/>
      <c r="V141" s="39"/>
      <c r="W141"/>
      <c r="X141" s="1">
        <f t="shared" si="76"/>
        <v>211435.57000000004</v>
      </c>
      <c r="Y141" s="110"/>
      <c r="Z141" s="110"/>
      <c r="AA141" s="110"/>
      <c r="AB141" s="121">
        <f>X141</f>
        <v>211435.57000000004</v>
      </c>
      <c r="AC141" s="113">
        <f t="shared" si="81"/>
        <v>327115.84000000003</v>
      </c>
      <c r="AD141" s="110"/>
      <c r="AE141" s="110"/>
      <c r="AF141" s="110"/>
      <c r="AG141" s="121">
        <f>AC141</f>
        <v>327115.84000000003</v>
      </c>
      <c r="AH141" s="113">
        <f t="shared" si="86"/>
        <v>394206.92999999988</v>
      </c>
      <c r="AI141" s="110"/>
      <c r="AJ141" s="110"/>
      <c r="AK141" s="110"/>
      <c r="AL141" s="121">
        <f>AH141</f>
        <v>394206.92999999988</v>
      </c>
      <c r="AM141" s="1">
        <f t="shared" si="89"/>
        <v>452990.74999999994</v>
      </c>
      <c r="AN141" s="110"/>
      <c r="AO141" s="110"/>
      <c r="AP141" s="110"/>
      <c r="AQ141" s="121">
        <f>AM141</f>
        <v>452990.74999999994</v>
      </c>
      <c r="AS141" s="1">
        <f>AM141*1.025</f>
        <v>464315.51874999987</v>
      </c>
      <c r="AT141" s="110">
        <f t="shared" si="73"/>
        <v>0</v>
      </c>
      <c r="AU141" s="110">
        <f t="shared" si="73"/>
        <v>0</v>
      </c>
      <c r="AV141" s="110">
        <f t="shared" si="68"/>
        <v>0</v>
      </c>
      <c r="AW141" s="121">
        <f t="shared" si="68"/>
        <v>464315.51874999987</v>
      </c>
      <c r="AX141" s="4"/>
      <c r="AY141" s="1">
        <f t="shared" si="62"/>
        <v>468434.14850725554</v>
      </c>
      <c r="AZ141" s="40">
        <f>AT141*'[3]Opex Summary'!$E$67</f>
        <v>0</v>
      </c>
      <c r="BA141" s="40">
        <f>AU141*'[3]Opex Summary'!$E$67</f>
        <v>0</v>
      </c>
      <c r="BB141" s="40">
        <f>AV141*'[3]Opex Summary'!$E$68</f>
        <v>0</v>
      </c>
      <c r="BC141" s="118">
        <f>AW141*'[3]Opex Summary'!$E$66</f>
        <v>468434.14850725554</v>
      </c>
      <c r="BE141" s="1">
        <f t="shared" si="63"/>
        <v>475972.20303788286</v>
      </c>
      <c r="BF141" s="40">
        <f>AZ141*'[3]Opex Summary'!$F$67</f>
        <v>0</v>
      </c>
      <c r="BG141" s="40">
        <f>BA141*'[3]Opex Summary'!$F$67</f>
        <v>0</v>
      </c>
      <c r="BH141" s="40">
        <f>BB141*'[3]Opex Summary'!$F$68</f>
        <v>0</v>
      </c>
      <c r="BI141" s="118">
        <f>BC141*'[3]Opex Summary'!$F$66</f>
        <v>475972.20303788286</v>
      </c>
      <c r="BK141" s="1">
        <f t="shared" si="64"/>
        <v>486375.26878086105</v>
      </c>
      <c r="BL141" s="40">
        <f>BF141*'[3]Opex Summary'!$G$67</f>
        <v>0</v>
      </c>
      <c r="BM141" s="40">
        <f>BG141*'[3]Opex Summary'!$G$67</f>
        <v>0</v>
      </c>
      <c r="BN141" s="40">
        <f>BH141*'[3]Opex Summary'!$G$68</f>
        <v>0</v>
      </c>
      <c r="BO141" s="118">
        <f>BI141*'[3]Opex Summary'!$G$66</f>
        <v>486375.26878086105</v>
      </c>
      <c r="BQ141" s="1">
        <f t="shared" si="65"/>
        <v>497024.61702442396</v>
      </c>
      <c r="BR141" s="40">
        <f>BL141*'[3]Opex Summary'!$H$67</f>
        <v>0</v>
      </c>
      <c r="BS141" s="40">
        <f>BM141*'[3]Opex Summary'!$H$67</f>
        <v>0</v>
      </c>
      <c r="BT141" s="40">
        <f>BN141*'[3]Opex Summary'!$H$68</f>
        <v>0</v>
      </c>
      <c r="BU141" s="118">
        <f>BO141*'[3]Opex Summary'!$H$66</f>
        <v>497024.61702442396</v>
      </c>
      <c r="BW141" s="1">
        <f t="shared" si="66"/>
        <v>507884.50801350002</v>
      </c>
      <c r="BX141" s="40">
        <f>BR141*'[3]Opex Summary'!$I$67</f>
        <v>0</v>
      </c>
      <c r="BY141" s="40">
        <f>BS141*'[3]Opex Summary'!$I$67</f>
        <v>0</v>
      </c>
      <c r="BZ141" s="40">
        <f>BT141*'[3]Opex Summary'!$I$68</f>
        <v>0</v>
      </c>
      <c r="CA141" s="118">
        <f>BU141*'[3]Opex Summary'!$I$66</f>
        <v>507884.50801350002</v>
      </c>
    </row>
    <row r="142" spans="1:79" ht="12.75">
      <c r="A142" s="5" t="s">
        <v>259</v>
      </c>
      <c r="B142" s="20" t="s">
        <v>347</v>
      </c>
      <c r="C142" s="1">
        <v>0</v>
      </c>
      <c r="D142" s="1">
        <v>0</v>
      </c>
      <c r="E142" s="1">
        <v>0</v>
      </c>
      <c r="F142" s="1">
        <v>0</v>
      </c>
      <c r="H142" s="5" t="s">
        <v>259</v>
      </c>
      <c r="I142" s="20" t="s">
        <v>347</v>
      </c>
      <c r="J142" s="1"/>
      <c r="K142" s="58"/>
      <c r="L142" s="57"/>
      <c r="M142" s="36"/>
      <c r="N142" s="43"/>
      <c r="O142" s="36"/>
      <c r="P142" s="36"/>
      <c r="Q142" s="36"/>
      <c r="R142"/>
      <c r="S142" s="38"/>
      <c r="T142"/>
      <c r="U142" s="39">
        <v>1</v>
      </c>
      <c r="V142" s="39">
        <v>0</v>
      </c>
      <c r="W142"/>
      <c r="X142" s="1">
        <f t="shared" si="76"/>
        <v>0</v>
      </c>
      <c r="Y142" s="40">
        <f t="shared" si="77"/>
        <v>0</v>
      </c>
      <c r="Z142" s="40">
        <f t="shared" si="78"/>
        <v>0</v>
      </c>
      <c r="AA142" s="40">
        <f t="shared" si="79"/>
        <v>0</v>
      </c>
      <c r="AB142" s="118">
        <f t="shared" si="80"/>
        <v>0</v>
      </c>
      <c r="AC142" s="113">
        <f t="shared" si="81"/>
        <v>0</v>
      </c>
      <c r="AD142" s="1">
        <f t="shared" ref="AD142:AD164" si="93">AC142*U142</f>
        <v>0</v>
      </c>
      <c r="AE142" s="1">
        <f t="shared" ref="AE142:AE164" si="94">AC142*V142</f>
        <v>0</v>
      </c>
      <c r="AF142" s="40"/>
      <c r="AG142" s="118"/>
      <c r="AH142" s="113">
        <f t="shared" si="86"/>
        <v>0</v>
      </c>
      <c r="AI142" s="1">
        <f t="shared" si="87"/>
        <v>0</v>
      </c>
      <c r="AJ142" s="1">
        <f t="shared" si="88"/>
        <v>0</v>
      </c>
      <c r="AK142" s="40"/>
      <c r="AL142" s="118"/>
      <c r="AM142" s="1">
        <f t="shared" si="89"/>
        <v>0</v>
      </c>
      <c r="AN142" s="40">
        <f t="shared" ref="AN142:AN164" si="95">AM142*U142</f>
        <v>0</v>
      </c>
      <c r="AO142" s="40">
        <f t="shared" ref="AO142:AO164" si="96">AM142*V142</f>
        <v>0</v>
      </c>
      <c r="AP142" s="40"/>
      <c r="AQ142" s="118"/>
      <c r="AS142" s="1">
        <f t="shared" si="92"/>
        <v>0</v>
      </c>
      <c r="AT142" s="40">
        <f t="shared" si="73"/>
        <v>0</v>
      </c>
      <c r="AU142" s="40">
        <f t="shared" si="73"/>
        <v>0</v>
      </c>
      <c r="AV142" s="40">
        <f t="shared" si="68"/>
        <v>0</v>
      </c>
      <c r="AW142" s="118">
        <f t="shared" si="68"/>
        <v>0</v>
      </c>
      <c r="AX142" s="4"/>
      <c r="AY142" s="1">
        <f t="shared" si="62"/>
        <v>0</v>
      </c>
      <c r="AZ142" s="40">
        <f>AT142*'[3]Opex Summary'!$E$67</f>
        <v>0</v>
      </c>
      <c r="BA142" s="40">
        <f>AU142*'[3]Opex Summary'!$E$67</f>
        <v>0</v>
      </c>
      <c r="BB142" s="40">
        <f>AV142*'[3]Opex Summary'!$E$68</f>
        <v>0</v>
      </c>
      <c r="BC142" s="118">
        <f>AW142*'[3]Opex Summary'!$E$66</f>
        <v>0</v>
      </c>
      <c r="BE142" s="1">
        <f t="shared" si="63"/>
        <v>0</v>
      </c>
      <c r="BF142" s="40">
        <f>AZ142*'[3]Opex Summary'!$F$67</f>
        <v>0</v>
      </c>
      <c r="BG142" s="40">
        <f>BA142*'[3]Opex Summary'!$F$67</f>
        <v>0</v>
      </c>
      <c r="BH142" s="40">
        <f>BB142*'[3]Opex Summary'!$F$68</f>
        <v>0</v>
      </c>
      <c r="BI142" s="118">
        <f>BC142*'[3]Opex Summary'!$F$66</f>
        <v>0</v>
      </c>
      <c r="BK142" s="1">
        <f t="shared" si="64"/>
        <v>0</v>
      </c>
      <c r="BL142" s="40">
        <f>BF142*'[3]Opex Summary'!$G$67</f>
        <v>0</v>
      </c>
      <c r="BM142" s="40">
        <f>BG142*'[3]Opex Summary'!$G$67</f>
        <v>0</v>
      </c>
      <c r="BN142" s="40">
        <f>BH142*'[3]Opex Summary'!$G$68</f>
        <v>0</v>
      </c>
      <c r="BO142" s="118">
        <f>BI142*'[3]Opex Summary'!$G$66</f>
        <v>0</v>
      </c>
      <c r="BQ142" s="1">
        <f t="shared" si="65"/>
        <v>0</v>
      </c>
      <c r="BR142" s="40">
        <f>BL142*'[3]Opex Summary'!$H$67</f>
        <v>0</v>
      </c>
      <c r="BS142" s="40">
        <f>BM142*'[3]Opex Summary'!$H$67</f>
        <v>0</v>
      </c>
      <c r="BT142" s="40">
        <f>BN142*'[3]Opex Summary'!$H$68</f>
        <v>0</v>
      </c>
      <c r="BU142" s="118">
        <f>BO142*'[3]Opex Summary'!$H$66</f>
        <v>0</v>
      </c>
      <c r="BW142" s="1">
        <f t="shared" si="66"/>
        <v>0</v>
      </c>
      <c r="BX142" s="40">
        <f>BR142*'[3]Opex Summary'!$I$67</f>
        <v>0</v>
      </c>
      <c r="BY142" s="40">
        <f>BS142*'[3]Opex Summary'!$I$67</f>
        <v>0</v>
      </c>
      <c r="BZ142" s="40">
        <f>BT142*'[3]Opex Summary'!$I$68</f>
        <v>0</v>
      </c>
      <c r="CA142" s="118">
        <f>BU142*'[3]Opex Summary'!$I$66</f>
        <v>0</v>
      </c>
    </row>
    <row r="143" spans="1:79" ht="12.75">
      <c r="A143" s="5" t="s">
        <v>260</v>
      </c>
      <c r="B143" s="20" t="s">
        <v>535</v>
      </c>
      <c r="C143" s="1">
        <v>0</v>
      </c>
      <c r="D143" s="1">
        <v>0</v>
      </c>
      <c r="E143" s="1">
        <v>0</v>
      </c>
      <c r="F143" s="1">
        <v>0</v>
      </c>
      <c r="H143" s="5" t="s">
        <v>260</v>
      </c>
      <c r="I143" s="20" t="s">
        <v>535</v>
      </c>
      <c r="J143" s="1"/>
      <c r="K143" s="58"/>
      <c r="L143" s="57"/>
      <c r="M143" s="36"/>
      <c r="N143" s="43"/>
      <c r="O143" s="36"/>
      <c r="P143" s="36"/>
      <c r="Q143" s="36"/>
      <c r="R143"/>
      <c r="S143" s="38"/>
      <c r="T143"/>
      <c r="U143" s="39">
        <v>1</v>
      </c>
      <c r="V143" s="39">
        <v>0</v>
      </c>
      <c r="W143"/>
      <c r="X143" s="1">
        <f t="shared" si="76"/>
        <v>0</v>
      </c>
      <c r="Y143" s="40">
        <f t="shared" si="77"/>
        <v>0</v>
      </c>
      <c r="Z143" s="40">
        <f t="shared" si="78"/>
        <v>0</v>
      </c>
      <c r="AA143" s="40">
        <f t="shared" si="79"/>
        <v>0</v>
      </c>
      <c r="AB143" s="118">
        <f t="shared" si="80"/>
        <v>0</v>
      </c>
      <c r="AC143" s="113">
        <f t="shared" si="81"/>
        <v>0</v>
      </c>
      <c r="AD143" s="1">
        <f t="shared" si="93"/>
        <v>0</v>
      </c>
      <c r="AE143" s="1">
        <f t="shared" si="94"/>
        <v>0</v>
      </c>
      <c r="AF143" s="40"/>
      <c r="AG143" s="118"/>
      <c r="AH143" s="113">
        <f t="shared" si="86"/>
        <v>0</v>
      </c>
      <c r="AI143" s="1">
        <f t="shared" si="87"/>
        <v>0</v>
      </c>
      <c r="AJ143" s="1">
        <f t="shared" si="88"/>
        <v>0</v>
      </c>
      <c r="AK143" s="40"/>
      <c r="AL143" s="118"/>
      <c r="AM143" s="1">
        <f t="shared" si="89"/>
        <v>0</v>
      </c>
      <c r="AN143" s="40">
        <f t="shared" si="95"/>
        <v>0</v>
      </c>
      <c r="AO143" s="40">
        <f t="shared" si="96"/>
        <v>0</v>
      </c>
      <c r="AP143" s="40"/>
      <c r="AQ143" s="118"/>
      <c r="AS143" s="1">
        <f t="shared" si="92"/>
        <v>0</v>
      </c>
      <c r="AT143" s="40">
        <f t="shared" si="73"/>
        <v>0</v>
      </c>
      <c r="AU143" s="40">
        <f t="shared" si="73"/>
        <v>0</v>
      </c>
      <c r="AV143" s="40">
        <f t="shared" si="68"/>
        <v>0</v>
      </c>
      <c r="AW143" s="118">
        <f t="shared" si="68"/>
        <v>0</v>
      </c>
      <c r="AX143" s="4"/>
      <c r="AY143" s="1">
        <f t="shared" si="62"/>
        <v>0</v>
      </c>
      <c r="AZ143" s="40">
        <f>AT143*'[3]Opex Summary'!$E$67</f>
        <v>0</v>
      </c>
      <c r="BA143" s="40">
        <f>AU143*'[3]Opex Summary'!$E$67</f>
        <v>0</v>
      </c>
      <c r="BB143" s="40">
        <f>AV143*'[3]Opex Summary'!$E$68</f>
        <v>0</v>
      </c>
      <c r="BC143" s="118">
        <f>AW143*'[3]Opex Summary'!$E$66</f>
        <v>0</v>
      </c>
      <c r="BE143" s="1">
        <f t="shared" si="63"/>
        <v>0</v>
      </c>
      <c r="BF143" s="40">
        <f>AZ143*'[3]Opex Summary'!$F$67</f>
        <v>0</v>
      </c>
      <c r="BG143" s="40">
        <f>BA143*'[3]Opex Summary'!$F$67</f>
        <v>0</v>
      </c>
      <c r="BH143" s="40">
        <f>BB143*'[3]Opex Summary'!$F$68</f>
        <v>0</v>
      </c>
      <c r="BI143" s="118">
        <f>BC143*'[3]Opex Summary'!$F$66</f>
        <v>0</v>
      </c>
      <c r="BK143" s="1">
        <f t="shared" si="64"/>
        <v>0</v>
      </c>
      <c r="BL143" s="40">
        <f>BF143*'[3]Opex Summary'!$G$67</f>
        <v>0</v>
      </c>
      <c r="BM143" s="40">
        <f>BG143*'[3]Opex Summary'!$G$67</f>
        <v>0</v>
      </c>
      <c r="BN143" s="40">
        <f>BH143*'[3]Opex Summary'!$G$68</f>
        <v>0</v>
      </c>
      <c r="BO143" s="118">
        <f>BI143*'[3]Opex Summary'!$G$66</f>
        <v>0</v>
      </c>
      <c r="BQ143" s="1">
        <f t="shared" si="65"/>
        <v>0</v>
      </c>
      <c r="BR143" s="40">
        <f>BL143*'[3]Opex Summary'!$H$67</f>
        <v>0</v>
      </c>
      <c r="BS143" s="40">
        <f>BM143*'[3]Opex Summary'!$H$67</f>
        <v>0</v>
      </c>
      <c r="BT143" s="40">
        <f>BN143*'[3]Opex Summary'!$H$68</f>
        <v>0</v>
      </c>
      <c r="BU143" s="118">
        <f>BO143*'[3]Opex Summary'!$H$66</f>
        <v>0</v>
      </c>
      <c r="BW143" s="1">
        <f t="shared" si="66"/>
        <v>0</v>
      </c>
      <c r="BX143" s="40">
        <f>BR143*'[3]Opex Summary'!$I$67</f>
        <v>0</v>
      </c>
      <c r="BY143" s="40">
        <f>BS143*'[3]Opex Summary'!$I$67</f>
        <v>0</v>
      </c>
      <c r="BZ143" s="40">
        <f>BT143*'[3]Opex Summary'!$I$68</f>
        <v>0</v>
      </c>
      <c r="CA143" s="118">
        <f>BU143*'[3]Opex Summary'!$I$66</f>
        <v>0</v>
      </c>
    </row>
    <row r="144" spans="1:79" ht="12.75">
      <c r="A144" s="5" t="s">
        <v>67</v>
      </c>
      <c r="B144" s="20" t="s">
        <v>340</v>
      </c>
      <c r="C144" s="1">
        <v>38975.189999999995</v>
      </c>
      <c r="D144" s="1">
        <v>43889.319999999992</v>
      </c>
      <c r="E144" s="1">
        <v>86588.799999999988</v>
      </c>
      <c r="F144" s="1">
        <v>44507.450000000004</v>
      </c>
      <c r="H144" s="5" t="s">
        <v>67</v>
      </c>
      <c r="I144" s="20" t="s">
        <v>340</v>
      </c>
      <c r="J144" s="1">
        <v>44507.45</v>
      </c>
      <c r="K144" s="34">
        <f t="shared" si="59"/>
        <v>45620.136249999996</v>
      </c>
      <c r="L144" s="57">
        <f t="shared" si="60"/>
        <v>45620.136249999996</v>
      </c>
      <c r="M144" s="36">
        <v>0</v>
      </c>
      <c r="N144" s="43"/>
      <c r="O144" s="36">
        <f t="shared" si="61"/>
        <v>45620.136249999996</v>
      </c>
      <c r="P144" s="36">
        <v>0</v>
      </c>
      <c r="Q144" s="36">
        <v>0</v>
      </c>
      <c r="R144"/>
      <c r="S144" s="38">
        <f t="shared" si="23"/>
        <v>45620.136249999996</v>
      </c>
      <c r="T144"/>
      <c r="U144" s="39">
        <v>1</v>
      </c>
      <c r="V144" s="39">
        <v>0</v>
      </c>
      <c r="W144"/>
      <c r="X144" s="1">
        <f t="shared" si="76"/>
        <v>38975.189999999995</v>
      </c>
      <c r="Y144" s="40">
        <f t="shared" si="77"/>
        <v>38975.189999999995</v>
      </c>
      <c r="Z144" s="40">
        <f t="shared" si="78"/>
        <v>0</v>
      </c>
      <c r="AA144" s="40">
        <f t="shared" si="79"/>
        <v>0</v>
      </c>
      <c r="AB144" s="118">
        <f t="shared" si="80"/>
        <v>0</v>
      </c>
      <c r="AC144" s="113">
        <f t="shared" si="81"/>
        <v>43889.319999999992</v>
      </c>
      <c r="AD144" s="1">
        <f t="shared" si="93"/>
        <v>43889.319999999992</v>
      </c>
      <c r="AE144" s="1">
        <f t="shared" si="94"/>
        <v>0</v>
      </c>
      <c r="AF144" s="40"/>
      <c r="AG144" s="118"/>
      <c r="AH144" s="113">
        <f t="shared" si="86"/>
        <v>86588.799999999988</v>
      </c>
      <c r="AI144" s="1">
        <f t="shared" si="87"/>
        <v>86588.799999999988</v>
      </c>
      <c r="AJ144" s="1">
        <f t="shared" si="88"/>
        <v>0</v>
      </c>
      <c r="AK144" s="40"/>
      <c r="AL144" s="118"/>
      <c r="AM144" s="1">
        <f t="shared" si="89"/>
        <v>44507.450000000004</v>
      </c>
      <c r="AN144" s="40">
        <f t="shared" si="95"/>
        <v>44507.450000000004</v>
      </c>
      <c r="AO144" s="40">
        <f t="shared" si="96"/>
        <v>0</v>
      </c>
      <c r="AP144" s="40"/>
      <c r="AQ144" s="118"/>
      <c r="AS144" s="1">
        <f t="shared" si="92"/>
        <v>44507.450000000004</v>
      </c>
      <c r="AT144" s="40">
        <f t="shared" si="73"/>
        <v>44507.450000000004</v>
      </c>
      <c r="AU144" s="40">
        <f t="shared" si="73"/>
        <v>0</v>
      </c>
      <c r="AV144" s="40">
        <f t="shared" si="68"/>
        <v>0</v>
      </c>
      <c r="AW144" s="118">
        <f t="shared" si="68"/>
        <v>0</v>
      </c>
      <c r="AX144" s="4"/>
      <c r="AY144" s="1">
        <f t="shared" si="62"/>
        <v>44739.68026409101</v>
      </c>
      <c r="AZ144" s="40">
        <f>AT144*'[3]Opex Summary'!$E$67</f>
        <v>44739.68026409101</v>
      </c>
      <c r="BA144" s="40">
        <f>AU144*'[3]Opex Summary'!$E$67</f>
        <v>0</v>
      </c>
      <c r="BB144" s="40">
        <f>AV144*'[3]Opex Summary'!$E$68</f>
        <v>0</v>
      </c>
      <c r="BC144" s="118">
        <f>AW144*'[3]Opex Summary'!$E$66</f>
        <v>0</v>
      </c>
      <c r="BE144" s="1">
        <f t="shared" si="63"/>
        <v>45335.362113733521</v>
      </c>
      <c r="BF144" s="40">
        <f>AZ144*'[3]Opex Summary'!$F$67</f>
        <v>45335.362113733521</v>
      </c>
      <c r="BG144" s="40">
        <f>BA144*'[3]Opex Summary'!$F$67</f>
        <v>0</v>
      </c>
      <c r="BH144" s="40">
        <f>BB144*'[3]Opex Summary'!$F$68</f>
        <v>0</v>
      </c>
      <c r="BI144" s="118">
        <f>BC144*'[3]Opex Summary'!$F$66</f>
        <v>0</v>
      </c>
      <c r="BK144" s="1">
        <f t="shared" si="64"/>
        <v>46182.723736692293</v>
      </c>
      <c r="BL144" s="40">
        <f>BF144*'[3]Opex Summary'!$G$67</f>
        <v>46182.723736692293</v>
      </c>
      <c r="BM144" s="40">
        <f>BG144*'[3]Opex Summary'!$G$67</f>
        <v>0</v>
      </c>
      <c r="BN144" s="40">
        <f>BH144*'[3]Opex Summary'!$G$68</f>
        <v>0</v>
      </c>
      <c r="BO144" s="118">
        <f>BI144*'[3]Opex Summary'!$G$66</f>
        <v>0</v>
      </c>
      <c r="BQ144" s="1">
        <f t="shared" si="65"/>
        <v>47058.462817273219</v>
      </c>
      <c r="BR144" s="40">
        <f>BL144*'[3]Opex Summary'!$H$67</f>
        <v>47058.462817273219</v>
      </c>
      <c r="BS144" s="40">
        <f>BM144*'[3]Opex Summary'!$H$67</f>
        <v>0</v>
      </c>
      <c r="BT144" s="40">
        <f>BN144*'[3]Opex Summary'!$H$68</f>
        <v>0</v>
      </c>
      <c r="BU144" s="118">
        <f>BO144*'[3]Opex Summary'!$H$66</f>
        <v>0</v>
      </c>
      <c r="BW144" s="1">
        <f t="shared" si="66"/>
        <v>47958.545126788311</v>
      </c>
      <c r="BX144" s="40">
        <f>BR144*'[3]Opex Summary'!$I$67</f>
        <v>47958.545126788311</v>
      </c>
      <c r="BY144" s="40">
        <f>BS144*'[3]Opex Summary'!$I$67</f>
        <v>0</v>
      </c>
      <c r="BZ144" s="40">
        <f>BT144*'[3]Opex Summary'!$I$68</f>
        <v>0</v>
      </c>
      <c r="CA144" s="118">
        <f>BU144*'[3]Opex Summary'!$I$66</f>
        <v>0</v>
      </c>
    </row>
    <row r="145" spans="1:79" ht="12.75">
      <c r="A145" s="5" t="s">
        <v>68</v>
      </c>
      <c r="B145" s="20" t="s">
        <v>341</v>
      </c>
      <c r="C145" s="1">
        <v>42923.580000000009</v>
      </c>
      <c r="D145" s="1">
        <v>46688.920000000006</v>
      </c>
      <c r="E145" s="1">
        <v>8711.4399999999951</v>
      </c>
      <c r="F145" s="1">
        <v>2088.1800000000003</v>
      </c>
      <c r="H145" s="5" t="s">
        <v>68</v>
      </c>
      <c r="I145" s="20" t="s">
        <v>341</v>
      </c>
      <c r="J145" s="1">
        <v>2088.1799999999998</v>
      </c>
      <c r="K145" s="34">
        <f t="shared" si="59"/>
        <v>2140.3844999999997</v>
      </c>
      <c r="L145" s="57">
        <f t="shared" si="60"/>
        <v>2140.3844999999997</v>
      </c>
      <c r="M145" s="36">
        <v>0</v>
      </c>
      <c r="N145" s="43"/>
      <c r="O145" s="36">
        <f t="shared" si="61"/>
        <v>2140.3844999999997</v>
      </c>
      <c r="P145" s="36">
        <v>0</v>
      </c>
      <c r="Q145" s="36">
        <v>0</v>
      </c>
      <c r="R145"/>
      <c r="S145" s="38">
        <f t="shared" si="23"/>
        <v>2140.3844999999997</v>
      </c>
      <c r="T145"/>
      <c r="U145" s="39">
        <v>1</v>
      </c>
      <c r="V145" s="39">
        <v>0</v>
      </c>
      <c r="W145"/>
      <c r="X145" s="1">
        <f t="shared" si="76"/>
        <v>42923.580000000009</v>
      </c>
      <c r="Y145" s="40">
        <f t="shared" si="77"/>
        <v>42923.580000000009</v>
      </c>
      <c r="Z145" s="40">
        <f t="shared" si="78"/>
        <v>0</v>
      </c>
      <c r="AA145" s="40">
        <f t="shared" si="79"/>
        <v>0</v>
      </c>
      <c r="AB145" s="118">
        <f t="shared" si="80"/>
        <v>0</v>
      </c>
      <c r="AC145" s="113">
        <f t="shared" si="81"/>
        <v>46688.920000000006</v>
      </c>
      <c r="AD145" s="1">
        <f t="shared" si="93"/>
        <v>46688.920000000006</v>
      </c>
      <c r="AE145" s="1">
        <f t="shared" si="94"/>
        <v>0</v>
      </c>
      <c r="AF145" s="40"/>
      <c r="AG145" s="118"/>
      <c r="AH145" s="113">
        <f t="shared" si="86"/>
        <v>8711.4399999999951</v>
      </c>
      <c r="AI145" s="1">
        <f t="shared" si="87"/>
        <v>8711.4399999999951</v>
      </c>
      <c r="AJ145" s="1">
        <f t="shared" si="88"/>
        <v>0</v>
      </c>
      <c r="AK145" s="40"/>
      <c r="AL145" s="118"/>
      <c r="AM145" s="1">
        <f t="shared" si="89"/>
        <v>2088.1800000000003</v>
      </c>
      <c r="AN145" s="40">
        <f t="shared" si="95"/>
        <v>2088.1800000000003</v>
      </c>
      <c r="AO145" s="40">
        <f t="shared" si="96"/>
        <v>0</v>
      </c>
      <c r="AP145" s="40"/>
      <c r="AQ145" s="118"/>
      <c r="AS145" s="1">
        <f t="shared" si="92"/>
        <v>2088.1800000000003</v>
      </c>
      <c r="AT145" s="40">
        <f t="shared" si="73"/>
        <v>2088.1800000000003</v>
      </c>
      <c r="AU145" s="40">
        <f t="shared" si="73"/>
        <v>0</v>
      </c>
      <c r="AV145" s="40">
        <f t="shared" si="68"/>
        <v>0</v>
      </c>
      <c r="AW145" s="118">
        <f t="shared" si="68"/>
        <v>0</v>
      </c>
      <c r="AX145" s="4"/>
      <c r="AY145" s="1">
        <f t="shared" si="62"/>
        <v>2099.0756723620334</v>
      </c>
      <c r="AZ145" s="40">
        <f>AT145*'[3]Opex Summary'!$E$67</f>
        <v>2099.0756723620334</v>
      </c>
      <c r="BA145" s="40">
        <f>AU145*'[3]Opex Summary'!$E$67</f>
        <v>0</v>
      </c>
      <c r="BB145" s="40">
        <f>AV145*'[3]Opex Summary'!$E$68</f>
        <v>0</v>
      </c>
      <c r="BC145" s="118">
        <f>AW145*'[3]Opex Summary'!$E$66</f>
        <v>0</v>
      </c>
      <c r="BE145" s="1">
        <f t="shared" si="63"/>
        <v>2127.0235984909509</v>
      </c>
      <c r="BF145" s="40">
        <f>AZ145*'[3]Opex Summary'!$F$67</f>
        <v>2127.0235984909509</v>
      </c>
      <c r="BG145" s="40">
        <f>BA145*'[3]Opex Summary'!$F$67</f>
        <v>0</v>
      </c>
      <c r="BH145" s="40">
        <f>BB145*'[3]Opex Summary'!$F$68</f>
        <v>0</v>
      </c>
      <c r="BI145" s="118">
        <f>BC145*'[3]Opex Summary'!$F$66</f>
        <v>0</v>
      </c>
      <c r="BK145" s="1">
        <f t="shared" si="64"/>
        <v>2166.7797200802588</v>
      </c>
      <c r="BL145" s="40">
        <f>BF145*'[3]Opex Summary'!$G$67</f>
        <v>2166.7797200802588</v>
      </c>
      <c r="BM145" s="40">
        <f>BG145*'[3]Opex Summary'!$G$67</f>
        <v>0</v>
      </c>
      <c r="BN145" s="40">
        <f>BH145*'[3]Opex Summary'!$G$68</f>
        <v>0</v>
      </c>
      <c r="BO145" s="118">
        <f>BI145*'[3]Opex Summary'!$G$66</f>
        <v>0</v>
      </c>
      <c r="BQ145" s="1">
        <f t="shared" si="65"/>
        <v>2207.8672421307801</v>
      </c>
      <c r="BR145" s="40">
        <f>BL145*'[3]Opex Summary'!$H$67</f>
        <v>2207.8672421307801</v>
      </c>
      <c r="BS145" s="40">
        <f>BM145*'[3]Opex Summary'!$H$67</f>
        <v>0</v>
      </c>
      <c r="BT145" s="40">
        <f>BN145*'[3]Opex Summary'!$H$68</f>
        <v>0</v>
      </c>
      <c r="BU145" s="118">
        <f>BO145*'[3]Opex Summary'!$H$66</f>
        <v>0</v>
      </c>
      <c r="BW145" s="1">
        <f t="shared" si="66"/>
        <v>2250.0968885626298</v>
      </c>
      <c r="BX145" s="40">
        <f>BR145*'[3]Opex Summary'!$I$67</f>
        <v>2250.0968885626298</v>
      </c>
      <c r="BY145" s="40">
        <f>BS145*'[3]Opex Summary'!$I$67</f>
        <v>0</v>
      </c>
      <c r="BZ145" s="40">
        <f>BT145*'[3]Opex Summary'!$I$68</f>
        <v>0</v>
      </c>
      <c r="CA145" s="118">
        <f>BU145*'[3]Opex Summary'!$I$66</f>
        <v>0</v>
      </c>
    </row>
    <row r="146" spans="1:79" ht="12.75">
      <c r="A146" s="5" t="s">
        <v>69</v>
      </c>
      <c r="B146" s="20" t="s">
        <v>342</v>
      </c>
      <c r="C146" s="1">
        <v>1665.8200000000004</v>
      </c>
      <c r="D146" s="1">
        <v>16343.279999999997</v>
      </c>
      <c r="E146" s="1">
        <v>11904.34</v>
      </c>
      <c r="F146" s="1">
        <v>14419.04</v>
      </c>
      <c r="H146" s="5" t="s">
        <v>69</v>
      </c>
      <c r="I146" s="20" t="s">
        <v>342</v>
      </c>
      <c r="J146" s="1">
        <v>14419.04</v>
      </c>
      <c r="K146" s="34">
        <f t="shared" si="59"/>
        <v>14779.516</v>
      </c>
      <c r="L146" s="57">
        <f t="shared" si="60"/>
        <v>14779.516</v>
      </c>
      <c r="M146" s="36">
        <v>0</v>
      </c>
      <c r="N146" s="43"/>
      <c r="O146" s="36">
        <f t="shared" si="61"/>
        <v>14779.516</v>
      </c>
      <c r="P146" s="36">
        <v>0</v>
      </c>
      <c r="Q146" s="36">
        <v>0</v>
      </c>
      <c r="R146"/>
      <c r="S146" s="38">
        <f t="shared" si="23"/>
        <v>14779.516</v>
      </c>
      <c r="T146"/>
      <c r="U146" s="39">
        <v>1</v>
      </c>
      <c r="V146" s="39">
        <v>0</v>
      </c>
      <c r="W146"/>
      <c r="X146" s="1">
        <f t="shared" si="76"/>
        <v>1665.8200000000004</v>
      </c>
      <c r="Y146" s="40">
        <f t="shared" si="77"/>
        <v>1665.8200000000004</v>
      </c>
      <c r="Z146" s="40">
        <f t="shared" si="78"/>
        <v>0</v>
      </c>
      <c r="AA146" s="40">
        <f t="shared" si="79"/>
        <v>0</v>
      </c>
      <c r="AB146" s="118">
        <f t="shared" si="80"/>
        <v>0</v>
      </c>
      <c r="AC146" s="113">
        <f t="shared" si="81"/>
        <v>16343.279999999997</v>
      </c>
      <c r="AD146" s="1">
        <f t="shared" si="93"/>
        <v>16343.279999999997</v>
      </c>
      <c r="AE146" s="1">
        <f t="shared" si="94"/>
        <v>0</v>
      </c>
      <c r="AF146" s="40"/>
      <c r="AG146" s="118"/>
      <c r="AH146" s="113">
        <f t="shared" si="86"/>
        <v>11904.34</v>
      </c>
      <c r="AI146" s="1">
        <f t="shared" si="87"/>
        <v>11904.34</v>
      </c>
      <c r="AJ146" s="1">
        <f t="shared" si="88"/>
        <v>0</v>
      </c>
      <c r="AK146" s="40"/>
      <c r="AL146" s="118"/>
      <c r="AM146" s="1">
        <f t="shared" si="89"/>
        <v>14419.04</v>
      </c>
      <c r="AN146" s="40">
        <f t="shared" si="95"/>
        <v>14419.04</v>
      </c>
      <c r="AO146" s="40">
        <f t="shared" si="96"/>
        <v>0</v>
      </c>
      <c r="AP146" s="40"/>
      <c r="AQ146" s="118"/>
      <c r="AS146" s="1">
        <f t="shared" si="92"/>
        <v>14419.04</v>
      </c>
      <c r="AT146" s="40">
        <f t="shared" si="73"/>
        <v>14419.04</v>
      </c>
      <c r="AU146" s="40">
        <f t="shared" si="73"/>
        <v>0</v>
      </c>
      <c r="AV146" s="40">
        <f t="shared" si="68"/>
        <v>0</v>
      </c>
      <c r="AW146" s="118">
        <f t="shared" si="68"/>
        <v>0</v>
      </c>
      <c r="AX146" s="4"/>
      <c r="AY146" s="1">
        <f t="shared" si="62"/>
        <v>14494.275437373717</v>
      </c>
      <c r="AZ146" s="40">
        <f>AT146*'[3]Opex Summary'!$E$67</f>
        <v>14494.275437373717</v>
      </c>
      <c r="BA146" s="40">
        <f>AU146*'[3]Opex Summary'!$E$67</f>
        <v>0</v>
      </c>
      <c r="BB146" s="40">
        <f>AV146*'[3]Opex Summary'!$E$68</f>
        <v>0</v>
      </c>
      <c r="BC146" s="118">
        <f>AW146*'[3]Opex Summary'!$E$66</f>
        <v>0</v>
      </c>
      <c r="BE146" s="1">
        <f t="shared" si="63"/>
        <v>14687.257969899605</v>
      </c>
      <c r="BF146" s="40">
        <f>AZ146*'[3]Opex Summary'!$F$67</f>
        <v>14687.257969899605</v>
      </c>
      <c r="BG146" s="40">
        <f>BA146*'[3]Opex Summary'!$F$67</f>
        <v>0</v>
      </c>
      <c r="BH146" s="40">
        <f>BB146*'[3]Opex Summary'!$F$68</f>
        <v>0</v>
      </c>
      <c r="BI146" s="118">
        <f>BC146*'[3]Opex Summary'!$F$66</f>
        <v>0</v>
      </c>
      <c r="BK146" s="1">
        <f t="shared" si="64"/>
        <v>14961.776980445198</v>
      </c>
      <c r="BL146" s="40">
        <f>BF146*'[3]Opex Summary'!$G$67</f>
        <v>14961.776980445198</v>
      </c>
      <c r="BM146" s="40">
        <f>BG146*'[3]Opex Summary'!$G$67</f>
        <v>0</v>
      </c>
      <c r="BN146" s="40">
        <f>BH146*'[3]Opex Summary'!$G$68</f>
        <v>0</v>
      </c>
      <c r="BO146" s="118">
        <f>BI146*'[3]Opex Summary'!$G$66</f>
        <v>0</v>
      </c>
      <c r="BQ146" s="1">
        <f t="shared" si="65"/>
        <v>15245.489411340692</v>
      </c>
      <c r="BR146" s="40">
        <f>BL146*'[3]Opex Summary'!$H$67</f>
        <v>15245.489411340692</v>
      </c>
      <c r="BS146" s="40">
        <f>BM146*'[3]Opex Summary'!$H$67</f>
        <v>0</v>
      </c>
      <c r="BT146" s="40">
        <f>BN146*'[3]Opex Summary'!$H$68</f>
        <v>0</v>
      </c>
      <c r="BU146" s="118">
        <f>BO146*'[3]Opex Summary'!$H$66</f>
        <v>0</v>
      </c>
      <c r="BW146" s="1">
        <f t="shared" si="66"/>
        <v>15537.088297014676</v>
      </c>
      <c r="BX146" s="40">
        <f>BR146*'[3]Opex Summary'!$I$67</f>
        <v>15537.088297014676</v>
      </c>
      <c r="BY146" s="40">
        <f>BS146*'[3]Opex Summary'!$I$67</f>
        <v>0</v>
      </c>
      <c r="BZ146" s="40">
        <f>BT146*'[3]Opex Summary'!$I$68</f>
        <v>0</v>
      </c>
      <c r="CA146" s="118">
        <f>BU146*'[3]Opex Summary'!$I$66</f>
        <v>0</v>
      </c>
    </row>
    <row r="147" spans="1:79" ht="12.75">
      <c r="A147" s="5" t="s">
        <v>70</v>
      </c>
      <c r="B147" s="20" t="s">
        <v>343</v>
      </c>
      <c r="C147" s="1">
        <v>17635.039999999997</v>
      </c>
      <c r="D147" s="1">
        <v>41592.399999999994</v>
      </c>
      <c r="E147" s="1">
        <v>20692.310000000009</v>
      </c>
      <c r="F147" s="1">
        <v>19543.80000000001</v>
      </c>
      <c r="H147" s="5" t="s">
        <v>70</v>
      </c>
      <c r="I147" s="20" t="s">
        <v>343</v>
      </c>
      <c r="J147" s="1">
        <v>19543.8</v>
      </c>
      <c r="K147" s="34">
        <f t="shared" si="59"/>
        <v>20032.394999999997</v>
      </c>
      <c r="L147" s="57">
        <f t="shared" si="60"/>
        <v>20032.394999999997</v>
      </c>
      <c r="M147" s="36">
        <v>0</v>
      </c>
      <c r="N147" s="43"/>
      <c r="O147" s="36">
        <f t="shared" si="61"/>
        <v>20032.394999999997</v>
      </c>
      <c r="P147" s="36">
        <v>0</v>
      </c>
      <c r="Q147" s="36">
        <v>0</v>
      </c>
      <c r="R147"/>
      <c r="S147" s="38">
        <f t="shared" si="23"/>
        <v>20032.394999999997</v>
      </c>
      <c r="T147"/>
      <c r="U147" s="39">
        <v>1</v>
      </c>
      <c r="V147" s="39">
        <v>0</v>
      </c>
      <c r="W147"/>
      <c r="X147" s="1">
        <f t="shared" si="76"/>
        <v>17635.039999999997</v>
      </c>
      <c r="Y147" s="40">
        <f t="shared" si="77"/>
        <v>17635.039999999997</v>
      </c>
      <c r="Z147" s="40">
        <f t="shared" si="78"/>
        <v>0</v>
      </c>
      <c r="AA147" s="40">
        <f t="shared" si="79"/>
        <v>0</v>
      </c>
      <c r="AB147" s="118">
        <f t="shared" si="80"/>
        <v>0</v>
      </c>
      <c r="AC147" s="113">
        <f t="shared" si="81"/>
        <v>41592.399999999994</v>
      </c>
      <c r="AD147" s="1">
        <f t="shared" si="93"/>
        <v>41592.399999999994</v>
      </c>
      <c r="AE147" s="1">
        <f t="shared" si="94"/>
        <v>0</v>
      </c>
      <c r="AF147" s="40"/>
      <c r="AG147" s="118"/>
      <c r="AH147" s="113">
        <f t="shared" si="86"/>
        <v>20692.310000000009</v>
      </c>
      <c r="AI147" s="1">
        <f t="shared" si="87"/>
        <v>20692.310000000009</v>
      </c>
      <c r="AJ147" s="1">
        <f t="shared" si="88"/>
        <v>0</v>
      </c>
      <c r="AK147" s="40"/>
      <c r="AL147" s="118"/>
      <c r="AM147" s="1">
        <f t="shared" si="89"/>
        <v>19543.80000000001</v>
      </c>
      <c r="AN147" s="40">
        <f t="shared" si="95"/>
        <v>19543.80000000001</v>
      </c>
      <c r="AO147" s="40">
        <f t="shared" si="96"/>
        <v>0</v>
      </c>
      <c r="AP147" s="40"/>
      <c r="AQ147" s="118"/>
      <c r="AS147" s="1">
        <f t="shared" si="92"/>
        <v>19543.80000000001</v>
      </c>
      <c r="AT147" s="40">
        <f t="shared" si="73"/>
        <v>19543.80000000001</v>
      </c>
      <c r="AU147" s="40">
        <f t="shared" si="73"/>
        <v>0</v>
      </c>
      <c r="AV147" s="40">
        <f t="shared" si="68"/>
        <v>0</v>
      </c>
      <c r="AW147" s="118">
        <f t="shared" si="68"/>
        <v>0</v>
      </c>
      <c r="AX147" s="4"/>
      <c r="AY147" s="1">
        <f t="shared" si="62"/>
        <v>19645.775328520107</v>
      </c>
      <c r="AZ147" s="40">
        <f>AT147*'[3]Opex Summary'!$E$67</f>
        <v>19645.775328520107</v>
      </c>
      <c r="BA147" s="40">
        <f>AU147*'[3]Opex Summary'!$E$67</f>
        <v>0</v>
      </c>
      <c r="BB147" s="40">
        <f>AV147*'[3]Opex Summary'!$E$68</f>
        <v>0</v>
      </c>
      <c r="BC147" s="118">
        <f>AW147*'[3]Opex Summary'!$E$66</f>
        <v>0</v>
      </c>
      <c r="BE147" s="1">
        <f t="shared" si="63"/>
        <v>19907.346974009644</v>
      </c>
      <c r="BF147" s="40">
        <f>AZ147*'[3]Opex Summary'!$F$67</f>
        <v>19907.346974009644</v>
      </c>
      <c r="BG147" s="40">
        <f>BA147*'[3]Opex Summary'!$F$67</f>
        <v>0</v>
      </c>
      <c r="BH147" s="40">
        <f>BB147*'[3]Opex Summary'!$F$68</f>
        <v>0</v>
      </c>
      <c r="BI147" s="118">
        <f>BC147*'[3]Opex Summary'!$F$66</f>
        <v>0</v>
      </c>
      <c r="BK147" s="1">
        <f t="shared" si="64"/>
        <v>20279.434480410968</v>
      </c>
      <c r="BL147" s="40">
        <f>BF147*'[3]Opex Summary'!$G$67</f>
        <v>20279.434480410968</v>
      </c>
      <c r="BM147" s="40">
        <f>BG147*'[3]Opex Summary'!$G$67</f>
        <v>0</v>
      </c>
      <c r="BN147" s="40">
        <f>BH147*'[3]Opex Summary'!$G$68</f>
        <v>0</v>
      </c>
      <c r="BO147" s="118">
        <f>BI147*'[3]Opex Summary'!$G$66</f>
        <v>0</v>
      </c>
      <c r="BQ147" s="1">
        <f t="shared" si="65"/>
        <v>20663.982897430087</v>
      </c>
      <c r="BR147" s="40">
        <f>BL147*'[3]Opex Summary'!$H$67</f>
        <v>20663.982897430087</v>
      </c>
      <c r="BS147" s="40">
        <f>BM147*'[3]Opex Summary'!$H$67</f>
        <v>0</v>
      </c>
      <c r="BT147" s="40">
        <f>BN147*'[3]Opex Summary'!$H$68</f>
        <v>0</v>
      </c>
      <c r="BU147" s="118">
        <f>BO147*'[3]Opex Summary'!$H$66</f>
        <v>0</v>
      </c>
      <c r="BW147" s="1">
        <f t="shared" si="66"/>
        <v>21059.220742795325</v>
      </c>
      <c r="BX147" s="40">
        <f>BR147*'[3]Opex Summary'!$I$67</f>
        <v>21059.220742795325</v>
      </c>
      <c r="BY147" s="40">
        <f>BS147*'[3]Opex Summary'!$I$67</f>
        <v>0</v>
      </c>
      <c r="BZ147" s="40">
        <f>BT147*'[3]Opex Summary'!$I$68</f>
        <v>0</v>
      </c>
      <c r="CA147" s="118">
        <f>BU147*'[3]Opex Summary'!$I$66</f>
        <v>0</v>
      </c>
    </row>
    <row r="148" spans="1:79" ht="12.75">
      <c r="A148" s="5" t="s">
        <v>261</v>
      </c>
      <c r="B148" s="20" t="s">
        <v>536</v>
      </c>
      <c r="C148" s="1">
        <v>4097.55</v>
      </c>
      <c r="D148" s="1">
        <v>4179.3499999999995</v>
      </c>
      <c r="E148" s="1">
        <v>0</v>
      </c>
      <c r="F148" s="1">
        <v>0</v>
      </c>
      <c r="H148" s="5" t="s">
        <v>261</v>
      </c>
      <c r="I148" s="20" t="s">
        <v>536</v>
      </c>
      <c r="J148" s="1"/>
      <c r="K148" s="34"/>
      <c r="L148" s="57"/>
      <c r="M148" s="36"/>
      <c r="N148" s="43"/>
      <c r="O148" s="36"/>
      <c r="P148" s="36"/>
      <c r="Q148" s="36"/>
      <c r="R148"/>
      <c r="S148" s="38"/>
      <c r="T148"/>
      <c r="U148" s="39">
        <v>1</v>
      </c>
      <c r="V148" s="39">
        <v>0</v>
      </c>
      <c r="W148"/>
      <c r="X148" s="1">
        <f t="shared" si="76"/>
        <v>4097.55</v>
      </c>
      <c r="Y148" s="40">
        <f t="shared" si="77"/>
        <v>4097.55</v>
      </c>
      <c r="Z148" s="40">
        <f t="shared" si="78"/>
        <v>0</v>
      </c>
      <c r="AA148" s="40">
        <f t="shared" si="79"/>
        <v>0</v>
      </c>
      <c r="AB148" s="118">
        <f t="shared" si="80"/>
        <v>0</v>
      </c>
      <c r="AC148" s="113">
        <f t="shared" si="81"/>
        <v>4179.3499999999995</v>
      </c>
      <c r="AD148" s="1">
        <f t="shared" si="93"/>
        <v>4179.3499999999995</v>
      </c>
      <c r="AE148" s="1">
        <f t="shared" si="94"/>
        <v>0</v>
      </c>
      <c r="AF148" s="40"/>
      <c r="AG148" s="118"/>
      <c r="AH148" s="113">
        <f t="shared" si="86"/>
        <v>0</v>
      </c>
      <c r="AI148" s="1">
        <f t="shared" si="87"/>
        <v>0</v>
      </c>
      <c r="AJ148" s="1">
        <f t="shared" si="88"/>
        <v>0</v>
      </c>
      <c r="AK148" s="40"/>
      <c r="AL148" s="118"/>
      <c r="AM148" s="1">
        <f t="shared" si="89"/>
        <v>0</v>
      </c>
      <c r="AN148" s="40">
        <f t="shared" si="95"/>
        <v>0</v>
      </c>
      <c r="AO148" s="40">
        <f t="shared" si="96"/>
        <v>0</v>
      </c>
      <c r="AP148" s="40"/>
      <c r="AQ148" s="118"/>
      <c r="AS148" s="1">
        <f t="shared" si="92"/>
        <v>0</v>
      </c>
      <c r="AT148" s="40">
        <f t="shared" si="73"/>
        <v>0</v>
      </c>
      <c r="AU148" s="40">
        <f t="shared" si="73"/>
        <v>0</v>
      </c>
      <c r="AV148" s="40">
        <f t="shared" si="68"/>
        <v>0</v>
      </c>
      <c r="AW148" s="118">
        <f t="shared" si="68"/>
        <v>0</v>
      </c>
      <c r="AX148" s="4"/>
      <c r="AY148" s="1">
        <f t="shared" ref="AY148:AY198" si="97">SUM(AZ148:BC148)</f>
        <v>0</v>
      </c>
      <c r="AZ148" s="40">
        <f>AT148*'[3]Opex Summary'!$E$67</f>
        <v>0</v>
      </c>
      <c r="BA148" s="40">
        <f>AU148*'[3]Opex Summary'!$E$67</f>
        <v>0</v>
      </c>
      <c r="BB148" s="40">
        <f>AV148*'[3]Opex Summary'!$E$68</f>
        <v>0</v>
      </c>
      <c r="BC148" s="118">
        <f>AW148*'[3]Opex Summary'!$E$66</f>
        <v>0</v>
      </c>
      <c r="BE148" s="1">
        <f t="shared" ref="BE148:BE198" si="98">SUM(BF148:BI148)</f>
        <v>0</v>
      </c>
      <c r="BF148" s="40">
        <f>AZ148*'[3]Opex Summary'!$F$67</f>
        <v>0</v>
      </c>
      <c r="BG148" s="40">
        <f>BA148*'[3]Opex Summary'!$F$67</f>
        <v>0</v>
      </c>
      <c r="BH148" s="40">
        <f>BB148*'[3]Opex Summary'!$F$68</f>
        <v>0</v>
      </c>
      <c r="BI148" s="118">
        <f>BC148*'[3]Opex Summary'!$F$66</f>
        <v>0</v>
      </c>
      <c r="BK148" s="1">
        <f t="shared" ref="BK148:BK198" si="99">SUM(BL148:BO148)</f>
        <v>0</v>
      </c>
      <c r="BL148" s="40">
        <f>BF148*'[3]Opex Summary'!$G$67</f>
        <v>0</v>
      </c>
      <c r="BM148" s="40">
        <f>BG148*'[3]Opex Summary'!$G$67</f>
        <v>0</v>
      </c>
      <c r="BN148" s="40">
        <f>BH148*'[3]Opex Summary'!$G$68</f>
        <v>0</v>
      </c>
      <c r="BO148" s="118">
        <f>BI148*'[3]Opex Summary'!$G$66</f>
        <v>0</v>
      </c>
      <c r="BQ148" s="1">
        <f t="shared" ref="BQ148:BQ198" si="100">SUM(BR148:BU148)</f>
        <v>0</v>
      </c>
      <c r="BR148" s="40">
        <f>BL148*'[3]Opex Summary'!$H$67</f>
        <v>0</v>
      </c>
      <c r="BS148" s="40">
        <f>BM148*'[3]Opex Summary'!$H$67</f>
        <v>0</v>
      </c>
      <c r="BT148" s="40">
        <f>BN148*'[3]Opex Summary'!$H$68</f>
        <v>0</v>
      </c>
      <c r="BU148" s="118">
        <f>BO148*'[3]Opex Summary'!$H$66</f>
        <v>0</v>
      </c>
      <c r="BW148" s="1">
        <f t="shared" ref="BW148:BW198" si="101">SUM(BX148:CA148)</f>
        <v>0</v>
      </c>
      <c r="BX148" s="40">
        <f>BR148*'[3]Opex Summary'!$I$67</f>
        <v>0</v>
      </c>
      <c r="BY148" s="40">
        <f>BS148*'[3]Opex Summary'!$I$67</f>
        <v>0</v>
      </c>
      <c r="BZ148" s="40">
        <f>BT148*'[3]Opex Summary'!$I$68</f>
        <v>0</v>
      </c>
      <c r="CA148" s="118">
        <f>BU148*'[3]Opex Summary'!$I$66</f>
        <v>0</v>
      </c>
    </row>
    <row r="149" spans="1:79" ht="12.75">
      <c r="A149" s="5" t="s">
        <v>71</v>
      </c>
      <c r="B149" s="20" t="s">
        <v>344</v>
      </c>
      <c r="C149" s="1">
        <v>8458.8399999999983</v>
      </c>
      <c r="D149" s="1">
        <v>15720.089999999998</v>
      </c>
      <c r="E149" s="1">
        <v>23122.16</v>
      </c>
      <c r="F149" s="1">
        <v>11984.009999999997</v>
      </c>
      <c r="H149" s="5" t="s">
        <v>71</v>
      </c>
      <c r="I149" s="20" t="s">
        <v>344</v>
      </c>
      <c r="J149" s="1">
        <v>11984.01</v>
      </c>
      <c r="K149" s="34">
        <f t="shared" si="59"/>
        <v>12283.61025</v>
      </c>
      <c r="L149" s="57">
        <f t="shared" si="60"/>
        <v>12283.61025</v>
      </c>
      <c r="M149" s="36">
        <v>0</v>
      </c>
      <c r="N149" s="43"/>
      <c r="O149" s="36">
        <f t="shared" si="61"/>
        <v>12283.61025</v>
      </c>
      <c r="P149" s="36">
        <v>0</v>
      </c>
      <c r="Q149" s="36">
        <v>0</v>
      </c>
      <c r="R149"/>
      <c r="S149" s="38">
        <f t="shared" si="23"/>
        <v>12283.61025</v>
      </c>
      <c r="T149"/>
      <c r="U149" s="39">
        <v>1</v>
      </c>
      <c r="V149" s="39">
        <v>0</v>
      </c>
      <c r="W149"/>
      <c r="X149" s="1">
        <f t="shared" si="76"/>
        <v>8458.8399999999983</v>
      </c>
      <c r="Y149" s="40">
        <f t="shared" si="77"/>
        <v>8458.8399999999983</v>
      </c>
      <c r="Z149" s="40">
        <f t="shared" si="78"/>
        <v>0</v>
      </c>
      <c r="AA149" s="40">
        <f t="shared" si="79"/>
        <v>0</v>
      </c>
      <c r="AB149" s="118">
        <f t="shared" si="80"/>
        <v>0</v>
      </c>
      <c r="AC149" s="113">
        <f t="shared" si="81"/>
        <v>15720.089999999998</v>
      </c>
      <c r="AD149" s="1">
        <f t="shared" si="93"/>
        <v>15720.089999999998</v>
      </c>
      <c r="AE149" s="1">
        <f t="shared" si="94"/>
        <v>0</v>
      </c>
      <c r="AF149" s="40"/>
      <c r="AG149" s="118"/>
      <c r="AH149" s="113">
        <f t="shared" si="86"/>
        <v>23122.16</v>
      </c>
      <c r="AI149" s="1">
        <f t="shared" si="87"/>
        <v>23122.16</v>
      </c>
      <c r="AJ149" s="1">
        <f t="shared" si="88"/>
        <v>0</v>
      </c>
      <c r="AK149" s="40"/>
      <c r="AL149" s="118"/>
      <c r="AM149" s="1">
        <f t="shared" si="89"/>
        <v>11984.009999999997</v>
      </c>
      <c r="AN149" s="40">
        <f t="shared" si="95"/>
        <v>11984.009999999997</v>
      </c>
      <c r="AO149" s="40">
        <f t="shared" si="96"/>
        <v>0</v>
      </c>
      <c r="AP149" s="40"/>
      <c r="AQ149" s="118"/>
      <c r="AS149" s="1">
        <f t="shared" si="92"/>
        <v>11984.009999999997</v>
      </c>
      <c r="AT149" s="40">
        <f t="shared" si="73"/>
        <v>11984.009999999997</v>
      </c>
      <c r="AU149" s="40">
        <f t="shared" si="73"/>
        <v>0</v>
      </c>
      <c r="AV149" s="40">
        <f t="shared" si="68"/>
        <v>0</v>
      </c>
      <c r="AW149" s="118">
        <f t="shared" si="68"/>
        <v>0</v>
      </c>
      <c r="AX149" s="4"/>
      <c r="AY149" s="1">
        <f t="shared" si="97"/>
        <v>12046.539976603224</v>
      </c>
      <c r="AZ149" s="40">
        <f>AT149*'[3]Opex Summary'!$E$67</f>
        <v>12046.539976603224</v>
      </c>
      <c r="BA149" s="40">
        <f>AU149*'[3]Opex Summary'!$E$67</f>
        <v>0</v>
      </c>
      <c r="BB149" s="40">
        <f>AV149*'[3]Opex Summary'!$E$68</f>
        <v>0</v>
      </c>
      <c r="BC149" s="118">
        <f>AW149*'[3]Opex Summary'!$E$66</f>
        <v>0</v>
      </c>
      <c r="BE149" s="1">
        <f t="shared" si="98"/>
        <v>12206.932388276648</v>
      </c>
      <c r="BF149" s="40">
        <f>AZ149*'[3]Opex Summary'!$F$67</f>
        <v>12206.932388276648</v>
      </c>
      <c r="BG149" s="40">
        <f>BA149*'[3]Opex Summary'!$F$67</f>
        <v>0</v>
      </c>
      <c r="BH149" s="40">
        <f>BB149*'[3]Opex Summary'!$F$68</f>
        <v>0</v>
      </c>
      <c r="BI149" s="118">
        <f>BC149*'[3]Opex Summary'!$F$66</f>
        <v>0</v>
      </c>
      <c r="BK149" s="1">
        <f t="shared" si="99"/>
        <v>12435.091722571337</v>
      </c>
      <c r="BL149" s="40">
        <f>BF149*'[3]Opex Summary'!$G$67</f>
        <v>12435.091722571337</v>
      </c>
      <c r="BM149" s="40">
        <f>BG149*'[3]Opex Summary'!$G$67</f>
        <v>0</v>
      </c>
      <c r="BN149" s="40">
        <f>BH149*'[3]Opex Summary'!$G$68</f>
        <v>0</v>
      </c>
      <c r="BO149" s="118">
        <f>BI149*'[3]Opex Summary'!$G$66</f>
        <v>0</v>
      </c>
      <c r="BQ149" s="1">
        <f t="shared" si="100"/>
        <v>12670.891929032785</v>
      </c>
      <c r="BR149" s="40">
        <f>BL149*'[3]Opex Summary'!$H$67</f>
        <v>12670.891929032785</v>
      </c>
      <c r="BS149" s="40">
        <f>BM149*'[3]Opex Summary'!$H$67</f>
        <v>0</v>
      </c>
      <c r="BT149" s="40">
        <f>BN149*'[3]Opex Summary'!$H$68</f>
        <v>0</v>
      </c>
      <c r="BU149" s="118">
        <f>BO149*'[3]Opex Summary'!$H$66</f>
        <v>0</v>
      </c>
      <c r="BW149" s="1">
        <f t="shared" si="101"/>
        <v>12913.246757225637</v>
      </c>
      <c r="BX149" s="40">
        <f>BR149*'[3]Opex Summary'!$I$67</f>
        <v>12913.246757225637</v>
      </c>
      <c r="BY149" s="40">
        <f>BS149*'[3]Opex Summary'!$I$67</f>
        <v>0</v>
      </c>
      <c r="BZ149" s="40">
        <f>BT149*'[3]Opex Summary'!$I$68</f>
        <v>0</v>
      </c>
      <c r="CA149" s="118">
        <f>BU149*'[3]Opex Summary'!$I$66</f>
        <v>0</v>
      </c>
    </row>
    <row r="150" spans="1:79" ht="12.75">
      <c r="A150" s="5" t="s">
        <v>262</v>
      </c>
      <c r="B150" s="20" t="s">
        <v>537</v>
      </c>
      <c r="C150" s="1">
        <v>8117.1000000000022</v>
      </c>
      <c r="D150" s="1">
        <v>0</v>
      </c>
      <c r="E150" s="1">
        <v>0</v>
      </c>
      <c r="F150" s="1">
        <v>0</v>
      </c>
      <c r="H150" s="5" t="s">
        <v>262</v>
      </c>
      <c r="I150" s="20" t="s">
        <v>537</v>
      </c>
      <c r="J150" s="1"/>
      <c r="K150" s="34"/>
      <c r="L150" s="57"/>
      <c r="M150" s="36"/>
      <c r="N150" s="43"/>
      <c r="O150" s="36"/>
      <c r="P150" s="36"/>
      <c r="Q150" s="36"/>
      <c r="R150"/>
      <c r="S150" s="38"/>
      <c r="T150"/>
      <c r="U150" s="39">
        <v>1</v>
      </c>
      <c r="V150" s="39">
        <v>0</v>
      </c>
      <c r="W150"/>
      <c r="X150" s="1">
        <f t="shared" si="76"/>
        <v>8117.1000000000022</v>
      </c>
      <c r="Y150" s="40">
        <f t="shared" si="77"/>
        <v>8117.1000000000022</v>
      </c>
      <c r="Z150" s="40">
        <f t="shared" si="78"/>
        <v>0</v>
      </c>
      <c r="AA150" s="40">
        <f t="shared" si="79"/>
        <v>0</v>
      </c>
      <c r="AB150" s="118">
        <f t="shared" si="80"/>
        <v>0</v>
      </c>
      <c r="AC150" s="113">
        <f t="shared" si="81"/>
        <v>0</v>
      </c>
      <c r="AD150" s="1">
        <f t="shared" si="93"/>
        <v>0</v>
      </c>
      <c r="AE150" s="1">
        <f t="shared" si="94"/>
        <v>0</v>
      </c>
      <c r="AF150" s="40"/>
      <c r="AG150" s="118"/>
      <c r="AH150" s="113">
        <f t="shared" si="86"/>
        <v>0</v>
      </c>
      <c r="AI150" s="1">
        <f t="shared" si="87"/>
        <v>0</v>
      </c>
      <c r="AJ150" s="1">
        <f t="shared" si="88"/>
        <v>0</v>
      </c>
      <c r="AK150" s="40"/>
      <c r="AL150" s="118"/>
      <c r="AM150" s="1">
        <f t="shared" si="89"/>
        <v>0</v>
      </c>
      <c r="AN150" s="40">
        <f t="shared" si="95"/>
        <v>0</v>
      </c>
      <c r="AO150" s="40">
        <f t="shared" si="96"/>
        <v>0</v>
      </c>
      <c r="AP150" s="40"/>
      <c r="AQ150" s="118"/>
      <c r="AS150" s="1">
        <f t="shared" si="92"/>
        <v>0</v>
      </c>
      <c r="AT150" s="40">
        <f t="shared" si="73"/>
        <v>0</v>
      </c>
      <c r="AU150" s="40">
        <f t="shared" si="73"/>
        <v>0</v>
      </c>
      <c r="AV150" s="40">
        <f t="shared" si="68"/>
        <v>0</v>
      </c>
      <c r="AW150" s="118">
        <f t="shared" si="68"/>
        <v>0</v>
      </c>
      <c r="AX150" s="4"/>
      <c r="AY150" s="1">
        <f t="shared" si="97"/>
        <v>0</v>
      </c>
      <c r="AZ150" s="40">
        <f>AT150*'[3]Opex Summary'!$E$67</f>
        <v>0</v>
      </c>
      <c r="BA150" s="40">
        <f>AU150*'[3]Opex Summary'!$E$67</f>
        <v>0</v>
      </c>
      <c r="BB150" s="40">
        <f>AV150*'[3]Opex Summary'!$E$68</f>
        <v>0</v>
      </c>
      <c r="BC150" s="118">
        <f>AW150*'[3]Opex Summary'!$E$66</f>
        <v>0</v>
      </c>
      <c r="BE150" s="1">
        <f t="shared" si="98"/>
        <v>0</v>
      </c>
      <c r="BF150" s="40">
        <f>AZ150*'[3]Opex Summary'!$F$67</f>
        <v>0</v>
      </c>
      <c r="BG150" s="40">
        <f>BA150*'[3]Opex Summary'!$F$67</f>
        <v>0</v>
      </c>
      <c r="BH150" s="40">
        <f>BB150*'[3]Opex Summary'!$F$68</f>
        <v>0</v>
      </c>
      <c r="BI150" s="118">
        <f>BC150*'[3]Opex Summary'!$F$66</f>
        <v>0</v>
      </c>
      <c r="BK150" s="1">
        <f t="shared" si="99"/>
        <v>0</v>
      </c>
      <c r="BL150" s="40">
        <f>BF150*'[3]Opex Summary'!$G$67</f>
        <v>0</v>
      </c>
      <c r="BM150" s="40">
        <f>BG150*'[3]Opex Summary'!$G$67</f>
        <v>0</v>
      </c>
      <c r="BN150" s="40">
        <f>BH150*'[3]Opex Summary'!$G$68</f>
        <v>0</v>
      </c>
      <c r="BO150" s="118">
        <f>BI150*'[3]Opex Summary'!$G$66</f>
        <v>0</v>
      </c>
      <c r="BQ150" s="1">
        <f t="shared" si="100"/>
        <v>0</v>
      </c>
      <c r="BR150" s="40">
        <f>BL150*'[3]Opex Summary'!$H$67</f>
        <v>0</v>
      </c>
      <c r="BS150" s="40">
        <f>BM150*'[3]Opex Summary'!$H$67</f>
        <v>0</v>
      </c>
      <c r="BT150" s="40">
        <f>BN150*'[3]Opex Summary'!$H$68</f>
        <v>0</v>
      </c>
      <c r="BU150" s="118">
        <f>BO150*'[3]Opex Summary'!$H$66</f>
        <v>0</v>
      </c>
      <c r="BW150" s="1">
        <f t="shared" si="101"/>
        <v>0</v>
      </c>
      <c r="BX150" s="40">
        <f>BR150*'[3]Opex Summary'!$I$67</f>
        <v>0</v>
      </c>
      <c r="BY150" s="40">
        <f>BS150*'[3]Opex Summary'!$I$67</f>
        <v>0</v>
      </c>
      <c r="BZ150" s="40">
        <f>BT150*'[3]Opex Summary'!$I$68</f>
        <v>0</v>
      </c>
      <c r="CA150" s="118">
        <f>BU150*'[3]Opex Summary'!$I$66</f>
        <v>0</v>
      </c>
    </row>
    <row r="151" spans="1:79" ht="12.75">
      <c r="A151" s="5" t="s">
        <v>72</v>
      </c>
      <c r="B151" s="20" t="s">
        <v>345</v>
      </c>
      <c r="C151" s="1">
        <v>151.30000000000001</v>
      </c>
      <c r="D151" s="1">
        <v>0</v>
      </c>
      <c r="E151" s="1">
        <v>0</v>
      </c>
      <c r="F151" s="1">
        <v>201380.19</v>
      </c>
      <c r="H151" s="5" t="s">
        <v>72</v>
      </c>
      <c r="I151" s="20" t="s">
        <v>345</v>
      </c>
      <c r="J151" s="1">
        <v>201380.19</v>
      </c>
      <c r="K151" s="34">
        <f t="shared" si="59"/>
        <v>206414.69475</v>
      </c>
      <c r="L151" s="57">
        <f t="shared" si="60"/>
        <v>206414.69475</v>
      </c>
      <c r="M151" s="36">
        <v>0</v>
      </c>
      <c r="N151" s="43"/>
      <c r="O151" s="36">
        <f t="shared" si="61"/>
        <v>206414.69475</v>
      </c>
      <c r="P151" s="36">
        <v>0</v>
      </c>
      <c r="Q151" s="36">
        <v>0</v>
      </c>
      <c r="R151"/>
      <c r="S151" s="38">
        <f t="shared" si="23"/>
        <v>206414.69475</v>
      </c>
      <c r="T151"/>
      <c r="U151" s="39">
        <v>1</v>
      </c>
      <c r="V151" s="39">
        <v>0</v>
      </c>
      <c r="W151"/>
      <c r="X151" s="1">
        <f t="shared" si="76"/>
        <v>151.30000000000001</v>
      </c>
      <c r="Y151" s="40">
        <f t="shared" si="77"/>
        <v>151.30000000000001</v>
      </c>
      <c r="Z151" s="40">
        <f t="shared" si="78"/>
        <v>0</v>
      </c>
      <c r="AA151" s="40">
        <f t="shared" si="79"/>
        <v>0</v>
      </c>
      <c r="AB151" s="118">
        <f t="shared" si="80"/>
        <v>0</v>
      </c>
      <c r="AC151" s="113">
        <f t="shared" si="81"/>
        <v>0</v>
      </c>
      <c r="AD151" s="1">
        <f t="shared" si="93"/>
        <v>0</v>
      </c>
      <c r="AE151" s="1">
        <f t="shared" si="94"/>
        <v>0</v>
      </c>
      <c r="AF151" s="40"/>
      <c r="AG151" s="118"/>
      <c r="AH151" s="113">
        <f t="shared" si="86"/>
        <v>0</v>
      </c>
      <c r="AI151" s="1">
        <f t="shared" si="87"/>
        <v>0</v>
      </c>
      <c r="AJ151" s="1">
        <f t="shared" si="88"/>
        <v>0</v>
      </c>
      <c r="AK151" s="40"/>
      <c r="AL151" s="118"/>
      <c r="AM151" s="1">
        <f t="shared" si="89"/>
        <v>201380.19</v>
      </c>
      <c r="AN151" s="40">
        <f t="shared" si="95"/>
        <v>201380.19</v>
      </c>
      <c r="AO151" s="40">
        <f t="shared" si="96"/>
        <v>0</v>
      </c>
      <c r="AP151" s="40"/>
      <c r="AQ151" s="118"/>
      <c r="AS151" s="1">
        <f t="shared" si="92"/>
        <v>201380.19</v>
      </c>
      <c r="AT151" s="40">
        <f t="shared" si="73"/>
        <v>201380.19</v>
      </c>
      <c r="AU151" s="40">
        <f t="shared" si="73"/>
        <v>0</v>
      </c>
      <c r="AV151" s="40">
        <f t="shared" si="68"/>
        <v>0</v>
      </c>
      <c r="AW151" s="118">
        <f t="shared" si="68"/>
        <v>0</v>
      </c>
      <c r="AX151" s="4"/>
      <c r="AY151" s="1">
        <f t="shared" si="97"/>
        <v>202430.94834958861</v>
      </c>
      <c r="AZ151" s="40">
        <f>AT151*'[3]Opex Summary'!$E$67</f>
        <v>202430.94834958861</v>
      </c>
      <c r="BA151" s="40">
        <f>AU151*'[3]Opex Summary'!$E$67</f>
        <v>0</v>
      </c>
      <c r="BB151" s="40">
        <f>AV151*'[3]Opex Summary'!$E$68</f>
        <v>0</v>
      </c>
      <c r="BC151" s="118">
        <f>AW151*'[3]Opex Summary'!$E$66</f>
        <v>0</v>
      </c>
      <c r="BE151" s="1">
        <f t="shared" si="98"/>
        <v>205126.19429292079</v>
      </c>
      <c r="BF151" s="40">
        <f>AZ151*'[3]Opex Summary'!$F$67</f>
        <v>205126.19429292079</v>
      </c>
      <c r="BG151" s="40">
        <f>BA151*'[3]Opex Summary'!$F$67</f>
        <v>0</v>
      </c>
      <c r="BH151" s="40">
        <f>BB151*'[3]Opex Summary'!$F$68</f>
        <v>0</v>
      </c>
      <c r="BI151" s="118">
        <f>BC151*'[3]Opex Summary'!$F$66</f>
        <v>0</v>
      </c>
      <c r="BK151" s="1">
        <f t="shared" si="99"/>
        <v>208960.2006138883</v>
      </c>
      <c r="BL151" s="40">
        <f>BF151*'[3]Opex Summary'!$G$67</f>
        <v>208960.2006138883</v>
      </c>
      <c r="BM151" s="40">
        <f>BG151*'[3]Opex Summary'!$G$67</f>
        <v>0</v>
      </c>
      <c r="BN151" s="40">
        <f>BH151*'[3]Opex Summary'!$G$68</f>
        <v>0</v>
      </c>
      <c r="BO151" s="118">
        <f>BI151*'[3]Opex Summary'!$G$66</f>
        <v>0</v>
      </c>
      <c r="BQ151" s="1">
        <f t="shared" si="100"/>
        <v>212922.60471562436</v>
      </c>
      <c r="BR151" s="40">
        <f>BL151*'[3]Opex Summary'!$H$67</f>
        <v>212922.60471562436</v>
      </c>
      <c r="BS151" s="40">
        <f>BM151*'[3]Opex Summary'!$H$67</f>
        <v>0</v>
      </c>
      <c r="BT151" s="40">
        <f>BN151*'[3]Opex Summary'!$H$68</f>
        <v>0</v>
      </c>
      <c r="BU151" s="118">
        <f>BO151*'[3]Opex Summary'!$H$66</f>
        <v>0</v>
      </c>
      <c r="BW151" s="1">
        <f t="shared" si="101"/>
        <v>216995.15316550832</v>
      </c>
      <c r="BX151" s="40">
        <f>BR151*'[3]Opex Summary'!$I$67</f>
        <v>216995.15316550832</v>
      </c>
      <c r="BY151" s="40">
        <f>BS151*'[3]Opex Summary'!$I$67</f>
        <v>0</v>
      </c>
      <c r="BZ151" s="40">
        <f>BT151*'[3]Opex Summary'!$I$68</f>
        <v>0</v>
      </c>
      <c r="CA151" s="118">
        <f>BU151*'[3]Opex Summary'!$I$66</f>
        <v>0</v>
      </c>
    </row>
    <row r="152" spans="1:79" ht="12.75">
      <c r="A152" s="5" t="s">
        <v>263</v>
      </c>
      <c r="B152" s="20" t="s">
        <v>538</v>
      </c>
      <c r="C152" s="1">
        <v>191217.42</v>
      </c>
      <c r="D152" s="1">
        <v>144829.22000000003</v>
      </c>
      <c r="E152" s="1">
        <v>0</v>
      </c>
      <c r="F152" s="1">
        <v>0</v>
      </c>
      <c r="H152" s="5" t="s">
        <v>263</v>
      </c>
      <c r="I152" s="20" t="s">
        <v>538</v>
      </c>
      <c r="J152" s="1"/>
      <c r="K152" s="34"/>
      <c r="L152" s="57"/>
      <c r="M152" s="36"/>
      <c r="N152" s="43"/>
      <c r="O152" s="36"/>
      <c r="P152" s="36"/>
      <c r="Q152" s="36"/>
      <c r="R152"/>
      <c r="S152" s="38"/>
      <c r="T152"/>
      <c r="U152" s="39">
        <v>1</v>
      </c>
      <c r="V152" s="39">
        <v>0</v>
      </c>
      <c r="W152"/>
      <c r="X152" s="1">
        <f t="shared" si="76"/>
        <v>191217.42</v>
      </c>
      <c r="Y152" s="40">
        <f t="shared" si="77"/>
        <v>191217.42</v>
      </c>
      <c r="Z152" s="40">
        <f t="shared" si="78"/>
        <v>0</v>
      </c>
      <c r="AA152" s="40">
        <f t="shared" si="79"/>
        <v>0</v>
      </c>
      <c r="AB152" s="118">
        <f t="shared" si="80"/>
        <v>0</v>
      </c>
      <c r="AC152" s="113">
        <f t="shared" si="81"/>
        <v>144829.22000000003</v>
      </c>
      <c r="AD152" s="1">
        <f t="shared" si="93"/>
        <v>144829.22000000003</v>
      </c>
      <c r="AE152" s="1">
        <f t="shared" si="94"/>
        <v>0</v>
      </c>
      <c r="AF152" s="40"/>
      <c r="AG152" s="118"/>
      <c r="AH152" s="113">
        <f t="shared" si="86"/>
        <v>0</v>
      </c>
      <c r="AI152" s="1">
        <f t="shared" si="87"/>
        <v>0</v>
      </c>
      <c r="AJ152" s="1">
        <f t="shared" si="88"/>
        <v>0</v>
      </c>
      <c r="AK152" s="40"/>
      <c r="AL152" s="118"/>
      <c r="AM152" s="1">
        <f t="shared" si="89"/>
        <v>0</v>
      </c>
      <c r="AN152" s="40">
        <f t="shared" si="95"/>
        <v>0</v>
      </c>
      <c r="AO152" s="40">
        <f t="shared" si="96"/>
        <v>0</v>
      </c>
      <c r="AP152" s="40"/>
      <c r="AQ152" s="118"/>
      <c r="AS152" s="1">
        <f t="shared" si="92"/>
        <v>0</v>
      </c>
      <c r="AT152" s="40">
        <f t="shared" si="73"/>
        <v>0</v>
      </c>
      <c r="AU152" s="40">
        <f t="shared" si="73"/>
        <v>0</v>
      </c>
      <c r="AV152" s="40">
        <f t="shared" si="68"/>
        <v>0</v>
      </c>
      <c r="AW152" s="118">
        <f t="shared" si="68"/>
        <v>0</v>
      </c>
      <c r="AX152" s="4"/>
      <c r="AY152" s="1">
        <f t="shared" si="97"/>
        <v>0</v>
      </c>
      <c r="AZ152" s="40">
        <f>AT152*'[3]Opex Summary'!$E$67</f>
        <v>0</v>
      </c>
      <c r="BA152" s="40">
        <f>AU152*'[3]Opex Summary'!$E$67</f>
        <v>0</v>
      </c>
      <c r="BB152" s="40">
        <f>AV152*'[3]Opex Summary'!$E$68</f>
        <v>0</v>
      </c>
      <c r="BC152" s="118">
        <f>AW152*'[3]Opex Summary'!$E$66</f>
        <v>0</v>
      </c>
      <c r="BE152" s="1">
        <f t="shared" si="98"/>
        <v>0</v>
      </c>
      <c r="BF152" s="40">
        <f>AZ152*'[3]Opex Summary'!$F$67</f>
        <v>0</v>
      </c>
      <c r="BG152" s="40">
        <f>BA152*'[3]Opex Summary'!$F$67</f>
        <v>0</v>
      </c>
      <c r="BH152" s="40">
        <f>BB152*'[3]Opex Summary'!$F$68</f>
        <v>0</v>
      </c>
      <c r="BI152" s="118">
        <f>BC152*'[3]Opex Summary'!$F$66</f>
        <v>0</v>
      </c>
      <c r="BK152" s="1">
        <f t="shared" si="99"/>
        <v>0</v>
      </c>
      <c r="BL152" s="40">
        <f>BF152*'[3]Opex Summary'!$G$67</f>
        <v>0</v>
      </c>
      <c r="BM152" s="40">
        <f>BG152*'[3]Opex Summary'!$G$67</f>
        <v>0</v>
      </c>
      <c r="BN152" s="40">
        <f>BH152*'[3]Opex Summary'!$G$68</f>
        <v>0</v>
      </c>
      <c r="BO152" s="118">
        <f>BI152*'[3]Opex Summary'!$G$66</f>
        <v>0</v>
      </c>
      <c r="BQ152" s="1">
        <f t="shared" si="100"/>
        <v>0</v>
      </c>
      <c r="BR152" s="40">
        <f>BL152*'[3]Opex Summary'!$H$67</f>
        <v>0</v>
      </c>
      <c r="BS152" s="40">
        <f>BM152*'[3]Opex Summary'!$H$67</f>
        <v>0</v>
      </c>
      <c r="BT152" s="40">
        <f>BN152*'[3]Opex Summary'!$H$68</f>
        <v>0</v>
      </c>
      <c r="BU152" s="118">
        <f>BO152*'[3]Opex Summary'!$H$66</f>
        <v>0</v>
      </c>
      <c r="BW152" s="1">
        <f t="shared" si="101"/>
        <v>0</v>
      </c>
      <c r="BX152" s="40">
        <f>BR152*'[3]Opex Summary'!$I$67</f>
        <v>0</v>
      </c>
      <c r="BY152" s="40">
        <f>BS152*'[3]Opex Summary'!$I$67</f>
        <v>0</v>
      </c>
      <c r="BZ152" s="40">
        <f>BT152*'[3]Opex Summary'!$I$68</f>
        <v>0</v>
      </c>
      <c r="CA152" s="118">
        <f>BU152*'[3]Opex Summary'!$I$66</f>
        <v>0</v>
      </c>
    </row>
    <row r="153" spans="1:79" ht="12.75">
      <c r="A153" s="5" t="s">
        <v>73</v>
      </c>
      <c r="B153" s="20" t="s">
        <v>346</v>
      </c>
      <c r="C153" s="1">
        <v>7013.75</v>
      </c>
      <c r="D153" s="1">
        <v>33714.22</v>
      </c>
      <c r="E153" s="1">
        <v>450.84000000000003</v>
      </c>
      <c r="F153" s="1">
        <v>2811.36</v>
      </c>
      <c r="H153" s="5" t="s">
        <v>73</v>
      </c>
      <c r="I153" s="20" t="s">
        <v>346</v>
      </c>
      <c r="J153" s="1">
        <v>2811.3599999999997</v>
      </c>
      <c r="K153" s="34">
        <f t="shared" si="59"/>
        <v>2881.6439999999993</v>
      </c>
      <c r="L153" s="57">
        <f t="shared" si="60"/>
        <v>2881.6439999999993</v>
      </c>
      <c r="M153" s="36">
        <v>0</v>
      </c>
      <c r="N153" s="43"/>
      <c r="O153" s="36">
        <f t="shared" si="61"/>
        <v>2881.6439999999993</v>
      </c>
      <c r="P153" s="36">
        <v>0</v>
      </c>
      <c r="Q153" s="36">
        <v>0</v>
      </c>
      <c r="R153"/>
      <c r="S153" s="38">
        <f t="shared" si="23"/>
        <v>2881.6439999999993</v>
      </c>
      <c r="T153"/>
      <c r="U153" s="39">
        <v>1</v>
      </c>
      <c r="V153" s="39">
        <v>0</v>
      </c>
      <c r="W153"/>
      <c r="X153" s="1">
        <f t="shared" si="76"/>
        <v>7013.75</v>
      </c>
      <c r="Y153" s="40">
        <f t="shared" si="77"/>
        <v>7013.75</v>
      </c>
      <c r="Z153" s="40">
        <f t="shared" si="78"/>
        <v>0</v>
      </c>
      <c r="AA153" s="40">
        <f t="shared" si="79"/>
        <v>0</v>
      </c>
      <c r="AB153" s="118">
        <f t="shared" si="80"/>
        <v>0</v>
      </c>
      <c r="AC153" s="113">
        <f t="shared" si="81"/>
        <v>33714.22</v>
      </c>
      <c r="AD153" s="1">
        <f t="shared" si="93"/>
        <v>33714.22</v>
      </c>
      <c r="AE153" s="1">
        <f t="shared" si="94"/>
        <v>0</v>
      </c>
      <c r="AF153" s="40"/>
      <c r="AG153" s="118"/>
      <c r="AH153" s="113">
        <f t="shared" si="86"/>
        <v>450.84000000000003</v>
      </c>
      <c r="AI153" s="1">
        <f t="shared" si="87"/>
        <v>450.84000000000003</v>
      </c>
      <c r="AJ153" s="1">
        <f t="shared" si="88"/>
        <v>0</v>
      </c>
      <c r="AK153" s="40"/>
      <c r="AL153" s="118"/>
      <c r="AM153" s="1">
        <f t="shared" si="89"/>
        <v>2811.36</v>
      </c>
      <c r="AN153" s="40">
        <f t="shared" si="95"/>
        <v>2811.36</v>
      </c>
      <c r="AO153" s="40">
        <f t="shared" si="96"/>
        <v>0</v>
      </c>
      <c r="AP153" s="40"/>
      <c r="AQ153" s="118"/>
      <c r="AS153" s="1">
        <f t="shared" si="92"/>
        <v>2811.36</v>
      </c>
      <c r="AT153" s="40">
        <f t="shared" si="73"/>
        <v>2811.36</v>
      </c>
      <c r="AU153" s="40">
        <f t="shared" si="73"/>
        <v>0</v>
      </c>
      <c r="AV153" s="40">
        <f t="shared" si="68"/>
        <v>0</v>
      </c>
      <c r="AW153" s="118">
        <f t="shared" si="68"/>
        <v>0</v>
      </c>
      <c r="AX153" s="4"/>
      <c r="AY153" s="1">
        <f t="shared" si="97"/>
        <v>2826.0290694536511</v>
      </c>
      <c r="AZ153" s="40">
        <f>AT153*'[3]Opex Summary'!$E$67</f>
        <v>2826.0290694536511</v>
      </c>
      <c r="BA153" s="40">
        <f>AU153*'[3]Opex Summary'!$E$67</f>
        <v>0</v>
      </c>
      <c r="BB153" s="40">
        <f>AV153*'[3]Opex Summary'!$E$68</f>
        <v>0</v>
      </c>
      <c r="BC153" s="118">
        <f>AW153*'[3]Opex Summary'!$E$66</f>
        <v>0</v>
      </c>
      <c r="BE153" s="1">
        <f t="shared" si="98"/>
        <v>2863.6559414674593</v>
      </c>
      <c r="BF153" s="40">
        <f>AZ153*'[3]Opex Summary'!$F$67</f>
        <v>2863.6559414674593</v>
      </c>
      <c r="BG153" s="40">
        <f>BA153*'[3]Opex Summary'!$F$67</f>
        <v>0</v>
      </c>
      <c r="BH153" s="40">
        <f>BB153*'[3]Opex Summary'!$F$68</f>
        <v>0</v>
      </c>
      <c r="BI153" s="118">
        <f>BC153*'[3]Opex Summary'!$F$66</f>
        <v>0</v>
      </c>
      <c r="BK153" s="1">
        <f t="shared" si="99"/>
        <v>2917.1804316892394</v>
      </c>
      <c r="BL153" s="40">
        <f>BF153*'[3]Opex Summary'!$G$67</f>
        <v>2917.1804316892394</v>
      </c>
      <c r="BM153" s="40">
        <f>BG153*'[3]Opex Summary'!$G$67</f>
        <v>0</v>
      </c>
      <c r="BN153" s="40">
        <f>BH153*'[3]Opex Summary'!$G$68</f>
        <v>0</v>
      </c>
      <c r="BO153" s="118">
        <f>BI153*'[3]Opex Summary'!$G$66</f>
        <v>0</v>
      </c>
      <c r="BQ153" s="1">
        <f t="shared" si="100"/>
        <v>2972.4974139378742</v>
      </c>
      <c r="BR153" s="40">
        <f>BL153*'[3]Opex Summary'!$H$67</f>
        <v>2972.4974139378742</v>
      </c>
      <c r="BS153" s="40">
        <f>BM153*'[3]Opex Summary'!$H$67</f>
        <v>0</v>
      </c>
      <c r="BT153" s="40">
        <f>BN153*'[3]Opex Summary'!$H$68</f>
        <v>0</v>
      </c>
      <c r="BU153" s="118">
        <f>BO153*'[3]Opex Summary'!$H$66</f>
        <v>0</v>
      </c>
      <c r="BW153" s="1">
        <f t="shared" si="101"/>
        <v>3029.3520619053124</v>
      </c>
      <c r="BX153" s="40">
        <f>BR153*'[3]Opex Summary'!$I$67</f>
        <v>3029.3520619053124</v>
      </c>
      <c r="BY153" s="40">
        <f>BS153*'[3]Opex Summary'!$I$67</f>
        <v>0</v>
      </c>
      <c r="BZ153" s="40">
        <f>BT153*'[3]Opex Summary'!$I$68</f>
        <v>0</v>
      </c>
      <c r="CA153" s="118">
        <f>BU153*'[3]Opex Summary'!$I$66</f>
        <v>0</v>
      </c>
    </row>
    <row r="154" spans="1:79" ht="12.75">
      <c r="A154" s="5" t="s">
        <v>74</v>
      </c>
      <c r="B154" s="20" t="s">
        <v>347</v>
      </c>
      <c r="C154" s="1">
        <v>32556.139999999996</v>
      </c>
      <c r="D154" s="1">
        <v>16891.560000000005</v>
      </c>
      <c r="E154" s="1">
        <v>38989.409999999996</v>
      </c>
      <c r="F154" s="1">
        <v>45708.540000000008</v>
      </c>
      <c r="H154" s="5" t="s">
        <v>74</v>
      </c>
      <c r="I154" s="20" t="s">
        <v>347</v>
      </c>
      <c r="J154" s="1">
        <v>45708.540000000008</v>
      </c>
      <c r="K154" s="34">
        <f t="shared" si="59"/>
        <v>46851.253500000006</v>
      </c>
      <c r="L154" s="57">
        <f t="shared" si="60"/>
        <v>46851.253500000006</v>
      </c>
      <c r="M154" s="36">
        <v>0</v>
      </c>
      <c r="N154" s="43"/>
      <c r="O154" s="36">
        <f t="shared" si="61"/>
        <v>46851.253500000006</v>
      </c>
      <c r="P154" s="36">
        <v>0</v>
      </c>
      <c r="Q154" s="36">
        <v>0</v>
      </c>
      <c r="R154"/>
      <c r="S154" s="38">
        <f t="shared" si="23"/>
        <v>46851.253500000006</v>
      </c>
      <c r="T154"/>
      <c r="U154" s="39">
        <v>1</v>
      </c>
      <c r="V154" s="39">
        <v>0</v>
      </c>
      <c r="W154"/>
      <c r="X154" s="1">
        <f t="shared" si="76"/>
        <v>32556.139999999996</v>
      </c>
      <c r="Y154" s="40">
        <f t="shared" si="77"/>
        <v>32556.139999999996</v>
      </c>
      <c r="Z154" s="40">
        <f t="shared" si="78"/>
        <v>0</v>
      </c>
      <c r="AA154" s="40">
        <f t="shared" si="79"/>
        <v>0</v>
      </c>
      <c r="AB154" s="118">
        <f t="shared" si="80"/>
        <v>0</v>
      </c>
      <c r="AC154" s="113">
        <f t="shared" si="81"/>
        <v>16891.560000000005</v>
      </c>
      <c r="AD154" s="1">
        <f t="shared" si="93"/>
        <v>16891.560000000005</v>
      </c>
      <c r="AE154" s="1">
        <f t="shared" si="94"/>
        <v>0</v>
      </c>
      <c r="AF154" s="40"/>
      <c r="AG154" s="118"/>
      <c r="AH154" s="113">
        <f t="shared" si="86"/>
        <v>38989.409999999996</v>
      </c>
      <c r="AI154" s="1">
        <f t="shared" si="87"/>
        <v>38989.409999999996</v>
      </c>
      <c r="AJ154" s="1">
        <f t="shared" si="88"/>
        <v>0</v>
      </c>
      <c r="AK154" s="40"/>
      <c r="AL154" s="118"/>
      <c r="AM154" s="1">
        <f t="shared" si="89"/>
        <v>45708.540000000008</v>
      </c>
      <c r="AN154" s="40">
        <f t="shared" si="95"/>
        <v>45708.540000000008</v>
      </c>
      <c r="AO154" s="40">
        <f t="shared" si="96"/>
        <v>0</v>
      </c>
      <c r="AP154" s="40"/>
      <c r="AQ154" s="118"/>
      <c r="AS154" s="1">
        <f t="shared" si="92"/>
        <v>45708.540000000008</v>
      </c>
      <c r="AT154" s="40">
        <f t="shared" si="73"/>
        <v>45708.540000000008</v>
      </c>
      <c r="AU154" s="40">
        <f t="shared" si="73"/>
        <v>0</v>
      </c>
      <c r="AV154" s="40">
        <f t="shared" si="68"/>
        <v>0</v>
      </c>
      <c r="AW154" s="118">
        <f t="shared" si="68"/>
        <v>0</v>
      </c>
      <c r="AX154" s="4"/>
      <c r="AY154" s="1">
        <f t="shared" si="97"/>
        <v>45947.037292372734</v>
      </c>
      <c r="AZ154" s="40">
        <f>AT154*'[3]Opex Summary'!$E$67</f>
        <v>45947.037292372734</v>
      </c>
      <c r="BA154" s="40">
        <f>AU154*'[3]Opex Summary'!$E$67</f>
        <v>0</v>
      </c>
      <c r="BB154" s="40">
        <f>AV154*'[3]Opex Summary'!$E$68</f>
        <v>0</v>
      </c>
      <c r="BC154" s="118">
        <f>AW154*'[3]Opex Summary'!$E$66</f>
        <v>0</v>
      </c>
      <c r="BE154" s="1">
        <f t="shared" si="98"/>
        <v>46558.794372404474</v>
      </c>
      <c r="BF154" s="40">
        <f>AZ154*'[3]Opex Summary'!$F$67</f>
        <v>46558.794372404474</v>
      </c>
      <c r="BG154" s="40">
        <f>BA154*'[3]Opex Summary'!$F$67</f>
        <v>0</v>
      </c>
      <c r="BH154" s="40">
        <f>BB154*'[3]Opex Summary'!$F$68</f>
        <v>0</v>
      </c>
      <c r="BI154" s="118">
        <f>BC154*'[3]Opex Summary'!$F$66</f>
        <v>0</v>
      </c>
      <c r="BK154" s="1">
        <f t="shared" si="99"/>
        <v>47429.023123714105</v>
      </c>
      <c r="BL154" s="40">
        <f>BF154*'[3]Opex Summary'!$G$67</f>
        <v>47429.023123714105</v>
      </c>
      <c r="BM154" s="40">
        <f>BG154*'[3]Opex Summary'!$G$67</f>
        <v>0</v>
      </c>
      <c r="BN154" s="40">
        <f>BH154*'[3]Opex Summary'!$G$68</f>
        <v>0</v>
      </c>
      <c r="BO154" s="118">
        <f>BI154*'[3]Opex Summary'!$G$66</f>
        <v>0</v>
      </c>
      <c r="BQ154" s="1">
        <f t="shared" si="100"/>
        <v>48328.395134339211</v>
      </c>
      <c r="BR154" s="40">
        <f>BL154*'[3]Opex Summary'!$H$67</f>
        <v>48328.395134339211</v>
      </c>
      <c r="BS154" s="40">
        <f>BM154*'[3]Opex Summary'!$H$67</f>
        <v>0</v>
      </c>
      <c r="BT154" s="40">
        <f>BN154*'[3]Opex Summary'!$H$68</f>
        <v>0</v>
      </c>
      <c r="BU154" s="118">
        <f>BO154*'[3]Opex Summary'!$H$66</f>
        <v>0</v>
      </c>
      <c r="BW154" s="1">
        <f t="shared" si="101"/>
        <v>49252.767306812879</v>
      </c>
      <c r="BX154" s="40">
        <f>BR154*'[3]Opex Summary'!$I$67</f>
        <v>49252.767306812879</v>
      </c>
      <c r="BY154" s="40">
        <f>BS154*'[3]Opex Summary'!$I$67</f>
        <v>0</v>
      </c>
      <c r="BZ154" s="40">
        <f>BT154*'[3]Opex Summary'!$I$68</f>
        <v>0</v>
      </c>
      <c r="CA154" s="118">
        <f>BU154*'[3]Opex Summary'!$I$66</f>
        <v>0</v>
      </c>
    </row>
    <row r="155" spans="1:79" ht="12.75">
      <c r="A155" s="5" t="s">
        <v>264</v>
      </c>
      <c r="B155" s="20" t="s">
        <v>314</v>
      </c>
      <c r="C155" s="1">
        <v>16050.27</v>
      </c>
      <c r="D155" s="1">
        <v>28310.55</v>
      </c>
      <c r="E155" s="1">
        <v>1361.3000000000002</v>
      </c>
      <c r="F155" s="1">
        <v>0</v>
      </c>
      <c r="H155" s="5" t="s">
        <v>264</v>
      </c>
      <c r="I155" s="20" t="s">
        <v>314</v>
      </c>
      <c r="J155" s="1"/>
      <c r="K155" s="34"/>
      <c r="L155" s="57"/>
      <c r="M155" s="36"/>
      <c r="N155" s="43"/>
      <c r="O155" s="36"/>
      <c r="P155" s="36"/>
      <c r="Q155" s="36"/>
      <c r="R155"/>
      <c r="S155" s="38"/>
      <c r="T155"/>
      <c r="U155" s="39">
        <v>1</v>
      </c>
      <c r="V155" s="39">
        <v>0</v>
      </c>
      <c r="W155"/>
      <c r="X155" s="1">
        <f t="shared" si="76"/>
        <v>16050.27</v>
      </c>
      <c r="Y155" s="40">
        <f t="shared" si="77"/>
        <v>16050.27</v>
      </c>
      <c r="Z155" s="40">
        <f t="shared" si="78"/>
        <v>0</v>
      </c>
      <c r="AA155" s="40">
        <f t="shared" si="79"/>
        <v>0</v>
      </c>
      <c r="AB155" s="118">
        <f t="shared" si="80"/>
        <v>0</v>
      </c>
      <c r="AC155" s="113">
        <f t="shared" si="81"/>
        <v>28310.55</v>
      </c>
      <c r="AD155" s="1">
        <f t="shared" si="93"/>
        <v>28310.55</v>
      </c>
      <c r="AE155" s="1">
        <f t="shared" si="94"/>
        <v>0</v>
      </c>
      <c r="AF155" s="40"/>
      <c r="AG155" s="118"/>
      <c r="AH155" s="113">
        <f t="shared" si="86"/>
        <v>1361.3000000000002</v>
      </c>
      <c r="AI155" s="1">
        <f t="shared" si="87"/>
        <v>1361.3000000000002</v>
      </c>
      <c r="AJ155" s="1">
        <f t="shared" si="88"/>
        <v>0</v>
      </c>
      <c r="AK155" s="40"/>
      <c r="AL155" s="118"/>
      <c r="AM155" s="1">
        <f t="shared" si="89"/>
        <v>0</v>
      </c>
      <c r="AN155" s="40">
        <f t="shared" si="95"/>
        <v>0</v>
      </c>
      <c r="AO155" s="40">
        <f t="shared" si="96"/>
        <v>0</v>
      </c>
      <c r="AP155" s="40"/>
      <c r="AQ155" s="118"/>
      <c r="AS155" s="1">
        <f t="shared" si="92"/>
        <v>0</v>
      </c>
      <c r="AT155" s="40">
        <f t="shared" si="73"/>
        <v>0</v>
      </c>
      <c r="AU155" s="40">
        <f t="shared" si="73"/>
        <v>0</v>
      </c>
      <c r="AV155" s="40">
        <f t="shared" si="68"/>
        <v>0</v>
      </c>
      <c r="AW155" s="118">
        <f t="shared" si="68"/>
        <v>0</v>
      </c>
      <c r="AX155" s="4"/>
      <c r="AY155" s="1">
        <f t="shared" si="97"/>
        <v>0</v>
      </c>
      <c r="AZ155" s="40">
        <f>AT155*'[3]Opex Summary'!$E$67</f>
        <v>0</v>
      </c>
      <c r="BA155" s="40">
        <f>AU155*'[3]Opex Summary'!$E$67</f>
        <v>0</v>
      </c>
      <c r="BB155" s="40">
        <f>AV155*'[3]Opex Summary'!$E$68</f>
        <v>0</v>
      </c>
      <c r="BC155" s="118">
        <f>AW155*'[3]Opex Summary'!$E$66</f>
        <v>0</v>
      </c>
      <c r="BE155" s="1">
        <f t="shared" si="98"/>
        <v>0</v>
      </c>
      <c r="BF155" s="40">
        <f>AZ155*'[3]Opex Summary'!$F$67</f>
        <v>0</v>
      </c>
      <c r="BG155" s="40">
        <f>BA155*'[3]Opex Summary'!$F$67</f>
        <v>0</v>
      </c>
      <c r="BH155" s="40">
        <f>BB155*'[3]Opex Summary'!$F$68</f>
        <v>0</v>
      </c>
      <c r="BI155" s="118">
        <f>BC155*'[3]Opex Summary'!$F$66</f>
        <v>0</v>
      </c>
      <c r="BK155" s="1">
        <f t="shared" si="99"/>
        <v>0</v>
      </c>
      <c r="BL155" s="40">
        <f>BF155*'[3]Opex Summary'!$G$67</f>
        <v>0</v>
      </c>
      <c r="BM155" s="40">
        <f>BG155*'[3]Opex Summary'!$G$67</f>
        <v>0</v>
      </c>
      <c r="BN155" s="40">
        <f>BH155*'[3]Opex Summary'!$G$68</f>
        <v>0</v>
      </c>
      <c r="BO155" s="118">
        <f>BI155*'[3]Opex Summary'!$G$66</f>
        <v>0</v>
      </c>
      <c r="BQ155" s="1">
        <f t="shared" si="100"/>
        <v>0</v>
      </c>
      <c r="BR155" s="40">
        <f>BL155*'[3]Opex Summary'!$H$67</f>
        <v>0</v>
      </c>
      <c r="BS155" s="40">
        <f>BM155*'[3]Opex Summary'!$H$67</f>
        <v>0</v>
      </c>
      <c r="BT155" s="40">
        <f>BN155*'[3]Opex Summary'!$H$68</f>
        <v>0</v>
      </c>
      <c r="BU155" s="118">
        <f>BO155*'[3]Opex Summary'!$H$66</f>
        <v>0</v>
      </c>
      <c r="BW155" s="1">
        <f t="shared" si="101"/>
        <v>0</v>
      </c>
      <c r="BX155" s="40">
        <f>BR155*'[3]Opex Summary'!$I$67</f>
        <v>0</v>
      </c>
      <c r="BY155" s="40">
        <f>BS155*'[3]Opex Summary'!$I$67</f>
        <v>0</v>
      </c>
      <c r="BZ155" s="40">
        <f>BT155*'[3]Opex Summary'!$I$68</f>
        <v>0</v>
      </c>
      <c r="CA155" s="118">
        <f>BU155*'[3]Opex Summary'!$I$66</f>
        <v>0</v>
      </c>
    </row>
    <row r="156" spans="1:79" ht="12.75">
      <c r="A156" s="5" t="s">
        <v>265</v>
      </c>
      <c r="B156" s="20" t="s">
        <v>535</v>
      </c>
      <c r="C156" s="1">
        <v>0</v>
      </c>
      <c r="D156" s="1">
        <v>0</v>
      </c>
      <c r="E156" s="1">
        <v>0</v>
      </c>
      <c r="F156" s="1">
        <v>0</v>
      </c>
      <c r="H156" s="5" t="s">
        <v>265</v>
      </c>
      <c r="I156" s="20" t="s">
        <v>535</v>
      </c>
      <c r="J156" s="1"/>
      <c r="K156" s="34"/>
      <c r="L156" s="57"/>
      <c r="M156" s="36"/>
      <c r="N156" s="43"/>
      <c r="O156" s="36"/>
      <c r="P156" s="36"/>
      <c r="Q156" s="36"/>
      <c r="R156"/>
      <c r="S156" s="38"/>
      <c r="T156"/>
      <c r="U156" s="39">
        <v>1</v>
      </c>
      <c r="V156" s="39">
        <v>0</v>
      </c>
      <c r="W156"/>
      <c r="X156" s="1">
        <f t="shared" si="76"/>
        <v>0</v>
      </c>
      <c r="Y156" s="40">
        <f t="shared" si="77"/>
        <v>0</v>
      </c>
      <c r="Z156" s="40">
        <f t="shared" si="78"/>
        <v>0</v>
      </c>
      <c r="AA156" s="40">
        <f t="shared" si="79"/>
        <v>0</v>
      </c>
      <c r="AB156" s="118">
        <f t="shared" si="80"/>
        <v>0</v>
      </c>
      <c r="AC156" s="113">
        <f t="shared" si="81"/>
        <v>0</v>
      </c>
      <c r="AD156" s="1">
        <f t="shared" si="93"/>
        <v>0</v>
      </c>
      <c r="AE156" s="1">
        <f t="shared" si="94"/>
        <v>0</v>
      </c>
      <c r="AF156" s="40"/>
      <c r="AG156" s="118"/>
      <c r="AH156" s="113">
        <f t="shared" si="86"/>
        <v>0</v>
      </c>
      <c r="AI156" s="1">
        <f t="shared" si="87"/>
        <v>0</v>
      </c>
      <c r="AJ156" s="1">
        <f t="shared" si="88"/>
        <v>0</v>
      </c>
      <c r="AK156" s="40"/>
      <c r="AL156" s="118"/>
      <c r="AM156" s="1">
        <f t="shared" si="89"/>
        <v>0</v>
      </c>
      <c r="AN156" s="40">
        <f t="shared" si="95"/>
        <v>0</v>
      </c>
      <c r="AO156" s="40">
        <f t="shared" si="96"/>
        <v>0</v>
      </c>
      <c r="AP156" s="40"/>
      <c r="AQ156" s="118"/>
      <c r="AS156" s="1">
        <f t="shared" si="92"/>
        <v>0</v>
      </c>
      <c r="AT156" s="40">
        <f t="shared" si="73"/>
        <v>0</v>
      </c>
      <c r="AU156" s="40">
        <f t="shared" si="73"/>
        <v>0</v>
      </c>
      <c r="AV156" s="40">
        <f t="shared" si="68"/>
        <v>0</v>
      </c>
      <c r="AW156" s="118">
        <f t="shared" si="68"/>
        <v>0</v>
      </c>
      <c r="AX156" s="4"/>
      <c r="AY156" s="1">
        <f t="shared" si="97"/>
        <v>0</v>
      </c>
      <c r="AZ156" s="40">
        <f>AT156*'[3]Opex Summary'!$E$67</f>
        <v>0</v>
      </c>
      <c r="BA156" s="40">
        <f>AU156*'[3]Opex Summary'!$E$67</f>
        <v>0</v>
      </c>
      <c r="BB156" s="40">
        <f>AV156*'[3]Opex Summary'!$E$68</f>
        <v>0</v>
      </c>
      <c r="BC156" s="118">
        <f>AW156*'[3]Opex Summary'!$E$66</f>
        <v>0</v>
      </c>
      <c r="BE156" s="1">
        <f t="shared" si="98"/>
        <v>0</v>
      </c>
      <c r="BF156" s="40">
        <f>AZ156*'[3]Opex Summary'!$F$67</f>
        <v>0</v>
      </c>
      <c r="BG156" s="40">
        <f>BA156*'[3]Opex Summary'!$F$67</f>
        <v>0</v>
      </c>
      <c r="BH156" s="40">
        <f>BB156*'[3]Opex Summary'!$F$68</f>
        <v>0</v>
      </c>
      <c r="BI156" s="118">
        <f>BC156*'[3]Opex Summary'!$F$66</f>
        <v>0</v>
      </c>
      <c r="BK156" s="1">
        <f t="shared" si="99"/>
        <v>0</v>
      </c>
      <c r="BL156" s="40">
        <f>BF156*'[3]Opex Summary'!$G$67</f>
        <v>0</v>
      </c>
      <c r="BM156" s="40">
        <f>BG156*'[3]Opex Summary'!$G$67</f>
        <v>0</v>
      </c>
      <c r="BN156" s="40">
        <f>BH156*'[3]Opex Summary'!$G$68</f>
        <v>0</v>
      </c>
      <c r="BO156" s="118">
        <f>BI156*'[3]Opex Summary'!$G$66</f>
        <v>0</v>
      </c>
      <c r="BQ156" s="1">
        <f t="shared" si="100"/>
        <v>0</v>
      </c>
      <c r="BR156" s="40">
        <f>BL156*'[3]Opex Summary'!$H$67</f>
        <v>0</v>
      </c>
      <c r="BS156" s="40">
        <f>BM156*'[3]Opex Summary'!$H$67</f>
        <v>0</v>
      </c>
      <c r="BT156" s="40">
        <f>BN156*'[3]Opex Summary'!$H$68</f>
        <v>0</v>
      </c>
      <c r="BU156" s="118">
        <f>BO156*'[3]Opex Summary'!$H$66</f>
        <v>0</v>
      </c>
      <c r="BW156" s="1">
        <f t="shared" si="101"/>
        <v>0</v>
      </c>
      <c r="BX156" s="40">
        <f>BR156*'[3]Opex Summary'!$I$67</f>
        <v>0</v>
      </c>
      <c r="BY156" s="40">
        <f>BS156*'[3]Opex Summary'!$I$67</f>
        <v>0</v>
      </c>
      <c r="BZ156" s="40">
        <f>BT156*'[3]Opex Summary'!$I$68</f>
        <v>0</v>
      </c>
      <c r="CA156" s="118">
        <f>BU156*'[3]Opex Summary'!$I$66</f>
        <v>0</v>
      </c>
    </row>
    <row r="157" spans="1:79" ht="12.75">
      <c r="A157" s="5" t="s">
        <v>266</v>
      </c>
      <c r="B157" s="20" t="s">
        <v>539</v>
      </c>
      <c r="C157" s="1">
        <v>129.10999999999999</v>
      </c>
      <c r="D157" s="1">
        <v>0</v>
      </c>
      <c r="E157" s="1">
        <v>0</v>
      </c>
      <c r="F157" s="1">
        <v>0</v>
      </c>
      <c r="H157" s="5" t="s">
        <v>266</v>
      </c>
      <c r="I157" s="20" t="s">
        <v>539</v>
      </c>
      <c r="J157" s="1"/>
      <c r="K157" s="34"/>
      <c r="L157" s="57"/>
      <c r="M157" s="36"/>
      <c r="N157" s="43"/>
      <c r="O157" s="36"/>
      <c r="P157" s="36"/>
      <c r="Q157" s="36"/>
      <c r="R157"/>
      <c r="S157" s="38"/>
      <c r="T157"/>
      <c r="U157" s="39">
        <v>1</v>
      </c>
      <c r="V157" s="39">
        <v>0</v>
      </c>
      <c r="W157"/>
      <c r="X157" s="1">
        <f t="shared" si="76"/>
        <v>129.10999999999999</v>
      </c>
      <c r="Y157" s="40">
        <f t="shared" si="77"/>
        <v>129.10999999999999</v>
      </c>
      <c r="Z157" s="40">
        <f t="shared" si="78"/>
        <v>0</v>
      </c>
      <c r="AA157" s="40">
        <f t="shared" si="79"/>
        <v>0</v>
      </c>
      <c r="AB157" s="118">
        <f t="shared" si="80"/>
        <v>0</v>
      </c>
      <c r="AC157" s="113">
        <f t="shared" si="81"/>
        <v>0</v>
      </c>
      <c r="AD157" s="1">
        <f t="shared" si="93"/>
        <v>0</v>
      </c>
      <c r="AE157" s="1">
        <f t="shared" si="94"/>
        <v>0</v>
      </c>
      <c r="AF157" s="40"/>
      <c r="AG157" s="118"/>
      <c r="AH157" s="113">
        <f t="shared" si="86"/>
        <v>0</v>
      </c>
      <c r="AI157" s="1">
        <f t="shared" si="87"/>
        <v>0</v>
      </c>
      <c r="AJ157" s="1">
        <f t="shared" si="88"/>
        <v>0</v>
      </c>
      <c r="AK157" s="40"/>
      <c r="AL157" s="118"/>
      <c r="AM157" s="1">
        <f t="shared" si="89"/>
        <v>0</v>
      </c>
      <c r="AN157" s="40">
        <f t="shared" si="95"/>
        <v>0</v>
      </c>
      <c r="AO157" s="40">
        <f t="shared" si="96"/>
        <v>0</v>
      </c>
      <c r="AP157" s="40"/>
      <c r="AQ157" s="118"/>
      <c r="AS157" s="1">
        <f t="shared" si="92"/>
        <v>0</v>
      </c>
      <c r="AT157" s="40">
        <f t="shared" si="73"/>
        <v>0</v>
      </c>
      <c r="AU157" s="40">
        <f t="shared" si="73"/>
        <v>0</v>
      </c>
      <c r="AV157" s="40">
        <f t="shared" si="68"/>
        <v>0</v>
      </c>
      <c r="AW157" s="118">
        <f t="shared" si="68"/>
        <v>0</v>
      </c>
      <c r="AX157" s="4"/>
      <c r="AY157" s="1">
        <f t="shared" si="97"/>
        <v>0</v>
      </c>
      <c r="AZ157" s="40">
        <f>AT157*'[3]Opex Summary'!$E$67</f>
        <v>0</v>
      </c>
      <c r="BA157" s="40">
        <f>AU157*'[3]Opex Summary'!$E$67</f>
        <v>0</v>
      </c>
      <c r="BB157" s="40">
        <f>AV157*'[3]Opex Summary'!$E$68</f>
        <v>0</v>
      </c>
      <c r="BC157" s="118">
        <f>AW157*'[3]Opex Summary'!$E$66</f>
        <v>0</v>
      </c>
      <c r="BE157" s="1">
        <f t="shared" si="98"/>
        <v>0</v>
      </c>
      <c r="BF157" s="40">
        <f>AZ157*'[3]Opex Summary'!$F$67</f>
        <v>0</v>
      </c>
      <c r="BG157" s="40">
        <f>BA157*'[3]Opex Summary'!$F$67</f>
        <v>0</v>
      </c>
      <c r="BH157" s="40">
        <f>BB157*'[3]Opex Summary'!$F$68</f>
        <v>0</v>
      </c>
      <c r="BI157" s="118">
        <f>BC157*'[3]Opex Summary'!$F$66</f>
        <v>0</v>
      </c>
      <c r="BK157" s="1">
        <f t="shared" si="99"/>
        <v>0</v>
      </c>
      <c r="BL157" s="40">
        <f>BF157*'[3]Opex Summary'!$G$67</f>
        <v>0</v>
      </c>
      <c r="BM157" s="40">
        <f>BG157*'[3]Opex Summary'!$G$67</f>
        <v>0</v>
      </c>
      <c r="BN157" s="40">
        <f>BH157*'[3]Opex Summary'!$G$68</f>
        <v>0</v>
      </c>
      <c r="BO157" s="118">
        <f>BI157*'[3]Opex Summary'!$G$66</f>
        <v>0</v>
      </c>
      <c r="BQ157" s="1">
        <f t="shared" si="100"/>
        <v>0</v>
      </c>
      <c r="BR157" s="40">
        <f>BL157*'[3]Opex Summary'!$H$67</f>
        <v>0</v>
      </c>
      <c r="BS157" s="40">
        <f>BM157*'[3]Opex Summary'!$H$67</f>
        <v>0</v>
      </c>
      <c r="BT157" s="40">
        <f>BN157*'[3]Opex Summary'!$H$68</f>
        <v>0</v>
      </c>
      <c r="BU157" s="118">
        <f>BO157*'[3]Opex Summary'!$H$66</f>
        <v>0</v>
      </c>
      <c r="BW157" s="1">
        <f t="shared" si="101"/>
        <v>0</v>
      </c>
      <c r="BX157" s="40">
        <f>BR157*'[3]Opex Summary'!$I$67</f>
        <v>0</v>
      </c>
      <c r="BY157" s="40">
        <f>BS157*'[3]Opex Summary'!$I$67</f>
        <v>0</v>
      </c>
      <c r="BZ157" s="40">
        <f>BT157*'[3]Opex Summary'!$I$68</f>
        <v>0</v>
      </c>
      <c r="CA157" s="118">
        <f>BU157*'[3]Opex Summary'!$I$66</f>
        <v>0</v>
      </c>
    </row>
    <row r="158" spans="1:79" ht="12.75">
      <c r="A158" s="5" t="s">
        <v>267</v>
      </c>
      <c r="B158" s="20" t="s">
        <v>540</v>
      </c>
      <c r="C158" s="1">
        <v>0</v>
      </c>
      <c r="D158" s="1">
        <v>34345.689999999995</v>
      </c>
      <c r="E158" s="1">
        <v>70.69</v>
      </c>
      <c r="F158" s="1">
        <v>0</v>
      </c>
      <c r="H158" s="5" t="s">
        <v>267</v>
      </c>
      <c r="I158" s="20" t="s">
        <v>540</v>
      </c>
      <c r="J158" s="1"/>
      <c r="K158" s="34"/>
      <c r="L158" s="57"/>
      <c r="M158" s="36"/>
      <c r="N158" s="43"/>
      <c r="O158" s="36"/>
      <c r="P158" s="36"/>
      <c r="Q158" s="36"/>
      <c r="R158"/>
      <c r="S158" s="38"/>
      <c r="T158"/>
      <c r="U158" s="39">
        <v>1</v>
      </c>
      <c r="V158" s="39">
        <v>0</v>
      </c>
      <c r="W158"/>
      <c r="X158" s="1">
        <f t="shared" si="76"/>
        <v>0</v>
      </c>
      <c r="Y158" s="40">
        <f t="shared" si="77"/>
        <v>0</v>
      </c>
      <c r="Z158" s="40">
        <f t="shared" si="78"/>
        <v>0</v>
      </c>
      <c r="AA158" s="40">
        <f t="shared" si="79"/>
        <v>0</v>
      </c>
      <c r="AB158" s="118">
        <f t="shared" si="80"/>
        <v>0</v>
      </c>
      <c r="AC158" s="113">
        <f t="shared" si="81"/>
        <v>34345.689999999995</v>
      </c>
      <c r="AD158" s="1">
        <f t="shared" si="93"/>
        <v>34345.689999999995</v>
      </c>
      <c r="AE158" s="1">
        <f t="shared" si="94"/>
        <v>0</v>
      </c>
      <c r="AF158" s="40"/>
      <c r="AG158" s="118"/>
      <c r="AH158" s="113">
        <f t="shared" si="86"/>
        <v>70.69</v>
      </c>
      <c r="AI158" s="1">
        <f t="shared" si="87"/>
        <v>70.69</v>
      </c>
      <c r="AJ158" s="1">
        <f t="shared" si="88"/>
        <v>0</v>
      </c>
      <c r="AK158" s="40"/>
      <c r="AL158" s="118"/>
      <c r="AM158" s="1">
        <f t="shared" si="89"/>
        <v>0</v>
      </c>
      <c r="AN158" s="40">
        <f t="shared" si="95"/>
        <v>0</v>
      </c>
      <c r="AO158" s="40">
        <f t="shared" si="96"/>
        <v>0</v>
      </c>
      <c r="AP158" s="40"/>
      <c r="AQ158" s="118"/>
      <c r="AS158" s="1">
        <f t="shared" si="92"/>
        <v>0</v>
      </c>
      <c r="AT158" s="40">
        <f t="shared" si="73"/>
        <v>0</v>
      </c>
      <c r="AU158" s="40">
        <f t="shared" si="73"/>
        <v>0</v>
      </c>
      <c r="AV158" s="40">
        <f t="shared" si="68"/>
        <v>0</v>
      </c>
      <c r="AW158" s="118">
        <f t="shared" si="68"/>
        <v>0</v>
      </c>
      <c r="AX158" s="4"/>
      <c r="AY158" s="1">
        <f t="shared" si="97"/>
        <v>0</v>
      </c>
      <c r="AZ158" s="40">
        <f>AT158*'[3]Opex Summary'!$E$67</f>
        <v>0</v>
      </c>
      <c r="BA158" s="40">
        <f>AU158*'[3]Opex Summary'!$E$67</f>
        <v>0</v>
      </c>
      <c r="BB158" s="40">
        <f>AV158*'[3]Opex Summary'!$E$68</f>
        <v>0</v>
      </c>
      <c r="BC158" s="118">
        <f>AW158*'[3]Opex Summary'!$E$66</f>
        <v>0</v>
      </c>
      <c r="BE158" s="1">
        <f t="shared" si="98"/>
        <v>0</v>
      </c>
      <c r="BF158" s="40">
        <f>AZ158*'[3]Opex Summary'!$F$67</f>
        <v>0</v>
      </c>
      <c r="BG158" s="40">
        <f>BA158*'[3]Opex Summary'!$F$67</f>
        <v>0</v>
      </c>
      <c r="BH158" s="40">
        <f>BB158*'[3]Opex Summary'!$F$68</f>
        <v>0</v>
      </c>
      <c r="BI158" s="118">
        <f>BC158*'[3]Opex Summary'!$F$66</f>
        <v>0</v>
      </c>
      <c r="BK158" s="1">
        <f t="shared" si="99"/>
        <v>0</v>
      </c>
      <c r="BL158" s="40">
        <f>BF158*'[3]Opex Summary'!$G$67</f>
        <v>0</v>
      </c>
      <c r="BM158" s="40">
        <f>BG158*'[3]Opex Summary'!$G$67</f>
        <v>0</v>
      </c>
      <c r="BN158" s="40">
        <f>BH158*'[3]Opex Summary'!$G$68</f>
        <v>0</v>
      </c>
      <c r="BO158" s="118">
        <f>BI158*'[3]Opex Summary'!$G$66</f>
        <v>0</v>
      </c>
      <c r="BQ158" s="1">
        <f t="shared" si="100"/>
        <v>0</v>
      </c>
      <c r="BR158" s="40">
        <f>BL158*'[3]Opex Summary'!$H$67</f>
        <v>0</v>
      </c>
      <c r="BS158" s="40">
        <f>BM158*'[3]Opex Summary'!$H$67</f>
        <v>0</v>
      </c>
      <c r="BT158" s="40">
        <f>BN158*'[3]Opex Summary'!$H$68</f>
        <v>0</v>
      </c>
      <c r="BU158" s="118">
        <f>BO158*'[3]Opex Summary'!$H$66</f>
        <v>0</v>
      </c>
      <c r="BW158" s="1">
        <f t="shared" si="101"/>
        <v>0</v>
      </c>
      <c r="BX158" s="40">
        <f>BR158*'[3]Opex Summary'!$I$67</f>
        <v>0</v>
      </c>
      <c r="BY158" s="40">
        <f>BS158*'[3]Opex Summary'!$I$67</f>
        <v>0</v>
      </c>
      <c r="BZ158" s="40">
        <f>BT158*'[3]Opex Summary'!$I$68</f>
        <v>0</v>
      </c>
      <c r="CA158" s="118">
        <f>BU158*'[3]Opex Summary'!$I$66</f>
        <v>0</v>
      </c>
    </row>
    <row r="159" spans="1:79" ht="12.75">
      <c r="A159" s="5" t="s">
        <v>75</v>
      </c>
      <c r="B159" s="20" t="s">
        <v>348</v>
      </c>
      <c r="C159" s="1">
        <v>0</v>
      </c>
      <c r="D159" s="1">
        <v>163031.71999999997</v>
      </c>
      <c r="E159" s="1">
        <v>95712.759999999966</v>
      </c>
      <c r="F159" s="1">
        <v>110672.97</v>
      </c>
      <c r="H159" s="5" t="s">
        <v>75</v>
      </c>
      <c r="I159" s="20" t="s">
        <v>348</v>
      </c>
      <c r="J159" s="1">
        <v>110672.97</v>
      </c>
      <c r="K159" s="34">
        <f t="shared" si="59"/>
        <v>113439.79424999999</v>
      </c>
      <c r="L159" s="57">
        <f t="shared" si="60"/>
        <v>113439.79424999999</v>
      </c>
      <c r="M159" s="36">
        <v>0</v>
      </c>
      <c r="N159" s="43"/>
      <c r="O159" s="36">
        <f t="shared" si="61"/>
        <v>113439.79424999999</v>
      </c>
      <c r="P159" s="36">
        <v>0</v>
      </c>
      <c r="Q159" s="36">
        <v>0</v>
      </c>
      <c r="R159"/>
      <c r="S159" s="38">
        <f t="shared" si="23"/>
        <v>113439.79424999999</v>
      </c>
      <c r="T159"/>
      <c r="U159" s="39">
        <v>1</v>
      </c>
      <c r="V159" s="39">
        <v>0</v>
      </c>
      <c r="W159"/>
      <c r="X159" s="1">
        <f t="shared" si="76"/>
        <v>0</v>
      </c>
      <c r="Y159" s="40">
        <f t="shared" si="77"/>
        <v>0</v>
      </c>
      <c r="Z159" s="40">
        <f t="shared" si="78"/>
        <v>0</v>
      </c>
      <c r="AA159" s="40">
        <f t="shared" si="79"/>
        <v>0</v>
      </c>
      <c r="AB159" s="118">
        <f t="shared" si="80"/>
        <v>0</v>
      </c>
      <c r="AC159" s="113">
        <f t="shared" si="81"/>
        <v>163031.71999999997</v>
      </c>
      <c r="AD159" s="1">
        <f t="shared" si="93"/>
        <v>163031.71999999997</v>
      </c>
      <c r="AE159" s="1">
        <f t="shared" si="94"/>
        <v>0</v>
      </c>
      <c r="AF159" s="40"/>
      <c r="AG159" s="118"/>
      <c r="AH159" s="113">
        <f t="shared" si="86"/>
        <v>95712.759999999966</v>
      </c>
      <c r="AI159" s="1">
        <f t="shared" si="87"/>
        <v>95712.759999999966</v>
      </c>
      <c r="AJ159" s="1">
        <f t="shared" si="88"/>
        <v>0</v>
      </c>
      <c r="AK159" s="40"/>
      <c r="AL159" s="118"/>
      <c r="AM159" s="1">
        <f t="shared" si="89"/>
        <v>110672.97</v>
      </c>
      <c r="AN159" s="40">
        <f t="shared" si="95"/>
        <v>110672.97</v>
      </c>
      <c r="AO159" s="40">
        <f t="shared" si="96"/>
        <v>0</v>
      </c>
      <c r="AP159" s="40"/>
      <c r="AQ159" s="118"/>
      <c r="AS159" s="1">
        <f t="shared" si="92"/>
        <v>110672.97</v>
      </c>
      <c r="AT159" s="40">
        <f t="shared" ref="AT159:AU165" si="102">AN159*1</f>
        <v>110672.97</v>
      </c>
      <c r="AU159" s="40">
        <f t="shared" si="102"/>
        <v>0</v>
      </c>
      <c r="AV159" s="40">
        <f t="shared" si="68"/>
        <v>0</v>
      </c>
      <c r="AW159" s="118">
        <f t="shared" si="68"/>
        <v>0</v>
      </c>
      <c r="AX159" s="4"/>
      <c r="AY159" s="1">
        <f t="shared" si="97"/>
        <v>111250.43766105082</v>
      </c>
      <c r="AZ159" s="40">
        <f>AT159*'[3]Opex Summary'!$E$67</f>
        <v>111250.43766105082</v>
      </c>
      <c r="BA159" s="40">
        <f>AU159*'[3]Opex Summary'!$E$67</f>
        <v>0</v>
      </c>
      <c r="BB159" s="40">
        <f>AV159*'[3]Opex Summary'!$E$68</f>
        <v>0</v>
      </c>
      <c r="BC159" s="118">
        <f>AW159*'[3]Opex Summary'!$E$66</f>
        <v>0</v>
      </c>
      <c r="BE159" s="1">
        <f t="shared" si="98"/>
        <v>112731.67011707852</v>
      </c>
      <c r="BF159" s="40">
        <f>AZ159*'[3]Opex Summary'!$F$67</f>
        <v>112731.67011707852</v>
      </c>
      <c r="BG159" s="40">
        <f>BA159*'[3]Opex Summary'!$F$67</f>
        <v>0</v>
      </c>
      <c r="BH159" s="40">
        <f>BB159*'[3]Opex Summary'!$F$68</f>
        <v>0</v>
      </c>
      <c r="BI159" s="118">
        <f>BC159*'[3]Opex Summary'!$F$66</f>
        <v>0</v>
      </c>
      <c r="BK159" s="1">
        <f t="shared" si="99"/>
        <v>114838.73370928314</v>
      </c>
      <c r="BL159" s="40">
        <f>BF159*'[3]Opex Summary'!$G$67</f>
        <v>114838.73370928314</v>
      </c>
      <c r="BM159" s="40">
        <f>BG159*'[3]Opex Summary'!$G$67</f>
        <v>0</v>
      </c>
      <c r="BN159" s="40">
        <f>BH159*'[3]Opex Summary'!$G$68</f>
        <v>0</v>
      </c>
      <c r="BO159" s="118">
        <f>BI159*'[3]Opex Summary'!$G$66</f>
        <v>0</v>
      </c>
      <c r="BQ159" s="1">
        <f t="shared" si="100"/>
        <v>117016.36116250638</v>
      </c>
      <c r="BR159" s="40">
        <f>BL159*'[3]Opex Summary'!$H$67</f>
        <v>117016.36116250638</v>
      </c>
      <c r="BS159" s="40">
        <f>BM159*'[3]Opex Summary'!$H$67</f>
        <v>0</v>
      </c>
      <c r="BT159" s="40">
        <f>BN159*'[3]Opex Summary'!$H$68</f>
        <v>0</v>
      </c>
      <c r="BU159" s="118">
        <f>BO159*'[3]Opex Summary'!$H$66</f>
        <v>0</v>
      </c>
      <c r="BW159" s="1">
        <f t="shared" si="101"/>
        <v>119254.52089618007</v>
      </c>
      <c r="BX159" s="40">
        <f>BR159*'[3]Opex Summary'!$I$67</f>
        <v>119254.52089618007</v>
      </c>
      <c r="BY159" s="40">
        <f>BS159*'[3]Opex Summary'!$I$67</f>
        <v>0</v>
      </c>
      <c r="BZ159" s="40">
        <f>BT159*'[3]Opex Summary'!$I$68</f>
        <v>0</v>
      </c>
      <c r="CA159" s="118">
        <f>BU159*'[3]Opex Summary'!$I$66</f>
        <v>0</v>
      </c>
    </row>
    <row r="160" spans="1:79" ht="12.75">
      <c r="A160" s="5" t="s">
        <v>76</v>
      </c>
      <c r="B160" s="20" t="s">
        <v>349</v>
      </c>
      <c r="C160" s="1">
        <v>0</v>
      </c>
      <c r="D160" s="1">
        <v>141189.46</v>
      </c>
      <c r="E160" s="1">
        <v>84918.700000000012</v>
      </c>
      <c r="F160" s="1">
        <v>17131.38</v>
      </c>
      <c r="H160" s="5" t="s">
        <v>76</v>
      </c>
      <c r="I160" s="20" t="s">
        <v>349</v>
      </c>
      <c r="J160" s="1">
        <v>17131.379999999997</v>
      </c>
      <c r="K160" s="34">
        <f t="shared" si="59"/>
        <v>17559.664499999995</v>
      </c>
      <c r="L160" s="57">
        <f t="shared" si="60"/>
        <v>17559.664499999995</v>
      </c>
      <c r="M160" s="36">
        <v>0</v>
      </c>
      <c r="N160" s="43"/>
      <c r="O160" s="36">
        <f t="shared" si="61"/>
        <v>17559.664499999995</v>
      </c>
      <c r="P160" s="36">
        <v>0</v>
      </c>
      <c r="Q160" s="36">
        <v>0</v>
      </c>
      <c r="R160"/>
      <c r="S160" s="38">
        <f t="shared" si="23"/>
        <v>17559.664499999995</v>
      </c>
      <c r="T160"/>
      <c r="U160" s="39">
        <v>1</v>
      </c>
      <c r="V160" s="39">
        <v>0</v>
      </c>
      <c r="W160"/>
      <c r="X160" s="1">
        <f t="shared" si="76"/>
        <v>0</v>
      </c>
      <c r="Y160" s="40">
        <f t="shared" si="77"/>
        <v>0</v>
      </c>
      <c r="Z160" s="40">
        <f t="shared" si="78"/>
        <v>0</v>
      </c>
      <c r="AA160" s="40">
        <f t="shared" si="79"/>
        <v>0</v>
      </c>
      <c r="AB160" s="118">
        <f t="shared" si="80"/>
        <v>0</v>
      </c>
      <c r="AC160" s="113">
        <f t="shared" si="81"/>
        <v>141189.46</v>
      </c>
      <c r="AD160" s="1">
        <f t="shared" si="93"/>
        <v>141189.46</v>
      </c>
      <c r="AE160" s="1">
        <f t="shared" si="94"/>
        <v>0</v>
      </c>
      <c r="AF160" s="40"/>
      <c r="AG160" s="118"/>
      <c r="AH160" s="113">
        <f t="shared" si="86"/>
        <v>84918.700000000012</v>
      </c>
      <c r="AI160" s="1">
        <f t="shared" si="87"/>
        <v>84918.700000000012</v>
      </c>
      <c r="AJ160" s="1">
        <f t="shared" si="88"/>
        <v>0</v>
      </c>
      <c r="AK160" s="40"/>
      <c r="AL160" s="118"/>
      <c r="AM160" s="1">
        <f t="shared" si="89"/>
        <v>17131.38</v>
      </c>
      <c r="AN160" s="40">
        <f t="shared" si="95"/>
        <v>17131.38</v>
      </c>
      <c r="AO160" s="40">
        <f t="shared" si="96"/>
        <v>0</v>
      </c>
      <c r="AP160" s="40"/>
      <c r="AQ160" s="118"/>
      <c r="AS160" s="1">
        <f t="shared" si="92"/>
        <v>17131.38</v>
      </c>
      <c r="AT160" s="40">
        <f t="shared" si="102"/>
        <v>17131.38</v>
      </c>
      <c r="AU160" s="40">
        <f t="shared" si="102"/>
        <v>0</v>
      </c>
      <c r="AV160" s="40">
        <f t="shared" si="68"/>
        <v>0</v>
      </c>
      <c r="AW160" s="118">
        <f t="shared" si="68"/>
        <v>0</v>
      </c>
      <c r="AX160" s="4"/>
      <c r="AY160" s="1">
        <f t="shared" si="97"/>
        <v>17220.767841847679</v>
      </c>
      <c r="AZ160" s="40">
        <f>AT160*'[3]Opex Summary'!$E$67</f>
        <v>17220.767841847679</v>
      </c>
      <c r="BA160" s="40">
        <f>AU160*'[3]Opex Summary'!$E$67</f>
        <v>0</v>
      </c>
      <c r="BB160" s="40">
        <f>AV160*'[3]Opex Summary'!$E$68</f>
        <v>0</v>
      </c>
      <c r="BC160" s="118">
        <f>AW160*'[3]Opex Summary'!$E$66</f>
        <v>0</v>
      </c>
      <c r="BE160" s="1">
        <f t="shared" si="98"/>
        <v>17450.051975747254</v>
      </c>
      <c r="BF160" s="40">
        <f>AZ160*'[3]Opex Summary'!$F$67</f>
        <v>17450.051975747254</v>
      </c>
      <c r="BG160" s="40">
        <f>BA160*'[3]Opex Summary'!$F$67</f>
        <v>0</v>
      </c>
      <c r="BH160" s="40">
        <f>BB160*'[3]Opex Summary'!$F$68</f>
        <v>0</v>
      </c>
      <c r="BI160" s="118">
        <f>BC160*'[3]Opex Summary'!$F$66</f>
        <v>0</v>
      </c>
      <c r="BK160" s="1">
        <f t="shared" si="99"/>
        <v>17776.210269703064</v>
      </c>
      <c r="BL160" s="40">
        <f>BF160*'[3]Opex Summary'!$G$67</f>
        <v>17776.210269703064</v>
      </c>
      <c r="BM160" s="40">
        <f>BG160*'[3]Opex Summary'!$G$67</f>
        <v>0</v>
      </c>
      <c r="BN160" s="40">
        <f>BH160*'[3]Opex Summary'!$G$68</f>
        <v>0</v>
      </c>
      <c r="BO160" s="118">
        <f>BI160*'[3]Opex Summary'!$G$66</f>
        <v>0</v>
      </c>
      <c r="BQ160" s="1">
        <f t="shared" si="100"/>
        <v>18113.291341979333</v>
      </c>
      <c r="BR160" s="40">
        <f>BL160*'[3]Opex Summary'!$H$67</f>
        <v>18113.291341979333</v>
      </c>
      <c r="BS160" s="40">
        <f>BM160*'[3]Opex Summary'!$H$67</f>
        <v>0</v>
      </c>
      <c r="BT160" s="40">
        <f>BN160*'[3]Opex Summary'!$H$68</f>
        <v>0</v>
      </c>
      <c r="BU160" s="118">
        <f>BO160*'[3]Opex Summary'!$H$66</f>
        <v>0</v>
      </c>
      <c r="BW160" s="1">
        <f t="shared" si="101"/>
        <v>18459.742376032747</v>
      </c>
      <c r="BX160" s="40">
        <f>BR160*'[3]Opex Summary'!$I$67</f>
        <v>18459.742376032747</v>
      </c>
      <c r="BY160" s="40">
        <f>BS160*'[3]Opex Summary'!$I$67</f>
        <v>0</v>
      </c>
      <c r="BZ160" s="40">
        <f>BT160*'[3]Opex Summary'!$I$68</f>
        <v>0</v>
      </c>
      <c r="CA160" s="118">
        <f>BU160*'[3]Opex Summary'!$I$66</f>
        <v>0</v>
      </c>
    </row>
    <row r="161" spans="1:79" ht="12.75">
      <c r="A161" s="5"/>
      <c r="B161" s="20"/>
      <c r="C161" s="1"/>
      <c r="D161" s="1"/>
      <c r="E161" s="1"/>
      <c r="F161" s="1"/>
      <c r="H161" s="41" t="s">
        <v>77</v>
      </c>
      <c r="I161" s="42" t="s">
        <v>350</v>
      </c>
      <c r="J161" s="1">
        <v>49384.160000000003</v>
      </c>
      <c r="K161" s="34">
        <f t="shared" si="59"/>
        <v>50618.763999999996</v>
      </c>
      <c r="L161" s="57">
        <f t="shared" si="60"/>
        <v>50618.763999999996</v>
      </c>
      <c r="M161" s="36"/>
      <c r="N161" s="43"/>
      <c r="O161" s="36">
        <f t="shared" si="61"/>
        <v>50618.763999999996</v>
      </c>
      <c r="P161" s="36">
        <v>0</v>
      </c>
      <c r="Q161" s="36"/>
      <c r="R161"/>
      <c r="S161" s="38">
        <f t="shared" si="23"/>
        <v>50618.763999999996</v>
      </c>
      <c r="T161"/>
      <c r="U161" s="39">
        <v>1</v>
      </c>
      <c r="V161" s="39">
        <v>0</v>
      </c>
      <c r="W161"/>
      <c r="X161" s="1">
        <f t="shared" si="76"/>
        <v>0</v>
      </c>
      <c r="Y161" s="40">
        <f t="shared" si="77"/>
        <v>0</v>
      </c>
      <c r="Z161" s="40">
        <f t="shared" si="78"/>
        <v>0</v>
      </c>
      <c r="AA161" s="40">
        <f t="shared" si="79"/>
        <v>0</v>
      </c>
      <c r="AB161" s="118">
        <f t="shared" si="80"/>
        <v>0</v>
      </c>
      <c r="AC161" s="113">
        <f t="shared" si="81"/>
        <v>0</v>
      </c>
      <c r="AD161" s="1">
        <f t="shared" si="93"/>
        <v>0</v>
      </c>
      <c r="AE161" s="1">
        <f t="shared" si="94"/>
        <v>0</v>
      </c>
      <c r="AF161" s="40"/>
      <c r="AG161" s="118"/>
      <c r="AH161" s="113">
        <f t="shared" si="86"/>
        <v>0</v>
      </c>
      <c r="AI161" s="1">
        <f t="shared" si="87"/>
        <v>0</v>
      </c>
      <c r="AJ161" s="1">
        <f t="shared" si="88"/>
        <v>0</v>
      </c>
      <c r="AK161" s="40"/>
      <c r="AL161" s="118"/>
      <c r="AM161" s="1">
        <f t="shared" si="89"/>
        <v>0</v>
      </c>
      <c r="AN161" s="40">
        <f t="shared" si="95"/>
        <v>0</v>
      </c>
      <c r="AO161" s="40">
        <f t="shared" si="96"/>
        <v>0</v>
      </c>
      <c r="AP161" s="40"/>
      <c r="AQ161" s="118"/>
      <c r="AS161" s="1">
        <f t="shared" si="92"/>
        <v>0</v>
      </c>
      <c r="AT161" s="40">
        <f t="shared" si="102"/>
        <v>0</v>
      </c>
      <c r="AU161" s="40">
        <f t="shared" si="102"/>
        <v>0</v>
      </c>
      <c r="AV161" s="40">
        <f t="shared" si="68"/>
        <v>0</v>
      </c>
      <c r="AW161" s="118">
        <f t="shared" si="68"/>
        <v>0</v>
      </c>
      <c r="AX161" s="4"/>
      <c r="AY161" s="1">
        <f t="shared" si="97"/>
        <v>0</v>
      </c>
      <c r="AZ161" s="40">
        <f>AT161*'[3]Opex Summary'!$E$67</f>
        <v>0</v>
      </c>
      <c r="BA161" s="40">
        <f>AU161*'[3]Opex Summary'!$E$67</f>
        <v>0</v>
      </c>
      <c r="BB161" s="40">
        <f>AV161*'[3]Opex Summary'!$E$68</f>
        <v>0</v>
      </c>
      <c r="BC161" s="118">
        <f>AW161*'[3]Opex Summary'!$E$66</f>
        <v>0</v>
      </c>
      <c r="BE161" s="1">
        <f t="shared" si="98"/>
        <v>0</v>
      </c>
      <c r="BF161" s="40">
        <f>AZ161*'[3]Opex Summary'!$F$67</f>
        <v>0</v>
      </c>
      <c r="BG161" s="40">
        <f>BA161*'[3]Opex Summary'!$F$67</f>
        <v>0</v>
      </c>
      <c r="BH161" s="40">
        <f>BB161*'[3]Opex Summary'!$F$68</f>
        <v>0</v>
      </c>
      <c r="BI161" s="118">
        <f>BC161*'[3]Opex Summary'!$F$66</f>
        <v>0</v>
      </c>
      <c r="BK161" s="1">
        <f t="shared" si="99"/>
        <v>0</v>
      </c>
      <c r="BL161" s="40">
        <f>BF161*'[3]Opex Summary'!$G$67</f>
        <v>0</v>
      </c>
      <c r="BM161" s="40">
        <f>BG161*'[3]Opex Summary'!$G$67</f>
        <v>0</v>
      </c>
      <c r="BN161" s="40">
        <f>BH161*'[3]Opex Summary'!$G$68</f>
        <v>0</v>
      </c>
      <c r="BO161" s="118">
        <f>BI161*'[3]Opex Summary'!$G$66</f>
        <v>0</v>
      </c>
      <c r="BQ161" s="1">
        <f t="shared" si="100"/>
        <v>0</v>
      </c>
      <c r="BR161" s="40">
        <f>BL161*'[3]Opex Summary'!$H$67</f>
        <v>0</v>
      </c>
      <c r="BS161" s="40">
        <f>BM161*'[3]Opex Summary'!$H$67</f>
        <v>0</v>
      </c>
      <c r="BT161" s="40">
        <f>BN161*'[3]Opex Summary'!$H$68</f>
        <v>0</v>
      </c>
      <c r="BU161" s="118">
        <f>BO161*'[3]Opex Summary'!$H$66</f>
        <v>0</v>
      </c>
      <c r="BW161" s="1">
        <f t="shared" si="101"/>
        <v>0</v>
      </c>
      <c r="BX161" s="40">
        <f>BR161*'[3]Opex Summary'!$I$67</f>
        <v>0</v>
      </c>
      <c r="BY161" s="40">
        <f>BS161*'[3]Opex Summary'!$I$67</f>
        <v>0</v>
      </c>
      <c r="BZ161" s="40">
        <f>BT161*'[3]Opex Summary'!$I$68</f>
        <v>0</v>
      </c>
      <c r="CA161" s="118">
        <f>BU161*'[3]Opex Summary'!$I$66</f>
        <v>0</v>
      </c>
    </row>
    <row r="162" spans="1:79" ht="12.75">
      <c r="A162" s="5"/>
      <c r="B162" s="20"/>
      <c r="C162" s="1"/>
      <c r="D162" s="1"/>
      <c r="E162" s="1"/>
      <c r="F162" s="1"/>
      <c r="H162" s="41" t="s">
        <v>78</v>
      </c>
      <c r="I162" s="42" t="s">
        <v>351</v>
      </c>
      <c r="J162" s="1">
        <v>59285.02</v>
      </c>
      <c r="K162" s="34">
        <f t="shared" si="59"/>
        <v>60767.145499999991</v>
      </c>
      <c r="L162" s="57">
        <f t="shared" si="60"/>
        <v>60767.145499999991</v>
      </c>
      <c r="M162" s="36"/>
      <c r="N162" s="43"/>
      <c r="O162" s="36">
        <f t="shared" si="61"/>
        <v>60767.145499999991</v>
      </c>
      <c r="P162" s="36">
        <v>0</v>
      </c>
      <c r="Q162" s="36"/>
      <c r="R162"/>
      <c r="S162" s="38">
        <f t="shared" ref="S162:S197" si="103">Q162+P162+O162+N162</f>
        <v>60767.145499999991</v>
      </c>
      <c r="T162"/>
      <c r="U162" s="39">
        <v>1</v>
      </c>
      <c r="V162" s="39">
        <v>0</v>
      </c>
      <c r="W162"/>
      <c r="X162" s="1">
        <f t="shared" si="76"/>
        <v>0</v>
      </c>
      <c r="Y162" s="40">
        <f t="shared" si="77"/>
        <v>0</v>
      </c>
      <c r="Z162" s="40">
        <f t="shared" si="78"/>
        <v>0</v>
      </c>
      <c r="AA162" s="40">
        <f t="shared" si="79"/>
        <v>0</v>
      </c>
      <c r="AB162" s="118">
        <f t="shared" si="80"/>
        <v>0</v>
      </c>
      <c r="AC162" s="113">
        <f t="shared" si="81"/>
        <v>0</v>
      </c>
      <c r="AD162" s="1">
        <f t="shared" si="93"/>
        <v>0</v>
      </c>
      <c r="AE162" s="1">
        <f t="shared" si="94"/>
        <v>0</v>
      </c>
      <c r="AF162" s="40"/>
      <c r="AG162" s="118"/>
      <c r="AH162" s="113">
        <f t="shared" si="86"/>
        <v>0</v>
      </c>
      <c r="AI162" s="1">
        <f t="shared" si="87"/>
        <v>0</v>
      </c>
      <c r="AJ162" s="1">
        <f t="shared" si="88"/>
        <v>0</v>
      </c>
      <c r="AK162" s="40"/>
      <c r="AL162" s="118"/>
      <c r="AM162" s="1">
        <f t="shared" si="89"/>
        <v>0</v>
      </c>
      <c r="AN162" s="40">
        <f t="shared" si="95"/>
        <v>0</v>
      </c>
      <c r="AO162" s="40">
        <f t="shared" si="96"/>
        <v>0</v>
      </c>
      <c r="AP162" s="40"/>
      <c r="AQ162" s="118"/>
      <c r="AS162" s="1">
        <f t="shared" si="92"/>
        <v>0</v>
      </c>
      <c r="AT162" s="40">
        <f t="shared" si="102"/>
        <v>0</v>
      </c>
      <c r="AU162" s="40">
        <f t="shared" si="102"/>
        <v>0</v>
      </c>
      <c r="AV162" s="40">
        <f t="shared" si="68"/>
        <v>0</v>
      </c>
      <c r="AW162" s="118">
        <f t="shared" si="68"/>
        <v>0</v>
      </c>
      <c r="AX162" s="4"/>
      <c r="AY162" s="1">
        <f t="shared" si="97"/>
        <v>0</v>
      </c>
      <c r="AZ162" s="40">
        <f>AT162*'[3]Opex Summary'!$E$67</f>
        <v>0</v>
      </c>
      <c r="BA162" s="40">
        <f>AU162*'[3]Opex Summary'!$E$67</f>
        <v>0</v>
      </c>
      <c r="BB162" s="40">
        <f>AV162*'[3]Opex Summary'!$E$68</f>
        <v>0</v>
      </c>
      <c r="BC162" s="118">
        <f>AW162*'[3]Opex Summary'!$E$66</f>
        <v>0</v>
      </c>
      <c r="BE162" s="1">
        <f t="shared" si="98"/>
        <v>0</v>
      </c>
      <c r="BF162" s="40">
        <f>AZ162*'[3]Opex Summary'!$F$67</f>
        <v>0</v>
      </c>
      <c r="BG162" s="40">
        <f>BA162*'[3]Opex Summary'!$F$67</f>
        <v>0</v>
      </c>
      <c r="BH162" s="40">
        <f>BB162*'[3]Opex Summary'!$F$68</f>
        <v>0</v>
      </c>
      <c r="BI162" s="118">
        <f>BC162*'[3]Opex Summary'!$F$66</f>
        <v>0</v>
      </c>
      <c r="BK162" s="1">
        <f t="shared" si="99"/>
        <v>0</v>
      </c>
      <c r="BL162" s="40">
        <f>BF162*'[3]Opex Summary'!$G$67</f>
        <v>0</v>
      </c>
      <c r="BM162" s="40">
        <f>BG162*'[3]Opex Summary'!$G$67</f>
        <v>0</v>
      </c>
      <c r="BN162" s="40">
        <f>BH162*'[3]Opex Summary'!$G$68</f>
        <v>0</v>
      </c>
      <c r="BO162" s="118">
        <f>BI162*'[3]Opex Summary'!$G$66</f>
        <v>0</v>
      </c>
      <c r="BQ162" s="1">
        <f t="shared" si="100"/>
        <v>0</v>
      </c>
      <c r="BR162" s="40">
        <f>BL162*'[3]Opex Summary'!$H$67</f>
        <v>0</v>
      </c>
      <c r="BS162" s="40">
        <f>BM162*'[3]Opex Summary'!$H$67</f>
        <v>0</v>
      </c>
      <c r="BT162" s="40">
        <f>BN162*'[3]Opex Summary'!$H$68</f>
        <v>0</v>
      </c>
      <c r="BU162" s="118">
        <f>BO162*'[3]Opex Summary'!$H$66</f>
        <v>0</v>
      </c>
      <c r="BW162" s="1">
        <f t="shared" si="101"/>
        <v>0</v>
      </c>
      <c r="BX162" s="40">
        <f>BR162*'[3]Opex Summary'!$I$67</f>
        <v>0</v>
      </c>
      <c r="BY162" s="40">
        <f>BS162*'[3]Opex Summary'!$I$67</f>
        <v>0</v>
      </c>
      <c r="BZ162" s="40">
        <f>BT162*'[3]Opex Summary'!$I$68</f>
        <v>0</v>
      </c>
      <c r="CA162" s="118">
        <f>BU162*'[3]Opex Summary'!$I$66</f>
        <v>0</v>
      </c>
    </row>
    <row r="163" spans="1:79" ht="12.75">
      <c r="A163" s="5"/>
      <c r="B163" s="20"/>
      <c r="C163" s="1"/>
      <c r="D163" s="1"/>
      <c r="E163" s="1"/>
      <c r="F163" s="1"/>
      <c r="H163" s="41" t="s">
        <v>79</v>
      </c>
      <c r="I163" s="42" t="s">
        <v>542</v>
      </c>
      <c r="J163" s="1">
        <v>285.02999999999997</v>
      </c>
      <c r="K163" s="34">
        <f t="shared" si="59"/>
        <v>292.15574999999995</v>
      </c>
      <c r="L163" s="57">
        <f t="shared" si="60"/>
        <v>292.15574999999995</v>
      </c>
      <c r="M163" s="36"/>
      <c r="N163" s="43"/>
      <c r="O163" s="36">
        <f t="shared" si="61"/>
        <v>292.15574999999995</v>
      </c>
      <c r="P163" s="36"/>
      <c r="Q163" s="36"/>
      <c r="R163"/>
      <c r="S163" s="38">
        <f t="shared" si="103"/>
        <v>292.15574999999995</v>
      </c>
      <c r="T163"/>
      <c r="U163" s="39">
        <v>1</v>
      </c>
      <c r="V163" s="39">
        <v>0</v>
      </c>
      <c r="W163"/>
      <c r="X163" s="1">
        <f t="shared" si="76"/>
        <v>0</v>
      </c>
      <c r="Y163" s="40">
        <f t="shared" si="77"/>
        <v>0</v>
      </c>
      <c r="Z163" s="40">
        <f t="shared" si="78"/>
        <v>0</v>
      </c>
      <c r="AA163" s="40">
        <f t="shared" si="79"/>
        <v>0</v>
      </c>
      <c r="AB163" s="118">
        <f t="shared" si="80"/>
        <v>0</v>
      </c>
      <c r="AC163" s="113">
        <f t="shared" si="81"/>
        <v>0</v>
      </c>
      <c r="AD163" s="1">
        <f t="shared" si="93"/>
        <v>0</v>
      </c>
      <c r="AE163" s="1">
        <f t="shared" si="94"/>
        <v>0</v>
      </c>
      <c r="AF163" s="40"/>
      <c r="AG163" s="118"/>
      <c r="AH163" s="113">
        <f t="shared" si="86"/>
        <v>0</v>
      </c>
      <c r="AI163" s="1">
        <f t="shared" si="87"/>
        <v>0</v>
      </c>
      <c r="AJ163" s="1">
        <f t="shared" si="88"/>
        <v>0</v>
      </c>
      <c r="AK163" s="40"/>
      <c r="AL163" s="118"/>
      <c r="AM163" s="1">
        <f t="shared" si="89"/>
        <v>0</v>
      </c>
      <c r="AN163" s="40">
        <f t="shared" si="95"/>
        <v>0</v>
      </c>
      <c r="AO163" s="40">
        <f t="shared" si="96"/>
        <v>0</v>
      </c>
      <c r="AP163" s="40"/>
      <c r="AQ163" s="118"/>
      <c r="AS163" s="1">
        <f t="shared" si="92"/>
        <v>0</v>
      </c>
      <c r="AT163" s="40">
        <f t="shared" si="102"/>
        <v>0</v>
      </c>
      <c r="AU163" s="40">
        <f t="shared" si="102"/>
        <v>0</v>
      </c>
      <c r="AV163" s="40">
        <f t="shared" si="68"/>
        <v>0</v>
      </c>
      <c r="AW163" s="118">
        <f t="shared" si="68"/>
        <v>0</v>
      </c>
      <c r="AX163" s="4"/>
      <c r="AY163" s="1">
        <f t="shared" si="97"/>
        <v>0</v>
      </c>
      <c r="AZ163" s="40">
        <f>AT163*'[3]Opex Summary'!$E$67</f>
        <v>0</v>
      </c>
      <c r="BA163" s="40">
        <f>AU163*'[3]Opex Summary'!$E$67</f>
        <v>0</v>
      </c>
      <c r="BB163" s="40">
        <f>AV163*'[3]Opex Summary'!$E$68</f>
        <v>0</v>
      </c>
      <c r="BC163" s="118">
        <f>AW163*'[3]Opex Summary'!$E$66</f>
        <v>0</v>
      </c>
      <c r="BE163" s="1">
        <f t="shared" si="98"/>
        <v>0</v>
      </c>
      <c r="BF163" s="40">
        <f>AZ163*'[3]Opex Summary'!$F$67</f>
        <v>0</v>
      </c>
      <c r="BG163" s="40">
        <f>BA163*'[3]Opex Summary'!$F$67</f>
        <v>0</v>
      </c>
      <c r="BH163" s="40">
        <f>BB163*'[3]Opex Summary'!$F$68</f>
        <v>0</v>
      </c>
      <c r="BI163" s="118">
        <f>BC163*'[3]Opex Summary'!$F$66</f>
        <v>0</v>
      </c>
      <c r="BK163" s="1">
        <f t="shared" si="99"/>
        <v>0</v>
      </c>
      <c r="BL163" s="40">
        <f>BF163*'[3]Opex Summary'!$G$67</f>
        <v>0</v>
      </c>
      <c r="BM163" s="40">
        <f>BG163*'[3]Opex Summary'!$G$67</f>
        <v>0</v>
      </c>
      <c r="BN163" s="40">
        <f>BH163*'[3]Opex Summary'!$G$68</f>
        <v>0</v>
      </c>
      <c r="BO163" s="118">
        <f>BI163*'[3]Opex Summary'!$G$66</f>
        <v>0</v>
      </c>
      <c r="BQ163" s="1">
        <f t="shared" si="100"/>
        <v>0</v>
      </c>
      <c r="BR163" s="40">
        <f>BL163*'[3]Opex Summary'!$H$67</f>
        <v>0</v>
      </c>
      <c r="BS163" s="40">
        <f>BM163*'[3]Opex Summary'!$H$67</f>
        <v>0</v>
      </c>
      <c r="BT163" s="40">
        <f>BN163*'[3]Opex Summary'!$H$68</f>
        <v>0</v>
      </c>
      <c r="BU163" s="118">
        <f>BO163*'[3]Opex Summary'!$H$66</f>
        <v>0</v>
      </c>
      <c r="BW163" s="1">
        <f t="shared" si="101"/>
        <v>0</v>
      </c>
      <c r="BX163" s="40">
        <f>BR163*'[3]Opex Summary'!$I$67</f>
        <v>0</v>
      </c>
      <c r="BY163" s="40">
        <f>BS163*'[3]Opex Summary'!$I$67</f>
        <v>0</v>
      </c>
      <c r="BZ163" s="40">
        <f>BT163*'[3]Opex Summary'!$I$68</f>
        <v>0</v>
      </c>
      <c r="CA163" s="118">
        <f>BU163*'[3]Opex Summary'!$I$66</f>
        <v>0</v>
      </c>
    </row>
    <row r="164" spans="1:79" ht="12.75">
      <c r="A164" s="5"/>
      <c r="B164" s="20"/>
      <c r="C164" s="1"/>
      <c r="D164" s="1"/>
      <c r="E164" s="1"/>
      <c r="F164" s="1"/>
      <c r="H164" s="41" t="s">
        <v>80</v>
      </c>
      <c r="I164" s="42" t="s">
        <v>541</v>
      </c>
      <c r="J164" s="1">
        <v>58343.760000000009</v>
      </c>
      <c r="K164" s="34">
        <f t="shared" si="59"/>
        <v>59802.354000000007</v>
      </c>
      <c r="L164" s="57">
        <f t="shared" si="60"/>
        <v>59802.354000000007</v>
      </c>
      <c r="M164" s="36"/>
      <c r="N164" s="43"/>
      <c r="O164" s="36">
        <f t="shared" si="61"/>
        <v>59802.354000000007</v>
      </c>
      <c r="P164" s="36"/>
      <c r="Q164" s="36"/>
      <c r="R164"/>
      <c r="S164" s="38">
        <f t="shared" si="103"/>
        <v>59802.354000000007</v>
      </c>
      <c r="T164"/>
      <c r="U164" s="39">
        <v>1</v>
      </c>
      <c r="V164" s="39">
        <v>0</v>
      </c>
      <c r="W164"/>
      <c r="X164" s="1">
        <f t="shared" si="76"/>
        <v>0</v>
      </c>
      <c r="Y164" s="40">
        <f t="shared" si="77"/>
        <v>0</v>
      </c>
      <c r="Z164" s="40">
        <f t="shared" si="78"/>
        <v>0</v>
      </c>
      <c r="AA164" s="40">
        <f t="shared" si="79"/>
        <v>0</v>
      </c>
      <c r="AB164" s="118">
        <f t="shared" si="80"/>
        <v>0</v>
      </c>
      <c r="AC164" s="113">
        <f t="shared" si="81"/>
        <v>0</v>
      </c>
      <c r="AD164" s="1">
        <f t="shared" si="93"/>
        <v>0</v>
      </c>
      <c r="AE164" s="1">
        <f t="shared" si="94"/>
        <v>0</v>
      </c>
      <c r="AF164" s="40"/>
      <c r="AG164" s="118"/>
      <c r="AH164" s="113">
        <f t="shared" si="86"/>
        <v>0</v>
      </c>
      <c r="AI164" s="1">
        <f t="shared" si="87"/>
        <v>0</v>
      </c>
      <c r="AJ164" s="1">
        <f t="shared" si="88"/>
        <v>0</v>
      </c>
      <c r="AK164" s="40"/>
      <c r="AL164" s="118"/>
      <c r="AM164" s="1">
        <f t="shared" si="89"/>
        <v>0</v>
      </c>
      <c r="AN164" s="40">
        <f t="shared" si="95"/>
        <v>0</v>
      </c>
      <c r="AO164" s="40">
        <f t="shared" si="96"/>
        <v>0</v>
      </c>
      <c r="AP164" s="40"/>
      <c r="AQ164" s="118"/>
      <c r="AS164" s="1">
        <f t="shared" si="92"/>
        <v>0</v>
      </c>
      <c r="AT164" s="40">
        <f t="shared" si="102"/>
        <v>0</v>
      </c>
      <c r="AU164" s="40">
        <f t="shared" si="102"/>
        <v>0</v>
      </c>
      <c r="AV164" s="40">
        <f t="shared" si="68"/>
        <v>0</v>
      </c>
      <c r="AW164" s="118">
        <f t="shared" si="68"/>
        <v>0</v>
      </c>
      <c r="AX164" s="4"/>
      <c r="AY164" s="1">
        <f t="shared" si="97"/>
        <v>0</v>
      </c>
      <c r="AZ164" s="40">
        <f>AT164*'[3]Opex Summary'!$E$67</f>
        <v>0</v>
      </c>
      <c r="BA164" s="40">
        <f>AU164*'[3]Opex Summary'!$E$67</f>
        <v>0</v>
      </c>
      <c r="BB164" s="40">
        <f>AV164*'[3]Opex Summary'!$E$68</f>
        <v>0</v>
      </c>
      <c r="BC164" s="118">
        <f>AW164*'[3]Opex Summary'!$E$66</f>
        <v>0</v>
      </c>
      <c r="BE164" s="1">
        <f t="shared" si="98"/>
        <v>0</v>
      </c>
      <c r="BF164" s="40">
        <f>AZ164*'[3]Opex Summary'!$F$67</f>
        <v>0</v>
      </c>
      <c r="BG164" s="40">
        <f>BA164*'[3]Opex Summary'!$F$67</f>
        <v>0</v>
      </c>
      <c r="BH164" s="40">
        <f>BB164*'[3]Opex Summary'!$F$68</f>
        <v>0</v>
      </c>
      <c r="BI164" s="118">
        <f>BC164*'[3]Opex Summary'!$F$66</f>
        <v>0</v>
      </c>
      <c r="BK164" s="1">
        <f t="shared" si="99"/>
        <v>0</v>
      </c>
      <c r="BL164" s="40">
        <f>BF164*'[3]Opex Summary'!$G$67</f>
        <v>0</v>
      </c>
      <c r="BM164" s="40">
        <f>BG164*'[3]Opex Summary'!$G$67</f>
        <v>0</v>
      </c>
      <c r="BN164" s="40">
        <f>BH164*'[3]Opex Summary'!$G$68</f>
        <v>0</v>
      </c>
      <c r="BO164" s="118">
        <f>BI164*'[3]Opex Summary'!$G$66</f>
        <v>0</v>
      </c>
      <c r="BQ164" s="1">
        <f t="shared" si="100"/>
        <v>0</v>
      </c>
      <c r="BR164" s="40">
        <f>BL164*'[3]Opex Summary'!$H$67</f>
        <v>0</v>
      </c>
      <c r="BS164" s="40">
        <f>BM164*'[3]Opex Summary'!$H$67</f>
        <v>0</v>
      </c>
      <c r="BT164" s="40">
        <f>BN164*'[3]Opex Summary'!$H$68</f>
        <v>0</v>
      </c>
      <c r="BU164" s="118">
        <f>BO164*'[3]Opex Summary'!$H$66</f>
        <v>0</v>
      </c>
      <c r="BW164" s="1">
        <f t="shared" si="101"/>
        <v>0</v>
      </c>
      <c r="BX164" s="40">
        <f>BR164*'[3]Opex Summary'!$I$67</f>
        <v>0</v>
      </c>
      <c r="BY164" s="40">
        <f>BS164*'[3]Opex Summary'!$I$67</f>
        <v>0</v>
      </c>
      <c r="BZ164" s="40">
        <f>BT164*'[3]Opex Summary'!$I$68</f>
        <v>0</v>
      </c>
      <c r="CA164" s="118">
        <f>BU164*'[3]Opex Summary'!$I$66</f>
        <v>0</v>
      </c>
    </row>
    <row r="165" spans="1:79" ht="12.75">
      <c r="A165" s="5"/>
      <c r="B165" s="20"/>
      <c r="C165" s="1"/>
      <c r="D165" s="1"/>
      <c r="E165" s="1"/>
      <c r="F165" s="1"/>
      <c r="H165" s="41"/>
      <c r="I165" s="42"/>
      <c r="J165" s="1"/>
      <c r="K165" s="48">
        <f>SUM(K75:K164)</f>
        <v>3948380.7712499988</v>
      </c>
      <c r="L165" s="48">
        <f>SUM(L75:L164)</f>
        <v>3948380.7712499988</v>
      </c>
      <c r="M165" s="48">
        <f>SUM(M75:M162)</f>
        <v>0</v>
      </c>
      <c r="N165" s="56">
        <f>SUM(N75:N164)</f>
        <v>51833</v>
      </c>
      <c r="O165" s="48">
        <f>SUM(O75:O164)</f>
        <v>2822830.3297499986</v>
      </c>
      <c r="P165" s="48">
        <f>SUM(P75:P162)</f>
        <v>0</v>
      </c>
      <c r="Q165" s="48">
        <f>SUM(Q75:Q164)</f>
        <v>1073717.4415</v>
      </c>
      <c r="R165" s="48">
        <f>SUM(R75:R162)</f>
        <v>0</v>
      </c>
      <c r="S165" s="38"/>
      <c r="T165" s="48">
        <f>SUM(T75:T162)</f>
        <v>0</v>
      </c>
      <c r="U165" s="39"/>
      <c r="V165" s="39"/>
      <c r="W165"/>
      <c r="X165" s="1"/>
      <c r="Y165" s="40">
        <f>X165*F165</f>
        <v>0</v>
      </c>
      <c r="Z165" s="40">
        <f>X165*G165</f>
        <v>0</v>
      </c>
      <c r="AA165" s="40"/>
      <c r="AB165" s="118"/>
      <c r="AC165" s="113"/>
      <c r="AD165" s="1"/>
      <c r="AE165" s="1"/>
      <c r="AF165" s="40"/>
      <c r="AG165" s="118"/>
      <c r="AH165" s="113"/>
      <c r="AI165" s="1"/>
      <c r="AJ165" s="1"/>
      <c r="AK165" s="40"/>
      <c r="AL165" s="118"/>
      <c r="AM165" s="1"/>
      <c r="AN165" s="40"/>
      <c r="AO165" s="40"/>
      <c r="AP165" s="40"/>
      <c r="AQ165" s="118"/>
      <c r="AS165" s="1">
        <f t="shared" si="92"/>
        <v>0</v>
      </c>
      <c r="AT165" s="40">
        <f t="shared" si="102"/>
        <v>0</v>
      </c>
      <c r="AU165" s="40">
        <f t="shared" si="102"/>
        <v>0</v>
      </c>
      <c r="AV165" s="40">
        <f t="shared" ref="AV165:AW197" si="104">AP165*1.025</f>
        <v>0</v>
      </c>
      <c r="AW165" s="118">
        <f t="shared" si="104"/>
        <v>0</v>
      </c>
      <c r="AX165" s="4"/>
      <c r="AY165" s="1">
        <f t="shared" si="97"/>
        <v>0</v>
      </c>
      <c r="AZ165" s="40">
        <f>AT165*'[3]Opex Summary'!$E$67</f>
        <v>0</v>
      </c>
      <c r="BA165" s="40">
        <f>AU165*'[3]Opex Summary'!$E$67</f>
        <v>0</v>
      </c>
      <c r="BB165" s="40">
        <f>AV165*'[3]Opex Summary'!$E$68</f>
        <v>0</v>
      </c>
      <c r="BC165" s="118">
        <f>AW165*'[3]Opex Summary'!$E$66</f>
        <v>0</v>
      </c>
      <c r="BE165" s="1">
        <f t="shared" si="98"/>
        <v>0</v>
      </c>
      <c r="BF165" s="40">
        <f>AZ165*'[3]Opex Summary'!$F$67</f>
        <v>0</v>
      </c>
      <c r="BG165" s="40">
        <f>BA165*'[3]Opex Summary'!$F$67</f>
        <v>0</v>
      </c>
      <c r="BH165" s="40">
        <f>BB165*'[3]Opex Summary'!$F$68</f>
        <v>0</v>
      </c>
      <c r="BI165" s="118">
        <f>BC165*'[3]Opex Summary'!$F$66</f>
        <v>0</v>
      </c>
      <c r="BK165" s="1">
        <f t="shared" si="99"/>
        <v>0</v>
      </c>
      <c r="BL165" s="40">
        <f>BF165*'[3]Opex Summary'!$G$67</f>
        <v>0</v>
      </c>
      <c r="BM165" s="40">
        <f>BG165*'[3]Opex Summary'!$G$67</f>
        <v>0</v>
      </c>
      <c r="BN165" s="40">
        <f>BH165*'[3]Opex Summary'!$G$68</f>
        <v>0</v>
      </c>
      <c r="BO165" s="118">
        <f>BI165*'[3]Opex Summary'!$G$66</f>
        <v>0</v>
      </c>
      <c r="BQ165" s="1">
        <f t="shared" si="100"/>
        <v>0</v>
      </c>
      <c r="BR165" s="40">
        <f>BL165*'[3]Opex Summary'!$H$67</f>
        <v>0</v>
      </c>
      <c r="BS165" s="40">
        <f>BM165*'[3]Opex Summary'!$H$67</f>
        <v>0</v>
      </c>
      <c r="BT165" s="40">
        <f>BN165*'[3]Opex Summary'!$H$68</f>
        <v>0</v>
      </c>
      <c r="BU165" s="118">
        <f>BO165*'[3]Opex Summary'!$H$66</f>
        <v>0</v>
      </c>
      <c r="BW165" s="1">
        <f t="shared" si="101"/>
        <v>0</v>
      </c>
      <c r="BX165" s="40">
        <f>BR165*'[3]Opex Summary'!$I$67</f>
        <v>0</v>
      </c>
      <c r="BY165" s="40">
        <f>BS165*'[3]Opex Summary'!$I$67</f>
        <v>0</v>
      </c>
      <c r="BZ165" s="40">
        <f>BT165*'[3]Opex Summary'!$I$68</f>
        <v>0</v>
      </c>
      <c r="CA165" s="118">
        <f>BU165*'[3]Opex Summary'!$I$66</f>
        <v>0</v>
      </c>
    </row>
    <row r="166" spans="1:79" ht="15.75">
      <c r="A166" s="16" t="s">
        <v>81</v>
      </c>
      <c r="B166" s="17"/>
      <c r="C166" s="18">
        <v>2158512.1400000006</v>
      </c>
      <c r="D166" s="18">
        <v>2938880.1399999997</v>
      </c>
      <c r="E166" s="18">
        <v>2892525.8599999994</v>
      </c>
      <c r="F166" s="18">
        <v>3266879.13</v>
      </c>
      <c r="H166" s="53" t="s">
        <v>81</v>
      </c>
      <c r="I166" s="54"/>
      <c r="J166" s="55">
        <v>3208286.3400000003</v>
      </c>
      <c r="K166"/>
      <c r="L166" s="36">
        <v>0</v>
      </c>
      <c r="M166" s="36">
        <v>0</v>
      </c>
      <c r="N166" s="43"/>
      <c r="O166" s="36">
        <v>0</v>
      </c>
      <c r="P166" s="36">
        <v>0</v>
      </c>
      <c r="Q166" s="36">
        <v>0</v>
      </c>
      <c r="R166"/>
      <c r="S166" s="38">
        <f t="shared" si="103"/>
        <v>0</v>
      </c>
      <c r="T166"/>
      <c r="U166"/>
      <c r="V166"/>
      <c r="W166"/>
      <c r="X166" s="55">
        <f t="shared" ref="X166:AG166" si="105">SUM(X75:X165)</f>
        <v>2158512.1400000006</v>
      </c>
      <c r="Y166" s="55">
        <f t="shared" si="105"/>
        <v>1678973.8571421842</v>
      </c>
      <c r="Z166" s="55">
        <f t="shared" si="105"/>
        <v>0</v>
      </c>
      <c r="AA166" s="55">
        <f t="shared" si="105"/>
        <v>46191.272857816344</v>
      </c>
      <c r="AB166" s="55">
        <f t="shared" si="105"/>
        <v>433347.01</v>
      </c>
      <c r="AC166" s="115">
        <f t="shared" si="105"/>
        <v>2938880.1399999997</v>
      </c>
      <c r="AD166" s="55">
        <f t="shared" si="105"/>
        <v>2394897.1861598315</v>
      </c>
      <c r="AE166" s="55">
        <f t="shared" si="105"/>
        <v>0</v>
      </c>
      <c r="AF166" s="55">
        <f t="shared" si="105"/>
        <v>47062.933840168262</v>
      </c>
      <c r="AG166" s="55">
        <f t="shared" si="105"/>
        <v>496920.02</v>
      </c>
      <c r="AH166" s="115">
        <f>SUM(AH75:AH165)</f>
        <v>2892525.8599999994</v>
      </c>
      <c r="AI166" s="55">
        <f>SUM(AI75:AI165)</f>
        <v>2278916.4370805789</v>
      </c>
      <c r="AJ166" s="55">
        <f t="shared" ref="AJ166:AL166" si="106">SUM(AJ75:AJ165)</f>
        <v>0</v>
      </c>
      <c r="AK166" s="55">
        <f t="shared" si="106"/>
        <v>48418.512919421024</v>
      </c>
      <c r="AL166" s="55">
        <f t="shared" si="106"/>
        <v>565190.90999999992</v>
      </c>
      <c r="AM166" s="55">
        <f>SUM(AM75:AM165)</f>
        <v>3266879.13</v>
      </c>
      <c r="AN166" s="55">
        <f>SUM(AN75:AN165)</f>
        <v>2561880.8173164842</v>
      </c>
      <c r="AO166" s="55">
        <f>SUM(AO75:AO165)</f>
        <v>0</v>
      </c>
      <c r="AP166" s="55">
        <f t="shared" ref="AP166:AQ166" si="107">SUM(AP75:AP165)</f>
        <v>49994.312683515476</v>
      </c>
      <c r="AQ166" s="55">
        <f t="shared" si="107"/>
        <v>655004</v>
      </c>
      <c r="AS166" s="55">
        <f>SUM(AS75:AS165)</f>
        <v>3247967.4378170874</v>
      </c>
      <c r="AT166" s="55">
        <f>SUM(AT75:AT165)</f>
        <v>2525344.1673164843</v>
      </c>
      <c r="AU166" s="55">
        <f t="shared" ref="AU166:AW166" si="108">SUM(AU75:AU165)</f>
        <v>0</v>
      </c>
      <c r="AV166" s="55">
        <f t="shared" si="108"/>
        <v>51244.170500603359</v>
      </c>
      <c r="AW166" s="55">
        <f t="shared" si="108"/>
        <v>671379.09999999986</v>
      </c>
      <c r="AX166" s="4"/>
      <c r="AY166" s="55">
        <f t="shared" si="97"/>
        <v>3267269.6408744892</v>
      </c>
      <c r="AZ166" s="55">
        <f>AT166*'[3]Opex Summary'!$E$67</f>
        <v>2538520.8679114766</v>
      </c>
      <c r="BA166" s="55">
        <f>AU166*'[3]Opex Summary'!$E$67</f>
        <v>0</v>
      </c>
      <c r="BB166" s="55">
        <f>AV166*'[3]Opex Summary'!$E$68</f>
        <v>51414.321853698515</v>
      </c>
      <c r="BC166" s="55">
        <f>AW166*'[3]Opex Summary'!$E$66</f>
        <v>677334.45110931387</v>
      </c>
      <c r="BE166" s="55">
        <f t="shared" si="98"/>
        <v>3312577.109467851</v>
      </c>
      <c r="BF166" s="55">
        <f>AZ166*'[3]Opex Summary'!$F$67</f>
        <v>2572319.7416858897</v>
      </c>
      <c r="BG166" s="55">
        <f>BA166*'[3]Opex Summary'!$F$67</f>
        <v>0</v>
      </c>
      <c r="BH166" s="55">
        <f>BB166*'[3]Opex Summary'!$F$68</f>
        <v>52023.233026173577</v>
      </c>
      <c r="BI166" s="55">
        <f>BC166*'[3]Opex Summary'!$F$66</f>
        <v>688234.13475578791</v>
      </c>
      <c r="BK166" s="55">
        <f t="shared" si="99"/>
        <v>3376586.3459552717</v>
      </c>
      <c r="BL166" s="55">
        <f>BF166*'[3]Opex Summary'!$G$67</f>
        <v>2620398.8774743197</v>
      </c>
      <c r="BM166" s="55">
        <f>BG166*'[3]Opex Summary'!$G$67</f>
        <v>0</v>
      </c>
      <c r="BN166" s="55">
        <f>BH166*'[3]Opex Summary'!$G$68</f>
        <v>52910.974308523328</v>
      </c>
      <c r="BO166" s="55">
        <f>BI166*'[3]Opex Summary'!$G$66</f>
        <v>703276.49417242873</v>
      </c>
      <c r="BQ166" s="55">
        <f t="shared" si="100"/>
        <v>3442598.4395455401</v>
      </c>
      <c r="BR166" s="55">
        <f>BL166*'[3]Opex Summary'!$H$67</f>
        <v>2670088.1447595977</v>
      </c>
      <c r="BS166" s="55">
        <f>BM166*'[3]Opex Summary'!$H$67</f>
        <v>0</v>
      </c>
      <c r="BT166" s="55">
        <f>BN166*'[3]Opex Summary'!$H$68</f>
        <v>53835.327914177811</v>
      </c>
      <c r="BU166" s="55">
        <f>BO166*'[3]Opex Summary'!$H$66</f>
        <v>718674.96687176463</v>
      </c>
      <c r="BW166" s="55">
        <f t="shared" si="101"/>
        <v>3510327.6549302451</v>
      </c>
      <c r="BX166" s="55">
        <f>BR166*'[3]Opex Summary'!$I$67</f>
        <v>2721158.642180562</v>
      </c>
      <c r="BY166" s="55">
        <f>BS166*'[3]Opex Summary'!$I$67</f>
        <v>0</v>
      </c>
      <c r="BZ166" s="55">
        <f>BT166*'[3]Opex Summary'!$I$68</f>
        <v>54791.137954503203</v>
      </c>
      <c r="CA166" s="55">
        <f>BU166*'[3]Opex Summary'!$I$66</f>
        <v>734377.87479517981</v>
      </c>
    </row>
    <row r="167" spans="1:79" ht="12.75">
      <c r="A167" s="6" t="s">
        <v>268</v>
      </c>
      <c r="B167" s="20" t="s">
        <v>655</v>
      </c>
      <c r="C167" s="1">
        <v>0</v>
      </c>
      <c r="D167" s="1">
        <v>0</v>
      </c>
      <c r="E167" s="1">
        <v>6833.76</v>
      </c>
      <c r="F167" s="1">
        <v>0</v>
      </c>
      <c r="H167" s="50"/>
      <c r="I167" s="51"/>
      <c r="J167" s="44"/>
      <c r="K167"/>
      <c r="L167" s="36"/>
      <c r="M167" s="36"/>
      <c r="N167" s="43"/>
      <c r="O167" s="36"/>
      <c r="P167" s="36"/>
      <c r="Q167" s="36"/>
      <c r="R167"/>
      <c r="S167" s="38"/>
      <c r="T167"/>
      <c r="U167" s="39">
        <v>0.27</v>
      </c>
      <c r="V167" s="39">
        <v>0.73</v>
      </c>
      <c r="W167"/>
      <c r="X167" s="1">
        <f>C167</f>
        <v>0</v>
      </c>
      <c r="Y167" s="40">
        <f>X167*U167</f>
        <v>0</v>
      </c>
      <c r="Z167" s="40">
        <f>X167*V167</f>
        <v>0</v>
      </c>
      <c r="AA167" s="40">
        <f>X167*W167</f>
        <v>0</v>
      </c>
      <c r="AB167" s="118"/>
      <c r="AC167" s="1">
        <f>D167</f>
        <v>0</v>
      </c>
      <c r="AD167" s="40">
        <f>AC167*Z167</f>
        <v>0</v>
      </c>
      <c r="AE167" s="40">
        <f>AC167*AA167</f>
        <v>0</v>
      </c>
      <c r="AF167" s="40">
        <f>AC167*AB167</f>
        <v>0</v>
      </c>
      <c r="AG167" s="118"/>
      <c r="AH167" s="1">
        <f>E167</f>
        <v>6833.76</v>
      </c>
      <c r="AI167" s="40">
        <f>AH167*U167</f>
        <v>1845.1152000000002</v>
      </c>
      <c r="AJ167" s="40">
        <f>AH167*V167</f>
        <v>4988.6448</v>
      </c>
      <c r="AK167" s="40"/>
      <c r="AL167" s="118"/>
      <c r="AM167" s="1">
        <f>F167</f>
        <v>0</v>
      </c>
      <c r="AN167" s="40">
        <f>AM167*U167</f>
        <v>0</v>
      </c>
      <c r="AO167" s="40">
        <f>AM167*V167</f>
        <v>0</v>
      </c>
      <c r="AP167" s="40"/>
      <c r="AQ167" s="118"/>
      <c r="AS167" s="1">
        <f t="shared" ref="AS167:AU197" si="109">AM167*1.025</f>
        <v>0</v>
      </c>
      <c r="AT167" s="40">
        <f t="shared" si="109"/>
        <v>0</v>
      </c>
      <c r="AU167" s="40">
        <f t="shared" si="109"/>
        <v>0</v>
      </c>
      <c r="AV167" s="40">
        <f t="shared" si="104"/>
        <v>0</v>
      </c>
      <c r="AW167" s="118">
        <f t="shared" si="104"/>
        <v>0</v>
      </c>
      <c r="AX167" s="4"/>
      <c r="AY167" s="1">
        <f t="shared" si="97"/>
        <v>0</v>
      </c>
      <c r="AZ167" s="40">
        <f>AT167*'[3]Opex Summary'!$E$67</f>
        <v>0</v>
      </c>
      <c r="BA167" s="40">
        <f>AU167*'[3]Opex Summary'!$E$67</f>
        <v>0</v>
      </c>
      <c r="BB167" s="40">
        <f>AV167*'[3]Opex Summary'!$E$68</f>
        <v>0</v>
      </c>
      <c r="BC167" s="118">
        <f>AW167*'[3]Opex Summary'!$E$66</f>
        <v>0</v>
      </c>
      <c r="BE167" s="1">
        <f t="shared" si="98"/>
        <v>0</v>
      </c>
      <c r="BF167" s="40">
        <f>AZ167*'[3]Opex Summary'!$F$67</f>
        <v>0</v>
      </c>
      <c r="BG167" s="40">
        <f>BA167*'[3]Opex Summary'!$F$67</f>
        <v>0</v>
      </c>
      <c r="BH167" s="40">
        <f>BB167*'[3]Opex Summary'!$F$68</f>
        <v>0</v>
      </c>
      <c r="BI167" s="118">
        <f>BC167*'[3]Opex Summary'!$F$66</f>
        <v>0</v>
      </c>
      <c r="BK167" s="1">
        <f t="shared" si="99"/>
        <v>0</v>
      </c>
      <c r="BL167" s="40">
        <f>BF167*'[3]Opex Summary'!$G$67</f>
        <v>0</v>
      </c>
      <c r="BM167" s="40">
        <f>BG167*'[3]Opex Summary'!$G$67</f>
        <v>0</v>
      </c>
      <c r="BN167" s="40">
        <f>BH167*'[3]Opex Summary'!$G$68</f>
        <v>0</v>
      </c>
      <c r="BO167" s="118">
        <f>BI167*'[3]Opex Summary'!$G$66</f>
        <v>0</v>
      </c>
      <c r="BQ167" s="1">
        <f t="shared" si="100"/>
        <v>0</v>
      </c>
      <c r="BR167" s="40">
        <f>BL167*'[3]Opex Summary'!$H$67</f>
        <v>0</v>
      </c>
      <c r="BS167" s="40">
        <f>BM167*'[3]Opex Summary'!$H$67</f>
        <v>0</v>
      </c>
      <c r="BT167" s="40">
        <f>BN167*'[3]Opex Summary'!$H$68</f>
        <v>0</v>
      </c>
      <c r="BU167" s="118">
        <f>BO167*'[3]Opex Summary'!$H$66</f>
        <v>0</v>
      </c>
      <c r="BW167" s="1">
        <f t="shared" si="101"/>
        <v>0</v>
      </c>
      <c r="BX167" s="40">
        <f>BR167*'[3]Opex Summary'!$I$67</f>
        <v>0</v>
      </c>
      <c r="BY167" s="40">
        <f>BS167*'[3]Opex Summary'!$I$67</f>
        <v>0</v>
      </c>
      <c r="BZ167" s="40">
        <f>BT167*'[3]Opex Summary'!$I$68</f>
        <v>0</v>
      </c>
      <c r="CA167" s="118">
        <f>BU167*'[3]Opex Summary'!$I$66</f>
        <v>0</v>
      </c>
    </row>
    <row r="168" spans="1:79" ht="12.75">
      <c r="A168" s="6" t="s">
        <v>82</v>
      </c>
      <c r="B168" s="20" t="s">
        <v>656</v>
      </c>
      <c r="C168" s="1">
        <v>0</v>
      </c>
      <c r="D168" s="1">
        <v>0</v>
      </c>
      <c r="E168" s="1">
        <v>58747.27</v>
      </c>
      <c r="F168" s="1">
        <v>2596.9199999999983</v>
      </c>
      <c r="H168" s="59" t="s">
        <v>82</v>
      </c>
      <c r="I168" s="51" t="s">
        <v>352</v>
      </c>
      <c r="J168" s="1">
        <v>2596.9199999999983</v>
      </c>
      <c r="K168"/>
      <c r="L168" s="36">
        <v>0</v>
      </c>
      <c r="M168" s="36">
        <v>0</v>
      </c>
      <c r="N168" s="43"/>
      <c r="O168" s="36">
        <v>0</v>
      </c>
      <c r="P168" s="36">
        <v>0</v>
      </c>
      <c r="Q168" s="36"/>
      <c r="R168"/>
      <c r="S168" s="38">
        <f t="shared" si="103"/>
        <v>0</v>
      </c>
      <c r="T168"/>
      <c r="U168" s="39">
        <v>0.27</v>
      </c>
      <c r="V168" s="39">
        <v>0.73</v>
      </c>
      <c r="W168"/>
      <c r="X168" s="1">
        <f t="shared" ref="X168:X197" si="110">C168</f>
        <v>0</v>
      </c>
      <c r="Y168" s="40">
        <f t="shared" ref="Y168:Y197" si="111">X168*U168</f>
        <v>0</v>
      </c>
      <c r="Z168" s="40">
        <f t="shared" ref="Z168:Z197" si="112">X168*V168</f>
        <v>0</v>
      </c>
      <c r="AA168" s="40"/>
      <c r="AB168" s="118"/>
      <c r="AC168" s="1">
        <f t="shared" ref="AC168:AC197" si="113">D168</f>
        <v>0</v>
      </c>
      <c r="AD168" s="40">
        <f t="shared" ref="AD168" si="114">AC168*Z168</f>
        <v>0</v>
      </c>
      <c r="AE168" s="40">
        <f t="shared" ref="AE168" si="115">AC168*AA168</f>
        <v>0</v>
      </c>
      <c r="AF168" s="40"/>
      <c r="AG168" s="118"/>
      <c r="AH168" s="1">
        <f t="shared" ref="AH168:AH197" si="116">E168</f>
        <v>58747.27</v>
      </c>
      <c r="AI168" s="40">
        <f>AH168*U168</f>
        <v>15861.7629</v>
      </c>
      <c r="AJ168" s="40">
        <f>AH168*V168</f>
        <v>42885.507099999995</v>
      </c>
      <c r="AK168" s="40"/>
      <c r="AL168" s="118"/>
      <c r="AM168" s="1">
        <f t="shared" ref="AM168:AM197" si="117">F168</f>
        <v>2596.9199999999983</v>
      </c>
      <c r="AN168" s="40">
        <f>AM168*U168</f>
        <v>701.16839999999956</v>
      </c>
      <c r="AO168" s="40">
        <f>AM168*V168</f>
        <v>1895.7515999999987</v>
      </c>
      <c r="AP168" s="40"/>
      <c r="AQ168" s="118"/>
      <c r="AS168" s="1">
        <f t="shared" si="109"/>
        <v>2661.842999999998</v>
      </c>
      <c r="AT168" s="40">
        <f t="shared" si="109"/>
        <v>718.69760999999949</v>
      </c>
      <c r="AU168" s="40">
        <f t="shared" si="109"/>
        <v>1943.1453899999985</v>
      </c>
      <c r="AV168" s="40">
        <f t="shared" si="104"/>
        <v>0</v>
      </c>
      <c r="AW168" s="118">
        <f t="shared" si="104"/>
        <v>0</v>
      </c>
      <c r="AX168" s="4"/>
      <c r="AY168" s="1">
        <f t="shared" si="97"/>
        <v>2675.7319220312265</v>
      </c>
      <c r="AZ168" s="40">
        <f>AT168*'[3]Opex Summary'!$E$67</f>
        <v>722.44761894843123</v>
      </c>
      <c r="BA168" s="40">
        <f>AU168*'[3]Opex Summary'!$E$67</f>
        <v>1953.2843030827953</v>
      </c>
      <c r="BB168" s="40">
        <f>AV168*'[3]Opex Summary'!$E$68</f>
        <v>0</v>
      </c>
      <c r="BC168" s="118">
        <f>AW168*'[3]Opex Summary'!$E$66</f>
        <v>0</v>
      </c>
      <c r="BE168" s="1">
        <f t="shared" si="98"/>
        <v>2711.3576782068321</v>
      </c>
      <c r="BF168" s="40">
        <f>AZ168*'[3]Opex Summary'!$F$67</f>
        <v>732.06657311584479</v>
      </c>
      <c r="BG168" s="40">
        <f>BA168*'[3]Opex Summary'!$F$67</f>
        <v>1979.2911050909875</v>
      </c>
      <c r="BH168" s="40">
        <f>BB168*'[3]Opex Summary'!$F$68</f>
        <v>0</v>
      </c>
      <c r="BI168" s="118">
        <f>BC168*'[3]Opex Summary'!$F$66</f>
        <v>0</v>
      </c>
      <c r="BK168" s="1">
        <f t="shared" si="99"/>
        <v>2762.0355670668196</v>
      </c>
      <c r="BL168" s="40">
        <f>BF168*'[3]Opex Summary'!$G$67</f>
        <v>745.74960310804136</v>
      </c>
      <c r="BM168" s="40">
        <f>BG168*'[3]Opex Summary'!$G$67</f>
        <v>2016.2859639587782</v>
      </c>
      <c r="BN168" s="40">
        <f>BH168*'[3]Opex Summary'!$G$68</f>
        <v>0</v>
      </c>
      <c r="BO168" s="118">
        <f>BI168*'[3]Opex Summary'!$G$66</f>
        <v>0</v>
      </c>
      <c r="BQ168" s="1">
        <f t="shared" si="100"/>
        <v>2814.410617568944</v>
      </c>
      <c r="BR168" s="40">
        <f>BL168*'[3]Opex Summary'!$H$67</f>
        <v>759.89086674361488</v>
      </c>
      <c r="BS168" s="40">
        <f>BM168*'[3]Opex Summary'!$H$67</f>
        <v>2054.5197508253291</v>
      </c>
      <c r="BT168" s="40">
        <f>BN168*'[3]Opex Summary'!$H$68</f>
        <v>0</v>
      </c>
      <c r="BU168" s="118">
        <f>BO168*'[3]Opex Summary'!$H$66</f>
        <v>0</v>
      </c>
      <c r="BW168" s="1">
        <f t="shared" si="101"/>
        <v>2868.2415558726793</v>
      </c>
      <c r="BX168" s="40">
        <f>BR168*'[3]Opex Summary'!$I$67</f>
        <v>774.42522008562344</v>
      </c>
      <c r="BY168" s="40">
        <f>BS168*'[3]Opex Summary'!$I$67</f>
        <v>2093.8163357870558</v>
      </c>
      <c r="BZ168" s="40">
        <f>BT168*'[3]Opex Summary'!$I$68</f>
        <v>0</v>
      </c>
      <c r="CA168" s="118">
        <f>BU168*'[3]Opex Summary'!$I$66</f>
        <v>0</v>
      </c>
    </row>
    <row r="169" spans="1:79" ht="12.75">
      <c r="A169" s="19" t="s">
        <v>83</v>
      </c>
      <c r="B169" s="20" t="s">
        <v>657</v>
      </c>
      <c r="C169" s="1">
        <v>0</v>
      </c>
      <c r="D169" s="1">
        <v>0</v>
      </c>
      <c r="E169" s="1">
        <v>13295.750000000004</v>
      </c>
      <c r="F169" s="1">
        <v>13534.63</v>
      </c>
      <c r="H169" s="59" t="s">
        <v>83</v>
      </c>
      <c r="I169" s="51" t="s">
        <v>353</v>
      </c>
      <c r="J169" s="1">
        <v>13534.63</v>
      </c>
      <c r="K169" s="34">
        <f>J169*1.025</f>
        <v>13872.995749999998</v>
      </c>
      <c r="L169" s="36">
        <v>0</v>
      </c>
      <c r="M169" s="36">
        <v>0</v>
      </c>
      <c r="N169" s="43"/>
      <c r="O169" s="36">
        <v>0</v>
      </c>
      <c r="P169" s="36">
        <v>0</v>
      </c>
      <c r="Q169" s="36">
        <f>K169</f>
        <v>13872.995749999998</v>
      </c>
      <c r="R169"/>
      <c r="S169" s="38">
        <f t="shared" si="103"/>
        <v>13872.995749999998</v>
      </c>
      <c r="T169"/>
      <c r="U169" s="39"/>
      <c r="V169" s="39"/>
      <c r="W169"/>
      <c r="X169" s="1">
        <f t="shared" si="110"/>
        <v>0</v>
      </c>
      <c r="Y169" s="110"/>
      <c r="Z169" s="110"/>
      <c r="AA169" s="110"/>
      <c r="AB169" s="121">
        <f>X169</f>
        <v>0</v>
      </c>
      <c r="AC169" s="1">
        <f t="shared" si="113"/>
        <v>0</v>
      </c>
      <c r="AD169" s="110"/>
      <c r="AE169" s="110"/>
      <c r="AF169" s="110"/>
      <c r="AG169" s="121">
        <f>AC169</f>
        <v>0</v>
      </c>
      <c r="AH169" s="1">
        <f t="shared" si="116"/>
        <v>13295.750000000004</v>
      </c>
      <c r="AI169" s="110"/>
      <c r="AJ169" s="110"/>
      <c r="AK169" s="110"/>
      <c r="AL169" s="121">
        <f>AH169</f>
        <v>13295.750000000004</v>
      </c>
      <c r="AM169" s="1">
        <f t="shared" si="117"/>
        <v>13534.63</v>
      </c>
      <c r="AN169" s="110"/>
      <c r="AO169" s="110"/>
      <c r="AP169" s="110"/>
      <c r="AQ169" s="121">
        <f>AM169</f>
        <v>13534.63</v>
      </c>
      <c r="AS169" s="1">
        <f>AM169*1.025+114500</f>
        <v>128372.99575</v>
      </c>
      <c r="AT169" s="110">
        <f t="shared" si="109"/>
        <v>0</v>
      </c>
      <c r="AU169" s="110">
        <f t="shared" si="109"/>
        <v>0</v>
      </c>
      <c r="AV169" s="110">
        <f t="shared" si="104"/>
        <v>0</v>
      </c>
      <c r="AW169" s="121">
        <f>AQ169*1.025+114500</f>
        <v>128372.99575</v>
      </c>
      <c r="AX169" s="4"/>
      <c r="AY169" s="1">
        <f t="shared" si="97"/>
        <v>129511.70599976162</v>
      </c>
      <c r="AZ169" s="40">
        <f>AT169*'[3]Opex Summary'!$E$67</f>
        <v>0</v>
      </c>
      <c r="BA169" s="40">
        <f>AU169*'[3]Opex Summary'!$E$67</f>
        <v>0</v>
      </c>
      <c r="BB169" s="40">
        <f>AV169*'[3]Opex Summary'!$E$68</f>
        <v>0</v>
      </c>
      <c r="BC169" s="118">
        <f>AW169*'[3]Opex Summary'!$E$66</f>
        <v>129511.70599976162</v>
      </c>
      <c r="BE169" s="1">
        <f t="shared" si="98"/>
        <v>131595.81174929292</v>
      </c>
      <c r="BF169" s="40">
        <f>AZ169*'[3]Opex Summary'!$F$67</f>
        <v>0</v>
      </c>
      <c r="BG169" s="40">
        <f>BA169*'[3]Opex Summary'!$F$67</f>
        <v>0</v>
      </c>
      <c r="BH169" s="40">
        <f>BB169*'[3]Opex Summary'!$F$68</f>
        <v>0</v>
      </c>
      <c r="BI169" s="118">
        <f>BC169*'[3]Opex Summary'!$F$66</f>
        <v>131595.81174929292</v>
      </c>
      <c r="BK169" s="1">
        <f t="shared" si="99"/>
        <v>134472.02988218146</v>
      </c>
      <c r="BL169" s="40">
        <f>BF169*'[3]Opex Summary'!$G$67</f>
        <v>0</v>
      </c>
      <c r="BM169" s="40">
        <f>BG169*'[3]Opex Summary'!$G$67</f>
        <v>0</v>
      </c>
      <c r="BN169" s="40">
        <f>BH169*'[3]Opex Summary'!$G$68</f>
        <v>0</v>
      </c>
      <c r="BO169" s="118">
        <f>BI169*'[3]Opex Summary'!$G$66</f>
        <v>134472.02988218146</v>
      </c>
      <c r="BQ169" s="1">
        <f t="shared" si="100"/>
        <v>137416.33969222521</v>
      </c>
      <c r="BR169" s="40">
        <f>BL169*'[3]Opex Summary'!$H$67</f>
        <v>0</v>
      </c>
      <c r="BS169" s="40">
        <f>BM169*'[3]Opex Summary'!$H$67</f>
        <v>0</v>
      </c>
      <c r="BT169" s="40">
        <f>BN169*'[3]Opex Summary'!$H$68</f>
        <v>0</v>
      </c>
      <c r="BU169" s="118">
        <f>BO169*'[3]Opex Summary'!$H$66</f>
        <v>137416.33969222521</v>
      </c>
      <c r="BW169" s="1">
        <f t="shared" si="101"/>
        <v>140418.85992574933</v>
      </c>
      <c r="BX169" s="40">
        <f>BR169*'[3]Opex Summary'!$I$67</f>
        <v>0</v>
      </c>
      <c r="BY169" s="40">
        <f>BS169*'[3]Opex Summary'!$I$67</f>
        <v>0</v>
      </c>
      <c r="BZ169" s="40">
        <f>BT169*'[3]Opex Summary'!$I$68</f>
        <v>0</v>
      </c>
      <c r="CA169" s="118">
        <f>BU169*'[3]Opex Summary'!$I$66</f>
        <v>140418.85992574933</v>
      </c>
    </row>
    <row r="170" spans="1:79" ht="12.75">
      <c r="A170" s="6" t="s">
        <v>84</v>
      </c>
      <c r="B170" s="20" t="s">
        <v>658</v>
      </c>
      <c r="C170" s="1">
        <v>0</v>
      </c>
      <c r="D170" s="1">
        <v>0</v>
      </c>
      <c r="E170" s="1">
        <v>0</v>
      </c>
      <c r="F170" s="1">
        <v>5311.09</v>
      </c>
      <c r="H170" s="50" t="s">
        <v>84</v>
      </c>
      <c r="I170" s="51" t="s">
        <v>354</v>
      </c>
      <c r="J170" s="1">
        <v>5311.09</v>
      </c>
      <c r="K170" s="34">
        <f t="shared" ref="K170:K197" si="118">J170*1.025</f>
        <v>5443.8672499999993</v>
      </c>
      <c r="L170" s="36"/>
      <c r="M170" s="36"/>
      <c r="N170" s="43"/>
      <c r="O170" s="36">
        <v>0</v>
      </c>
      <c r="P170" s="36">
        <v>0</v>
      </c>
      <c r="Q170" s="36">
        <v>0</v>
      </c>
      <c r="R170"/>
      <c r="S170" s="38">
        <f t="shared" si="103"/>
        <v>0</v>
      </c>
      <c r="T170"/>
      <c r="U170" s="39">
        <v>0.27</v>
      </c>
      <c r="V170" s="39">
        <v>0.73</v>
      </c>
      <c r="W170"/>
      <c r="X170" s="1">
        <f t="shared" si="110"/>
        <v>0</v>
      </c>
      <c r="Y170" s="40">
        <f t="shared" si="111"/>
        <v>0</v>
      </c>
      <c r="Z170" s="40">
        <f t="shared" si="112"/>
        <v>0</v>
      </c>
      <c r="AA170" s="40"/>
      <c r="AB170" s="118"/>
      <c r="AC170" s="1">
        <f t="shared" si="113"/>
        <v>0</v>
      </c>
      <c r="AD170" s="40">
        <f t="shared" ref="AD170" si="119">AC170*Z170</f>
        <v>0</v>
      </c>
      <c r="AE170" s="40">
        <f t="shared" ref="AE170" si="120">AC170*AA170</f>
        <v>0</v>
      </c>
      <c r="AF170" s="40"/>
      <c r="AG170" s="118"/>
      <c r="AH170" s="1">
        <f t="shared" si="116"/>
        <v>0</v>
      </c>
      <c r="AI170" s="40">
        <f>AH170*U170</f>
        <v>0</v>
      </c>
      <c r="AJ170" s="40">
        <f>AH170*V170</f>
        <v>0</v>
      </c>
      <c r="AK170" s="40"/>
      <c r="AL170" s="118"/>
      <c r="AM170" s="1">
        <f t="shared" si="117"/>
        <v>5311.09</v>
      </c>
      <c r="AN170" s="40">
        <f>AM170*U170</f>
        <v>1433.9943000000001</v>
      </c>
      <c r="AO170" s="40">
        <f>AM170*V170</f>
        <v>3877.0956999999999</v>
      </c>
      <c r="AP170" s="40"/>
      <c r="AQ170" s="118"/>
      <c r="AS170" s="1">
        <f t="shared" si="109"/>
        <v>5443.8672499999993</v>
      </c>
      <c r="AT170" s="40">
        <f t="shared" si="109"/>
        <v>1469.8441574999999</v>
      </c>
      <c r="AU170" s="40">
        <f t="shared" si="109"/>
        <v>3974.0230924999996</v>
      </c>
      <c r="AV170" s="40">
        <f t="shared" si="104"/>
        <v>0</v>
      </c>
      <c r="AW170" s="118">
        <f t="shared" si="104"/>
        <v>0</v>
      </c>
      <c r="AX170" s="4"/>
      <c r="AY170" s="1">
        <f t="shared" si="97"/>
        <v>5472.2721738755281</v>
      </c>
      <c r="AZ170" s="40">
        <f>AT170*'[3]Opex Summary'!$E$67</f>
        <v>1477.5134869463927</v>
      </c>
      <c r="BA170" s="40">
        <f>AU170*'[3]Opex Summary'!$E$67</f>
        <v>3994.7586869291354</v>
      </c>
      <c r="BB170" s="40">
        <f>AV170*'[3]Opex Summary'!$E$68</f>
        <v>0</v>
      </c>
      <c r="BC170" s="118">
        <f>AW170*'[3]Opex Summary'!$E$66</f>
        <v>0</v>
      </c>
      <c r="BE170" s="1">
        <f t="shared" si="98"/>
        <v>5545.1321762501484</v>
      </c>
      <c r="BF170" s="40">
        <f>AZ170*'[3]Opex Summary'!$F$67</f>
        <v>1497.1856875875401</v>
      </c>
      <c r="BG170" s="40">
        <f>BA170*'[3]Opex Summary'!$F$67</f>
        <v>4047.9464886626079</v>
      </c>
      <c r="BH170" s="40">
        <f>BB170*'[3]Opex Summary'!$F$68</f>
        <v>0</v>
      </c>
      <c r="BI170" s="118">
        <f>BC170*'[3]Opex Summary'!$F$66</f>
        <v>0</v>
      </c>
      <c r="BK170" s="1">
        <f t="shared" si="99"/>
        <v>5648.7760423474447</v>
      </c>
      <c r="BL170" s="40">
        <f>BF170*'[3]Opex Summary'!$G$67</f>
        <v>1525.1695314338101</v>
      </c>
      <c r="BM170" s="40">
        <f>BG170*'[3]Opex Summary'!$G$67</f>
        <v>4123.6065109136343</v>
      </c>
      <c r="BN170" s="40">
        <f>BH170*'[3]Opex Summary'!$G$68</f>
        <v>0</v>
      </c>
      <c r="BO170" s="118">
        <f>BI170*'[3]Opex Summary'!$G$66</f>
        <v>0</v>
      </c>
      <c r="BQ170" s="1">
        <f t="shared" si="100"/>
        <v>5755.8908579641466</v>
      </c>
      <c r="BR170" s="40">
        <f>BL170*'[3]Opex Summary'!$H$67</f>
        <v>1554.0905316503199</v>
      </c>
      <c r="BS170" s="40">
        <f>BM170*'[3]Opex Summary'!$H$67</f>
        <v>4201.8003263138271</v>
      </c>
      <c r="BT170" s="40">
        <f>BN170*'[3]Opex Summary'!$H$68</f>
        <v>0</v>
      </c>
      <c r="BU170" s="118">
        <f>BO170*'[3]Opex Summary'!$H$66</f>
        <v>0</v>
      </c>
      <c r="BW170" s="1">
        <f t="shared" si="101"/>
        <v>5865.983181992452</v>
      </c>
      <c r="BX170" s="40">
        <f>BR170*'[3]Opex Summary'!$I$67</f>
        <v>1583.8154591379623</v>
      </c>
      <c r="BY170" s="40">
        <f>BS170*'[3]Opex Summary'!$I$67</f>
        <v>4282.1677228544895</v>
      </c>
      <c r="BZ170" s="40">
        <f>BT170*'[3]Opex Summary'!$I$68</f>
        <v>0</v>
      </c>
      <c r="CA170" s="118">
        <f>BU170*'[3]Opex Summary'!$I$66</f>
        <v>0</v>
      </c>
    </row>
    <row r="171" spans="1:79" ht="12.75">
      <c r="A171" s="6" t="s">
        <v>85</v>
      </c>
      <c r="B171" s="20" t="s">
        <v>355</v>
      </c>
      <c r="C171" s="1">
        <v>0</v>
      </c>
      <c r="D171" s="1">
        <v>0</v>
      </c>
      <c r="E171" s="1">
        <v>0</v>
      </c>
      <c r="F171" s="1">
        <v>22057.199999999997</v>
      </c>
      <c r="H171" s="59" t="s">
        <v>85</v>
      </c>
      <c r="I171" s="51" t="s">
        <v>355</v>
      </c>
      <c r="J171" s="1">
        <v>22057.199999999997</v>
      </c>
      <c r="K171" s="34">
        <f t="shared" si="118"/>
        <v>22608.629999999994</v>
      </c>
      <c r="L171" s="36"/>
      <c r="M171" s="36"/>
      <c r="N171" s="43"/>
      <c r="O171" s="36">
        <v>0</v>
      </c>
      <c r="P171" s="36">
        <v>0</v>
      </c>
      <c r="Q171" s="36">
        <f>K171</f>
        <v>22608.629999999994</v>
      </c>
      <c r="R171"/>
      <c r="S171" s="38">
        <f t="shared" si="103"/>
        <v>22608.629999999994</v>
      </c>
      <c r="T171"/>
      <c r="U171" s="39"/>
      <c r="V171" s="39"/>
      <c r="W171"/>
      <c r="X171" s="1">
        <f t="shared" si="110"/>
        <v>0</v>
      </c>
      <c r="Y171" s="110"/>
      <c r="Z171" s="110"/>
      <c r="AA171" s="110"/>
      <c r="AB171" s="121">
        <f>X171</f>
        <v>0</v>
      </c>
      <c r="AC171" s="1">
        <f t="shared" si="113"/>
        <v>0</v>
      </c>
      <c r="AD171" s="110"/>
      <c r="AE171" s="110"/>
      <c r="AF171" s="110"/>
      <c r="AG171" s="121">
        <f>AC171</f>
        <v>0</v>
      </c>
      <c r="AH171" s="1">
        <f t="shared" si="116"/>
        <v>0</v>
      </c>
      <c r="AI171" s="110"/>
      <c r="AJ171" s="110"/>
      <c r="AK171" s="110"/>
      <c r="AL171" s="121">
        <f>AH171</f>
        <v>0</v>
      </c>
      <c r="AM171" s="1">
        <f t="shared" si="117"/>
        <v>22057.199999999997</v>
      </c>
      <c r="AN171" s="110"/>
      <c r="AO171" s="110"/>
      <c r="AP171" s="110"/>
      <c r="AQ171" s="121">
        <f>AM171</f>
        <v>22057.199999999997</v>
      </c>
      <c r="AS171" s="1">
        <f t="shared" si="109"/>
        <v>22608.629999999994</v>
      </c>
      <c r="AT171" s="110">
        <f t="shared" si="109"/>
        <v>0</v>
      </c>
      <c r="AU171" s="110">
        <f t="shared" si="109"/>
        <v>0</v>
      </c>
      <c r="AV171" s="110">
        <f t="shared" si="104"/>
        <v>0</v>
      </c>
      <c r="AW171" s="121">
        <f t="shared" si="104"/>
        <v>22608.629999999994</v>
      </c>
      <c r="AX171" s="4"/>
      <c r="AY171" s="1">
        <f t="shared" si="97"/>
        <v>22809.175905808755</v>
      </c>
      <c r="AZ171" s="40">
        <f>AT171*'[3]Opex Summary'!$E$67</f>
        <v>0</v>
      </c>
      <c r="BA171" s="40">
        <f>AU171*'[3]Opex Summary'!$E$67</f>
        <v>0</v>
      </c>
      <c r="BB171" s="40">
        <f>AV171*'[3]Opex Summary'!$E$68</f>
        <v>0</v>
      </c>
      <c r="BC171" s="118">
        <f>AW171*'[3]Opex Summary'!$E$66</f>
        <v>22809.175905808755</v>
      </c>
      <c r="BE171" s="1">
        <f t="shared" si="98"/>
        <v>23176.221759157754</v>
      </c>
      <c r="BF171" s="40">
        <f>AZ171*'[3]Opex Summary'!$F$67</f>
        <v>0</v>
      </c>
      <c r="BG171" s="40">
        <f>BA171*'[3]Opex Summary'!$F$67</f>
        <v>0</v>
      </c>
      <c r="BH171" s="40">
        <f>BB171*'[3]Opex Summary'!$F$68</f>
        <v>0</v>
      </c>
      <c r="BI171" s="118">
        <f>BC171*'[3]Opex Summary'!$F$66</f>
        <v>23176.221759157754</v>
      </c>
      <c r="BK171" s="1">
        <f t="shared" si="99"/>
        <v>23682.771841485082</v>
      </c>
      <c r="BL171" s="40">
        <f>BF171*'[3]Opex Summary'!$G$67</f>
        <v>0</v>
      </c>
      <c r="BM171" s="40">
        <f>BG171*'[3]Opex Summary'!$G$67</f>
        <v>0</v>
      </c>
      <c r="BN171" s="40">
        <f>BH171*'[3]Opex Summary'!$G$68</f>
        <v>0</v>
      </c>
      <c r="BO171" s="118">
        <f>BI171*'[3]Opex Summary'!$G$66</f>
        <v>23682.771841485082</v>
      </c>
      <c r="BQ171" s="1">
        <f t="shared" si="100"/>
        <v>24201.314006149409</v>
      </c>
      <c r="BR171" s="40">
        <f>BL171*'[3]Opex Summary'!$H$67</f>
        <v>0</v>
      </c>
      <c r="BS171" s="40">
        <f>BM171*'[3]Opex Summary'!$H$67</f>
        <v>0</v>
      </c>
      <c r="BT171" s="40">
        <f>BN171*'[3]Opex Summary'!$H$68</f>
        <v>0</v>
      </c>
      <c r="BU171" s="118">
        <f>BO171*'[3]Opex Summary'!$H$66</f>
        <v>24201.314006149409</v>
      </c>
      <c r="BW171" s="1">
        <f t="shared" si="101"/>
        <v>24730.107999237011</v>
      </c>
      <c r="BX171" s="40">
        <f>BR171*'[3]Opex Summary'!$I$67</f>
        <v>0</v>
      </c>
      <c r="BY171" s="40">
        <f>BS171*'[3]Opex Summary'!$I$67</f>
        <v>0</v>
      </c>
      <c r="BZ171" s="40">
        <f>BT171*'[3]Opex Summary'!$I$68</f>
        <v>0</v>
      </c>
      <c r="CA171" s="118">
        <f>BU171*'[3]Opex Summary'!$I$66</f>
        <v>24730.107999237011</v>
      </c>
    </row>
    <row r="172" spans="1:79" ht="12.75">
      <c r="A172" s="6" t="s">
        <v>86</v>
      </c>
      <c r="B172" s="20" t="s">
        <v>356</v>
      </c>
      <c r="C172" s="1">
        <v>2592654.5300000003</v>
      </c>
      <c r="D172" s="1">
        <v>4606141.6700000009</v>
      </c>
      <c r="E172" s="1">
        <v>4461103.54</v>
      </c>
      <c r="F172" s="1">
        <v>4901090.0299999993</v>
      </c>
      <c r="H172" s="59" t="s">
        <v>86</v>
      </c>
      <c r="I172" s="42" t="s">
        <v>356</v>
      </c>
      <c r="J172" s="1">
        <v>4901090.03</v>
      </c>
      <c r="K172" s="34">
        <f t="shared" si="118"/>
        <v>5023617.2807499999</v>
      </c>
      <c r="L172" s="36">
        <f>K172*U172</f>
        <v>1356376.6658025</v>
      </c>
      <c r="M172" s="36">
        <f>K172*V172</f>
        <v>3667240.6149474997</v>
      </c>
      <c r="N172" s="43"/>
      <c r="O172" s="36">
        <f>K172*U172</f>
        <v>1356376.6658025</v>
      </c>
      <c r="P172" s="36">
        <f>K172*V172</f>
        <v>3667240.6149474997</v>
      </c>
      <c r="Q172" s="36">
        <v>0</v>
      </c>
      <c r="R172"/>
      <c r="S172" s="38">
        <f t="shared" si="103"/>
        <v>5023617.2807499999</v>
      </c>
      <c r="T172"/>
      <c r="U172" s="39">
        <v>0.27</v>
      </c>
      <c r="V172" s="39">
        <v>0.73</v>
      </c>
      <c r="W172"/>
      <c r="X172" s="1">
        <f t="shared" si="110"/>
        <v>2592654.5300000003</v>
      </c>
      <c r="Y172" s="40">
        <f t="shared" si="111"/>
        <v>700016.72310000006</v>
      </c>
      <c r="Z172" s="40">
        <f t="shared" si="112"/>
        <v>1892637.8069000002</v>
      </c>
      <c r="AA172" s="40">
        <f>X172*W172</f>
        <v>0</v>
      </c>
      <c r="AB172" s="118"/>
      <c r="AC172" s="1">
        <f t="shared" si="113"/>
        <v>4606141.6700000009</v>
      </c>
      <c r="AD172" s="40">
        <f>AC172*U172</f>
        <v>1243658.2509000003</v>
      </c>
      <c r="AE172" s="40">
        <f>AC172*V172</f>
        <v>3362483.4191000005</v>
      </c>
      <c r="AF172" s="40">
        <f>AC172*W172</f>
        <v>0</v>
      </c>
      <c r="AG172" s="118"/>
      <c r="AH172" s="1">
        <f t="shared" si="116"/>
        <v>4461103.54</v>
      </c>
      <c r="AI172" s="40">
        <f t="shared" ref="AI172:AI178" si="121">AH172*U172</f>
        <v>1204497.9558000001</v>
      </c>
      <c r="AJ172" s="40">
        <f t="shared" ref="AJ172:AJ178" si="122">AH172*V172</f>
        <v>3256605.5841999999</v>
      </c>
      <c r="AK172" s="40"/>
      <c r="AL172" s="118"/>
      <c r="AM172" s="1">
        <f t="shared" si="117"/>
        <v>4901090.0299999993</v>
      </c>
      <c r="AN172" s="40">
        <f t="shared" ref="AN172:AN178" si="123">AM172*U172</f>
        <v>1323294.3080999998</v>
      </c>
      <c r="AO172" s="40">
        <f t="shared" ref="AO172:AO178" si="124">AM172*V172</f>
        <v>3577795.7218999993</v>
      </c>
      <c r="AP172" s="40"/>
      <c r="AQ172" s="118"/>
      <c r="AS172" s="1">
        <f>AM172*1.025*1.005</f>
        <v>5048735.3671537489</v>
      </c>
      <c r="AT172" s="40">
        <f>AN172*1.025*1.005</f>
        <v>1363158.5491315122</v>
      </c>
      <c r="AU172" s="40">
        <f>AO172*1.025*1.005</f>
        <v>3685576.8180222358</v>
      </c>
      <c r="AV172" s="40">
        <f t="shared" si="104"/>
        <v>0</v>
      </c>
      <c r="AW172" s="118">
        <f t="shared" si="104"/>
        <v>0</v>
      </c>
      <c r="AX172" s="4"/>
      <c r="AY172" s="1">
        <f t="shared" si="97"/>
        <v>5075078.5781811094</v>
      </c>
      <c r="AZ172" s="40">
        <f>AT172*'[3]Opex Summary'!$E$67</f>
        <v>1370271.2161088998</v>
      </c>
      <c r="BA172" s="40">
        <f>AU172*'[3]Opex Summary'!$E$67</f>
        <v>3704807.3620722094</v>
      </c>
      <c r="BB172" s="40">
        <f>AV172*'[3]Opex Summary'!$E$68</f>
        <v>0</v>
      </c>
      <c r="BC172" s="118">
        <f>AW172*'[3]Opex Summary'!$E$66</f>
        <v>0</v>
      </c>
      <c r="BE172" s="1">
        <f t="shared" si="98"/>
        <v>5142650.1874703784</v>
      </c>
      <c r="BF172" s="40">
        <f>AZ172*'[3]Opex Summary'!$F$67</f>
        <v>1388515.5506170026</v>
      </c>
      <c r="BG172" s="40">
        <f>BA172*'[3]Opex Summary'!$F$67</f>
        <v>3754134.6368533759</v>
      </c>
      <c r="BH172" s="40">
        <f>BB172*'[3]Opex Summary'!$F$68</f>
        <v>0</v>
      </c>
      <c r="BI172" s="118">
        <f>BC172*'[3]Opex Summary'!$F$66</f>
        <v>0</v>
      </c>
      <c r="BK172" s="1">
        <f t="shared" si="99"/>
        <v>5238771.2771890834</v>
      </c>
      <c r="BL172" s="40">
        <f>BF172*'[3]Opex Summary'!$G$67</f>
        <v>1414468.2448410529</v>
      </c>
      <c r="BM172" s="40">
        <f>BG172*'[3]Opex Summary'!$G$67</f>
        <v>3824303.0323480302</v>
      </c>
      <c r="BN172" s="40">
        <f>BH172*'[3]Opex Summary'!$G$68</f>
        <v>0</v>
      </c>
      <c r="BO172" s="118">
        <f>BI172*'[3]Opex Summary'!$G$66</f>
        <v>0</v>
      </c>
      <c r="BQ172" s="1">
        <f t="shared" si="100"/>
        <v>5338111.384711029</v>
      </c>
      <c r="BR172" s="40">
        <f>BL172*'[3]Opex Summary'!$H$67</f>
        <v>1441290.0738719783</v>
      </c>
      <c r="BS172" s="40">
        <f>BM172*'[3]Opex Summary'!$H$67</f>
        <v>3896821.3108390509</v>
      </c>
      <c r="BT172" s="40">
        <f>BN172*'[3]Opex Summary'!$H$68</f>
        <v>0</v>
      </c>
      <c r="BU172" s="118">
        <f>BO172*'[3]Opex Summary'!$H$66</f>
        <v>0</v>
      </c>
      <c r="BW172" s="1">
        <f t="shared" si="101"/>
        <v>5440212.8843340874</v>
      </c>
      <c r="BX172" s="40">
        <f>BR172*'[3]Opex Summary'!$I$67</f>
        <v>1468857.4787702041</v>
      </c>
      <c r="BY172" s="40">
        <f>BS172*'[3]Opex Summary'!$I$67</f>
        <v>3971355.4055638835</v>
      </c>
      <c r="BZ172" s="40">
        <f>BT172*'[3]Opex Summary'!$I$68</f>
        <v>0</v>
      </c>
      <c r="CA172" s="118">
        <f>BU172*'[3]Opex Summary'!$I$66</f>
        <v>0</v>
      </c>
    </row>
    <row r="173" spans="1:79" ht="12.75">
      <c r="A173" s="6" t="s">
        <v>87</v>
      </c>
      <c r="B173" s="20" t="s">
        <v>357</v>
      </c>
      <c r="C173" s="1">
        <v>404674.66000000003</v>
      </c>
      <c r="D173" s="1">
        <v>831458.07</v>
      </c>
      <c r="E173" s="1">
        <v>1049362.55</v>
      </c>
      <c r="F173" s="1">
        <v>1218600.6000000001</v>
      </c>
      <c r="H173" s="59" t="s">
        <v>87</v>
      </c>
      <c r="I173" s="42" t="s">
        <v>357</v>
      </c>
      <c r="J173" s="1">
        <v>1218600.6000000001</v>
      </c>
      <c r="K173" s="34">
        <f t="shared" si="118"/>
        <v>1249065.615</v>
      </c>
      <c r="L173" s="36">
        <f>K173</f>
        <v>1249065.615</v>
      </c>
      <c r="M173" s="36">
        <v>0</v>
      </c>
      <c r="N173" s="43"/>
      <c r="O173" s="36">
        <f>K173*U173</f>
        <v>1249065.615</v>
      </c>
      <c r="P173" s="36">
        <f>K173*V173</f>
        <v>0</v>
      </c>
      <c r="Q173" s="36">
        <v>0</v>
      </c>
      <c r="R173"/>
      <c r="S173" s="38">
        <f t="shared" si="103"/>
        <v>1249065.615</v>
      </c>
      <c r="T173"/>
      <c r="U173" s="39">
        <v>1</v>
      </c>
      <c r="V173" s="39">
        <v>0</v>
      </c>
      <c r="W173"/>
      <c r="X173" s="1">
        <f t="shared" si="110"/>
        <v>404674.66000000003</v>
      </c>
      <c r="Y173" s="40">
        <f t="shared" si="111"/>
        <v>404674.66000000003</v>
      </c>
      <c r="Z173" s="40">
        <f t="shared" si="112"/>
        <v>0</v>
      </c>
      <c r="AA173" s="40">
        <f t="shared" ref="AA173:AA197" si="125">X173*W173</f>
        <v>0</v>
      </c>
      <c r="AB173" s="118"/>
      <c r="AC173" s="1">
        <f t="shared" si="113"/>
        <v>831458.07</v>
      </c>
      <c r="AD173" s="40">
        <f t="shared" ref="AD173:AD197" si="126">AC173*U173</f>
        <v>831458.07</v>
      </c>
      <c r="AE173" s="40">
        <f t="shared" ref="AE173:AE197" si="127">AC173*V173</f>
        <v>0</v>
      </c>
      <c r="AF173" s="40">
        <f t="shared" ref="AF173:AF197" si="128">AC173*W173</f>
        <v>0</v>
      </c>
      <c r="AG173" s="118"/>
      <c r="AH173" s="1">
        <f t="shared" si="116"/>
        <v>1049362.55</v>
      </c>
      <c r="AI173" s="40">
        <f t="shared" si="121"/>
        <v>1049362.55</v>
      </c>
      <c r="AJ173" s="40">
        <f t="shared" si="122"/>
        <v>0</v>
      </c>
      <c r="AK173" s="40"/>
      <c r="AL173" s="118"/>
      <c r="AM173" s="1">
        <f t="shared" si="117"/>
        <v>1218600.6000000001</v>
      </c>
      <c r="AN173" s="40">
        <f t="shared" si="123"/>
        <v>1218600.6000000001</v>
      </c>
      <c r="AO173" s="40">
        <f t="shared" si="124"/>
        <v>0</v>
      </c>
      <c r="AP173" s="40"/>
      <c r="AQ173" s="118"/>
      <c r="AS173" s="1">
        <f t="shared" si="109"/>
        <v>1249065.615</v>
      </c>
      <c r="AT173" s="40">
        <f t="shared" si="109"/>
        <v>1249065.615</v>
      </c>
      <c r="AU173" s="40">
        <f t="shared" si="109"/>
        <v>0</v>
      </c>
      <c r="AV173" s="40">
        <f t="shared" si="104"/>
        <v>0</v>
      </c>
      <c r="AW173" s="118">
        <f t="shared" si="104"/>
        <v>0</v>
      </c>
      <c r="AX173" s="4"/>
      <c r="AY173" s="1">
        <f t="shared" si="97"/>
        <v>1255582.969681934</v>
      </c>
      <c r="AZ173" s="40">
        <f>AT173*'[3]Opex Summary'!$E$67</f>
        <v>1255582.969681934</v>
      </c>
      <c r="BA173" s="40">
        <f>AU173*'[3]Opex Summary'!$E$67</f>
        <v>0</v>
      </c>
      <c r="BB173" s="40">
        <f>AV173*'[3]Opex Summary'!$E$68</f>
        <v>0</v>
      </c>
      <c r="BC173" s="118">
        <f>AW173*'[3]Opex Summary'!$E$66</f>
        <v>0</v>
      </c>
      <c r="BE173" s="1">
        <f t="shared" si="98"/>
        <v>1272300.2993844459</v>
      </c>
      <c r="BF173" s="40">
        <f>AZ173*'[3]Opex Summary'!$F$67</f>
        <v>1272300.2993844459</v>
      </c>
      <c r="BG173" s="40">
        <f>BA173*'[3]Opex Summary'!$F$67</f>
        <v>0</v>
      </c>
      <c r="BH173" s="40">
        <f>BB173*'[3]Opex Summary'!$F$68</f>
        <v>0</v>
      </c>
      <c r="BI173" s="118">
        <f>BC173*'[3]Opex Summary'!$F$66</f>
        <v>0</v>
      </c>
      <c r="BK173" s="1">
        <f t="shared" si="99"/>
        <v>1296080.8185269355</v>
      </c>
      <c r="BL173" s="40">
        <f>BF173*'[3]Opex Summary'!$G$67</f>
        <v>1296080.8185269355</v>
      </c>
      <c r="BM173" s="40">
        <f>BG173*'[3]Opex Summary'!$G$67</f>
        <v>0</v>
      </c>
      <c r="BN173" s="40">
        <f>BH173*'[3]Opex Summary'!$G$68</f>
        <v>0</v>
      </c>
      <c r="BO173" s="118">
        <f>BI173*'[3]Opex Summary'!$G$66</f>
        <v>0</v>
      </c>
      <c r="BQ173" s="1">
        <f t="shared" si="100"/>
        <v>1320657.7280839952</v>
      </c>
      <c r="BR173" s="40">
        <f>BL173*'[3]Opex Summary'!$H$67</f>
        <v>1320657.7280839952</v>
      </c>
      <c r="BS173" s="40">
        <f>BM173*'[3]Opex Summary'!$H$67</f>
        <v>0</v>
      </c>
      <c r="BT173" s="40">
        <f>BN173*'[3]Opex Summary'!$H$68</f>
        <v>0</v>
      </c>
      <c r="BU173" s="118">
        <f>BO173*'[3]Opex Summary'!$H$66</f>
        <v>0</v>
      </c>
      <c r="BW173" s="1">
        <f t="shared" si="101"/>
        <v>1345917.8106878086</v>
      </c>
      <c r="BX173" s="40">
        <f>BR173*'[3]Opex Summary'!$I$67</f>
        <v>1345917.8106878086</v>
      </c>
      <c r="BY173" s="40">
        <f>BS173*'[3]Opex Summary'!$I$67</f>
        <v>0</v>
      </c>
      <c r="BZ173" s="40">
        <f>BT173*'[3]Opex Summary'!$I$68</f>
        <v>0</v>
      </c>
      <c r="CA173" s="118">
        <f>BU173*'[3]Opex Summary'!$I$66</f>
        <v>0</v>
      </c>
    </row>
    <row r="174" spans="1:79" ht="12.75">
      <c r="A174" s="6" t="s">
        <v>88</v>
      </c>
      <c r="B174" s="20" t="s">
        <v>358</v>
      </c>
      <c r="C174" s="1">
        <v>2176839.2800000003</v>
      </c>
      <c r="D174" s="1">
        <v>0</v>
      </c>
      <c r="E174" s="1">
        <v>0</v>
      </c>
      <c r="F174" s="1">
        <v>0</v>
      </c>
      <c r="H174" s="59" t="s">
        <v>88</v>
      </c>
      <c r="I174" s="42" t="s">
        <v>358</v>
      </c>
      <c r="J174" s="1">
        <v>0</v>
      </c>
      <c r="K174" s="34">
        <f t="shared" si="118"/>
        <v>0</v>
      </c>
      <c r="L174" s="36">
        <v>0</v>
      </c>
      <c r="M174" s="36">
        <v>0</v>
      </c>
      <c r="N174" s="43">
        <v>-52460</v>
      </c>
      <c r="O174" s="36">
        <f>-N174*40%</f>
        <v>20984</v>
      </c>
      <c r="P174" s="36">
        <f>-N174*60%</f>
        <v>31476</v>
      </c>
      <c r="Q174" s="36"/>
      <c r="R174"/>
      <c r="S174" s="38">
        <f t="shared" si="103"/>
        <v>0</v>
      </c>
      <c r="T174"/>
      <c r="U174" s="39">
        <v>0.27</v>
      </c>
      <c r="V174" s="39">
        <v>0.73</v>
      </c>
      <c r="W174"/>
      <c r="X174" s="1">
        <f t="shared" si="110"/>
        <v>2176839.2800000003</v>
      </c>
      <c r="Y174" s="40">
        <f t="shared" si="111"/>
        <v>587746.60560000013</v>
      </c>
      <c r="Z174" s="40">
        <f t="shared" si="112"/>
        <v>1589092.6744000001</v>
      </c>
      <c r="AA174" s="40">
        <f t="shared" si="125"/>
        <v>0</v>
      </c>
      <c r="AB174" s="118"/>
      <c r="AC174" s="1">
        <f t="shared" si="113"/>
        <v>0</v>
      </c>
      <c r="AD174" s="40">
        <f t="shared" si="126"/>
        <v>0</v>
      </c>
      <c r="AE174" s="40">
        <f t="shared" si="127"/>
        <v>0</v>
      </c>
      <c r="AF174" s="40">
        <f t="shared" si="128"/>
        <v>0</v>
      </c>
      <c r="AG174" s="118"/>
      <c r="AH174" s="1">
        <f t="shared" si="116"/>
        <v>0</v>
      </c>
      <c r="AI174" s="40">
        <f t="shared" si="121"/>
        <v>0</v>
      </c>
      <c r="AJ174" s="40">
        <f t="shared" si="122"/>
        <v>0</v>
      </c>
      <c r="AK174" s="40"/>
      <c r="AL174" s="118"/>
      <c r="AM174" s="1">
        <f t="shared" si="117"/>
        <v>0</v>
      </c>
      <c r="AN174" s="40">
        <f t="shared" si="123"/>
        <v>0</v>
      </c>
      <c r="AO174" s="40">
        <f t="shared" si="124"/>
        <v>0</v>
      </c>
      <c r="AP174" s="40"/>
      <c r="AQ174" s="118"/>
      <c r="AS174" s="1">
        <f t="shared" si="109"/>
        <v>0</v>
      </c>
      <c r="AT174" s="40">
        <f t="shared" si="109"/>
        <v>0</v>
      </c>
      <c r="AU174" s="40">
        <f t="shared" si="109"/>
        <v>0</v>
      </c>
      <c r="AV174" s="40">
        <f t="shared" si="104"/>
        <v>0</v>
      </c>
      <c r="AW174" s="118">
        <f t="shared" si="104"/>
        <v>0</v>
      </c>
      <c r="AX174" s="4"/>
      <c r="AY174" s="1">
        <f t="shared" si="97"/>
        <v>0</v>
      </c>
      <c r="AZ174" s="40">
        <f>AT174*'[3]Opex Summary'!$E$67</f>
        <v>0</v>
      </c>
      <c r="BA174" s="40">
        <f>AU174*'[3]Opex Summary'!$E$67</f>
        <v>0</v>
      </c>
      <c r="BB174" s="40">
        <f>AV174*'[3]Opex Summary'!$E$68</f>
        <v>0</v>
      </c>
      <c r="BC174" s="118">
        <f>AW174*'[3]Opex Summary'!$E$66</f>
        <v>0</v>
      </c>
      <c r="BE174" s="1">
        <f t="shared" si="98"/>
        <v>0</v>
      </c>
      <c r="BF174" s="40">
        <f>AZ174*'[3]Opex Summary'!$F$67</f>
        <v>0</v>
      </c>
      <c r="BG174" s="40">
        <f>BA174*'[3]Opex Summary'!$F$67</f>
        <v>0</v>
      </c>
      <c r="BH174" s="40">
        <f>BB174*'[3]Opex Summary'!$F$68</f>
        <v>0</v>
      </c>
      <c r="BI174" s="118">
        <f>BC174*'[3]Opex Summary'!$F$66</f>
        <v>0</v>
      </c>
      <c r="BK174" s="1">
        <f t="shared" si="99"/>
        <v>0</v>
      </c>
      <c r="BL174" s="40">
        <f>BF174*'[3]Opex Summary'!$G$67</f>
        <v>0</v>
      </c>
      <c r="BM174" s="40">
        <f>BG174*'[3]Opex Summary'!$G$67</f>
        <v>0</v>
      </c>
      <c r="BN174" s="40">
        <f>BH174*'[3]Opex Summary'!$G$68</f>
        <v>0</v>
      </c>
      <c r="BO174" s="118">
        <f>BI174*'[3]Opex Summary'!$G$66</f>
        <v>0</v>
      </c>
      <c r="BQ174" s="1">
        <f t="shared" si="100"/>
        <v>0</v>
      </c>
      <c r="BR174" s="40">
        <f>BL174*'[3]Opex Summary'!$H$67</f>
        <v>0</v>
      </c>
      <c r="BS174" s="40">
        <f>BM174*'[3]Opex Summary'!$H$67</f>
        <v>0</v>
      </c>
      <c r="BT174" s="40">
        <f>BN174*'[3]Opex Summary'!$H$68</f>
        <v>0</v>
      </c>
      <c r="BU174" s="118">
        <f>BO174*'[3]Opex Summary'!$H$66</f>
        <v>0</v>
      </c>
      <c r="BW174" s="1">
        <f t="shared" si="101"/>
        <v>0</v>
      </c>
      <c r="BX174" s="40">
        <f>BR174*'[3]Opex Summary'!$I$67</f>
        <v>0</v>
      </c>
      <c r="BY174" s="40">
        <f>BS174*'[3]Opex Summary'!$I$67</f>
        <v>0</v>
      </c>
      <c r="BZ174" s="40">
        <f>BT174*'[3]Opex Summary'!$I$68</f>
        <v>0</v>
      </c>
      <c r="CA174" s="118">
        <f>BU174*'[3]Opex Summary'!$I$66</f>
        <v>0</v>
      </c>
    </row>
    <row r="175" spans="1:79" ht="12.75">
      <c r="A175" s="6" t="s">
        <v>89</v>
      </c>
      <c r="B175" s="20" t="s">
        <v>359</v>
      </c>
      <c r="C175" s="1">
        <v>416125.37000000005</v>
      </c>
      <c r="D175" s="1">
        <v>0</v>
      </c>
      <c r="E175" s="1">
        <v>0</v>
      </c>
      <c r="F175" s="1">
        <v>0</v>
      </c>
      <c r="H175" s="59" t="s">
        <v>89</v>
      </c>
      <c r="I175" s="42" t="s">
        <v>359</v>
      </c>
      <c r="J175" s="1">
        <v>0</v>
      </c>
      <c r="K175" s="34">
        <f t="shared" si="118"/>
        <v>0</v>
      </c>
      <c r="L175" s="36">
        <v>0</v>
      </c>
      <c r="M175" s="36">
        <v>0</v>
      </c>
      <c r="N175" s="43"/>
      <c r="O175" s="36">
        <f>K175*U175</f>
        <v>0</v>
      </c>
      <c r="P175" s="36">
        <f>K175*V175</f>
        <v>0</v>
      </c>
      <c r="Q175" s="36"/>
      <c r="R175"/>
      <c r="S175" s="38">
        <f t="shared" si="103"/>
        <v>0</v>
      </c>
      <c r="T175"/>
      <c r="U175" s="39">
        <v>1</v>
      </c>
      <c r="V175" s="39">
        <v>0</v>
      </c>
      <c r="W175"/>
      <c r="X175" s="1">
        <f t="shared" si="110"/>
        <v>416125.37000000005</v>
      </c>
      <c r="Y175" s="40">
        <f t="shared" si="111"/>
        <v>416125.37000000005</v>
      </c>
      <c r="Z175" s="40">
        <f t="shared" si="112"/>
        <v>0</v>
      </c>
      <c r="AA175" s="40">
        <f t="shared" si="125"/>
        <v>0</v>
      </c>
      <c r="AB175" s="118"/>
      <c r="AC175" s="1">
        <f t="shared" si="113"/>
        <v>0</v>
      </c>
      <c r="AD175" s="40">
        <f t="shared" si="126"/>
        <v>0</v>
      </c>
      <c r="AE175" s="40">
        <f t="shared" si="127"/>
        <v>0</v>
      </c>
      <c r="AF175" s="40">
        <f t="shared" si="128"/>
        <v>0</v>
      </c>
      <c r="AG175" s="118"/>
      <c r="AH175" s="1">
        <f t="shared" si="116"/>
        <v>0</v>
      </c>
      <c r="AI175" s="40">
        <f t="shared" si="121"/>
        <v>0</v>
      </c>
      <c r="AJ175" s="40">
        <f t="shared" si="122"/>
        <v>0</v>
      </c>
      <c r="AK175" s="40"/>
      <c r="AL175" s="118"/>
      <c r="AM175" s="1">
        <f t="shared" si="117"/>
        <v>0</v>
      </c>
      <c r="AN175" s="40">
        <f t="shared" si="123"/>
        <v>0</v>
      </c>
      <c r="AO175" s="40">
        <f t="shared" si="124"/>
        <v>0</v>
      </c>
      <c r="AP175" s="40"/>
      <c r="AQ175" s="118"/>
      <c r="AS175" s="1">
        <f t="shared" si="109"/>
        <v>0</v>
      </c>
      <c r="AT175" s="40">
        <f t="shared" si="109"/>
        <v>0</v>
      </c>
      <c r="AU175" s="40">
        <f t="shared" si="109"/>
        <v>0</v>
      </c>
      <c r="AV175" s="40">
        <f t="shared" si="104"/>
        <v>0</v>
      </c>
      <c r="AW175" s="118">
        <f t="shared" si="104"/>
        <v>0</v>
      </c>
      <c r="AX175" s="4"/>
      <c r="AY175" s="1">
        <f t="shared" si="97"/>
        <v>0</v>
      </c>
      <c r="AZ175" s="40">
        <f>AT175*'[3]Opex Summary'!$E$67</f>
        <v>0</v>
      </c>
      <c r="BA175" s="40">
        <f>AU175*'[3]Opex Summary'!$E$67</f>
        <v>0</v>
      </c>
      <c r="BB175" s="40">
        <f>AV175*'[3]Opex Summary'!$E$68</f>
        <v>0</v>
      </c>
      <c r="BC175" s="118">
        <f>AW175*'[3]Opex Summary'!$E$66</f>
        <v>0</v>
      </c>
      <c r="BE175" s="1">
        <f t="shared" si="98"/>
        <v>0</v>
      </c>
      <c r="BF175" s="40">
        <f>AZ175*'[3]Opex Summary'!$F$67</f>
        <v>0</v>
      </c>
      <c r="BG175" s="40">
        <f>BA175*'[3]Opex Summary'!$F$67</f>
        <v>0</v>
      </c>
      <c r="BH175" s="40">
        <f>BB175*'[3]Opex Summary'!$F$68</f>
        <v>0</v>
      </c>
      <c r="BI175" s="118">
        <f>BC175*'[3]Opex Summary'!$F$66</f>
        <v>0</v>
      </c>
      <c r="BK175" s="1">
        <f t="shared" si="99"/>
        <v>0</v>
      </c>
      <c r="BL175" s="40">
        <f>BF175*'[3]Opex Summary'!$G$67</f>
        <v>0</v>
      </c>
      <c r="BM175" s="40">
        <f>BG175*'[3]Opex Summary'!$G$67</f>
        <v>0</v>
      </c>
      <c r="BN175" s="40">
        <f>BH175*'[3]Opex Summary'!$G$68</f>
        <v>0</v>
      </c>
      <c r="BO175" s="118">
        <f>BI175*'[3]Opex Summary'!$G$66</f>
        <v>0</v>
      </c>
      <c r="BQ175" s="1">
        <f t="shared" si="100"/>
        <v>0</v>
      </c>
      <c r="BR175" s="40">
        <f>BL175*'[3]Opex Summary'!$H$67</f>
        <v>0</v>
      </c>
      <c r="BS175" s="40">
        <f>BM175*'[3]Opex Summary'!$H$67</f>
        <v>0</v>
      </c>
      <c r="BT175" s="40">
        <f>BN175*'[3]Opex Summary'!$H$68</f>
        <v>0</v>
      </c>
      <c r="BU175" s="118">
        <f>BO175*'[3]Opex Summary'!$H$66</f>
        <v>0</v>
      </c>
      <c r="BW175" s="1">
        <f t="shared" si="101"/>
        <v>0</v>
      </c>
      <c r="BX175" s="40">
        <f>BR175*'[3]Opex Summary'!$I$67</f>
        <v>0</v>
      </c>
      <c r="BY175" s="40">
        <f>BS175*'[3]Opex Summary'!$I$67</f>
        <v>0</v>
      </c>
      <c r="BZ175" s="40">
        <f>BT175*'[3]Opex Summary'!$I$68</f>
        <v>0</v>
      </c>
      <c r="CA175" s="118">
        <f>BU175*'[3]Opex Summary'!$I$66</f>
        <v>0</v>
      </c>
    </row>
    <row r="176" spans="1:79" ht="12.75">
      <c r="A176" s="6" t="s">
        <v>90</v>
      </c>
      <c r="B176" s="20" t="s">
        <v>360</v>
      </c>
      <c r="C176" s="1">
        <v>79378.319999999992</v>
      </c>
      <c r="D176" s="1">
        <v>5024.8499999999985</v>
      </c>
      <c r="E176" s="1">
        <v>220.76000000000002</v>
      </c>
      <c r="F176" s="1">
        <v>711.39</v>
      </c>
      <c r="H176" s="59" t="s">
        <v>90</v>
      </c>
      <c r="I176" s="42" t="s">
        <v>360</v>
      </c>
      <c r="J176" s="1">
        <v>711.39</v>
      </c>
      <c r="K176" s="34">
        <f t="shared" si="118"/>
        <v>729.1747499999999</v>
      </c>
      <c r="L176" s="36">
        <f>K176</f>
        <v>729.1747499999999</v>
      </c>
      <c r="M176" s="36">
        <v>0</v>
      </c>
      <c r="N176" s="43"/>
      <c r="O176" s="36">
        <v>709.3157799999999</v>
      </c>
      <c r="P176" s="36">
        <v>0</v>
      </c>
      <c r="Q176" s="36">
        <v>0</v>
      </c>
      <c r="R176"/>
      <c r="S176" s="38">
        <f t="shared" si="103"/>
        <v>709.3157799999999</v>
      </c>
      <c r="T176"/>
      <c r="U176" s="39">
        <v>1</v>
      </c>
      <c r="V176" s="39">
        <v>0</v>
      </c>
      <c r="W176"/>
      <c r="X176" s="1">
        <f t="shared" si="110"/>
        <v>79378.319999999992</v>
      </c>
      <c r="Y176" s="40">
        <f t="shared" si="111"/>
        <v>79378.319999999992</v>
      </c>
      <c r="Z176" s="40">
        <f t="shared" si="112"/>
        <v>0</v>
      </c>
      <c r="AA176" s="40">
        <f t="shared" si="125"/>
        <v>0</v>
      </c>
      <c r="AB176" s="118"/>
      <c r="AC176" s="1">
        <f t="shared" si="113"/>
        <v>5024.8499999999985</v>
      </c>
      <c r="AD176" s="40">
        <f t="shared" si="126"/>
        <v>5024.8499999999985</v>
      </c>
      <c r="AE176" s="40">
        <f t="shared" si="127"/>
        <v>0</v>
      </c>
      <c r="AF176" s="40">
        <f t="shared" si="128"/>
        <v>0</v>
      </c>
      <c r="AG176" s="118"/>
      <c r="AH176" s="1">
        <f t="shared" si="116"/>
        <v>220.76000000000002</v>
      </c>
      <c r="AI176" s="40">
        <f t="shared" si="121"/>
        <v>220.76000000000002</v>
      </c>
      <c r="AJ176" s="40">
        <f t="shared" si="122"/>
        <v>0</v>
      </c>
      <c r="AK176" s="40"/>
      <c r="AL176" s="118"/>
      <c r="AM176" s="1">
        <f t="shared" si="117"/>
        <v>711.39</v>
      </c>
      <c r="AN176" s="40">
        <f t="shared" si="123"/>
        <v>711.39</v>
      </c>
      <c r="AO176" s="40">
        <f t="shared" si="124"/>
        <v>0</v>
      </c>
      <c r="AP176" s="40"/>
      <c r="AQ176" s="118"/>
      <c r="AS176" s="1">
        <f t="shared" si="109"/>
        <v>729.1747499999999</v>
      </c>
      <c r="AT176" s="40">
        <f t="shared" si="109"/>
        <v>729.1747499999999</v>
      </c>
      <c r="AU176" s="40">
        <f t="shared" si="109"/>
        <v>0</v>
      </c>
      <c r="AV176" s="40">
        <f t="shared" si="104"/>
        <v>0</v>
      </c>
      <c r="AW176" s="118">
        <f t="shared" si="104"/>
        <v>0</v>
      </c>
      <c r="AX176" s="4"/>
      <c r="AY176" s="1">
        <f t="shared" si="97"/>
        <v>732.97942640273686</v>
      </c>
      <c r="AZ176" s="40">
        <f>AT176*'[3]Opex Summary'!$E$67</f>
        <v>732.97942640273686</v>
      </c>
      <c r="BA176" s="40">
        <f>AU176*'[3]Opex Summary'!$E$67</f>
        <v>0</v>
      </c>
      <c r="BB176" s="40">
        <f>AV176*'[3]Opex Summary'!$E$68</f>
        <v>0</v>
      </c>
      <c r="BC176" s="118">
        <f>AW176*'[3]Opex Summary'!$E$66</f>
        <v>0</v>
      </c>
      <c r="BE176" s="1">
        <f t="shared" si="98"/>
        <v>742.73860523218264</v>
      </c>
      <c r="BF176" s="40">
        <f>AZ176*'[3]Opex Summary'!$F$67</f>
        <v>742.73860523218264</v>
      </c>
      <c r="BG176" s="40">
        <f>BA176*'[3]Opex Summary'!$F$67</f>
        <v>0</v>
      </c>
      <c r="BH176" s="40">
        <f>BB176*'[3]Opex Summary'!$F$68</f>
        <v>0</v>
      </c>
      <c r="BI176" s="118">
        <f>BC176*'[3]Opex Summary'!$F$66</f>
        <v>0</v>
      </c>
      <c r="BK176" s="1">
        <f t="shared" si="99"/>
        <v>756.62110579288776</v>
      </c>
      <c r="BL176" s="40">
        <f>BF176*'[3]Opex Summary'!$G$67</f>
        <v>756.62110579288776</v>
      </c>
      <c r="BM176" s="40">
        <f>BG176*'[3]Opex Summary'!$G$67</f>
        <v>0</v>
      </c>
      <c r="BN176" s="40">
        <f>BH176*'[3]Opex Summary'!$G$68</f>
        <v>0</v>
      </c>
      <c r="BO176" s="118">
        <f>BI176*'[3]Opex Summary'!$G$66</f>
        <v>0</v>
      </c>
      <c r="BQ176" s="1">
        <f t="shared" si="100"/>
        <v>770.96852010549901</v>
      </c>
      <c r="BR176" s="40">
        <f>BL176*'[3]Opex Summary'!$H$67</f>
        <v>770.96852010549901</v>
      </c>
      <c r="BS176" s="40">
        <f>BM176*'[3]Opex Summary'!$H$67</f>
        <v>0</v>
      </c>
      <c r="BT176" s="40">
        <f>BN176*'[3]Opex Summary'!$H$68</f>
        <v>0</v>
      </c>
      <c r="BU176" s="118">
        <f>BO176*'[3]Opex Summary'!$H$66</f>
        <v>0</v>
      </c>
      <c r="BW176" s="1">
        <f t="shared" si="101"/>
        <v>785.71475456782139</v>
      </c>
      <c r="BX176" s="40">
        <f>BR176*'[3]Opex Summary'!$I$67</f>
        <v>785.71475456782139</v>
      </c>
      <c r="BY176" s="40">
        <f>BS176*'[3]Opex Summary'!$I$67</f>
        <v>0</v>
      </c>
      <c r="BZ176" s="40">
        <f>BT176*'[3]Opex Summary'!$I$68</f>
        <v>0</v>
      </c>
      <c r="CA176" s="118">
        <f>BU176*'[3]Opex Summary'!$I$66</f>
        <v>0</v>
      </c>
    </row>
    <row r="177" spans="1:79" ht="12.75">
      <c r="A177" s="6" t="s">
        <v>91</v>
      </c>
      <c r="B177" s="20" t="s">
        <v>659</v>
      </c>
      <c r="C177" s="1">
        <v>103413.42000000001</v>
      </c>
      <c r="D177" s="1">
        <v>83765.27</v>
      </c>
      <c r="E177" s="1">
        <v>110611.29999999999</v>
      </c>
      <c r="F177" s="1">
        <v>25056.13</v>
      </c>
      <c r="H177" s="59" t="s">
        <v>91</v>
      </c>
      <c r="I177" s="42" t="s">
        <v>361</v>
      </c>
      <c r="J177" s="1">
        <v>25056.13</v>
      </c>
      <c r="K177" s="34">
        <f t="shared" si="118"/>
        <v>25682.53325</v>
      </c>
      <c r="L177" s="36">
        <f>K177</f>
        <v>25682.53325</v>
      </c>
      <c r="M177" s="36">
        <v>0</v>
      </c>
      <c r="N177" s="43"/>
      <c r="O177" s="36">
        <f>L177</f>
        <v>25682.53325</v>
      </c>
      <c r="P177" s="36">
        <v>0</v>
      </c>
      <c r="Q177" s="36">
        <v>0</v>
      </c>
      <c r="R177"/>
      <c r="S177" s="38">
        <f t="shared" si="103"/>
        <v>25682.53325</v>
      </c>
      <c r="T177"/>
      <c r="U177" s="39">
        <v>1</v>
      </c>
      <c r="V177" s="39">
        <v>0</v>
      </c>
      <c r="W177"/>
      <c r="X177" s="1">
        <f t="shared" si="110"/>
        <v>103413.42000000001</v>
      </c>
      <c r="Y177" s="40">
        <f t="shared" si="111"/>
        <v>103413.42000000001</v>
      </c>
      <c r="Z177" s="40">
        <f t="shared" si="112"/>
        <v>0</v>
      </c>
      <c r="AA177" s="40">
        <f t="shared" si="125"/>
        <v>0</v>
      </c>
      <c r="AB177" s="118"/>
      <c r="AC177" s="1">
        <f t="shared" si="113"/>
        <v>83765.27</v>
      </c>
      <c r="AD177" s="40">
        <f t="shared" si="126"/>
        <v>83765.27</v>
      </c>
      <c r="AE177" s="40">
        <f t="shared" si="127"/>
        <v>0</v>
      </c>
      <c r="AF177" s="40">
        <f t="shared" si="128"/>
        <v>0</v>
      </c>
      <c r="AG177" s="118"/>
      <c r="AH177" s="1">
        <f t="shared" si="116"/>
        <v>110611.29999999999</v>
      </c>
      <c r="AI177" s="40">
        <f t="shared" si="121"/>
        <v>110611.29999999999</v>
      </c>
      <c r="AJ177" s="40">
        <f t="shared" si="122"/>
        <v>0</v>
      </c>
      <c r="AK177" s="40"/>
      <c r="AL177" s="118"/>
      <c r="AM177" s="1">
        <f t="shared" si="117"/>
        <v>25056.13</v>
      </c>
      <c r="AN177" s="40">
        <f t="shared" si="123"/>
        <v>25056.13</v>
      </c>
      <c r="AO177" s="40">
        <f t="shared" si="124"/>
        <v>0</v>
      </c>
      <c r="AP177" s="40"/>
      <c r="AQ177" s="118"/>
      <c r="AS177" s="1">
        <f t="shared" si="109"/>
        <v>25682.53325</v>
      </c>
      <c r="AT177" s="40">
        <f t="shared" si="109"/>
        <v>25682.53325</v>
      </c>
      <c r="AU177" s="40">
        <f t="shared" si="109"/>
        <v>0</v>
      </c>
      <c r="AV177" s="40">
        <f t="shared" si="104"/>
        <v>0</v>
      </c>
      <c r="AW177" s="118">
        <f t="shared" si="104"/>
        <v>0</v>
      </c>
      <c r="AX177" s="4"/>
      <c r="AY177" s="1">
        <f t="shared" si="97"/>
        <v>25816.53916314878</v>
      </c>
      <c r="AZ177" s="40">
        <f>AT177*'[3]Opex Summary'!$E$67</f>
        <v>25816.53916314878</v>
      </c>
      <c r="BA177" s="40">
        <f>AU177*'[3]Opex Summary'!$E$67</f>
        <v>0</v>
      </c>
      <c r="BB177" s="40">
        <f>AV177*'[3]Opex Summary'!$E$68</f>
        <v>0</v>
      </c>
      <c r="BC177" s="118">
        <f>AW177*'[3]Opex Summary'!$E$66</f>
        <v>0</v>
      </c>
      <c r="BE177" s="1">
        <f t="shared" si="98"/>
        <v>26160.270806050481</v>
      </c>
      <c r="BF177" s="40">
        <f>AZ177*'[3]Opex Summary'!$F$67</f>
        <v>26160.270806050481</v>
      </c>
      <c r="BG177" s="40">
        <f>BA177*'[3]Opex Summary'!$F$67</f>
        <v>0</v>
      </c>
      <c r="BH177" s="40">
        <f>BB177*'[3]Opex Summary'!$F$68</f>
        <v>0</v>
      </c>
      <c r="BI177" s="118">
        <f>BC177*'[3]Opex Summary'!$F$66</f>
        <v>0</v>
      </c>
      <c r="BK177" s="1">
        <f t="shared" si="99"/>
        <v>26649.231486934528</v>
      </c>
      <c r="BL177" s="40">
        <f>BF177*'[3]Opex Summary'!$G$67</f>
        <v>26649.231486934528</v>
      </c>
      <c r="BM177" s="40">
        <f>BG177*'[3]Opex Summary'!$G$67</f>
        <v>0</v>
      </c>
      <c r="BN177" s="40">
        <f>BH177*'[3]Opex Summary'!$G$68</f>
        <v>0</v>
      </c>
      <c r="BO177" s="118">
        <f>BI177*'[3]Opex Summary'!$G$66</f>
        <v>0</v>
      </c>
      <c r="BQ177" s="1">
        <f t="shared" si="100"/>
        <v>27154.567066828324</v>
      </c>
      <c r="BR177" s="40">
        <f>BL177*'[3]Opex Summary'!$H$67</f>
        <v>27154.567066828324</v>
      </c>
      <c r="BS177" s="40">
        <f>BM177*'[3]Opex Summary'!$H$67</f>
        <v>0</v>
      </c>
      <c r="BT177" s="40">
        <f>BN177*'[3]Opex Summary'!$H$68</f>
        <v>0</v>
      </c>
      <c r="BU177" s="118">
        <f>BO177*'[3]Opex Summary'!$H$66</f>
        <v>0</v>
      </c>
      <c r="BW177" s="1">
        <f t="shared" si="101"/>
        <v>27673.949638551894</v>
      </c>
      <c r="BX177" s="40">
        <f>BR177*'[3]Opex Summary'!$I$67</f>
        <v>27673.949638551894</v>
      </c>
      <c r="BY177" s="40">
        <f>BS177*'[3]Opex Summary'!$I$67</f>
        <v>0</v>
      </c>
      <c r="BZ177" s="40">
        <f>BT177*'[3]Opex Summary'!$I$68</f>
        <v>0</v>
      </c>
      <c r="CA177" s="118">
        <f>BU177*'[3]Opex Summary'!$I$66</f>
        <v>0</v>
      </c>
    </row>
    <row r="178" spans="1:79" ht="12.75">
      <c r="A178" s="6" t="s">
        <v>92</v>
      </c>
      <c r="B178" s="20" t="s">
        <v>362</v>
      </c>
      <c r="C178" s="1">
        <v>675646.73</v>
      </c>
      <c r="D178" s="1">
        <v>0</v>
      </c>
      <c r="E178" s="1">
        <v>0</v>
      </c>
      <c r="F178" s="1">
        <v>0</v>
      </c>
      <c r="H178" s="59" t="s">
        <v>92</v>
      </c>
      <c r="I178" s="42" t="s">
        <v>362</v>
      </c>
      <c r="J178" s="1">
        <v>0</v>
      </c>
      <c r="K178" s="34">
        <f t="shared" si="118"/>
        <v>0</v>
      </c>
      <c r="L178" s="36">
        <v>0</v>
      </c>
      <c r="M178" s="36">
        <v>0</v>
      </c>
      <c r="N178" s="43"/>
      <c r="O178" s="36">
        <v>0</v>
      </c>
      <c r="P178" s="36">
        <v>0</v>
      </c>
      <c r="Q178" s="36"/>
      <c r="R178"/>
      <c r="S178" s="38">
        <f t="shared" si="103"/>
        <v>0</v>
      </c>
      <c r="T178"/>
      <c r="U178" s="39">
        <v>0.31282359837519724</v>
      </c>
      <c r="V178" s="39">
        <v>0.68717640162480276</v>
      </c>
      <c r="W178"/>
      <c r="X178" s="1">
        <f t="shared" si="110"/>
        <v>675646.73</v>
      </c>
      <c r="Y178" s="40">
        <f t="shared" si="111"/>
        <v>211358.24130903534</v>
      </c>
      <c r="Z178" s="40">
        <f t="shared" si="112"/>
        <v>464288.48869096464</v>
      </c>
      <c r="AA178" s="40">
        <f t="shared" si="125"/>
        <v>0</v>
      </c>
      <c r="AB178" s="118"/>
      <c r="AC178" s="1">
        <f t="shared" si="113"/>
        <v>0</v>
      </c>
      <c r="AD178" s="40">
        <f t="shared" si="126"/>
        <v>0</v>
      </c>
      <c r="AE178" s="40">
        <f t="shared" si="127"/>
        <v>0</v>
      </c>
      <c r="AF178" s="40">
        <f t="shared" si="128"/>
        <v>0</v>
      </c>
      <c r="AG178" s="118"/>
      <c r="AH178" s="1">
        <f t="shared" si="116"/>
        <v>0</v>
      </c>
      <c r="AI178" s="40">
        <f t="shared" si="121"/>
        <v>0</v>
      </c>
      <c r="AJ178" s="40">
        <f t="shared" si="122"/>
        <v>0</v>
      </c>
      <c r="AK178" s="40"/>
      <c r="AL178" s="118"/>
      <c r="AM178" s="1">
        <f t="shared" si="117"/>
        <v>0</v>
      </c>
      <c r="AN178" s="40">
        <f t="shared" si="123"/>
        <v>0</v>
      </c>
      <c r="AO178" s="40">
        <f t="shared" si="124"/>
        <v>0</v>
      </c>
      <c r="AP178" s="40"/>
      <c r="AQ178" s="118"/>
      <c r="AS178" s="1">
        <f t="shared" si="109"/>
        <v>0</v>
      </c>
      <c r="AT178" s="40">
        <f t="shared" si="109"/>
        <v>0</v>
      </c>
      <c r="AU178" s="40">
        <f t="shared" si="109"/>
        <v>0</v>
      </c>
      <c r="AV178" s="40">
        <f t="shared" si="104"/>
        <v>0</v>
      </c>
      <c r="AW178" s="118">
        <f t="shared" si="104"/>
        <v>0</v>
      </c>
      <c r="AX178" s="4"/>
      <c r="AY178" s="1">
        <f t="shared" si="97"/>
        <v>0</v>
      </c>
      <c r="AZ178" s="40">
        <f>AT178*'[3]Opex Summary'!$E$67</f>
        <v>0</v>
      </c>
      <c r="BA178" s="40">
        <f>AU178*'[3]Opex Summary'!$E$67</f>
        <v>0</v>
      </c>
      <c r="BB178" s="40">
        <f>AV178*'[3]Opex Summary'!$E$68</f>
        <v>0</v>
      </c>
      <c r="BC178" s="118">
        <f>AW178*'[3]Opex Summary'!$E$66</f>
        <v>0</v>
      </c>
      <c r="BE178" s="1">
        <f t="shared" si="98"/>
        <v>0</v>
      </c>
      <c r="BF178" s="40">
        <f>AZ178*'[3]Opex Summary'!$F$67</f>
        <v>0</v>
      </c>
      <c r="BG178" s="40">
        <f>BA178*'[3]Opex Summary'!$F$67</f>
        <v>0</v>
      </c>
      <c r="BH178" s="40">
        <f>BB178*'[3]Opex Summary'!$F$68</f>
        <v>0</v>
      </c>
      <c r="BI178" s="118">
        <f>BC178*'[3]Opex Summary'!$F$66</f>
        <v>0</v>
      </c>
      <c r="BK178" s="1">
        <f t="shared" si="99"/>
        <v>0</v>
      </c>
      <c r="BL178" s="40">
        <f>BF178*'[3]Opex Summary'!$G$67</f>
        <v>0</v>
      </c>
      <c r="BM178" s="40">
        <f>BG178*'[3]Opex Summary'!$G$67</f>
        <v>0</v>
      </c>
      <c r="BN178" s="40">
        <f>BH178*'[3]Opex Summary'!$G$68</f>
        <v>0</v>
      </c>
      <c r="BO178" s="118">
        <f>BI178*'[3]Opex Summary'!$G$66</f>
        <v>0</v>
      </c>
      <c r="BQ178" s="1">
        <f t="shared" si="100"/>
        <v>0</v>
      </c>
      <c r="BR178" s="40">
        <f>BL178*'[3]Opex Summary'!$H$67</f>
        <v>0</v>
      </c>
      <c r="BS178" s="40">
        <f>BM178*'[3]Opex Summary'!$H$67</f>
        <v>0</v>
      </c>
      <c r="BT178" s="40">
        <f>BN178*'[3]Opex Summary'!$H$68</f>
        <v>0</v>
      </c>
      <c r="BU178" s="118">
        <f>BO178*'[3]Opex Summary'!$H$66</f>
        <v>0</v>
      </c>
      <c r="BW178" s="1">
        <f t="shared" si="101"/>
        <v>0</v>
      </c>
      <c r="BX178" s="40">
        <f>BR178*'[3]Opex Summary'!$I$67</f>
        <v>0</v>
      </c>
      <c r="BY178" s="40">
        <f>BS178*'[3]Opex Summary'!$I$67</f>
        <v>0</v>
      </c>
      <c r="BZ178" s="40">
        <f>BT178*'[3]Opex Summary'!$I$68</f>
        <v>0</v>
      </c>
      <c r="CA178" s="118">
        <f>BU178*'[3]Opex Summary'!$I$66</f>
        <v>0</v>
      </c>
    </row>
    <row r="179" spans="1:79" ht="12.75">
      <c r="A179" s="6" t="s">
        <v>93</v>
      </c>
      <c r="B179" s="20" t="s">
        <v>363</v>
      </c>
      <c r="C179" s="1">
        <v>1086054.8500000001</v>
      </c>
      <c r="D179" s="1">
        <v>1107509.2100000004</v>
      </c>
      <c r="E179" s="1">
        <v>1039311.6300000007</v>
      </c>
      <c r="F179" s="1">
        <v>773539.37999999977</v>
      </c>
      <c r="H179" s="59" t="s">
        <v>93</v>
      </c>
      <c r="I179" s="42" t="s">
        <v>363</v>
      </c>
      <c r="J179" s="1">
        <v>773539.37999999977</v>
      </c>
      <c r="K179" s="34">
        <f t="shared" si="118"/>
        <v>792877.86449999968</v>
      </c>
      <c r="L179" s="36">
        <f>K179*U179</f>
        <v>269821.19164362265</v>
      </c>
      <c r="M179" s="36">
        <f>K179*V179</f>
        <v>523056.67285637703</v>
      </c>
      <c r="N179" s="43">
        <f>K179-O179-P179</f>
        <v>703441.24138439971</v>
      </c>
      <c r="O179" s="36">
        <f>(L179+M179)*11.28%*U179</f>
        <v>30435.830417400633</v>
      </c>
      <c r="P179" s="36">
        <f>(M179+L179)*11.28%*V179</f>
        <v>59000.79269819933</v>
      </c>
      <c r="Q179" s="36">
        <v>0</v>
      </c>
      <c r="R179"/>
      <c r="S179" s="38">
        <f t="shared" si="103"/>
        <v>792877.86449999968</v>
      </c>
      <c r="T179"/>
      <c r="U179" s="39">
        <f>34.030612244898%</f>
        <v>0.34030612244898001</v>
      </c>
      <c r="V179" s="39">
        <f>65.969387755102%</f>
        <v>0.65969387755102005</v>
      </c>
      <c r="W179" s="52">
        <v>0.11</v>
      </c>
      <c r="X179" s="1">
        <f t="shared" si="110"/>
        <v>1086054.8500000001</v>
      </c>
      <c r="Y179" s="109">
        <f>X179*U179*W179</f>
        <v>40655.022624744954</v>
      </c>
      <c r="Z179" s="109">
        <f>X179*V179*W179</f>
        <v>78811.010875255059</v>
      </c>
      <c r="AA179" s="109">
        <f>X179*(1-W179)</f>
        <v>966588.81650000007</v>
      </c>
      <c r="AB179" s="120"/>
      <c r="AC179" s="1">
        <f t="shared" si="113"/>
        <v>1107509.2100000004</v>
      </c>
      <c r="AD179" s="109">
        <f>AC179*U179*W179</f>
        <v>41458.13813147966</v>
      </c>
      <c r="AE179" s="109">
        <f>AC179*V179*W179</f>
        <v>80367.874968520395</v>
      </c>
      <c r="AF179" s="109">
        <f>AC179*(1-W179)</f>
        <v>985683.19690000045</v>
      </c>
      <c r="AG179" s="120"/>
      <c r="AH179" s="1">
        <f t="shared" si="116"/>
        <v>1039311.6300000007</v>
      </c>
      <c r="AI179" s="109">
        <f>AH179*U179*W179</f>
        <v>38905.252190357212</v>
      </c>
      <c r="AJ179" s="109">
        <f>AH179*V179*W179</f>
        <v>75419.027109642862</v>
      </c>
      <c r="AK179" s="109">
        <f>AH179*(1-W179)</f>
        <v>924987.35070000065</v>
      </c>
      <c r="AL179" s="120"/>
      <c r="AM179" s="1">
        <f t="shared" si="117"/>
        <v>773539.37999999977</v>
      </c>
      <c r="AN179" s="109">
        <f>AM179*U179*W179</f>
        <v>28956.420566632678</v>
      </c>
      <c r="AO179" s="109">
        <f>AM179*V179*W179</f>
        <v>56132.911233367297</v>
      </c>
      <c r="AP179" s="109">
        <f>AM179*(1-W179)</f>
        <v>688450.04819999984</v>
      </c>
      <c r="AQ179" s="120"/>
      <c r="AS179" s="1">
        <f t="shared" si="109"/>
        <v>792877.86449999968</v>
      </c>
      <c r="AT179" s="109">
        <f t="shared" si="109"/>
        <v>29680.331080798493</v>
      </c>
      <c r="AU179" s="109">
        <f t="shared" si="109"/>
        <v>57536.234014201473</v>
      </c>
      <c r="AV179" s="109">
        <f t="shared" si="104"/>
        <v>705661.29940499982</v>
      </c>
      <c r="AW179" s="120">
        <f t="shared" si="104"/>
        <v>0</v>
      </c>
      <c r="AX179" s="4"/>
      <c r="AY179" s="1">
        <f t="shared" si="97"/>
        <v>795676.02236656088</v>
      </c>
      <c r="AZ179" s="40">
        <f>AT179*'[3]Opex Summary'!$E$67</f>
        <v>29835.196639827427</v>
      </c>
      <c r="BA179" s="40">
        <f>AU179*'[3]Opex Summary'!$E$67</f>
        <v>57836.44566011514</v>
      </c>
      <c r="BB179" s="40">
        <f>AV179*'[3]Opex Summary'!$E$68</f>
        <v>708004.38006661832</v>
      </c>
      <c r="BC179" s="118">
        <f>AW179*'[3]Opex Summary'!$E$66</f>
        <v>0</v>
      </c>
      <c r="BE179" s="1">
        <f t="shared" si="98"/>
        <v>805228.36967802071</v>
      </c>
      <c r="BF179" s="40">
        <f>AZ179*'[3]Opex Summary'!$F$67</f>
        <v>30232.434282429105</v>
      </c>
      <c r="BG179" s="40">
        <f>BA179*'[3]Opex Summary'!$F$67</f>
        <v>58606.503039251525</v>
      </c>
      <c r="BH179" s="40">
        <f>BB179*'[3]Opex Summary'!$F$68</f>
        <v>716389.43235634011</v>
      </c>
      <c r="BI179" s="118">
        <f>BC179*'[3]Opex Summary'!$F$66</f>
        <v>0</v>
      </c>
      <c r="BK179" s="1">
        <f t="shared" si="99"/>
        <v>819113.55614809191</v>
      </c>
      <c r="BL179" s="40">
        <f>BF179*'[3]Opex Summary'!$G$67</f>
        <v>30797.507624410708</v>
      </c>
      <c r="BM179" s="40">
        <f>BG179*'[3]Opex Summary'!$G$67</f>
        <v>59701.915080004466</v>
      </c>
      <c r="BN179" s="40">
        <f>BH179*'[3]Opex Summary'!$G$68</f>
        <v>728614.13344367675</v>
      </c>
      <c r="BO179" s="118">
        <f>BI179*'[3]Opex Summary'!$G$66</f>
        <v>0</v>
      </c>
      <c r="BQ179" s="1">
        <f t="shared" si="100"/>
        <v>833558.52339761576</v>
      </c>
      <c r="BR179" s="40">
        <f>BL179*'[3]Opex Summary'!$H$67</f>
        <v>31381.504817061286</v>
      </c>
      <c r="BS179" s="40">
        <f>BM179*'[3]Opex Summary'!$H$67</f>
        <v>60834.011586896813</v>
      </c>
      <c r="BT179" s="40">
        <f>BN179*'[3]Opex Summary'!$H$68</f>
        <v>741343.00699365768</v>
      </c>
      <c r="BU179" s="118">
        <f>BO179*'[3]Opex Summary'!$H$66</f>
        <v>0</v>
      </c>
      <c r="BW179" s="1">
        <f t="shared" si="101"/>
        <v>848484.36646175536</v>
      </c>
      <c r="BX179" s="40">
        <f>BR179*'[3]Opex Summary'!$I$67</f>
        <v>31981.735586210671</v>
      </c>
      <c r="BY179" s="40">
        <f>BS179*'[3]Opex Summary'!$I$67</f>
        <v>61997.577380765106</v>
      </c>
      <c r="BZ179" s="40">
        <f>BT179*'[3]Opex Summary'!$I$68</f>
        <v>754505.05349477963</v>
      </c>
      <c r="CA179" s="118">
        <f>BU179*'[3]Opex Summary'!$I$66</f>
        <v>0</v>
      </c>
    </row>
    <row r="180" spans="1:79" ht="12.75">
      <c r="A180" s="6" t="s">
        <v>94</v>
      </c>
      <c r="B180" s="20" t="s">
        <v>364</v>
      </c>
      <c r="C180" s="1">
        <v>1119093.08</v>
      </c>
      <c r="D180" s="1">
        <v>1149329.0300000007</v>
      </c>
      <c r="E180" s="1">
        <v>1144267.3500000006</v>
      </c>
      <c r="F180" s="1">
        <v>1157541.2499999998</v>
      </c>
      <c r="H180" s="59" t="s">
        <v>94</v>
      </c>
      <c r="I180" s="42" t="s">
        <v>364</v>
      </c>
      <c r="J180" s="1">
        <v>1157541.25</v>
      </c>
      <c r="K180" s="34">
        <f t="shared" si="118"/>
        <v>1186479.78125</v>
      </c>
      <c r="L180" s="36">
        <f>K180*U180</f>
        <v>499413.8474163895</v>
      </c>
      <c r="M180" s="36">
        <f>K180*V180</f>
        <v>687065.9338336105</v>
      </c>
      <c r="N180" s="43">
        <f>K180-O180-P180</f>
        <v>1052644.8619250001</v>
      </c>
      <c r="O180" s="36">
        <f>(L180+M180)*11.28%*U180</f>
        <v>56333.881988568734</v>
      </c>
      <c r="P180" s="36">
        <f>(M180+L180)*11.28%*V180</f>
        <v>77501.037336431269</v>
      </c>
      <c r="Q180" s="36">
        <v>0</v>
      </c>
      <c r="R180"/>
      <c r="S180" s="38">
        <f t="shared" si="103"/>
        <v>1186479.78125</v>
      </c>
      <c r="T180"/>
      <c r="U180" s="39">
        <f>42.0920655630759%</f>
        <v>0.42092065563075898</v>
      </c>
      <c r="V180" s="39">
        <f>57.9079344369241%</f>
        <v>0.57907934436924102</v>
      </c>
      <c r="W180" s="52">
        <v>0.11</v>
      </c>
      <c r="X180" s="1">
        <f t="shared" si="110"/>
        <v>1119093.08</v>
      </c>
      <c r="Y180" s="109">
        <f>X180*U180*W180</f>
        <v>51815.433223998996</v>
      </c>
      <c r="Z180" s="109">
        <f>X180*V180*W180</f>
        <v>71284.805576001003</v>
      </c>
      <c r="AA180" s="109">
        <f>X180*(1-W180)</f>
        <v>995992.84120000002</v>
      </c>
      <c r="AB180" s="120"/>
      <c r="AC180" s="1">
        <f t="shared" si="113"/>
        <v>1149329.0300000007</v>
      </c>
      <c r="AD180" s="109">
        <f>AC180*U180*W180</f>
        <v>53215.396172737099</v>
      </c>
      <c r="AE180" s="109">
        <f>AC180*V180*W180</f>
        <v>73210.79712726298</v>
      </c>
      <c r="AF180" s="109">
        <f>AC180*(1-W180)</f>
        <v>1022902.8367000007</v>
      </c>
      <c r="AG180" s="120"/>
      <c r="AH180" s="1">
        <f t="shared" si="116"/>
        <v>1144267.3500000006</v>
      </c>
      <c r="AI180" s="109">
        <f>AH180*U180*W180</f>
        <v>52981.033949675853</v>
      </c>
      <c r="AJ180" s="109">
        <f>AH180*V180*W180</f>
        <v>72888.37455032421</v>
      </c>
      <c r="AK180" s="109">
        <f>AH180*(1-W180)</f>
        <v>1018397.9415000005</v>
      </c>
      <c r="AL180" s="120"/>
      <c r="AM180" s="1">
        <f t="shared" si="117"/>
        <v>1157541.2499999998</v>
      </c>
      <c r="AN180" s="109">
        <f>AM180*W180*U180</f>
        <v>53595.632405661301</v>
      </c>
      <c r="AO180" s="109">
        <f>AM180*V180*W180</f>
        <v>73733.905094338683</v>
      </c>
      <c r="AP180" s="109">
        <f>AM180*(1-W180)</f>
        <v>1030211.7124999998</v>
      </c>
      <c r="AQ180" s="120"/>
      <c r="AS180" s="1">
        <f t="shared" si="109"/>
        <v>1186479.7812499998</v>
      </c>
      <c r="AT180" s="109">
        <f t="shared" si="109"/>
        <v>54935.52321580283</v>
      </c>
      <c r="AU180" s="109">
        <f t="shared" si="109"/>
        <v>75577.25272169715</v>
      </c>
      <c r="AV180" s="109">
        <f t="shared" si="104"/>
        <v>1055967.0053124996</v>
      </c>
      <c r="AW180" s="120">
        <f t="shared" si="104"/>
        <v>0</v>
      </c>
      <c r="AX180" s="4"/>
      <c r="AY180" s="1">
        <f t="shared" si="97"/>
        <v>1190667.0058933739</v>
      </c>
      <c r="AZ180" s="40">
        <f>AT180*'[3]Opex Summary'!$E$67</f>
        <v>55222.164914313609</v>
      </c>
      <c r="BA180" s="40">
        <f>AU180*'[3]Opex Summary'!$E$67</f>
        <v>75971.598507825824</v>
      </c>
      <c r="BB180" s="40">
        <f>AV180*'[3]Opex Summary'!$E$68</f>
        <v>1059473.2424712344</v>
      </c>
      <c r="BC180" s="118">
        <f>AW180*'[3]Opex Summary'!$E$66</f>
        <v>0</v>
      </c>
      <c r="BE180" s="1">
        <f t="shared" si="98"/>
        <v>1204961.3473751759</v>
      </c>
      <c r="BF180" s="40">
        <f>AZ180*'[3]Opex Summary'!$F$67</f>
        <v>55957.414722610163</v>
      </c>
      <c r="BG180" s="40">
        <f>BA180*'[3]Opex Summary'!$F$67</f>
        <v>76983.114505533173</v>
      </c>
      <c r="BH180" s="40">
        <f>BB180*'[3]Opex Summary'!$F$68</f>
        <v>1072020.8181470325</v>
      </c>
      <c r="BI180" s="118">
        <f>BC180*'[3]Opex Summary'!$F$66</f>
        <v>0</v>
      </c>
      <c r="BK180" s="1">
        <f t="shared" si="99"/>
        <v>1225739.4441581077</v>
      </c>
      <c r="BL180" s="40">
        <f>BF180*'[3]Opex Summary'!$G$67</f>
        <v>57003.312748900862</v>
      </c>
      <c r="BM180" s="40">
        <f>BG180*'[3]Opex Summary'!$G$67</f>
        <v>78422.003130359415</v>
      </c>
      <c r="BN180" s="40">
        <f>BH180*'[3]Opex Summary'!$G$68</f>
        <v>1090314.1282788476</v>
      </c>
      <c r="BO180" s="118">
        <f>BI180*'[3]Opex Summary'!$G$66</f>
        <v>0</v>
      </c>
      <c r="BQ180" s="1">
        <f t="shared" si="100"/>
        <v>1247355.2091450475</v>
      </c>
      <c r="BR180" s="40">
        <f>BL180*'[3]Opex Summary'!$H$67</f>
        <v>58084.237056904116</v>
      </c>
      <c r="BS180" s="40">
        <f>BM180*'[3]Opex Summary'!$H$67</f>
        <v>79909.078975219803</v>
      </c>
      <c r="BT180" s="40">
        <f>BN180*'[3]Opex Summary'!$H$68</f>
        <v>1109361.8931129235</v>
      </c>
      <c r="BU180" s="118">
        <f>BO180*'[3]Opex Summary'!$H$66</f>
        <v>0</v>
      </c>
      <c r="BW180" s="1">
        <f t="shared" si="101"/>
        <v>1269690.5672205056</v>
      </c>
      <c r="BX180" s="40">
        <f>BR180*'[3]Opex Summary'!$I$67</f>
        <v>59195.208200173387</v>
      </c>
      <c r="BY180" s="40">
        <f>BS180*'[3]Opex Summary'!$I$67</f>
        <v>81437.491593254555</v>
      </c>
      <c r="BZ180" s="40">
        <f>BT180*'[3]Opex Summary'!$I$68</f>
        <v>1129057.8674270776</v>
      </c>
      <c r="CA180" s="118">
        <f>BU180*'[3]Opex Summary'!$I$66</f>
        <v>0</v>
      </c>
    </row>
    <row r="181" spans="1:79" ht="12.75">
      <c r="A181" s="6" t="s">
        <v>95</v>
      </c>
      <c r="B181" s="20" t="s">
        <v>365</v>
      </c>
      <c r="C181" s="1">
        <v>125264.81</v>
      </c>
      <c r="D181" s="1">
        <v>192486.51000000004</v>
      </c>
      <c r="E181" s="1">
        <v>137303.66</v>
      </c>
      <c r="F181" s="1">
        <v>73157.429999999993</v>
      </c>
      <c r="H181" s="59" t="s">
        <v>95</v>
      </c>
      <c r="I181" s="42" t="s">
        <v>365</v>
      </c>
      <c r="J181" s="1">
        <v>73157.429999999993</v>
      </c>
      <c r="K181" s="34">
        <f t="shared" si="118"/>
        <v>74986.365749999983</v>
      </c>
      <c r="L181" s="36">
        <f>K181*U181</f>
        <v>19711.214868755691</v>
      </c>
      <c r="M181" s="36">
        <f>K181*V181</f>
        <v>55275.150881244284</v>
      </c>
      <c r="N181" s="43">
        <f>L181+M181</f>
        <v>74986.365749999968</v>
      </c>
      <c r="O181" s="36"/>
      <c r="P181" s="36"/>
      <c r="Q181" s="36">
        <v>0</v>
      </c>
      <c r="R181"/>
      <c r="S181" s="38">
        <f t="shared" si="103"/>
        <v>74986.365749999968</v>
      </c>
      <c r="T181"/>
      <c r="U181" s="39">
        <v>0.26286398429378072</v>
      </c>
      <c r="V181" s="39">
        <v>0.73713601570621923</v>
      </c>
      <c r="W181" s="52">
        <f t="shared" ref="W181" si="129">1-(N181/K181)</f>
        <v>0</v>
      </c>
      <c r="X181" s="1">
        <f t="shared" si="110"/>
        <v>125264.81</v>
      </c>
      <c r="Y181" s="40">
        <f t="shared" si="111"/>
        <v>32927.607048403428</v>
      </c>
      <c r="Z181" s="40">
        <f t="shared" si="112"/>
        <v>92337.20295159657</v>
      </c>
      <c r="AA181" s="40">
        <f t="shared" si="125"/>
        <v>0</v>
      </c>
      <c r="AB181" s="118"/>
      <c r="AC181" s="1">
        <f t="shared" si="113"/>
        <v>192486.51000000004</v>
      </c>
      <c r="AD181" s="40">
        <f t="shared" si="126"/>
        <v>50597.770941404677</v>
      </c>
      <c r="AE181" s="40">
        <f t="shared" si="127"/>
        <v>141888.73905859535</v>
      </c>
      <c r="AF181" s="40">
        <f t="shared" si="128"/>
        <v>0</v>
      </c>
      <c r="AG181" s="118"/>
      <c r="AH181" s="1">
        <f t="shared" si="116"/>
        <v>137303.66</v>
      </c>
      <c r="AI181" s="40">
        <f t="shared" ref="AI181:AI182" si="130">AH181*U181</f>
        <v>36092.187125718607</v>
      </c>
      <c r="AJ181" s="40">
        <f t="shared" ref="AJ181:AJ182" si="131">AH181*V181</f>
        <v>101211.47287428139</v>
      </c>
      <c r="AK181" s="40">
        <f t="shared" ref="AK181:AK187" si="132">AH181*AB181</f>
        <v>0</v>
      </c>
      <c r="AL181" s="118"/>
      <c r="AM181" s="1">
        <f t="shared" si="117"/>
        <v>73157.429999999993</v>
      </c>
      <c r="AN181" s="40">
        <f t="shared" ref="AN181:AN182" si="133">AM181*U181</f>
        <v>19230.45353049336</v>
      </c>
      <c r="AO181" s="40">
        <f t="shared" ref="AO181:AO182" si="134">AM181*V181</f>
        <v>53926.976469506626</v>
      </c>
      <c r="AP181" s="40">
        <f t="shared" ref="AP181:AP182" si="135">AM181*AG181</f>
        <v>0</v>
      </c>
      <c r="AQ181" s="118"/>
      <c r="AS181" s="1">
        <f t="shared" si="109"/>
        <v>74986.365749999983</v>
      </c>
      <c r="AT181" s="40">
        <f t="shared" si="109"/>
        <v>19711.214868755691</v>
      </c>
      <c r="AU181" s="40">
        <f t="shared" si="109"/>
        <v>55275.150881244284</v>
      </c>
      <c r="AV181" s="40">
        <f t="shared" si="104"/>
        <v>0</v>
      </c>
      <c r="AW181" s="118">
        <f t="shared" si="104"/>
        <v>0</v>
      </c>
      <c r="AX181" s="4"/>
      <c r="AY181" s="1">
        <f t="shared" si="97"/>
        <v>75377.628415494124</v>
      </c>
      <c r="AZ181" s="40">
        <f>AT181*'[3]Opex Summary'!$E$67</f>
        <v>19814.063731912887</v>
      </c>
      <c r="BA181" s="40">
        <f>AU181*'[3]Opex Summary'!$E$67</f>
        <v>55563.564683581237</v>
      </c>
      <c r="BB181" s="40">
        <f>AV181*'[3]Opex Summary'!$E$68</f>
        <v>0</v>
      </c>
      <c r="BC181" s="118">
        <f>AW181*'[3]Opex Summary'!$E$66</f>
        <v>0</v>
      </c>
      <c r="BE181" s="1">
        <f t="shared" si="98"/>
        <v>76381.236059785806</v>
      </c>
      <c r="BF181" s="40">
        <f>AZ181*'[3]Opex Summary'!$F$67</f>
        <v>20077.876035959092</v>
      </c>
      <c r="BG181" s="40">
        <f>BA181*'[3]Opex Summary'!$F$67</f>
        <v>56303.36002382671</v>
      </c>
      <c r="BH181" s="40">
        <f>BB181*'[3]Opex Summary'!$F$68</f>
        <v>0</v>
      </c>
      <c r="BI181" s="118">
        <f>BC181*'[3]Opex Summary'!$F$66</f>
        <v>0</v>
      </c>
      <c r="BK181" s="1">
        <f t="shared" si="99"/>
        <v>77808.874996226776</v>
      </c>
      <c r="BL181" s="40">
        <f>BF181*'[3]Opex Summary'!$G$67</f>
        <v>20453.150894924904</v>
      </c>
      <c r="BM181" s="40">
        <f>BG181*'[3]Opex Summary'!$G$67</f>
        <v>57355.724101301879</v>
      </c>
      <c r="BN181" s="40">
        <f>BH181*'[3]Opex Summary'!$G$68</f>
        <v>0</v>
      </c>
      <c r="BO181" s="118">
        <f>BI181*'[3]Opex Summary'!$G$66</f>
        <v>0</v>
      </c>
      <c r="BQ181" s="1">
        <f t="shared" si="100"/>
        <v>79284.324409707231</v>
      </c>
      <c r="BR181" s="40">
        <f>BL181*'[3]Opex Summary'!$H$67</f>
        <v>20840.993406376296</v>
      </c>
      <c r="BS181" s="40">
        <f>BM181*'[3]Opex Summary'!$H$67</f>
        <v>58443.331003330932</v>
      </c>
      <c r="BT181" s="40">
        <f>BN181*'[3]Opex Summary'!$H$68</f>
        <v>0</v>
      </c>
      <c r="BU181" s="118">
        <f>BO181*'[3]Opex Summary'!$H$66</f>
        <v>0</v>
      </c>
      <c r="BW181" s="1">
        <f t="shared" si="101"/>
        <v>80800.787412337202</v>
      </c>
      <c r="BX181" s="40">
        <f>BR181*'[3]Opex Summary'!$I$67</f>
        <v>21239.616913281723</v>
      </c>
      <c r="BY181" s="40">
        <f>BS181*'[3]Opex Summary'!$I$67</f>
        <v>59561.170499055479</v>
      </c>
      <c r="BZ181" s="40">
        <f>BT181*'[3]Opex Summary'!$I$68</f>
        <v>0</v>
      </c>
      <c r="CA181" s="118">
        <f>BU181*'[3]Opex Summary'!$I$66</f>
        <v>0</v>
      </c>
    </row>
    <row r="182" spans="1:79" ht="12.75">
      <c r="A182" s="6" t="s">
        <v>96</v>
      </c>
      <c r="B182" s="20" t="s">
        <v>366</v>
      </c>
      <c r="C182" s="1">
        <v>10705.06</v>
      </c>
      <c r="D182" s="1">
        <v>13457.269999999999</v>
      </c>
      <c r="E182" s="1">
        <v>9189.2299999999977</v>
      </c>
      <c r="F182" s="1">
        <v>9483.119999999999</v>
      </c>
      <c r="H182" s="59" t="s">
        <v>96</v>
      </c>
      <c r="I182" s="42" t="s">
        <v>366</v>
      </c>
      <c r="J182" s="1">
        <v>9483.119999999999</v>
      </c>
      <c r="K182" s="34">
        <f t="shared" si="118"/>
        <v>9720.1979999999985</v>
      </c>
      <c r="L182" s="36">
        <v>0</v>
      </c>
      <c r="M182" s="36">
        <v>0</v>
      </c>
      <c r="N182" s="43"/>
      <c r="O182" s="36">
        <f>K182</f>
        <v>9720.1979999999985</v>
      </c>
      <c r="P182" s="36">
        <v>0</v>
      </c>
      <c r="Q182" s="36">
        <v>0</v>
      </c>
      <c r="R182"/>
      <c r="S182" s="38">
        <f t="shared" si="103"/>
        <v>9720.1979999999985</v>
      </c>
      <c r="T182"/>
      <c r="U182" s="39">
        <v>1</v>
      </c>
      <c r="V182" s="39">
        <v>0</v>
      </c>
      <c r="W182" s="52"/>
      <c r="X182" s="1">
        <f t="shared" si="110"/>
        <v>10705.06</v>
      </c>
      <c r="Y182" s="40">
        <f t="shared" si="111"/>
        <v>10705.06</v>
      </c>
      <c r="Z182" s="40">
        <f t="shared" si="112"/>
        <v>0</v>
      </c>
      <c r="AA182" s="40">
        <f t="shared" si="125"/>
        <v>0</v>
      </c>
      <c r="AB182" s="118"/>
      <c r="AC182" s="1">
        <f t="shared" si="113"/>
        <v>13457.269999999999</v>
      </c>
      <c r="AD182" s="40">
        <f t="shared" si="126"/>
        <v>13457.269999999999</v>
      </c>
      <c r="AE182" s="40">
        <f t="shared" si="127"/>
        <v>0</v>
      </c>
      <c r="AF182" s="40">
        <f t="shared" si="128"/>
        <v>0</v>
      </c>
      <c r="AG182" s="118"/>
      <c r="AH182" s="1">
        <f t="shared" si="116"/>
        <v>9189.2299999999977</v>
      </c>
      <c r="AI182" s="40">
        <f t="shared" si="130"/>
        <v>9189.2299999999977</v>
      </c>
      <c r="AJ182" s="40">
        <f t="shared" si="131"/>
        <v>0</v>
      </c>
      <c r="AK182" s="40">
        <f t="shared" si="132"/>
        <v>0</v>
      </c>
      <c r="AL182" s="118"/>
      <c r="AM182" s="1">
        <f t="shared" si="117"/>
        <v>9483.119999999999</v>
      </c>
      <c r="AN182" s="40">
        <f t="shared" si="133"/>
        <v>9483.119999999999</v>
      </c>
      <c r="AO182" s="40">
        <f t="shared" si="134"/>
        <v>0</v>
      </c>
      <c r="AP182" s="40">
        <f t="shared" si="135"/>
        <v>0</v>
      </c>
      <c r="AQ182" s="118"/>
      <c r="AS182" s="1">
        <f t="shared" si="109"/>
        <v>9720.1979999999985</v>
      </c>
      <c r="AT182" s="40">
        <f t="shared" si="109"/>
        <v>9720.1979999999985</v>
      </c>
      <c r="AU182" s="40">
        <f t="shared" si="109"/>
        <v>0</v>
      </c>
      <c r="AV182" s="40">
        <f t="shared" si="104"/>
        <v>0</v>
      </c>
      <c r="AW182" s="118">
        <f t="shared" si="104"/>
        <v>0</v>
      </c>
      <c r="AX182" s="4"/>
      <c r="AY182" s="1">
        <f t="shared" si="97"/>
        <v>9770.9158943874972</v>
      </c>
      <c r="AZ182" s="40">
        <f>AT182*'[3]Opex Summary'!$E$67</f>
        <v>9770.9158943874972</v>
      </c>
      <c r="BA182" s="40">
        <f>AU182*'[3]Opex Summary'!$E$67</f>
        <v>0</v>
      </c>
      <c r="BB182" s="40">
        <f>AV182*'[3]Opex Summary'!$E$68</f>
        <v>0</v>
      </c>
      <c r="BC182" s="118">
        <f>AW182*'[3]Opex Summary'!$E$66</f>
        <v>0</v>
      </c>
      <c r="BE182" s="1">
        <f t="shared" si="98"/>
        <v>9901.0097443728682</v>
      </c>
      <c r="BF182" s="40">
        <f>AZ182*'[3]Opex Summary'!$F$67</f>
        <v>9901.0097443728682</v>
      </c>
      <c r="BG182" s="40">
        <f>BA182*'[3]Opex Summary'!$F$67</f>
        <v>0</v>
      </c>
      <c r="BH182" s="40">
        <f>BB182*'[3]Opex Summary'!$F$68</f>
        <v>0</v>
      </c>
      <c r="BI182" s="118">
        <f>BC182*'[3]Opex Summary'!$F$66</f>
        <v>0</v>
      </c>
      <c r="BK182" s="1">
        <f t="shared" si="99"/>
        <v>10086.069161453843</v>
      </c>
      <c r="BL182" s="40">
        <f>BF182*'[3]Opex Summary'!$G$67</f>
        <v>10086.069161453843</v>
      </c>
      <c r="BM182" s="40">
        <f>BG182*'[3]Opex Summary'!$G$67</f>
        <v>0</v>
      </c>
      <c r="BN182" s="40">
        <f>BH182*'[3]Opex Summary'!$G$68</f>
        <v>0</v>
      </c>
      <c r="BO182" s="118">
        <f>BI182*'[3]Opex Summary'!$G$66</f>
        <v>0</v>
      </c>
      <c r="BQ182" s="1">
        <f t="shared" si="100"/>
        <v>10277.326069220622</v>
      </c>
      <c r="BR182" s="40">
        <f>BL182*'[3]Opex Summary'!$H$67</f>
        <v>10277.326069220622</v>
      </c>
      <c r="BS182" s="40">
        <f>BM182*'[3]Opex Summary'!$H$67</f>
        <v>0</v>
      </c>
      <c r="BT182" s="40">
        <f>BN182*'[3]Opex Summary'!$H$68</f>
        <v>0</v>
      </c>
      <c r="BU182" s="118">
        <f>BO182*'[3]Opex Summary'!$H$66</f>
        <v>0</v>
      </c>
      <c r="BW182" s="1">
        <f t="shared" si="101"/>
        <v>10473.89941289194</v>
      </c>
      <c r="BX182" s="40">
        <f>BR182*'[3]Opex Summary'!$I$67</f>
        <v>10473.89941289194</v>
      </c>
      <c r="BY182" s="40">
        <f>BS182*'[3]Opex Summary'!$I$67</f>
        <v>0</v>
      </c>
      <c r="BZ182" s="40">
        <f>BT182*'[3]Opex Summary'!$I$68</f>
        <v>0</v>
      </c>
      <c r="CA182" s="118">
        <f>BU182*'[3]Opex Summary'!$I$66</f>
        <v>0</v>
      </c>
    </row>
    <row r="183" spans="1:79" ht="12.75">
      <c r="A183" s="6" t="s">
        <v>97</v>
      </c>
      <c r="B183" s="20" t="s">
        <v>367</v>
      </c>
      <c r="C183" s="1">
        <v>989301.67999999993</v>
      </c>
      <c r="D183" s="1">
        <v>1481302.8800000001</v>
      </c>
      <c r="E183" s="1">
        <v>1805833.0000000002</v>
      </c>
      <c r="F183" s="1">
        <v>2349547.71</v>
      </c>
      <c r="H183" s="59" t="s">
        <v>97</v>
      </c>
      <c r="I183" s="42" t="s">
        <v>367</v>
      </c>
      <c r="J183" s="1">
        <v>2349547.7100000004</v>
      </c>
      <c r="K183" s="34">
        <f t="shared" si="118"/>
        <v>2408286.4027500004</v>
      </c>
      <c r="L183" s="36">
        <f>K183*U183</f>
        <v>753368.81842631404</v>
      </c>
      <c r="M183" s="36">
        <f>K183*V183</f>
        <v>1654917.5843236863</v>
      </c>
      <c r="N183" s="43">
        <f>K183-O183-P183</f>
        <v>2136631.6965198005</v>
      </c>
      <c r="O183" s="36">
        <f>(L183+M183)*11.28%*U183</f>
        <v>84980.00271848822</v>
      </c>
      <c r="P183" s="36">
        <f>(M183+L183)*11.28%*V183</f>
        <v>186674.70351171179</v>
      </c>
      <c r="Q183" s="36">
        <v>0</v>
      </c>
      <c r="R183"/>
      <c r="S183" s="38">
        <f t="shared" si="103"/>
        <v>2408286.4027500004</v>
      </c>
      <c r="T183"/>
      <c r="U183" s="39">
        <f>31.2823598375197%</f>
        <v>0.31282359837519702</v>
      </c>
      <c r="V183" s="39">
        <f>68.7176401624803%</f>
        <v>0.68717640162480298</v>
      </c>
      <c r="W183" s="52">
        <v>0.11</v>
      </c>
      <c r="X183" s="1">
        <f t="shared" si="110"/>
        <v>989301.67999999993</v>
      </c>
      <c r="Y183" s="109">
        <f>X183*U183*W183</f>
        <v>34042.460255785038</v>
      </c>
      <c r="Z183" s="109">
        <f>X183*V183*W183</f>
        <v>74780.724544214943</v>
      </c>
      <c r="AA183" s="109">
        <f>X183*(1-W183)</f>
        <v>880478.4952</v>
      </c>
      <c r="AB183" s="120"/>
      <c r="AC183" s="1">
        <f t="shared" si="113"/>
        <v>1481302.8800000001</v>
      </c>
      <c r="AD183" s="109">
        <f>AC183*U183*W183</f>
        <v>50972.514692565695</v>
      </c>
      <c r="AE183" s="109">
        <f>AC183*V183*W183</f>
        <v>111970.80210743431</v>
      </c>
      <c r="AF183" s="109">
        <f>AC183*(1-W183)</f>
        <v>1318359.5632000002</v>
      </c>
      <c r="AG183" s="120"/>
      <c r="AH183" s="1">
        <f t="shared" si="116"/>
        <v>1805833.0000000002</v>
      </c>
      <c r="AI183" s="109">
        <f>AH183*U183*W183</f>
        <v>62139.789483714492</v>
      </c>
      <c r="AJ183" s="109">
        <f>AH183*V183*W183</f>
        <v>136501.84051628553</v>
      </c>
      <c r="AK183" s="109">
        <f>AH183*(1-W183)</f>
        <v>1607191.3700000003</v>
      </c>
      <c r="AL183" s="120"/>
      <c r="AM183" s="1">
        <f t="shared" si="117"/>
        <v>2349547.71</v>
      </c>
      <c r="AN183" s="109">
        <f>U183*W183*AM183</f>
        <v>80849.33661160442</v>
      </c>
      <c r="AO183" s="109">
        <f>AM183*V183*W183</f>
        <v>177600.91148839556</v>
      </c>
      <c r="AP183" s="109">
        <f>AM183*(1-W183)</f>
        <v>2091097.4619</v>
      </c>
      <c r="AQ183" s="120"/>
      <c r="AS183" s="1">
        <f t="shared" si="109"/>
        <v>2408286.4027499999</v>
      </c>
      <c r="AT183" s="109">
        <f t="shared" si="109"/>
        <v>82870.570026894522</v>
      </c>
      <c r="AU183" s="109">
        <f t="shared" si="109"/>
        <v>182040.93427560542</v>
      </c>
      <c r="AV183" s="109">
        <f t="shared" si="104"/>
        <v>2143374.8984474996</v>
      </c>
      <c r="AW183" s="120">
        <f t="shared" si="104"/>
        <v>0</v>
      </c>
      <c r="AX183" s="4"/>
      <c r="AY183" s="1">
        <f t="shared" si="97"/>
        <v>2416785.5245498451</v>
      </c>
      <c r="AZ183" s="40">
        <f>AT183*'[3]Opex Summary'!$E$67</f>
        <v>83302.970767955136</v>
      </c>
      <c r="BA183" s="40">
        <f>AU183*'[3]Opex Summary'!$E$67</f>
        <v>182990.78456453903</v>
      </c>
      <c r="BB183" s="40">
        <f>AV183*'[3]Opex Summary'!$E$68</f>
        <v>2150491.769217351</v>
      </c>
      <c r="BC183" s="118">
        <f>AW183*'[3]Opex Summary'!$E$66</f>
        <v>0</v>
      </c>
      <c r="BE183" s="1">
        <f t="shared" si="98"/>
        <v>2445799.8143598414</v>
      </c>
      <c r="BF183" s="40">
        <f>AZ183*'[3]Opex Summary'!$F$67</f>
        <v>84412.099564022981</v>
      </c>
      <c r="BG183" s="40">
        <f>BA183*'[3]Opex Summary'!$F$67</f>
        <v>185427.19645603007</v>
      </c>
      <c r="BH183" s="40">
        <f>BB183*'[3]Opex Summary'!$F$68</f>
        <v>2175960.5183397885</v>
      </c>
      <c r="BI183" s="118">
        <f>BC183*'[3]Opex Summary'!$F$66</f>
        <v>0</v>
      </c>
      <c r="BK183" s="1">
        <f t="shared" si="99"/>
        <v>2487974.6653333995</v>
      </c>
      <c r="BL183" s="40">
        <f>BF183*'[3]Opex Summary'!$G$67</f>
        <v>85989.843081423052</v>
      </c>
      <c r="BM183" s="40">
        <f>BG183*'[3]Opex Summary'!$G$67</f>
        <v>188893.0095168257</v>
      </c>
      <c r="BN183" s="40">
        <f>BH183*'[3]Opex Summary'!$G$68</f>
        <v>2213091.812735151</v>
      </c>
      <c r="BO183" s="118">
        <f>BI183*'[3]Opex Summary'!$G$66</f>
        <v>0</v>
      </c>
      <c r="BQ183" s="1">
        <f t="shared" si="100"/>
        <v>2531849.7938655033</v>
      </c>
      <c r="BR183" s="40">
        <f>BL183*'[3]Opex Summary'!$H$67</f>
        <v>87620.423957266757</v>
      </c>
      <c r="BS183" s="40">
        <f>BM183*'[3]Opex Summary'!$H$67</f>
        <v>192474.88986293881</v>
      </c>
      <c r="BT183" s="40">
        <f>BN183*'[3]Opex Summary'!$H$68</f>
        <v>2251754.4800452976</v>
      </c>
      <c r="BU183" s="118">
        <f>BO183*'[3]Opex Summary'!$H$66</f>
        <v>0</v>
      </c>
      <c r="BW183" s="1">
        <f t="shared" si="101"/>
        <v>2577185.5340978475</v>
      </c>
      <c r="BX183" s="40">
        <f>BR183*'[3]Opex Summary'!$I$67</f>
        <v>89296.330666382637</v>
      </c>
      <c r="BY183" s="40">
        <f>BS183*'[3]Opex Summary'!$I$67</f>
        <v>196156.3370037899</v>
      </c>
      <c r="BZ183" s="40">
        <f>BT183*'[3]Opex Summary'!$I$68</f>
        <v>2291732.8664276749</v>
      </c>
      <c r="CA183" s="118">
        <f>BU183*'[3]Opex Summary'!$I$66</f>
        <v>0</v>
      </c>
    </row>
    <row r="184" spans="1:79" ht="12.75">
      <c r="A184" s="6" t="s">
        <v>98</v>
      </c>
      <c r="B184" s="20" t="s">
        <v>368</v>
      </c>
      <c r="C184" s="1">
        <v>511304.05999999988</v>
      </c>
      <c r="D184" s="1">
        <v>284145.97999999992</v>
      </c>
      <c r="E184" s="1">
        <v>530028.21</v>
      </c>
      <c r="F184" s="1">
        <v>508040.41</v>
      </c>
      <c r="H184" s="59" t="s">
        <v>98</v>
      </c>
      <c r="I184" s="42" t="s">
        <v>368</v>
      </c>
      <c r="J184" s="1">
        <v>508040.41</v>
      </c>
      <c r="K184" s="34">
        <f t="shared" si="118"/>
        <v>520741.42024999991</v>
      </c>
      <c r="L184" s="36">
        <v>175675.25020140002</v>
      </c>
      <c r="M184" s="36">
        <v>474973.82461859996</v>
      </c>
      <c r="N184" s="43"/>
      <c r="O184" s="36">
        <f>K184*U184</f>
        <v>140600.18346749997</v>
      </c>
      <c r="P184" s="36">
        <f>K184*V184</f>
        <v>380141.23678249994</v>
      </c>
      <c r="Q184" s="36">
        <v>0</v>
      </c>
      <c r="R184"/>
      <c r="S184" s="38">
        <f t="shared" si="103"/>
        <v>520741.42024999991</v>
      </c>
      <c r="T184"/>
      <c r="U184" s="39">
        <v>0.27</v>
      </c>
      <c r="V184" s="39">
        <v>0.73</v>
      </c>
      <c r="W184" s="52"/>
      <c r="X184" s="1">
        <f t="shared" si="110"/>
        <v>511304.05999999988</v>
      </c>
      <c r="Y184" s="40">
        <f t="shared" si="111"/>
        <v>138052.09619999997</v>
      </c>
      <c r="Z184" s="40">
        <f t="shared" si="112"/>
        <v>373251.96379999991</v>
      </c>
      <c r="AA184" s="40">
        <f t="shared" si="125"/>
        <v>0</v>
      </c>
      <c r="AB184" s="118"/>
      <c r="AC184" s="1">
        <f t="shared" si="113"/>
        <v>284145.97999999992</v>
      </c>
      <c r="AD184" s="40">
        <f t="shared" si="126"/>
        <v>76719.414599999989</v>
      </c>
      <c r="AE184" s="40">
        <f t="shared" si="127"/>
        <v>207426.56539999993</v>
      </c>
      <c r="AF184" s="40">
        <f t="shared" si="128"/>
        <v>0</v>
      </c>
      <c r="AG184" s="118"/>
      <c r="AH184" s="1">
        <f t="shared" si="116"/>
        <v>530028.21</v>
      </c>
      <c r="AI184" s="40">
        <f>AH184*U184</f>
        <v>143107.61670000001</v>
      </c>
      <c r="AJ184" s="40">
        <f>AH184*V184</f>
        <v>386920.59329999995</v>
      </c>
      <c r="AK184" s="40">
        <f t="shared" si="132"/>
        <v>0</v>
      </c>
      <c r="AL184" s="118"/>
      <c r="AM184" s="1">
        <f t="shared" si="117"/>
        <v>508040.41</v>
      </c>
      <c r="AN184" s="40">
        <f t="shared" ref="AN184:AN185" si="136">AM184*U184</f>
        <v>137170.91070000001</v>
      </c>
      <c r="AO184" s="40">
        <f t="shared" ref="AO184:AO185" si="137">AM184*V184</f>
        <v>370869.49929999997</v>
      </c>
      <c r="AP184" s="40">
        <f t="shared" ref="AP184:AP185" si="138">AM184*AG184</f>
        <v>0</v>
      </c>
      <c r="AQ184" s="118"/>
      <c r="AS184" s="1">
        <f t="shared" si="109"/>
        <v>520741.42024999991</v>
      </c>
      <c r="AT184" s="40">
        <f t="shared" si="109"/>
        <v>140600.1834675</v>
      </c>
      <c r="AU184" s="40">
        <f t="shared" si="109"/>
        <v>380141.23678249994</v>
      </c>
      <c r="AV184" s="40">
        <f t="shared" si="104"/>
        <v>0</v>
      </c>
      <c r="AW184" s="118">
        <f t="shared" si="104"/>
        <v>0</v>
      </c>
      <c r="AX184" s="4"/>
      <c r="AY184" s="1">
        <f t="shared" si="97"/>
        <v>523458.53654284042</v>
      </c>
      <c r="AZ184" s="40">
        <f>AT184*'[3]Opex Summary'!$E$67</f>
        <v>141333.80486656693</v>
      </c>
      <c r="BA184" s="40">
        <f>AU184*'[3]Opex Summary'!$E$67</f>
        <v>382124.73167627351</v>
      </c>
      <c r="BB184" s="40">
        <f>AV184*'[3]Opex Summary'!$E$68</f>
        <v>0</v>
      </c>
      <c r="BC184" s="118">
        <f>AW184*'[3]Opex Summary'!$E$66</f>
        <v>0</v>
      </c>
      <c r="BE184" s="1">
        <f t="shared" si="98"/>
        <v>530428.07113536343</v>
      </c>
      <c r="BF184" s="40">
        <f>AZ184*'[3]Opex Summary'!$F$67</f>
        <v>143215.57920654814</v>
      </c>
      <c r="BG184" s="40">
        <f>BA184*'[3]Opex Summary'!$F$67</f>
        <v>387212.49192881532</v>
      </c>
      <c r="BH184" s="40">
        <f>BB184*'[3]Opex Summary'!$F$68</f>
        <v>0</v>
      </c>
      <c r="BI184" s="118">
        <f>BC184*'[3]Opex Summary'!$F$66</f>
        <v>0</v>
      </c>
      <c r="BK184" s="1">
        <f t="shared" si="99"/>
        <v>540342.28313818318</v>
      </c>
      <c r="BL184" s="40">
        <f>BF184*'[3]Opex Summary'!$G$67</f>
        <v>145892.41644730946</v>
      </c>
      <c r="BM184" s="40">
        <f>BG184*'[3]Opex Summary'!$G$67</f>
        <v>394449.86669087369</v>
      </c>
      <c r="BN184" s="40">
        <f>BH184*'[3]Opex Summary'!$G$68</f>
        <v>0</v>
      </c>
      <c r="BO184" s="118">
        <f>BI184*'[3]Opex Summary'!$G$66</f>
        <v>0</v>
      </c>
      <c r="BQ184" s="1">
        <f t="shared" si="100"/>
        <v>550588.51410828228</v>
      </c>
      <c r="BR184" s="40">
        <f>BL184*'[3]Opex Summary'!$H$67</f>
        <v>148658.89880923624</v>
      </c>
      <c r="BS184" s="40">
        <f>BM184*'[3]Opex Summary'!$H$67</f>
        <v>401929.6152990461</v>
      </c>
      <c r="BT184" s="40">
        <f>BN184*'[3]Opex Summary'!$H$68</f>
        <v>0</v>
      </c>
      <c r="BU184" s="118">
        <f>BO184*'[3]Opex Summary'!$H$66</f>
        <v>0</v>
      </c>
      <c r="BW184" s="1">
        <f t="shared" si="101"/>
        <v>561119.5631843087</v>
      </c>
      <c r="BX184" s="40">
        <f>BR184*'[3]Opex Summary'!$I$67</f>
        <v>151502.28205976335</v>
      </c>
      <c r="BY184" s="40">
        <f>BS184*'[3]Opex Summary'!$I$67</f>
        <v>409617.28112454538</v>
      </c>
      <c r="BZ184" s="40">
        <f>BT184*'[3]Opex Summary'!$I$68</f>
        <v>0</v>
      </c>
      <c r="CA184" s="118">
        <f>BU184*'[3]Opex Summary'!$I$66</f>
        <v>0</v>
      </c>
    </row>
    <row r="185" spans="1:79" ht="12.75">
      <c r="A185" s="6" t="s">
        <v>99</v>
      </c>
      <c r="B185" s="20" t="s">
        <v>369</v>
      </c>
      <c r="C185" s="1">
        <v>52448.040000000008</v>
      </c>
      <c r="D185" s="1">
        <v>50231.249999999993</v>
      </c>
      <c r="E185" s="1">
        <v>55450.660000000011</v>
      </c>
      <c r="F185" s="1">
        <v>43391.53</v>
      </c>
      <c r="H185" s="59" t="s">
        <v>99</v>
      </c>
      <c r="I185" s="42" t="s">
        <v>369</v>
      </c>
      <c r="J185" s="1">
        <v>43391.53</v>
      </c>
      <c r="K185" s="34">
        <f t="shared" si="118"/>
        <v>44476.318249999997</v>
      </c>
      <c r="L185" s="36">
        <v>793.77606449999996</v>
      </c>
      <c r="M185" s="36">
        <v>2146.1352855</v>
      </c>
      <c r="N185" s="43"/>
      <c r="O185" s="36">
        <f>K185*U185</f>
        <v>12008.605927500001</v>
      </c>
      <c r="P185" s="36">
        <f>K185*V185</f>
        <v>32467.712322499996</v>
      </c>
      <c r="Q185" s="36">
        <v>0</v>
      </c>
      <c r="R185"/>
      <c r="S185" s="38">
        <f t="shared" si="103"/>
        <v>44476.318249999997</v>
      </c>
      <c r="T185"/>
      <c r="U185" s="39">
        <v>0.27</v>
      </c>
      <c r="V185" s="39">
        <v>0.73</v>
      </c>
      <c r="W185" s="52"/>
      <c r="X185" s="1">
        <f t="shared" si="110"/>
        <v>52448.040000000008</v>
      </c>
      <c r="Y185" s="40">
        <f t="shared" si="111"/>
        <v>14160.970800000003</v>
      </c>
      <c r="Z185" s="40">
        <f t="shared" si="112"/>
        <v>38287.069200000005</v>
      </c>
      <c r="AA185" s="40">
        <f t="shared" si="125"/>
        <v>0</v>
      </c>
      <c r="AB185" s="118"/>
      <c r="AC185" s="1">
        <f t="shared" si="113"/>
        <v>50231.249999999993</v>
      </c>
      <c r="AD185" s="40">
        <f t="shared" si="126"/>
        <v>13562.437499999998</v>
      </c>
      <c r="AE185" s="40">
        <f t="shared" si="127"/>
        <v>36668.812499999993</v>
      </c>
      <c r="AF185" s="40">
        <f t="shared" si="128"/>
        <v>0</v>
      </c>
      <c r="AG185" s="118"/>
      <c r="AH185" s="1">
        <f t="shared" si="116"/>
        <v>55450.660000000011</v>
      </c>
      <c r="AI185" s="40">
        <f>AH185*U185</f>
        <v>14971.678200000004</v>
      </c>
      <c r="AJ185" s="40">
        <f>AH185*V185</f>
        <v>40478.981800000009</v>
      </c>
      <c r="AK185" s="40">
        <f t="shared" si="132"/>
        <v>0</v>
      </c>
      <c r="AL185" s="118"/>
      <c r="AM185" s="1">
        <f t="shared" si="117"/>
        <v>43391.53</v>
      </c>
      <c r="AN185" s="40">
        <f t="shared" si="136"/>
        <v>11715.713100000001</v>
      </c>
      <c r="AO185" s="40">
        <f t="shared" si="137"/>
        <v>31675.816899999998</v>
      </c>
      <c r="AP185" s="40">
        <f t="shared" si="138"/>
        <v>0</v>
      </c>
      <c r="AQ185" s="118"/>
      <c r="AS185" s="1">
        <f t="shared" si="109"/>
        <v>44476.318249999997</v>
      </c>
      <c r="AT185" s="40">
        <f t="shared" si="109"/>
        <v>12008.605927500001</v>
      </c>
      <c r="AU185" s="40">
        <f t="shared" si="109"/>
        <v>32467.712322499996</v>
      </c>
      <c r="AV185" s="40">
        <f t="shared" si="104"/>
        <v>0</v>
      </c>
      <c r="AW185" s="118">
        <f t="shared" si="104"/>
        <v>0</v>
      </c>
      <c r="AX185" s="4"/>
      <c r="AY185" s="1">
        <f t="shared" si="97"/>
        <v>44708.386075341448</v>
      </c>
      <c r="AZ185" s="40">
        <f>AT185*'[3]Opex Summary'!$E$67</f>
        <v>12071.264240342192</v>
      </c>
      <c r="BA185" s="40">
        <f>AU185*'[3]Opex Summary'!$E$67</f>
        <v>32637.121834999252</v>
      </c>
      <c r="BB185" s="40">
        <f>AV185*'[3]Opex Summary'!$E$68</f>
        <v>0</v>
      </c>
      <c r="BC185" s="118">
        <f>AW185*'[3]Opex Summary'!$E$66</f>
        <v>0</v>
      </c>
      <c r="BE185" s="1">
        <f t="shared" si="98"/>
        <v>45303.651261741674</v>
      </c>
      <c r="BF185" s="40">
        <f>AZ185*'[3]Opex Summary'!$F$67</f>
        <v>12231.985840670255</v>
      </c>
      <c r="BG185" s="40">
        <f>BA185*'[3]Opex Summary'!$F$67</f>
        <v>33071.665421071419</v>
      </c>
      <c r="BH185" s="40">
        <f>BB185*'[3]Opex Summary'!$F$68</f>
        <v>0</v>
      </c>
      <c r="BI185" s="118">
        <f>BC185*'[3]Opex Summary'!$F$66</f>
        <v>0</v>
      </c>
      <c r="BK185" s="1">
        <f t="shared" si="99"/>
        <v>46150.420178306224</v>
      </c>
      <c r="BL185" s="40">
        <f>BF185*'[3]Opex Summary'!$G$67</f>
        <v>12460.613448142683</v>
      </c>
      <c r="BM185" s="40">
        <f>BG185*'[3]Opex Summary'!$G$67</f>
        <v>33689.806730163538</v>
      </c>
      <c r="BN185" s="40">
        <f>BH185*'[3]Opex Summary'!$G$68</f>
        <v>0</v>
      </c>
      <c r="BO185" s="118">
        <f>BI185*'[3]Opex Summary'!$G$66</f>
        <v>0</v>
      </c>
      <c r="BQ185" s="1">
        <f t="shared" si="100"/>
        <v>47025.546703233616</v>
      </c>
      <c r="BR185" s="40">
        <f>BL185*'[3]Opex Summary'!$H$67</f>
        <v>12696.89760987308</v>
      </c>
      <c r="BS185" s="40">
        <f>BM185*'[3]Opex Summary'!$H$67</f>
        <v>34328.649093360538</v>
      </c>
      <c r="BT185" s="40">
        <f>BN185*'[3]Opex Summary'!$H$68</f>
        <v>0</v>
      </c>
      <c r="BU185" s="118">
        <f>BO185*'[3]Opex Summary'!$H$66</f>
        <v>0</v>
      </c>
      <c r="BW185" s="1">
        <f t="shared" si="101"/>
        <v>47924.999429669042</v>
      </c>
      <c r="BX185" s="40">
        <f>BR185*'[3]Opex Summary'!$I$67</f>
        <v>12939.749846010645</v>
      </c>
      <c r="BY185" s="40">
        <f>BS185*'[3]Opex Summary'!$I$67</f>
        <v>34985.249583658398</v>
      </c>
      <c r="BZ185" s="40">
        <f>BT185*'[3]Opex Summary'!$I$68</f>
        <v>0</v>
      </c>
      <c r="CA185" s="118">
        <f>BU185*'[3]Opex Summary'!$I$66</f>
        <v>0</v>
      </c>
    </row>
    <row r="186" spans="1:79" ht="12.75">
      <c r="A186" s="6" t="s">
        <v>100</v>
      </c>
      <c r="B186" s="20" t="s">
        <v>370</v>
      </c>
      <c r="C186" s="1">
        <v>181438.94999999998</v>
      </c>
      <c r="D186" s="1">
        <v>171769.12000000002</v>
      </c>
      <c r="E186" s="1">
        <v>163486.75000000006</v>
      </c>
      <c r="F186" s="1">
        <v>148324.92000000004</v>
      </c>
      <c r="H186" s="59" t="s">
        <v>100</v>
      </c>
      <c r="I186" s="42" t="s">
        <v>370</v>
      </c>
      <c r="J186" s="1">
        <v>148324.91999999998</v>
      </c>
      <c r="K186" s="34">
        <f t="shared" si="118"/>
        <v>152033.04299999998</v>
      </c>
      <c r="L186" s="36">
        <f>K186*U186</f>
        <v>41048.921609999998</v>
      </c>
      <c r="M186" s="36">
        <f>K186*V186</f>
        <v>110984.12138999999</v>
      </c>
      <c r="N186" s="43">
        <f>K186-O186-P186</f>
        <v>134883.7157496</v>
      </c>
      <c r="O186" s="36">
        <f>(L186+M186)*11.28%*U186</f>
        <v>4630.318357608</v>
      </c>
      <c r="P186" s="36">
        <f>(M186+L186)*11.28%*V186</f>
        <v>12519.008892791999</v>
      </c>
      <c r="Q186" s="36">
        <v>0</v>
      </c>
      <c r="R186"/>
      <c r="S186" s="38">
        <f t="shared" si="103"/>
        <v>152033.04300000001</v>
      </c>
      <c r="T186"/>
      <c r="U186" s="39">
        <f>27%</f>
        <v>0.27</v>
      </c>
      <c r="V186" s="39">
        <f>73%</f>
        <v>0.73</v>
      </c>
      <c r="W186" s="52">
        <v>0.11</v>
      </c>
      <c r="X186" s="1">
        <f t="shared" si="110"/>
        <v>181438.94999999998</v>
      </c>
      <c r="Y186" s="109">
        <f>X186*U186*W186</f>
        <v>5388.7368150000002</v>
      </c>
      <c r="Z186" s="109">
        <f>X186*V186*W186</f>
        <v>14569.547684999998</v>
      </c>
      <c r="AA186" s="109">
        <f>X186*(1-W186)</f>
        <v>161480.66549999997</v>
      </c>
      <c r="AB186" s="120"/>
      <c r="AC186" s="1">
        <f t="shared" si="113"/>
        <v>171769.12000000002</v>
      </c>
      <c r="AD186" s="109">
        <f>AC186*U186*W186</f>
        <v>5101.5428640000009</v>
      </c>
      <c r="AE186" s="109">
        <f>AC186*V186*W186</f>
        <v>13793.060336</v>
      </c>
      <c r="AF186" s="109">
        <f>AC186*(1-W186)</f>
        <v>152874.51680000001</v>
      </c>
      <c r="AG186" s="120"/>
      <c r="AH186" s="1">
        <f t="shared" si="116"/>
        <v>163486.75000000006</v>
      </c>
      <c r="AI186" s="109">
        <f>AH186*U186*W186</f>
        <v>4855.5564750000021</v>
      </c>
      <c r="AJ186" s="109">
        <f>AH186*V186*W186</f>
        <v>13127.986025000006</v>
      </c>
      <c r="AK186" s="109">
        <f>AH186*(1-W186)</f>
        <v>145503.20750000005</v>
      </c>
      <c r="AL186" s="120"/>
      <c r="AM186" s="1">
        <f t="shared" si="117"/>
        <v>148324.92000000004</v>
      </c>
      <c r="AN186" s="109">
        <f>AM186*U186*W186</f>
        <v>4405.250124000002</v>
      </c>
      <c r="AO186" s="109">
        <f>AM186*V186*W186</f>
        <v>11910.491076000004</v>
      </c>
      <c r="AP186" s="109">
        <f>AM186*(1-W186)</f>
        <v>132009.17880000005</v>
      </c>
      <c r="AQ186" s="120"/>
      <c r="AS186" s="1">
        <f t="shared" si="109"/>
        <v>152033.04300000003</v>
      </c>
      <c r="AT186" s="109">
        <f t="shared" si="109"/>
        <v>4515.3813771000014</v>
      </c>
      <c r="AU186" s="109">
        <f t="shared" si="109"/>
        <v>12208.253352900003</v>
      </c>
      <c r="AV186" s="109">
        <f t="shared" si="104"/>
        <v>135309.40827000004</v>
      </c>
      <c r="AW186" s="120">
        <f t="shared" si="104"/>
        <v>0</v>
      </c>
      <c r="AX186" s="4"/>
      <c r="AY186" s="1">
        <f t="shared" si="97"/>
        <v>152569.58522711336</v>
      </c>
      <c r="AZ186" s="40">
        <f>AT186*'[3]Opex Summary'!$E$67</f>
        <v>4538.9416621685814</v>
      </c>
      <c r="BA186" s="40">
        <f>AU186*'[3]Opex Summary'!$E$67</f>
        <v>12271.953382900238</v>
      </c>
      <c r="BB186" s="40">
        <f>AV186*'[3]Opex Summary'!$E$68</f>
        <v>135758.69018204455</v>
      </c>
      <c r="BC186" s="118">
        <f>AW186*'[3]Opex Summary'!$E$66</f>
        <v>0</v>
      </c>
      <c r="BE186" s="1">
        <f t="shared" si="98"/>
        <v>154401.23231246858</v>
      </c>
      <c r="BF186" s="40">
        <f>AZ186*'[3]Opex Summary'!$F$67</f>
        <v>4599.3749318920154</v>
      </c>
      <c r="BG186" s="40">
        <f>BA186*'[3]Opex Summary'!$F$67</f>
        <v>12435.347038078413</v>
      </c>
      <c r="BH186" s="40">
        <f>BB186*'[3]Opex Summary'!$F$68</f>
        <v>137366.51034249816</v>
      </c>
      <c r="BI186" s="118">
        <f>BC186*'[3]Opex Summary'!$F$66</f>
        <v>0</v>
      </c>
      <c r="BK186" s="1">
        <f t="shared" si="99"/>
        <v>157063.69427058945</v>
      </c>
      <c r="BL186" s="40">
        <f>BF186*'[3]Opex Summary'!$G$67</f>
        <v>4685.3416833454748</v>
      </c>
      <c r="BM186" s="40">
        <f>BG186*'[3]Opex Summary'!$G$67</f>
        <v>12667.775662378506</v>
      </c>
      <c r="BN186" s="40">
        <f>BH186*'[3]Opex Summary'!$G$68</f>
        <v>139710.57692486545</v>
      </c>
      <c r="BO186" s="118">
        <f>BI186*'[3]Opex Summary'!$G$66</f>
        <v>0</v>
      </c>
      <c r="BQ186" s="1">
        <f t="shared" si="100"/>
        <v>159833.4932841681</v>
      </c>
      <c r="BR186" s="40">
        <f>BL186*'[3]Opex Summary'!$H$67</f>
        <v>4774.1873919999543</v>
      </c>
      <c r="BS186" s="40">
        <f>BM186*'[3]Opex Summary'!$H$67</f>
        <v>12907.988133925801</v>
      </c>
      <c r="BT186" s="40">
        <f>BN186*'[3]Opex Summary'!$H$68</f>
        <v>142151.31775824234</v>
      </c>
      <c r="BU186" s="118">
        <f>BO186*'[3]Opex Summary'!$H$66</f>
        <v>0</v>
      </c>
      <c r="BW186" s="1">
        <f t="shared" si="101"/>
        <v>162695.49945432722</v>
      </c>
      <c r="BX186" s="40">
        <f>BR186*'[3]Opex Summary'!$I$67</f>
        <v>4865.502776238809</v>
      </c>
      <c r="BY186" s="40">
        <f>BS186*'[3]Opex Summary'!$I$67</f>
        <v>13154.87787649752</v>
      </c>
      <c r="BZ186" s="40">
        <f>BT186*'[3]Opex Summary'!$I$68</f>
        <v>144675.1188015909</v>
      </c>
      <c r="CA186" s="118">
        <f>BU186*'[3]Opex Summary'!$I$66</f>
        <v>0</v>
      </c>
    </row>
    <row r="187" spans="1:79" ht="12.75">
      <c r="A187" s="6" t="s">
        <v>101</v>
      </c>
      <c r="B187" s="20" t="s">
        <v>371</v>
      </c>
      <c r="C187" s="1">
        <v>90572.259999999966</v>
      </c>
      <c r="D187" s="1">
        <v>118837.32000000005</v>
      </c>
      <c r="E187" s="1">
        <v>79713.919999999969</v>
      </c>
      <c r="F187" s="1">
        <v>69994.399999999994</v>
      </c>
      <c r="H187" s="59" t="s">
        <v>101</v>
      </c>
      <c r="I187" s="42" t="s">
        <v>371</v>
      </c>
      <c r="J187" s="1">
        <v>69994.399999999994</v>
      </c>
      <c r="K187" s="34">
        <f t="shared" si="118"/>
        <v>71744.259999999995</v>
      </c>
      <c r="L187" s="36">
        <v>14315.444979299999</v>
      </c>
      <c r="M187" s="36">
        <v>38704.721610699991</v>
      </c>
      <c r="N187" s="43"/>
      <c r="O187" s="36">
        <f t="shared" ref="O187:O197" si="139">K187*U187</f>
        <v>19370.950199999999</v>
      </c>
      <c r="P187" s="36">
        <f t="shared" ref="P187:P197" si="140">K187*V187</f>
        <v>52373.309799999995</v>
      </c>
      <c r="Q187" s="36">
        <v>0</v>
      </c>
      <c r="R187"/>
      <c r="S187" s="38">
        <f t="shared" si="103"/>
        <v>71744.259999999995</v>
      </c>
      <c r="T187"/>
      <c r="U187" s="39">
        <v>0.27</v>
      </c>
      <c r="V187" s="39">
        <v>0.73</v>
      </c>
      <c r="W187" s="52"/>
      <c r="X187" s="1">
        <f t="shared" si="110"/>
        <v>90572.259999999966</v>
      </c>
      <c r="Y187" s="40">
        <f t="shared" si="111"/>
        <v>24454.510199999993</v>
      </c>
      <c r="Z187" s="40">
        <f t="shared" si="112"/>
        <v>66117.749799999976</v>
      </c>
      <c r="AA187" s="40">
        <f t="shared" si="125"/>
        <v>0</v>
      </c>
      <c r="AB187" s="118"/>
      <c r="AC187" s="1">
        <f t="shared" si="113"/>
        <v>118837.32000000005</v>
      </c>
      <c r="AD187" s="40">
        <f t="shared" si="126"/>
        <v>32086.076400000016</v>
      </c>
      <c r="AE187" s="40">
        <f t="shared" si="127"/>
        <v>86751.243600000031</v>
      </c>
      <c r="AF187" s="40">
        <f t="shared" si="128"/>
        <v>0</v>
      </c>
      <c r="AG187" s="118"/>
      <c r="AH187" s="1">
        <f t="shared" si="116"/>
        <v>79713.919999999969</v>
      </c>
      <c r="AI187" s="40">
        <f t="shared" ref="AI187:AI197" si="141">AH187*U187</f>
        <v>21522.758399999992</v>
      </c>
      <c r="AJ187" s="40">
        <f t="shared" ref="AJ187:AJ197" si="142">AH187*V187</f>
        <v>58191.161599999978</v>
      </c>
      <c r="AK187" s="40">
        <f t="shared" si="132"/>
        <v>0</v>
      </c>
      <c r="AL187" s="118"/>
      <c r="AM187" s="1">
        <f t="shared" si="117"/>
        <v>69994.399999999994</v>
      </c>
      <c r="AN187" s="40">
        <f t="shared" ref="AN187:AN197" si="143">AM187*U187</f>
        <v>18898.488000000001</v>
      </c>
      <c r="AO187" s="40">
        <f t="shared" ref="AO187:AO197" si="144">AM187*V187</f>
        <v>51095.911999999997</v>
      </c>
      <c r="AP187" s="40">
        <f t="shared" ref="AP187" si="145">AM187*AG187</f>
        <v>0</v>
      </c>
      <c r="AQ187" s="118"/>
      <c r="AS187" s="1">
        <f t="shared" si="109"/>
        <v>71744.259999999995</v>
      </c>
      <c r="AT187" s="40">
        <f t="shared" si="109"/>
        <v>19370.950199999999</v>
      </c>
      <c r="AU187" s="40">
        <f t="shared" si="109"/>
        <v>52373.309799999995</v>
      </c>
      <c r="AV187" s="40">
        <f t="shared" si="104"/>
        <v>0</v>
      </c>
      <c r="AW187" s="118">
        <f t="shared" si="104"/>
        <v>0</v>
      </c>
      <c r="AX187" s="4"/>
      <c r="AY187" s="1">
        <f t="shared" si="97"/>
        <v>72118.606057723227</v>
      </c>
      <c r="AZ187" s="40">
        <f>AT187*'[3]Opex Summary'!$E$67</f>
        <v>19472.023635585272</v>
      </c>
      <c r="BA187" s="40">
        <f>AU187*'[3]Opex Summary'!$E$67</f>
        <v>52646.582422137959</v>
      </c>
      <c r="BB187" s="40">
        <f>AV187*'[3]Opex Summary'!$E$68</f>
        <v>0</v>
      </c>
      <c r="BC187" s="118">
        <f>AW187*'[3]Opex Summary'!$E$66</f>
        <v>0</v>
      </c>
      <c r="BE187" s="1">
        <f t="shared" si="98"/>
        <v>73078.821785607739</v>
      </c>
      <c r="BF187" s="40">
        <f>AZ187*'[3]Opex Summary'!$F$67</f>
        <v>19731.281882114086</v>
      </c>
      <c r="BG187" s="40">
        <f>BA187*'[3]Opex Summary'!$F$67</f>
        <v>53347.539903493649</v>
      </c>
      <c r="BH187" s="40">
        <f>BB187*'[3]Opex Summary'!$F$68</f>
        <v>0</v>
      </c>
      <c r="BI187" s="118">
        <f>BC187*'[3]Opex Summary'!$F$66</f>
        <v>0</v>
      </c>
      <c r="BK187" s="1">
        <f t="shared" si="99"/>
        <v>74444.735415608462</v>
      </c>
      <c r="BL187" s="40">
        <f>BF187*'[3]Opex Summary'!$G$67</f>
        <v>20100.078562214283</v>
      </c>
      <c r="BM187" s="40">
        <f>BG187*'[3]Opex Summary'!$G$67</f>
        <v>54344.656853394183</v>
      </c>
      <c r="BN187" s="40">
        <f>BH187*'[3]Opex Summary'!$G$68</f>
        <v>0</v>
      </c>
      <c r="BO187" s="118">
        <f>BI187*'[3]Opex Summary'!$G$66</f>
        <v>0</v>
      </c>
      <c r="BQ187" s="1">
        <f t="shared" si="100"/>
        <v>75856.392391898029</v>
      </c>
      <c r="BR187" s="40">
        <f>BL187*'[3]Opex Summary'!$H$67</f>
        <v>20481.225945812464</v>
      </c>
      <c r="BS187" s="40">
        <f>BM187*'[3]Opex Summary'!$H$67</f>
        <v>55375.166446085568</v>
      </c>
      <c r="BT187" s="40">
        <f>BN187*'[3]Opex Summary'!$H$68</f>
        <v>0</v>
      </c>
      <c r="BU187" s="118">
        <f>BO187*'[3]Opex Summary'!$H$66</f>
        <v>0</v>
      </c>
      <c r="BW187" s="1">
        <f t="shared" si="101"/>
        <v>77307.289696399894</v>
      </c>
      <c r="BX187" s="40">
        <f>BR187*'[3]Opex Summary'!$I$67</f>
        <v>20872.968218027967</v>
      </c>
      <c r="BY187" s="40">
        <f>BS187*'[3]Opex Summary'!$I$67</f>
        <v>56434.32147837193</v>
      </c>
      <c r="BZ187" s="40">
        <f>BT187*'[3]Opex Summary'!$I$68</f>
        <v>0</v>
      </c>
      <c r="CA187" s="118">
        <f>BU187*'[3]Opex Summary'!$I$66</f>
        <v>0</v>
      </c>
    </row>
    <row r="188" spans="1:79" ht="12.75">
      <c r="A188" s="6" t="s">
        <v>102</v>
      </c>
      <c r="B188" s="20" t="s">
        <v>372</v>
      </c>
      <c r="C188" s="1">
        <v>83696.280000000028</v>
      </c>
      <c r="D188" s="1">
        <v>210378.52999999997</v>
      </c>
      <c r="E188" s="1">
        <v>75927.669999999984</v>
      </c>
      <c r="F188" s="1">
        <v>116420.34999999998</v>
      </c>
      <c r="H188" s="59" t="s">
        <v>102</v>
      </c>
      <c r="I188" s="42" t="s">
        <v>372</v>
      </c>
      <c r="J188" s="1">
        <v>116420.34999999998</v>
      </c>
      <c r="K188" s="34">
        <f t="shared" si="118"/>
        <v>119330.85874999997</v>
      </c>
      <c r="L188" s="36">
        <v>37149.3143289</v>
      </c>
      <c r="M188" s="36">
        <v>100440.73874109999</v>
      </c>
      <c r="N188" s="43"/>
      <c r="O188" s="36">
        <f t="shared" si="139"/>
        <v>32219.331862499996</v>
      </c>
      <c r="P188" s="36">
        <f t="shared" si="140"/>
        <v>87111.526887499975</v>
      </c>
      <c r="Q188" s="36">
        <v>0</v>
      </c>
      <c r="R188"/>
      <c r="S188" s="38">
        <f t="shared" si="103"/>
        <v>119330.85874999997</v>
      </c>
      <c r="T188"/>
      <c r="U188" s="39">
        <v>0.27</v>
      </c>
      <c r="V188" s="39">
        <v>0.73</v>
      </c>
      <c r="W188"/>
      <c r="X188" s="1">
        <f t="shared" si="110"/>
        <v>83696.280000000028</v>
      </c>
      <c r="Y188" s="40">
        <f t="shared" si="111"/>
        <v>22597.995600000009</v>
      </c>
      <c r="Z188" s="40">
        <f t="shared" si="112"/>
        <v>61098.284400000019</v>
      </c>
      <c r="AA188" s="40">
        <f t="shared" si="125"/>
        <v>0</v>
      </c>
      <c r="AB188" s="118"/>
      <c r="AC188" s="1">
        <f t="shared" si="113"/>
        <v>210378.52999999997</v>
      </c>
      <c r="AD188" s="40">
        <f t="shared" si="126"/>
        <v>56802.203099999999</v>
      </c>
      <c r="AE188" s="40">
        <f t="shared" si="127"/>
        <v>153576.32689999999</v>
      </c>
      <c r="AF188" s="40">
        <f t="shared" si="128"/>
        <v>0</v>
      </c>
      <c r="AG188" s="118"/>
      <c r="AH188" s="1">
        <f t="shared" si="116"/>
        <v>75927.669999999984</v>
      </c>
      <c r="AI188" s="40">
        <f t="shared" si="141"/>
        <v>20500.470899999997</v>
      </c>
      <c r="AJ188" s="40">
        <f t="shared" si="142"/>
        <v>55427.199099999983</v>
      </c>
      <c r="AK188" s="40"/>
      <c r="AL188" s="118"/>
      <c r="AM188" s="1">
        <f t="shared" si="117"/>
        <v>116420.34999999998</v>
      </c>
      <c r="AN188" s="40">
        <f t="shared" si="143"/>
        <v>31433.494499999997</v>
      </c>
      <c r="AO188" s="40">
        <f t="shared" si="144"/>
        <v>84986.855499999976</v>
      </c>
      <c r="AP188" s="40"/>
      <c r="AQ188" s="118"/>
      <c r="AS188" s="1">
        <f t="shared" si="109"/>
        <v>119330.85874999997</v>
      </c>
      <c r="AT188" s="40">
        <f t="shared" si="109"/>
        <v>32219.331862499996</v>
      </c>
      <c r="AU188" s="40">
        <f t="shared" si="109"/>
        <v>87111.526887499975</v>
      </c>
      <c r="AV188" s="40">
        <f t="shared" si="104"/>
        <v>0</v>
      </c>
      <c r="AW188" s="118">
        <f t="shared" si="104"/>
        <v>0</v>
      </c>
      <c r="AX188" s="4"/>
      <c r="AY188" s="1">
        <f t="shared" si="97"/>
        <v>119953.50140514465</v>
      </c>
      <c r="AZ188" s="40">
        <f>AT188*'[3]Opex Summary'!$E$67</f>
        <v>32387.445379389061</v>
      </c>
      <c r="BA188" s="40">
        <f>AU188*'[3]Opex Summary'!$E$67</f>
        <v>87566.056025755592</v>
      </c>
      <c r="BB188" s="40">
        <f>AV188*'[3]Opex Summary'!$E$68</f>
        <v>0</v>
      </c>
      <c r="BC188" s="118">
        <f>AW188*'[3]Opex Summary'!$E$66</f>
        <v>0</v>
      </c>
      <c r="BE188" s="1">
        <f t="shared" si="98"/>
        <v>121550.60990405054</v>
      </c>
      <c r="BF188" s="40">
        <f>AZ188*'[3]Opex Summary'!$F$67</f>
        <v>32818.664674093649</v>
      </c>
      <c r="BG188" s="40">
        <f>BA188*'[3]Opex Summary'!$F$67</f>
        <v>88731.945229956895</v>
      </c>
      <c r="BH188" s="40">
        <f>BB188*'[3]Opex Summary'!$F$68</f>
        <v>0</v>
      </c>
      <c r="BI188" s="118">
        <f>BC188*'[3]Opex Summary'!$F$66</f>
        <v>0</v>
      </c>
      <c r="BK188" s="1">
        <f t="shared" si="99"/>
        <v>123822.50798267478</v>
      </c>
      <c r="BL188" s="40">
        <f>BF188*'[3]Opex Summary'!$G$67</f>
        <v>33432.077155322193</v>
      </c>
      <c r="BM188" s="40">
        <f>BG188*'[3]Opex Summary'!$G$67</f>
        <v>90390.430827352582</v>
      </c>
      <c r="BN188" s="40">
        <f>BH188*'[3]Opex Summary'!$G$68</f>
        <v>0</v>
      </c>
      <c r="BO188" s="118">
        <f>BI188*'[3]Opex Summary'!$G$66</f>
        <v>0</v>
      </c>
      <c r="BQ188" s="1">
        <f t="shared" si="100"/>
        <v>126170.49009638063</v>
      </c>
      <c r="BR188" s="40">
        <f>BL188*'[3]Opex Summary'!$H$67</f>
        <v>34066.032326022774</v>
      </c>
      <c r="BS188" s="40">
        <f>BM188*'[3]Opex Summary'!$H$67</f>
        <v>92104.457770357854</v>
      </c>
      <c r="BT188" s="40">
        <f>BN188*'[3]Opex Summary'!$H$68</f>
        <v>0</v>
      </c>
      <c r="BU188" s="118">
        <f>BO188*'[3]Opex Summary'!$H$66</f>
        <v>0</v>
      </c>
      <c r="BW188" s="1">
        <f t="shared" si="101"/>
        <v>128583.73989928147</v>
      </c>
      <c r="BX188" s="40">
        <f>BR188*'[3]Opex Summary'!$I$67</f>
        <v>34717.609772806005</v>
      </c>
      <c r="BY188" s="40">
        <f>BS188*'[3]Opex Summary'!$I$67</f>
        <v>93866.130126475473</v>
      </c>
      <c r="BZ188" s="40">
        <f>BT188*'[3]Opex Summary'!$I$68</f>
        <v>0</v>
      </c>
      <c r="CA188" s="118">
        <f>BU188*'[3]Opex Summary'!$I$66</f>
        <v>0</v>
      </c>
    </row>
    <row r="189" spans="1:79" ht="12.75">
      <c r="A189" s="6" t="s">
        <v>103</v>
      </c>
      <c r="B189" s="20" t="s">
        <v>373</v>
      </c>
      <c r="C189" s="1">
        <v>25184.98</v>
      </c>
      <c r="D189" s="1">
        <v>22976.639999999996</v>
      </c>
      <c r="E189" s="1">
        <v>20301.2</v>
      </c>
      <c r="F189" s="1">
        <v>15013.850000000002</v>
      </c>
      <c r="H189" s="59" t="s">
        <v>103</v>
      </c>
      <c r="I189" s="42" t="s">
        <v>373</v>
      </c>
      <c r="J189" s="1">
        <v>15013.850000000002</v>
      </c>
      <c r="K189" s="34">
        <f t="shared" si="118"/>
        <v>15389.196250000001</v>
      </c>
      <c r="L189" s="36">
        <v>172.3680837</v>
      </c>
      <c r="M189" s="36">
        <v>466.03222629999999</v>
      </c>
      <c r="N189" s="43"/>
      <c r="O189" s="36">
        <f t="shared" si="139"/>
        <v>4155.0829875000009</v>
      </c>
      <c r="P189" s="36">
        <f t="shared" si="140"/>
        <v>11234.113262500001</v>
      </c>
      <c r="Q189" s="36">
        <v>0</v>
      </c>
      <c r="R189"/>
      <c r="S189" s="38">
        <f t="shared" si="103"/>
        <v>15389.196250000001</v>
      </c>
      <c r="T189"/>
      <c r="U189" s="39">
        <v>0.27</v>
      </c>
      <c r="V189" s="39">
        <v>0.73</v>
      </c>
      <c r="W189"/>
      <c r="X189" s="1">
        <f t="shared" si="110"/>
        <v>25184.98</v>
      </c>
      <c r="Y189" s="40">
        <f t="shared" si="111"/>
        <v>6799.9446000000007</v>
      </c>
      <c r="Z189" s="40">
        <f t="shared" si="112"/>
        <v>18385.035400000001</v>
      </c>
      <c r="AA189" s="40">
        <f t="shared" si="125"/>
        <v>0</v>
      </c>
      <c r="AB189" s="118"/>
      <c r="AC189" s="1">
        <f t="shared" si="113"/>
        <v>22976.639999999996</v>
      </c>
      <c r="AD189" s="40">
        <f t="shared" si="126"/>
        <v>6203.6927999999989</v>
      </c>
      <c r="AE189" s="40">
        <f t="shared" si="127"/>
        <v>16772.947199999995</v>
      </c>
      <c r="AF189" s="40">
        <f t="shared" si="128"/>
        <v>0</v>
      </c>
      <c r="AG189" s="118"/>
      <c r="AH189" s="1">
        <f t="shared" si="116"/>
        <v>20301.2</v>
      </c>
      <c r="AI189" s="40">
        <f t="shared" si="141"/>
        <v>5481.3240000000005</v>
      </c>
      <c r="AJ189" s="40">
        <f t="shared" si="142"/>
        <v>14819.876</v>
      </c>
      <c r="AK189" s="40"/>
      <c r="AL189" s="118"/>
      <c r="AM189" s="1">
        <f t="shared" si="117"/>
        <v>15013.850000000002</v>
      </c>
      <c r="AN189" s="40">
        <f t="shared" si="143"/>
        <v>4053.739500000001</v>
      </c>
      <c r="AO189" s="40">
        <f t="shared" si="144"/>
        <v>10960.110500000001</v>
      </c>
      <c r="AP189" s="40"/>
      <c r="AQ189" s="118"/>
      <c r="AS189" s="1">
        <f t="shared" si="109"/>
        <v>15389.196250000001</v>
      </c>
      <c r="AT189" s="40">
        <f t="shared" si="109"/>
        <v>4155.0829875000009</v>
      </c>
      <c r="AU189" s="40">
        <f t="shared" si="109"/>
        <v>11234.113262499999</v>
      </c>
      <c r="AV189" s="40">
        <f t="shared" si="104"/>
        <v>0</v>
      </c>
      <c r="AW189" s="118">
        <f t="shared" si="104"/>
        <v>0</v>
      </c>
      <c r="AX189" s="4"/>
      <c r="AY189" s="1">
        <f t="shared" si="97"/>
        <v>15469.493753210942</v>
      </c>
      <c r="AZ189" s="40">
        <f>AT189*'[3]Opex Summary'!$E$67</f>
        <v>4176.7633133669551</v>
      </c>
      <c r="BA189" s="40">
        <f>AU189*'[3]Opex Summary'!$E$67</f>
        <v>11292.730439843986</v>
      </c>
      <c r="BB189" s="40">
        <f>AV189*'[3]Opex Summary'!$E$68</f>
        <v>0</v>
      </c>
      <c r="BC189" s="118">
        <f>AW189*'[3]Opex Summary'!$E$66</f>
        <v>0</v>
      </c>
      <c r="BE189" s="1">
        <f t="shared" si="98"/>
        <v>15675.460729227576</v>
      </c>
      <c r="BF189" s="40">
        <f>AZ189*'[3]Opex Summary'!$F$67</f>
        <v>4232.3743968914468</v>
      </c>
      <c r="BG189" s="40">
        <f>BA189*'[3]Opex Summary'!$F$67</f>
        <v>11443.08633233613</v>
      </c>
      <c r="BH189" s="40">
        <f>BB189*'[3]Opex Summary'!$F$68</f>
        <v>0</v>
      </c>
      <c r="BI189" s="118">
        <f>BC189*'[3]Opex Summary'!$F$66</f>
        <v>0</v>
      </c>
      <c r="BK189" s="1">
        <f t="shared" si="99"/>
        <v>15968.450202010921</v>
      </c>
      <c r="BL189" s="40">
        <f>BF189*'[3]Opex Summary'!$G$67</f>
        <v>4311.4815545429501</v>
      </c>
      <c r="BM189" s="40">
        <f>BG189*'[3]Opex Summary'!$G$67</f>
        <v>11656.968647467971</v>
      </c>
      <c r="BN189" s="40">
        <f>BH189*'[3]Opex Summary'!$G$68</f>
        <v>0</v>
      </c>
      <c r="BO189" s="118">
        <f>BI189*'[3]Opex Summary'!$G$66</f>
        <v>0</v>
      </c>
      <c r="BQ189" s="1">
        <f t="shared" si="100"/>
        <v>16271.251656033888</v>
      </c>
      <c r="BR189" s="40">
        <f>BL189*'[3]Opex Summary'!$H$67</f>
        <v>4393.2379471291506</v>
      </c>
      <c r="BS189" s="40">
        <f>BM189*'[3]Opex Summary'!$H$67</f>
        <v>11878.013708904737</v>
      </c>
      <c r="BT189" s="40">
        <f>BN189*'[3]Opex Summary'!$H$68</f>
        <v>0</v>
      </c>
      <c r="BU189" s="118">
        <f>BO189*'[3]Opex Summary'!$H$66</f>
        <v>0</v>
      </c>
      <c r="BW189" s="1">
        <f t="shared" si="101"/>
        <v>16582.470189162184</v>
      </c>
      <c r="BX189" s="40">
        <f>BR189*'[3]Opex Summary'!$I$67</f>
        <v>4477.2669510737906</v>
      </c>
      <c r="BY189" s="40">
        <f>BS189*'[3]Opex Summary'!$I$67</f>
        <v>12105.203238088394</v>
      </c>
      <c r="BZ189" s="40">
        <f>BT189*'[3]Opex Summary'!$I$68</f>
        <v>0</v>
      </c>
      <c r="CA189" s="118">
        <f>BU189*'[3]Opex Summary'!$I$66</f>
        <v>0</v>
      </c>
    </row>
    <row r="190" spans="1:79" ht="12.75">
      <c r="A190" s="6" t="s">
        <v>104</v>
      </c>
      <c r="B190" s="20" t="s">
        <v>374</v>
      </c>
      <c r="C190" s="1">
        <v>16752.419999999998</v>
      </c>
      <c r="D190" s="1">
        <v>21339.429999999989</v>
      </c>
      <c r="E190" s="1">
        <v>20922.609999999997</v>
      </c>
      <c r="F190" s="1">
        <v>10748.24</v>
      </c>
      <c r="H190" s="59" t="s">
        <v>104</v>
      </c>
      <c r="I190" s="42" t="s">
        <v>374</v>
      </c>
      <c r="J190" s="1">
        <v>10748.240000000002</v>
      </c>
      <c r="K190" s="34">
        <f t="shared" si="118"/>
        <v>11016.946</v>
      </c>
      <c r="L190" s="36">
        <v>2232.0324036000006</v>
      </c>
      <c r="M190" s="36">
        <v>6034.7542764000009</v>
      </c>
      <c r="N190" s="43"/>
      <c r="O190" s="36">
        <f t="shared" si="139"/>
        <v>2974.5754200000001</v>
      </c>
      <c r="P190" s="36">
        <f t="shared" si="140"/>
        <v>8042.3705799999998</v>
      </c>
      <c r="Q190" s="36">
        <v>0</v>
      </c>
      <c r="R190"/>
      <c r="S190" s="38">
        <f t="shared" si="103"/>
        <v>11016.946</v>
      </c>
      <c r="T190"/>
      <c r="U190" s="39">
        <v>0.27</v>
      </c>
      <c r="V190" s="39">
        <v>0.73</v>
      </c>
      <c r="W190"/>
      <c r="X190" s="1">
        <f t="shared" si="110"/>
        <v>16752.419999999998</v>
      </c>
      <c r="Y190" s="40">
        <f t="shared" si="111"/>
        <v>4523.1534000000001</v>
      </c>
      <c r="Z190" s="40">
        <f t="shared" si="112"/>
        <v>12229.266599999999</v>
      </c>
      <c r="AA190" s="40">
        <f t="shared" si="125"/>
        <v>0</v>
      </c>
      <c r="AB190" s="118"/>
      <c r="AC190" s="1">
        <f t="shared" si="113"/>
        <v>21339.429999999989</v>
      </c>
      <c r="AD190" s="40">
        <f t="shared" si="126"/>
        <v>5761.6460999999972</v>
      </c>
      <c r="AE190" s="40">
        <f t="shared" si="127"/>
        <v>15577.783899999991</v>
      </c>
      <c r="AF190" s="40">
        <f t="shared" si="128"/>
        <v>0</v>
      </c>
      <c r="AG190" s="118"/>
      <c r="AH190" s="1">
        <f t="shared" si="116"/>
        <v>20922.609999999997</v>
      </c>
      <c r="AI190" s="40">
        <f t="shared" si="141"/>
        <v>5649.1046999999999</v>
      </c>
      <c r="AJ190" s="40">
        <f t="shared" si="142"/>
        <v>15273.505299999997</v>
      </c>
      <c r="AK190" s="40"/>
      <c r="AL190" s="118"/>
      <c r="AM190" s="1">
        <f t="shared" si="117"/>
        <v>10748.24</v>
      </c>
      <c r="AN190" s="40">
        <f t="shared" si="143"/>
        <v>2902.0248000000001</v>
      </c>
      <c r="AO190" s="40">
        <f t="shared" si="144"/>
        <v>7846.2151999999996</v>
      </c>
      <c r="AP190" s="40"/>
      <c r="AQ190" s="118"/>
      <c r="AS190" s="1">
        <f t="shared" si="109"/>
        <v>11016.945999999998</v>
      </c>
      <c r="AT190" s="40">
        <f t="shared" si="109"/>
        <v>2974.5754199999997</v>
      </c>
      <c r="AU190" s="40">
        <f t="shared" si="109"/>
        <v>8042.3705799999989</v>
      </c>
      <c r="AV190" s="40">
        <f t="shared" si="104"/>
        <v>0</v>
      </c>
      <c r="AW190" s="118">
        <f t="shared" si="104"/>
        <v>0</v>
      </c>
      <c r="AX190" s="4"/>
      <c r="AY190" s="1">
        <f t="shared" si="97"/>
        <v>11074.430045458823</v>
      </c>
      <c r="AZ190" s="40">
        <f>AT190*'[3]Opex Summary'!$E$67</f>
        <v>2990.0961122738822</v>
      </c>
      <c r="BA190" s="40">
        <f>AU190*'[3]Opex Summary'!$E$67</f>
        <v>8084.3339331849411</v>
      </c>
      <c r="BB190" s="40">
        <f>AV190*'[3]Opex Summary'!$E$68</f>
        <v>0</v>
      </c>
      <c r="BC190" s="118">
        <f>AW190*'[3]Opex Summary'!$E$66</f>
        <v>0</v>
      </c>
      <c r="BE190" s="1">
        <f t="shared" si="98"/>
        <v>11221.879399908285</v>
      </c>
      <c r="BF190" s="40">
        <f>AZ190*'[3]Opex Summary'!$F$67</f>
        <v>3029.9074379752365</v>
      </c>
      <c r="BG190" s="40">
        <f>BA190*'[3]Opex Summary'!$F$67</f>
        <v>8191.9719619330472</v>
      </c>
      <c r="BH190" s="40">
        <f>BB190*'[3]Opex Summary'!$F$68</f>
        <v>0</v>
      </c>
      <c r="BI190" s="118">
        <f>BC190*'[3]Opex Summary'!$F$66</f>
        <v>0</v>
      </c>
      <c r="BK190" s="1">
        <f t="shared" si="99"/>
        <v>11431.627144220958</v>
      </c>
      <c r="BL190" s="40">
        <f>BF190*'[3]Opex Summary'!$G$67</f>
        <v>3086.5393289396584</v>
      </c>
      <c r="BM190" s="40">
        <f>BG190*'[3]Opex Summary'!$G$67</f>
        <v>8345.0878152813002</v>
      </c>
      <c r="BN190" s="40">
        <f>BH190*'[3]Opex Summary'!$G$68</f>
        <v>0</v>
      </c>
      <c r="BO190" s="118">
        <f>BI190*'[3]Opex Summary'!$G$66</f>
        <v>0</v>
      </c>
      <c r="BQ190" s="1">
        <f t="shared" si="100"/>
        <v>11648.399171395055</v>
      </c>
      <c r="BR190" s="40">
        <f>BL190*'[3]Opex Summary'!$H$67</f>
        <v>3145.0677762766645</v>
      </c>
      <c r="BS190" s="40">
        <f>BM190*'[3]Opex Summary'!$H$67</f>
        <v>8503.33139511839</v>
      </c>
      <c r="BT190" s="40">
        <f>BN190*'[3]Opex Summary'!$H$68</f>
        <v>0</v>
      </c>
      <c r="BU190" s="118">
        <f>BO190*'[3]Opex Summary'!$H$66</f>
        <v>0</v>
      </c>
      <c r="BW190" s="1">
        <f t="shared" si="101"/>
        <v>11871.196887271455</v>
      </c>
      <c r="BX190" s="40">
        <f>BR190*'[3]Opex Summary'!$I$67</f>
        <v>3205.2231595632925</v>
      </c>
      <c r="BY190" s="40">
        <f>BS190*'[3]Opex Summary'!$I$67</f>
        <v>8665.9737277081622</v>
      </c>
      <c r="BZ190" s="40">
        <f>BT190*'[3]Opex Summary'!$I$68</f>
        <v>0</v>
      </c>
      <c r="CA190" s="118">
        <f>BU190*'[3]Opex Summary'!$I$66</f>
        <v>0</v>
      </c>
    </row>
    <row r="191" spans="1:79" ht="12.75">
      <c r="A191" s="6" t="s">
        <v>105</v>
      </c>
      <c r="B191" s="20" t="s">
        <v>375</v>
      </c>
      <c r="C191" s="1">
        <v>12427.620000000003</v>
      </c>
      <c r="D191" s="1">
        <v>21559.190000000006</v>
      </c>
      <c r="E191" s="1">
        <v>8327.3100000000031</v>
      </c>
      <c r="F191" s="1">
        <v>16538.5</v>
      </c>
      <c r="H191" s="59" t="s">
        <v>105</v>
      </c>
      <c r="I191" s="42" t="s">
        <v>375</v>
      </c>
      <c r="J191" s="1">
        <v>16538.5</v>
      </c>
      <c r="K191" s="34">
        <f t="shared" si="118"/>
        <v>16951.962499999998</v>
      </c>
      <c r="L191" s="36">
        <v>2329.9754868000005</v>
      </c>
      <c r="M191" s="36">
        <v>6299.5633532000011</v>
      </c>
      <c r="N191" s="43"/>
      <c r="O191" s="36">
        <f t="shared" si="139"/>
        <v>4577.0298749999993</v>
      </c>
      <c r="P191" s="36">
        <f t="shared" si="140"/>
        <v>12374.932624999998</v>
      </c>
      <c r="Q191" s="36">
        <v>0</v>
      </c>
      <c r="R191"/>
      <c r="S191" s="38">
        <f t="shared" si="103"/>
        <v>16951.962499999998</v>
      </c>
      <c r="T191"/>
      <c r="U191" s="39">
        <v>0.27</v>
      </c>
      <c r="V191" s="39">
        <v>0.73</v>
      </c>
      <c r="W191"/>
      <c r="X191" s="1">
        <f t="shared" si="110"/>
        <v>12427.620000000003</v>
      </c>
      <c r="Y191" s="40">
        <f t="shared" si="111"/>
        <v>3355.4574000000011</v>
      </c>
      <c r="Z191" s="40">
        <f t="shared" si="112"/>
        <v>9072.1626000000015</v>
      </c>
      <c r="AA191" s="40">
        <f t="shared" si="125"/>
        <v>0</v>
      </c>
      <c r="AB191" s="118"/>
      <c r="AC191" s="1">
        <f t="shared" si="113"/>
        <v>21559.190000000006</v>
      </c>
      <c r="AD191" s="40">
        <f t="shared" si="126"/>
        <v>5820.9813000000022</v>
      </c>
      <c r="AE191" s="40">
        <f t="shared" si="127"/>
        <v>15738.208700000005</v>
      </c>
      <c r="AF191" s="40">
        <f t="shared" si="128"/>
        <v>0</v>
      </c>
      <c r="AG191" s="118"/>
      <c r="AH191" s="1">
        <f t="shared" si="116"/>
        <v>8327.3100000000031</v>
      </c>
      <c r="AI191" s="40">
        <f t="shared" si="141"/>
        <v>2248.373700000001</v>
      </c>
      <c r="AJ191" s="40">
        <f t="shared" si="142"/>
        <v>6078.9363000000021</v>
      </c>
      <c r="AK191" s="40"/>
      <c r="AL191" s="118"/>
      <c r="AM191" s="1">
        <f t="shared" si="117"/>
        <v>16538.5</v>
      </c>
      <c r="AN191" s="40">
        <f t="shared" si="143"/>
        <v>4465.3950000000004</v>
      </c>
      <c r="AO191" s="40">
        <f t="shared" si="144"/>
        <v>12073.105</v>
      </c>
      <c r="AP191" s="40"/>
      <c r="AQ191" s="118"/>
      <c r="AS191" s="1">
        <f t="shared" si="109"/>
        <v>16951.962499999998</v>
      </c>
      <c r="AT191" s="40">
        <f t="shared" si="109"/>
        <v>4577.0298750000002</v>
      </c>
      <c r="AU191" s="40">
        <f t="shared" si="109"/>
        <v>12374.932624999998</v>
      </c>
      <c r="AV191" s="40">
        <f t="shared" si="104"/>
        <v>0</v>
      </c>
      <c r="AW191" s="118">
        <f t="shared" si="104"/>
        <v>0</v>
      </c>
      <c r="AX191" s="4"/>
      <c r="AY191" s="1">
        <f t="shared" si="97"/>
        <v>17040.414180072345</v>
      </c>
      <c r="AZ191" s="40">
        <f>AT191*'[3]Opex Summary'!$E$67</f>
        <v>4600.9118286195335</v>
      </c>
      <c r="BA191" s="40">
        <f>AU191*'[3]Opex Summary'!$E$67</f>
        <v>12439.502351452809</v>
      </c>
      <c r="BB191" s="40">
        <f>AV191*'[3]Opex Summary'!$E$68</f>
        <v>0</v>
      </c>
      <c r="BC191" s="118">
        <f>AW191*'[3]Opex Summary'!$E$66</f>
        <v>0</v>
      </c>
      <c r="BE191" s="1">
        <f t="shared" si="98"/>
        <v>17267.297013779295</v>
      </c>
      <c r="BF191" s="40">
        <f>AZ191*'[3]Opex Summary'!$F$67</f>
        <v>4662.1701937204107</v>
      </c>
      <c r="BG191" s="40">
        <f>BA191*'[3]Opex Summary'!$F$67</f>
        <v>12605.126820058884</v>
      </c>
      <c r="BH191" s="40">
        <f>BB191*'[3]Opex Summary'!$F$68</f>
        <v>0</v>
      </c>
      <c r="BI191" s="118">
        <f>BC191*'[3]Opex Summary'!$F$66</f>
        <v>0</v>
      </c>
      <c r="BK191" s="1">
        <f t="shared" si="99"/>
        <v>17590.039441313027</v>
      </c>
      <c r="BL191" s="40">
        <f>BF191*'[3]Opex Summary'!$G$67</f>
        <v>4749.3106491545186</v>
      </c>
      <c r="BM191" s="40">
        <f>BG191*'[3]Opex Summary'!$G$67</f>
        <v>12840.728792158508</v>
      </c>
      <c r="BN191" s="40">
        <f>BH191*'[3]Opex Summary'!$G$68</f>
        <v>0</v>
      </c>
      <c r="BO191" s="118">
        <f>BI191*'[3]Opex Summary'!$G$66</f>
        <v>0</v>
      </c>
      <c r="BQ191" s="1">
        <f t="shared" si="100"/>
        <v>17923.590252554568</v>
      </c>
      <c r="BR191" s="40">
        <f>BL191*'[3]Opex Summary'!$H$67</f>
        <v>4839.3693681897348</v>
      </c>
      <c r="BS191" s="40">
        <f>BM191*'[3]Opex Summary'!$H$67</f>
        <v>13084.220884364833</v>
      </c>
      <c r="BT191" s="40">
        <f>BN191*'[3]Opex Summary'!$H$68</f>
        <v>0</v>
      </c>
      <c r="BU191" s="118">
        <f>BO191*'[3]Opex Summary'!$H$66</f>
        <v>0</v>
      </c>
      <c r="BW191" s="1">
        <f t="shared" si="101"/>
        <v>18266.412893658773</v>
      </c>
      <c r="BX191" s="40">
        <f>BR191*'[3]Opex Summary'!$I$67</f>
        <v>4931.9314812878702</v>
      </c>
      <c r="BY191" s="40">
        <f>BS191*'[3]Opex Summary'!$I$67</f>
        <v>13334.481412370902</v>
      </c>
      <c r="BZ191" s="40">
        <f>BT191*'[3]Opex Summary'!$I$68</f>
        <v>0</v>
      </c>
      <c r="CA191" s="118">
        <f>BU191*'[3]Opex Summary'!$I$66</f>
        <v>0</v>
      </c>
    </row>
    <row r="192" spans="1:79" ht="12.75">
      <c r="A192" s="6" t="s">
        <v>106</v>
      </c>
      <c r="B192" s="20" t="s">
        <v>376</v>
      </c>
      <c r="C192" s="1">
        <v>4664.7800000000007</v>
      </c>
      <c r="D192" s="1">
        <v>5772.91</v>
      </c>
      <c r="E192" s="1">
        <v>7601.82</v>
      </c>
      <c r="F192" s="1">
        <v>0</v>
      </c>
      <c r="H192" s="59" t="s">
        <v>106</v>
      </c>
      <c r="I192" s="42" t="s">
        <v>376</v>
      </c>
      <c r="J192" s="1">
        <v>0</v>
      </c>
      <c r="K192" s="34">
        <f t="shared" si="118"/>
        <v>0</v>
      </c>
      <c r="L192" s="36">
        <v>0</v>
      </c>
      <c r="M192" s="36">
        <v>0</v>
      </c>
      <c r="N192" s="43"/>
      <c r="O192" s="36">
        <f t="shared" si="139"/>
        <v>0</v>
      </c>
      <c r="P192" s="36">
        <f t="shared" si="140"/>
        <v>0</v>
      </c>
      <c r="Q192" s="36">
        <v>0</v>
      </c>
      <c r="R192"/>
      <c r="S192" s="38">
        <f t="shared" si="103"/>
        <v>0</v>
      </c>
      <c r="T192"/>
      <c r="U192" s="39">
        <v>0.27</v>
      </c>
      <c r="V192" s="39">
        <v>0.73</v>
      </c>
      <c r="W192"/>
      <c r="X192" s="1">
        <f t="shared" si="110"/>
        <v>4664.7800000000007</v>
      </c>
      <c r="Y192" s="40">
        <f t="shared" si="111"/>
        <v>1259.4906000000003</v>
      </c>
      <c r="Z192" s="40">
        <f t="shared" si="112"/>
        <v>3405.2894000000006</v>
      </c>
      <c r="AA192" s="40">
        <f t="shared" si="125"/>
        <v>0</v>
      </c>
      <c r="AB192" s="118"/>
      <c r="AC192" s="1">
        <f t="shared" si="113"/>
        <v>5772.91</v>
      </c>
      <c r="AD192" s="40">
        <f t="shared" si="126"/>
        <v>1558.6857</v>
      </c>
      <c r="AE192" s="40">
        <f t="shared" si="127"/>
        <v>4214.2242999999999</v>
      </c>
      <c r="AF192" s="40">
        <f t="shared" si="128"/>
        <v>0</v>
      </c>
      <c r="AG192" s="118"/>
      <c r="AH192" s="1">
        <f t="shared" si="116"/>
        <v>7601.82</v>
      </c>
      <c r="AI192" s="40">
        <f t="shared" si="141"/>
        <v>2052.4913999999999</v>
      </c>
      <c r="AJ192" s="40">
        <f t="shared" si="142"/>
        <v>5549.3285999999998</v>
      </c>
      <c r="AK192" s="40"/>
      <c r="AL192" s="118"/>
      <c r="AM192" s="1">
        <f t="shared" si="117"/>
        <v>0</v>
      </c>
      <c r="AN192" s="40">
        <f t="shared" si="143"/>
        <v>0</v>
      </c>
      <c r="AO192" s="40">
        <f t="shared" si="144"/>
        <v>0</v>
      </c>
      <c r="AP192" s="40"/>
      <c r="AQ192" s="118"/>
      <c r="AS192" s="1">
        <f t="shared" si="109"/>
        <v>0</v>
      </c>
      <c r="AT192" s="40">
        <f t="shared" si="109"/>
        <v>0</v>
      </c>
      <c r="AU192" s="40">
        <f t="shared" si="109"/>
        <v>0</v>
      </c>
      <c r="AV192" s="40">
        <f t="shared" si="104"/>
        <v>0</v>
      </c>
      <c r="AW192" s="118">
        <f t="shared" si="104"/>
        <v>0</v>
      </c>
      <c r="AX192" s="4"/>
      <c r="AY192" s="1">
        <f t="shared" si="97"/>
        <v>0</v>
      </c>
      <c r="AZ192" s="40">
        <f>AT192*'[3]Opex Summary'!$E$67</f>
        <v>0</v>
      </c>
      <c r="BA192" s="40">
        <f>AU192*'[3]Opex Summary'!$E$67</f>
        <v>0</v>
      </c>
      <c r="BB192" s="40">
        <f>AV192*'[3]Opex Summary'!$E$68</f>
        <v>0</v>
      </c>
      <c r="BC192" s="118">
        <f>AW192*'[3]Opex Summary'!$E$66</f>
        <v>0</v>
      </c>
      <c r="BE192" s="1">
        <f t="shared" si="98"/>
        <v>0</v>
      </c>
      <c r="BF192" s="40">
        <f>AZ192*'[3]Opex Summary'!$F$67</f>
        <v>0</v>
      </c>
      <c r="BG192" s="40">
        <f>BA192*'[3]Opex Summary'!$F$67</f>
        <v>0</v>
      </c>
      <c r="BH192" s="40">
        <f>BB192*'[3]Opex Summary'!$F$68</f>
        <v>0</v>
      </c>
      <c r="BI192" s="118">
        <f>BC192*'[3]Opex Summary'!$F$66</f>
        <v>0</v>
      </c>
      <c r="BK192" s="1">
        <f t="shared" si="99"/>
        <v>0</v>
      </c>
      <c r="BL192" s="40">
        <f>BF192*'[3]Opex Summary'!$G$67</f>
        <v>0</v>
      </c>
      <c r="BM192" s="40">
        <f>BG192*'[3]Opex Summary'!$G$67</f>
        <v>0</v>
      </c>
      <c r="BN192" s="40">
        <f>BH192*'[3]Opex Summary'!$G$68</f>
        <v>0</v>
      </c>
      <c r="BO192" s="118">
        <f>BI192*'[3]Opex Summary'!$G$66</f>
        <v>0</v>
      </c>
      <c r="BQ192" s="1">
        <f t="shared" si="100"/>
        <v>0</v>
      </c>
      <c r="BR192" s="40">
        <f>BL192*'[3]Opex Summary'!$H$67</f>
        <v>0</v>
      </c>
      <c r="BS192" s="40">
        <f>BM192*'[3]Opex Summary'!$H$67</f>
        <v>0</v>
      </c>
      <c r="BT192" s="40">
        <f>BN192*'[3]Opex Summary'!$H$68</f>
        <v>0</v>
      </c>
      <c r="BU192" s="118">
        <f>BO192*'[3]Opex Summary'!$H$66</f>
        <v>0</v>
      </c>
      <c r="BW192" s="1">
        <f t="shared" si="101"/>
        <v>0</v>
      </c>
      <c r="BX192" s="40">
        <f>BR192*'[3]Opex Summary'!$I$67</f>
        <v>0</v>
      </c>
      <c r="BY192" s="40">
        <f>BS192*'[3]Opex Summary'!$I$67</f>
        <v>0</v>
      </c>
      <c r="BZ192" s="40">
        <f>BT192*'[3]Opex Summary'!$I$68</f>
        <v>0</v>
      </c>
      <c r="CA192" s="118">
        <f>BU192*'[3]Opex Summary'!$I$66</f>
        <v>0</v>
      </c>
    </row>
    <row r="193" spans="1:79" ht="12.75">
      <c r="A193" s="6" t="s">
        <v>107</v>
      </c>
      <c r="B193" s="20" t="s">
        <v>377</v>
      </c>
      <c r="C193" s="1">
        <v>38517.700000000012</v>
      </c>
      <c r="D193" s="1">
        <v>44212.409999999974</v>
      </c>
      <c r="E193" s="1">
        <v>39557.06</v>
      </c>
      <c r="F193" s="1">
        <v>42922.640000000007</v>
      </c>
      <c r="H193" s="59" t="s">
        <v>107</v>
      </c>
      <c r="I193" s="42" t="s">
        <v>377</v>
      </c>
      <c r="J193" s="1">
        <v>42922.64</v>
      </c>
      <c r="K193" s="34">
        <f t="shared" si="118"/>
        <v>43995.705999999998</v>
      </c>
      <c r="L193" s="36">
        <v>2311.9155999</v>
      </c>
      <c r="M193" s="36">
        <v>6250.734770099999</v>
      </c>
      <c r="N193" s="43"/>
      <c r="O193" s="36">
        <f t="shared" si="139"/>
        <v>11878.840620000001</v>
      </c>
      <c r="P193" s="36">
        <f t="shared" si="140"/>
        <v>32116.865379999999</v>
      </c>
      <c r="Q193" s="36">
        <v>0</v>
      </c>
      <c r="R193"/>
      <c r="S193" s="38">
        <f t="shared" si="103"/>
        <v>43995.705999999998</v>
      </c>
      <c r="T193"/>
      <c r="U193" s="39">
        <v>0.27</v>
      </c>
      <c r="V193" s="39">
        <v>0.73</v>
      </c>
      <c r="W193"/>
      <c r="X193" s="1">
        <f t="shared" si="110"/>
        <v>38517.700000000012</v>
      </c>
      <c r="Y193" s="40">
        <f t="shared" si="111"/>
        <v>10399.779000000004</v>
      </c>
      <c r="Z193" s="40">
        <f t="shared" si="112"/>
        <v>28117.921000000009</v>
      </c>
      <c r="AA193" s="40">
        <f t="shared" si="125"/>
        <v>0</v>
      </c>
      <c r="AB193" s="118"/>
      <c r="AC193" s="1">
        <f t="shared" si="113"/>
        <v>44212.409999999974</v>
      </c>
      <c r="AD193" s="40">
        <f t="shared" si="126"/>
        <v>11937.350699999994</v>
      </c>
      <c r="AE193" s="40">
        <f t="shared" si="127"/>
        <v>32275.059299999979</v>
      </c>
      <c r="AF193" s="40">
        <f t="shared" si="128"/>
        <v>0</v>
      </c>
      <c r="AG193" s="118"/>
      <c r="AH193" s="1">
        <f t="shared" si="116"/>
        <v>39557.06</v>
      </c>
      <c r="AI193" s="40">
        <f t="shared" si="141"/>
        <v>10680.406199999999</v>
      </c>
      <c r="AJ193" s="40">
        <f t="shared" si="142"/>
        <v>28876.653799999996</v>
      </c>
      <c r="AK193" s="40"/>
      <c r="AL193" s="118"/>
      <c r="AM193" s="1">
        <f t="shared" si="117"/>
        <v>42922.640000000007</v>
      </c>
      <c r="AN193" s="40">
        <f t="shared" si="143"/>
        <v>11589.112800000003</v>
      </c>
      <c r="AO193" s="40">
        <f t="shared" si="144"/>
        <v>31333.527200000004</v>
      </c>
      <c r="AP193" s="40"/>
      <c r="AQ193" s="118"/>
      <c r="AS193" s="1">
        <f t="shared" si="109"/>
        <v>43995.706000000006</v>
      </c>
      <c r="AT193" s="40">
        <f t="shared" si="109"/>
        <v>11878.840620000001</v>
      </c>
      <c r="AU193" s="40">
        <f t="shared" si="109"/>
        <v>32116.865380000003</v>
      </c>
      <c r="AV193" s="40">
        <f t="shared" si="104"/>
        <v>0</v>
      </c>
      <c r="AW193" s="118">
        <f t="shared" si="104"/>
        <v>0</v>
      </c>
      <c r="AX193" s="4"/>
      <c r="AY193" s="1">
        <f t="shared" si="97"/>
        <v>44225.266094394319</v>
      </c>
      <c r="AZ193" s="40">
        <f>AT193*'[3]Opex Summary'!$E$67</f>
        <v>11940.821845486467</v>
      </c>
      <c r="BA193" s="40">
        <f>AU193*'[3]Opex Summary'!$E$67</f>
        <v>32284.444248907854</v>
      </c>
      <c r="BB193" s="40">
        <f>AV193*'[3]Opex Summary'!$E$68</f>
        <v>0</v>
      </c>
      <c r="BC193" s="118">
        <f>AW193*'[3]Opex Summary'!$E$66</f>
        <v>0</v>
      </c>
      <c r="BE193" s="1">
        <f t="shared" si="98"/>
        <v>44814.098829732073</v>
      </c>
      <c r="BF193" s="40">
        <f>AZ193*'[3]Opex Summary'!$F$67</f>
        <v>12099.806684027659</v>
      </c>
      <c r="BG193" s="40">
        <f>BA193*'[3]Opex Summary'!$F$67</f>
        <v>32714.29214570441</v>
      </c>
      <c r="BH193" s="40">
        <f>BB193*'[3]Opex Summary'!$F$68</f>
        <v>0</v>
      </c>
      <c r="BI193" s="118">
        <f>BC193*'[3]Opex Summary'!$F$66</f>
        <v>0</v>
      </c>
      <c r="BK193" s="1">
        <f t="shared" si="99"/>
        <v>45651.717539394762</v>
      </c>
      <c r="BL193" s="40">
        <f>BF193*'[3]Opex Summary'!$G$67</f>
        <v>12325.963735636587</v>
      </c>
      <c r="BM193" s="40">
        <f>BG193*'[3]Opex Summary'!$G$67</f>
        <v>33325.753803758176</v>
      </c>
      <c r="BN193" s="40">
        <f>BH193*'[3]Opex Summary'!$G$68</f>
        <v>0</v>
      </c>
      <c r="BO193" s="118">
        <f>BI193*'[3]Opex Summary'!$G$66</f>
        <v>0</v>
      </c>
      <c r="BQ193" s="1">
        <f t="shared" si="100"/>
        <v>46517.387424367931</v>
      </c>
      <c r="BR193" s="40">
        <f>BL193*'[3]Opex Summary'!$H$67</f>
        <v>12559.694604579341</v>
      </c>
      <c r="BS193" s="40">
        <f>BM193*'[3]Opex Summary'!$H$67</f>
        <v>33957.692819788586</v>
      </c>
      <c r="BT193" s="40">
        <f>BN193*'[3]Opex Summary'!$H$68</f>
        <v>0</v>
      </c>
      <c r="BU193" s="118">
        <f>BO193*'[3]Opex Summary'!$H$66</f>
        <v>0</v>
      </c>
      <c r="BW193" s="1">
        <f t="shared" si="101"/>
        <v>47407.120641283909</v>
      </c>
      <c r="BX193" s="40">
        <f>BR193*'[3]Opex Summary'!$I$67</f>
        <v>12799.922573146656</v>
      </c>
      <c r="BY193" s="40">
        <f>BS193*'[3]Opex Summary'!$I$67</f>
        <v>34607.198068137252</v>
      </c>
      <c r="BZ193" s="40">
        <f>BT193*'[3]Opex Summary'!$I$68</f>
        <v>0</v>
      </c>
      <c r="CA193" s="118">
        <f>BU193*'[3]Opex Summary'!$I$66</f>
        <v>0</v>
      </c>
    </row>
    <row r="194" spans="1:79" ht="12.75">
      <c r="A194" s="6" t="s">
        <v>108</v>
      </c>
      <c r="B194" s="20" t="s">
        <v>378</v>
      </c>
      <c r="C194" s="1">
        <v>0</v>
      </c>
      <c r="D194" s="1">
        <v>0</v>
      </c>
      <c r="E194" s="1">
        <v>0</v>
      </c>
      <c r="F194" s="1">
        <v>576.27</v>
      </c>
      <c r="H194" s="59" t="s">
        <v>108</v>
      </c>
      <c r="I194" s="42" t="s">
        <v>378</v>
      </c>
      <c r="J194" s="1">
        <v>576.27</v>
      </c>
      <c r="K194" s="34">
        <f t="shared" si="118"/>
        <v>590.67674999999997</v>
      </c>
      <c r="L194" s="36">
        <v>0</v>
      </c>
      <c r="M194" s="36">
        <v>0</v>
      </c>
      <c r="N194" s="43"/>
      <c r="O194" s="36">
        <f t="shared" si="139"/>
        <v>159.48272249999999</v>
      </c>
      <c r="P194" s="36">
        <f t="shared" si="140"/>
        <v>431.19402749999995</v>
      </c>
      <c r="Q194" s="36">
        <v>0</v>
      </c>
      <c r="R194"/>
      <c r="S194" s="38">
        <f t="shared" si="103"/>
        <v>590.67674999999997</v>
      </c>
      <c r="T194"/>
      <c r="U194" s="39">
        <v>0.27</v>
      </c>
      <c r="V194" s="39">
        <v>0.73</v>
      </c>
      <c r="W194"/>
      <c r="X194" s="1">
        <f t="shared" si="110"/>
        <v>0</v>
      </c>
      <c r="Y194" s="40">
        <f t="shared" si="111"/>
        <v>0</v>
      </c>
      <c r="Z194" s="40">
        <f t="shared" si="112"/>
        <v>0</v>
      </c>
      <c r="AA194" s="40">
        <f t="shared" si="125"/>
        <v>0</v>
      </c>
      <c r="AB194" s="118"/>
      <c r="AC194" s="1">
        <f t="shared" si="113"/>
        <v>0</v>
      </c>
      <c r="AD194" s="40">
        <f t="shared" si="126"/>
        <v>0</v>
      </c>
      <c r="AE194" s="40">
        <f t="shared" si="127"/>
        <v>0</v>
      </c>
      <c r="AF194" s="40">
        <f t="shared" si="128"/>
        <v>0</v>
      </c>
      <c r="AG194" s="118"/>
      <c r="AH194" s="1">
        <f t="shared" si="116"/>
        <v>0</v>
      </c>
      <c r="AI194" s="40">
        <f t="shared" si="141"/>
        <v>0</v>
      </c>
      <c r="AJ194" s="40">
        <f t="shared" si="142"/>
        <v>0</v>
      </c>
      <c r="AK194" s="40"/>
      <c r="AL194" s="118"/>
      <c r="AM194" s="1">
        <f t="shared" si="117"/>
        <v>576.27</v>
      </c>
      <c r="AN194" s="40">
        <f t="shared" si="143"/>
        <v>155.59290000000001</v>
      </c>
      <c r="AO194" s="40">
        <f t="shared" si="144"/>
        <v>420.6771</v>
      </c>
      <c r="AP194" s="40"/>
      <c r="AQ194" s="118"/>
      <c r="AS194" s="1">
        <f t="shared" si="109"/>
        <v>590.67674999999997</v>
      </c>
      <c r="AT194" s="40">
        <f t="shared" si="109"/>
        <v>159.48272249999999</v>
      </c>
      <c r="AU194" s="40">
        <f t="shared" si="109"/>
        <v>431.19402749999995</v>
      </c>
      <c r="AV194" s="40">
        <f t="shared" si="104"/>
        <v>0</v>
      </c>
      <c r="AW194" s="118">
        <f t="shared" si="104"/>
        <v>0</v>
      </c>
      <c r="AX194" s="4"/>
      <c r="AY194" s="1">
        <f t="shared" si="97"/>
        <v>593.75877374310176</v>
      </c>
      <c r="AZ194" s="40">
        <f>AT194*'[3]Opex Summary'!$E$67</f>
        <v>160.3148689106375</v>
      </c>
      <c r="BA194" s="40">
        <f>AU194*'[3]Opex Summary'!$E$67</f>
        <v>433.44390483246428</v>
      </c>
      <c r="BB194" s="40">
        <f>AV194*'[3]Opex Summary'!$E$68</f>
        <v>0</v>
      </c>
      <c r="BC194" s="118">
        <f>AW194*'[3]Opex Summary'!$E$66</f>
        <v>0</v>
      </c>
      <c r="BE194" s="1">
        <f t="shared" si="98"/>
        <v>601.66431357926012</v>
      </c>
      <c r="BF194" s="40">
        <f>AZ194*'[3]Opex Summary'!$F$67</f>
        <v>162.44936466640027</v>
      </c>
      <c r="BG194" s="40">
        <f>BA194*'[3]Opex Summary'!$F$67</f>
        <v>439.21494891285988</v>
      </c>
      <c r="BH194" s="40">
        <f>BB194*'[3]Opex Summary'!$F$68</f>
        <v>0</v>
      </c>
      <c r="BI194" s="118">
        <f>BC194*'[3]Opex Summary'!$F$66</f>
        <v>0</v>
      </c>
      <c r="BK194" s="1">
        <f t="shared" si="99"/>
        <v>612.90999962786577</v>
      </c>
      <c r="BL194" s="40">
        <f>BF194*'[3]Opex Summary'!$G$67</f>
        <v>165.48569989952378</v>
      </c>
      <c r="BM194" s="40">
        <f>BG194*'[3]Opex Summary'!$G$67</f>
        <v>447.42429972834202</v>
      </c>
      <c r="BN194" s="40">
        <f>BH194*'[3]Opex Summary'!$G$68</f>
        <v>0</v>
      </c>
      <c r="BO194" s="118">
        <f>BI194*'[3]Opex Summary'!$G$66</f>
        <v>0</v>
      </c>
      <c r="BQ194" s="1">
        <f t="shared" si="100"/>
        <v>624.53229463612911</v>
      </c>
      <c r="BR194" s="40">
        <f>BL194*'[3]Opex Summary'!$H$67</f>
        <v>168.62371955175487</v>
      </c>
      <c r="BS194" s="40">
        <f>BM194*'[3]Opex Summary'!$H$67</f>
        <v>455.90857508437426</v>
      </c>
      <c r="BT194" s="40">
        <f>BN194*'[3]Opex Summary'!$H$68</f>
        <v>0</v>
      </c>
      <c r="BU194" s="118">
        <f>BO194*'[3]Opex Summary'!$H$66</f>
        <v>0</v>
      </c>
      <c r="BW194" s="1">
        <f t="shared" si="101"/>
        <v>636.47765868904321</v>
      </c>
      <c r="BX194" s="40">
        <f>BR194*'[3]Opex Summary'!$I$67</f>
        <v>171.84896784604166</v>
      </c>
      <c r="BY194" s="40">
        <f>BS194*'[3]Opex Summary'!$I$67</f>
        <v>464.62869084300155</v>
      </c>
      <c r="BZ194" s="40">
        <f>BT194*'[3]Opex Summary'!$I$68</f>
        <v>0</v>
      </c>
      <c r="CA194" s="118">
        <f>BU194*'[3]Opex Summary'!$I$66</f>
        <v>0</v>
      </c>
    </row>
    <row r="195" spans="1:79" ht="12.75">
      <c r="A195" s="6" t="s">
        <v>109</v>
      </c>
      <c r="B195" s="20" t="s">
        <v>379</v>
      </c>
      <c r="C195" s="1">
        <v>0</v>
      </c>
      <c r="D195" s="1">
        <v>0</v>
      </c>
      <c r="E195" s="1">
        <v>0</v>
      </c>
      <c r="F195" s="1">
        <v>69488.37</v>
      </c>
      <c r="H195" s="59" t="s">
        <v>109</v>
      </c>
      <c r="I195" s="51" t="s">
        <v>379</v>
      </c>
      <c r="J195" s="1">
        <v>69488.37</v>
      </c>
      <c r="K195" s="34">
        <f t="shared" si="118"/>
        <v>71225.579249999995</v>
      </c>
      <c r="L195" s="36">
        <v>78470.403890000031</v>
      </c>
      <c r="M195" s="36">
        <v>0</v>
      </c>
      <c r="N195" s="43"/>
      <c r="O195" s="36">
        <f t="shared" si="139"/>
        <v>71225.579249999995</v>
      </c>
      <c r="P195" s="36">
        <f t="shared" si="140"/>
        <v>0</v>
      </c>
      <c r="Q195" s="36"/>
      <c r="R195"/>
      <c r="S195" s="38">
        <f t="shared" si="103"/>
        <v>71225.579249999995</v>
      </c>
      <c r="T195"/>
      <c r="U195" s="39">
        <v>1</v>
      </c>
      <c r="V195" s="39">
        <v>0</v>
      </c>
      <c r="W195"/>
      <c r="X195" s="1">
        <f t="shared" si="110"/>
        <v>0</v>
      </c>
      <c r="Y195" s="40">
        <f t="shared" si="111"/>
        <v>0</v>
      </c>
      <c r="Z195" s="40">
        <f t="shared" si="112"/>
        <v>0</v>
      </c>
      <c r="AA195" s="40">
        <f t="shared" si="125"/>
        <v>0</v>
      </c>
      <c r="AB195" s="118"/>
      <c r="AC195" s="1">
        <f t="shared" si="113"/>
        <v>0</v>
      </c>
      <c r="AD195" s="40">
        <f t="shared" si="126"/>
        <v>0</v>
      </c>
      <c r="AE195" s="40">
        <f t="shared" si="127"/>
        <v>0</v>
      </c>
      <c r="AF195" s="40">
        <f t="shared" si="128"/>
        <v>0</v>
      </c>
      <c r="AG195" s="118"/>
      <c r="AH195" s="1">
        <f t="shared" si="116"/>
        <v>0</v>
      </c>
      <c r="AI195" s="40">
        <f t="shared" si="141"/>
        <v>0</v>
      </c>
      <c r="AJ195" s="40">
        <f t="shared" si="142"/>
        <v>0</v>
      </c>
      <c r="AK195" s="40"/>
      <c r="AL195" s="118"/>
      <c r="AM195" s="1">
        <f t="shared" si="117"/>
        <v>69488.37</v>
      </c>
      <c r="AN195" s="40">
        <f t="shared" si="143"/>
        <v>69488.37</v>
      </c>
      <c r="AO195" s="40">
        <f t="shared" si="144"/>
        <v>0</v>
      </c>
      <c r="AP195" s="40"/>
      <c r="AQ195" s="118"/>
      <c r="AS195" s="1">
        <f t="shared" si="109"/>
        <v>71225.579249999995</v>
      </c>
      <c r="AT195" s="40">
        <f t="shared" si="109"/>
        <v>71225.579249999995</v>
      </c>
      <c r="AU195" s="40">
        <f t="shared" si="109"/>
        <v>0</v>
      </c>
      <c r="AV195" s="40">
        <f t="shared" si="104"/>
        <v>0</v>
      </c>
      <c r="AW195" s="118">
        <f t="shared" si="104"/>
        <v>0</v>
      </c>
      <c r="AX195" s="4"/>
      <c r="AY195" s="1">
        <f t="shared" si="97"/>
        <v>71597.21894356281</v>
      </c>
      <c r="AZ195" s="40">
        <f>AT195*'[3]Opex Summary'!$E$67</f>
        <v>71597.21894356281</v>
      </c>
      <c r="BA195" s="40">
        <f>AU195*'[3]Opex Summary'!$E$67</f>
        <v>0</v>
      </c>
      <c r="BB195" s="40">
        <f>AV195*'[3]Opex Summary'!$E$68</f>
        <v>0</v>
      </c>
      <c r="BC195" s="118">
        <f>AW195*'[3]Opex Summary'!$E$66</f>
        <v>0</v>
      </c>
      <c r="BE195" s="1">
        <f t="shared" si="98"/>
        <v>72550.492716594046</v>
      </c>
      <c r="BF195" s="40">
        <f>AZ195*'[3]Opex Summary'!$F$67</f>
        <v>72550.492716594046</v>
      </c>
      <c r="BG195" s="40">
        <f>BA195*'[3]Opex Summary'!$F$67</f>
        <v>0</v>
      </c>
      <c r="BH195" s="40">
        <f>BB195*'[3]Opex Summary'!$F$68</f>
        <v>0</v>
      </c>
      <c r="BI195" s="118">
        <f>BC195*'[3]Opex Summary'!$F$66</f>
        <v>0</v>
      </c>
      <c r="BK195" s="1">
        <f t="shared" si="99"/>
        <v>73906.531366965137</v>
      </c>
      <c r="BL195" s="40">
        <f>BF195*'[3]Opex Summary'!$G$67</f>
        <v>73906.531366965137</v>
      </c>
      <c r="BM195" s="40">
        <f>BG195*'[3]Opex Summary'!$G$67</f>
        <v>0</v>
      </c>
      <c r="BN195" s="40">
        <f>BH195*'[3]Opex Summary'!$G$68</f>
        <v>0</v>
      </c>
      <c r="BO195" s="118">
        <f>BI195*'[3]Opex Summary'!$G$66</f>
        <v>0</v>
      </c>
      <c r="BQ195" s="1">
        <f t="shared" si="100"/>
        <v>75307.982658518318</v>
      </c>
      <c r="BR195" s="40">
        <f>BL195*'[3]Opex Summary'!$H$67</f>
        <v>75307.982658518318</v>
      </c>
      <c r="BS195" s="40">
        <f>BM195*'[3]Opex Summary'!$H$67</f>
        <v>0</v>
      </c>
      <c r="BT195" s="40">
        <f>BN195*'[3]Opex Summary'!$H$68</f>
        <v>0</v>
      </c>
      <c r="BU195" s="118">
        <f>BO195*'[3]Opex Summary'!$H$66</f>
        <v>0</v>
      </c>
      <c r="BW195" s="1">
        <f t="shared" si="101"/>
        <v>76748.390587255868</v>
      </c>
      <c r="BX195" s="40">
        <f>BR195*'[3]Opex Summary'!$I$67</f>
        <v>76748.390587255868</v>
      </c>
      <c r="BY195" s="40">
        <f>BS195*'[3]Opex Summary'!$I$67</f>
        <v>0</v>
      </c>
      <c r="BZ195" s="40">
        <f>BT195*'[3]Opex Summary'!$I$68</f>
        <v>0</v>
      </c>
      <c r="CA195" s="118">
        <f>BU195*'[3]Opex Summary'!$I$66</f>
        <v>0</v>
      </c>
    </row>
    <row r="196" spans="1:79" ht="12.75">
      <c r="A196" s="6" t="s">
        <v>110</v>
      </c>
      <c r="B196" s="20" t="s">
        <v>380</v>
      </c>
      <c r="C196" s="1">
        <v>0</v>
      </c>
      <c r="D196" s="1">
        <v>0</v>
      </c>
      <c r="E196" s="1">
        <v>0</v>
      </c>
      <c r="F196" s="1">
        <v>80155.540000000008</v>
      </c>
      <c r="H196" s="59" t="s">
        <v>110</v>
      </c>
      <c r="I196" s="51" t="s">
        <v>380</v>
      </c>
      <c r="J196" s="1">
        <v>80155.540000000008</v>
      </c>
      <c r="K196" s="34">
        <f t="shared" si="118"/>
        <v>82159.428499999995</v>
      </c>
      <c r="L196" s="36">
        <v>431873.64176999987</v>
      </c>
      <c r="M196" s="36">
        <v>0</v>
      </c>
      <c r="N196" s="43"/>
      <c r="O196" s="36">
        <f t="shared" si="139"/>
        <v>82159.428499999995</v>
      </c>
      <c r="P196" s="36">
        <f t="shared" si="140"/>
        <v>0</v>
      </c>
      <c r="Q196" s="36"/>
      <c r="R196"/>
      <c r="S196" s="38">
        <f t="shared" si="103"/>
        <v>82159.428499999995</v>
      </c>
      <c r="T196"/>
      <c r="U196" s="39">
        <v>1</v>
      </c>
      <c r="V196" s="39">
        <v>0</v>
      </c>
      <c r="W196"/>
      <c r="X196" s="1">
        <f t="shared" si="110"/>
        <v>0</v>
      </c>
      <c r="Y196" s="40">
        <f t="shared" si="111"/>
        <v>0</v>
      </c>
      <c r="Z196" s="40">
        <f t="shared" si="112"/>
        <v>0</v>
      </c>
      <c r="AA196" s="40">
        <f t="shared" si="125"/>
        <v>0</v>
      </c>
      <c r="AB196" s="118"/>
      <c r="AC196" s="1">
        <f t="shared" si="113"/>
        <v>0</v>
      </c>
      <c r="AD196" s="40">
        <f t="shared" si="126"/>
        <v>0</v>
      </c>
      <c r="AE196" s="40">
        <f t="shared" si="127"/>
        <v>0</v>
      </c>
      <c r="AF196" s="40">
        <f t="shared" si="128"/>
        <v>0</v>
      </c>
      <c r="AG196" s="118"/>
      <c r="AH196" s="1">
        <f t="shared" si="116"/>
        <v>0</v>
      </c>
      <c r="AI196" s="40">
        <f t="shared" si="141"/>
        <v>0</v>
      </c>
      <c r="AJ196" s="40">
        <f t="shared" si="142"/>
        <v>0</v>
      </c>
      <c r="AK196" s="40"/>
      <c r="AL196" s="118"/>
      <c r="AM196" s="1">
        <f t="shared" si="117"/>
        <v>80155.540000000008</v>
      </c>
      <c r="AN196" s="40">
        <f t="shared" si="143"/>
        <v>80155.540000000008</v>
      </c>
      <c r="AO196" s="40">
        <f t="shared" si="144"/>
        <v>0</v>
      </c>
      <c r="AP196" s="40"/>
      <c r="AQ196" s="118"/>
      <c r="AS196" s="1">
        <f t="shared" si="109"/>
        <v>82159.428499999995</v>
      </c>
      <c r="AT196" s="40">
        <f t="shared" si="109"/>
        <v>82159.428499999995</v>
      </c>
      <c r="AU196" s="40">
        <f t="shared" si="109"/>
        <v>0</v>
      </c>
      <c r="AV196" s="40">
        <f t="shared" si="104"/>
        <v>0</v>
      </c>
      <c r="AW196" s="118">
        <f t="shared" si="104"/>
        <v>0</v>
      </c>
      <c r="AX196" s="4"/>
      <c r="AY196" s="1">
        <f t="shared" si="97"/>
        <v>82588.118658122316</v>
      </c>
      <c r="AZ196" s="40">
        <f>AT196*'[3]Opex Summary'!$E$67</f>
        <v>82588.118658122316</v>
      </c>
      <c r="BA196" s="40">
        <f>AU196*'[3]Opex Summary'!$E$67</f>
        <v>0</v>
      </c>
      <c r="BB196" s="40">
        <f>AV196*'[3]Opex Summary'!$E$68</f>
        <v>0</v>
      </c>
      <c r="BC196" s="118">
        <f>AW196*'[3]Opex Summary'!$E$66</f>
        <v>0</v>
      </c>
      <c r="BE196" s="1">
        <f t="shared" si="98"/>
        <v>83687.729629643974</v>
      </c>
      <c r="BF196" s="40">
        <f>AZ196*'[3]Opex Summary'!$F$67</f>
        <v>83687.729629643974</v>
      </c>
      <c r="BG196" s="40">
        <f>BA196*'[3]Opex Summary'!$F$67</f>
        <v>0</v>
      </c>
      <c r="BH196" s="40">
        <f>BB196*'[3]Opex Summary'!$F$68</f>
        <v>0</v>
      </c>
      <c r="BI196" s="118">
        <f>BC196*'[3]Opex Summary'!$F$66</f>
        <v>0</v>
      </c>
      <c r="BK196" s="1">
        <f t="shared" si="99"/>
        <v>85251.933974649699</v>
      </c>
      <c r="BL196" s="40">
        <f>BF196*'[3]Opex Summary'!$G$67</f>
        <v>85251.933974649699</v>
      </c>
      <c r="BM196" s="40">
        <f>BG196*'[3]Opex Summary'!$G$67</f>
        <v>0</v>
      </c>
      <c r="BN196" s="40">
        <f>BH196*'[3]Opex Summary'!$G$68</f>
        <v>0</v>
      </c>
      <c r="BO196" s="118">
        <f>BI196*'[3]Opex Summary'!$G$66</f>
        <v>0</v>
      </c>
      <c r="BQ196" s="1">
        <f t="shared" si="100"/>
        <v>86868.52226213066</v>
      </c>
      <c r="BR196" s="40">
        <f>BL196*'[3]Opex Summary'!$H$67</f>
        <v>86868.52226213066</v>
      </c>
      <c r="BS196" s="40">
        <f>BM196*'[3]Opex Summary'!$H$67</f>
        <v>0</v>
      </c>
      <c r="BT196" s="40">
        <f>BN196*'[3]Opex Summary'!$H$68</f>
        <v>0</v>
      </c>
      <c r="BU196" s="118">
        <f>BO196*'[3]Opex Summary'!$H$66</f>
        <v>0</v>
      </c>
      <c r="BW196" s="1">
        <f t="shared" si="101"/>
        <v>88530.047425956494</v>
      </c>
      <c r="BX196" s="40">
        <f>BR196*'[3]Opex Summary'!$I$67</f>
        <v>88530.047425956494</v>
      </c>
      <c r="BY196" s="40">
        <f>BS196*'[3]Opex Summary'!$I$67</f>
        <v>0</v>
      </c>
      <c r="BZ196" s="40">
        <f>BT196*'[3]Opex Summary'!$I$68</f>
        <v>0</v>
      </c>
      <c r="CA196" s="118">
        <f>BU196*'[3]Opex Summary'!$I$66</f>
        <v>0</v>
      </c>
    </row>
    <row r="197" spans="1:79" ht="12.75">
      <c r="A197" s="6" t="s">
        <v>111</v>
      </c>
      <c r="B197" s="20" t="s">
        <v>381</v>
      </c>
      <c r="C197" s="1">
        <v>0</v>
      </c>
      <c r="D197" s="1">
        <v>0</v>
      </c>
      <c r="E197" s="1">
        <v>0</v>
      </c>
      <c r="F197" s="1">
        <v>51839.259999999995</v>
      </c>
      <c r="H197" s="59" t="s">
        <v>111</v>
      </c>
      <c r="I197" s="51" t="s">
        <v>381</v>
      </c>
      <c r="J197" s="1">
        <v>51839.259999999995</v>
      </c>
      <c r="K197" s="34">
        <f t="shared" si="118"/>
        <v>53135.241499999989</v>
      </c>
      <c r="L197" s="36">
        <v>98109.982214999996</v>
      </c>
      <c r="M197" s="36">
        <v>265260.32228499994</v>
      </c>
      <c r="N197" s="43"/>
      <c r="O197" s="36">
        <f t="shared" si="139"/>
        <v>14346.515204999998</v>
      </c>
      <c r="P197" s="36">
        <f t="shared" si="140"/>
        <v>38788.726294999993</v>
      </c>
      <c r="Q197" s="36"/>
      <c r="R197"/>
      <c r="S197" s="38">
        <f t="shared" si="103"/>
        <v>53135.241499999989</v>
      </c>
      <c r="T197"/>
      <c r="U197" s="39">
        <v>0.27</v>
      </c>
      <c r="V197" s="39">
        <v>0.73</v>
      </c>
      <c r="W197"/>
      <c r="X197" s="1">
        <f t="shared" si="110"/>
        <v>0</v>
      </c>
      <c r="Y197" s="40">
        <f t="shared" si="111"/>
        <v>0</v>
      </c>
      <c r="Z197" s="40">
        <f t="shared" si="112"/>
        <v>0</v>
      </c>
      <c r="AA197" s="40">
        <f t="shared" si="125"/>
        <v>0</v>
      </c>
      <c r="AB197" s="118"/>
      <c r="AC197" s="1">
        <f t="shared" si="113"/>
        <v>0</v>
      </c>
      <c r="AD197" s="40">
        <f t="shared" si="126"/>
        <v>0</v>
      </c>
      <c r="AE197" s="40">
        <f t="shared" si="127"/>
        <v>0</v>
      </c>
      <c r="AF197" s="40">
        <f t="shared" si="128"/>
        <v>0</v>
      </c>
      <c r="AG197" s="118"/>
      <c r="AH197" s="1">
        <f t="shared" si="116"/>
        <v>0</v>
      </c>
      <c r="AI197" s="40">
        <f t="shared" si="141"/>
        <v>0</v>
      </c>
      <c r="AJ197" s="40">
        <f t="shared" si="142"/>
        <v>0</v>
      </c>
      <c r="AK197" s="40"/>
      <c r="AL197" s="118"/>
      <c r="AM197" s="1">
        <f t="shared" si="117"/>
        <v>51839.259999999995</v>
      </c>
      <c r="AN197" s="40">
        <f t="shared" si="143"/>
        <v>13996.600199999999</v>
      </c>
      <c r="AO197" s="40">
        <f t="shared" si="144"/>
        <v>37842.659799999994</v>
      </c>
      <c r="AP197" s="40"/>
      <c r="AQ197" s="118"/>
      <c r="AS197" s="1">
        <f t="shared" si="109"/>
        <v>53135.241499999989</v>
      </c>
      <c r="AT197" s="40">
        <f t="shared" si="109"/>
        <v>14346.515204999998</v>
      </c>
      <c r="AU197" s="40">
        <f t="shared" si="109"/>
        <v>38788.726294999993</v>
      </c>
      <c r="AV197" s="40">
        <f t="shared" si="104"/>
        <v>0</v>
      </c>
      <c r="AW197" s="118">
        <f t="shared" si="104"/>
        <v>0</v>
      </c>
      <c r="AX197" s="4"/>
      <c r="AY197" s="1">
        <f t="shared" si="97"/>
        <v>53412.489717232937</v>
      </c>
      <c r="AZ197" s="40">
        <f>AT197*'[3]Opex Summary'!$E$67</f>
        <v>14421.372223652894</v>
      </c>
      <c r="BA197" s="40">
        <f>AU197*'[3]Opex Summary'!$E$67</f>
        <v>38991.117493580045</v>
      </c>
      <c r="BB197" s="40">
        <f>AV197*'[3]Opex Summary'!$E$68</f>
        <v>0</v>
      </c>
      <c r="BC197" s="118">
        <f>AW197*'[3]Opex Summary'!$E$66</f>
        <v>0</v>
      </c>
      <c r="BE197" s="1">
        <f t="shared" si="98"/>
        <v>54123.64479212313</v>
      </c>
      <c r="BF197" s="40">
        <f>AZ197*'[3]Opex Summary'!$F$67</f>
        <v>14613.384093873245</v>
      </c>
      <c r="BG197" s="40">
        <f>BA197*'[3]Opex Summary'!$F$67</f>
        <v>39510.260698249884</v>
      </c>
      <c r="BH197" s="40">
        <f>BB197*'[3]Opex Summary'!$F$68</f>
        <v>0</v>
      </c>
      <c r="BI197" s="118">
        <f>BC197*'[3]Opex Summary'!$F$66</f>
        <v>0</v>
      </c>
      <c r="BK197" s="1">
        <f t="shared" si="99"/>
        <v>55135.267890587464</v>
      </c>
      <c r="BL197" s="40">
        <f>BF197*'[3]Opex Summary'!$G$67</f>
        <v>14886.522330458614</v>
      </c>
      <c r="BM197" s="40">
        <f>BG197*'[3]Opex Summary'!$G$67</f>
        <v>40248.745560128846</v>
      </c>
      <c r="BN197" s="40">
        <f>BH197*'[3]Opex Summary'!$G$68</f>
        <v>0</v>
      </c>
      <c r="BO197" s="118">
        <f>BI197*'[3]Opex Summary'!$G$66</f>
        <v>0</v>
      </c>
      <c r="BQ197" s="1">
        <f t="shared" si="100"/>
        <v>56180.769431063389</v>
      </c>
      <c r="BR197" s="40">
        <f>BL197*'[3]Opex Summary'!$H$67</f>
        <v>15168.807746387116</v>
      </c>
      <c r="BS197" s="40">
        <f>BM197*'[3]Opex Summary'!$H$67</f>
        <v>41011.961684676273</v>
      </c>
      <c r="BT197" s="40">
        <f>BN197*'[3]Opex Summary'!$H$68</f>
        <v>0</v>
      </c>
      <c r="BU197" s="118">
        <f>BO197*'[3]Opex Summary'!$H$66</f>
        <v>0</v>
      </c>
      <c r="BW197" s="1">
        <f t="shared" si="101"/>
        <v>57255.333147608879</v>
      </c>
      <c r="BX197" s="40">
        <f>BR197*'[3]Opex Summary'!$I$67</f>
        <v>15458.939949854397</v>
      </c>
      <c r="BY197" s="40">
        <f>BS197*'[3]Opex Summary'!$I$67</f>
        <v>41796.393197754478</v>
      </c>
      <c r="BZ197" s="40">
        <f>BT197*'[3]Opex Summary'!$I$68</f>
        <v>0</v>
      </c>
      <c r="CA197" s="118">
        <f>BU197*'[3]Opex Summary'!$I$66</f>
        <v>0</v>
      </c>
    </row>
    <row r="198" spans="1:79" ht="15.75">
      <c r="A198" s="16" t="s">
        <v>112</v>
      </c>
      <c r="B198" s="17"/>
      <c r="C198" s="18">
        <f>SUM(C167:C197)</f>
        <v>10796158.879999997</v>
      </c>
      <c r="D198" s="18">
        <f>SUM(D167:D197)</f>
        <v>10421697.540000001</v>
      </c>
      <c r="E198" s="18">
        <f>SUM(E167:E197)</f>
        <v>10837397.010000002</v>
      </c>
      <c r="F198" s="18">
        <f>SUM(F167:F197)</f>
        <v>11725681.159999996</v>
      </c>
      <c r="H198" s="53" t="s">
        <v>112</v>
      </c>
      <c r="I198" s="54"/>
      <c r="J198" s="55">
        <v>11725681.159999998</v>
      </c>
      <c r="K198" s="48">
        <f>SUM(K169:K197)</f>
        <v>12016161.346000003</v>
      </c>
      <c r="L198" s="60">
        <v>4562386.1147734001</v>
      </c>
      <c r="M198" s="60">
        <v>6877082.3281466011</v>
      </c>
      <c r="N198" s="56">
        <f>SUM(N169:N197)</f>
        <v>4050127.8813288002</v>
      </c>
      <c r="O198" s="60">
        <f>SUM(O168:O197)</f>
        <v>3234593.9673520643</v>
      </c>
      <c r="P198" s="60">
        <f>SUM(P168:P197)</f>
        <v>4689494.1453491338</v>
      </c>
      <c r="Q198" s="60">
        <f>SUM(Q168:Q197)</f>
        <v>36481.625749999992</v>
      </c>
      <c r="R198"/>
      <c r="S198" s="38"/>
      <c r="T198"/>
      <c r="U198" s="39"/>
      <c r="V198" s="39"/>
      <c r="W198"/>
      <c r="X198" s="55">
        <f>SUM(X167:X197)</f>
        <v>10796158.879999997</v>
      </c>
      <c r="Y198" s="55">
        <f t="shared" ref="Y198:AB198" si="146">SUM(Y167:Y197)</f>
        <v>2903851.0577769685</v>
      </c>
      <c r="Z198" s="55">
        <f t="shared" si="146"/>
        <v>4887767.0038230335</v>
      </c>
      <c r="AA198" s="55">
        <f t="shared" si="146"/>
        <v>3004540.8184000002</v>
      </c>
      <c r="AB198" s="55">
        <f t="shared" si="146"/>
        <v>0</v>
      </c>
      <c r="AC198" s="55">
        <f>SUM(AC167:AC197)</f>
        <v>10421697.540000001</v>
      </c>
      <c r="AD198" s="55">
        <f t="shared" ref="AD198:AG198" si="147">SUM(AD167:AD197)</f>
        <v>2589161.5619021873</v>
      </c>
      <c r="AE198" s="55">
        <f t="shared" si="147"/>
        <v>4352715.8644978134</v>
      </c>
      <c r="AF198" s="55">
        <f t="shared" si="147"/>
        <v>3479820.1136000012</v>
      </c>
      <c r="AG198" s="55">
        <f t="shared" si="147"/>
        <v>0</v>
      </c>
      <c r="AH198" s="55">
        <f>SUM(AH167:AH197)</f>
        <v>10837397.010000002</v>
      </c>
      <c r="AI198" s="55">
        <f t="shared" ref="AI198:AL198" si="148">SUM(AI167:AI197)</f>
        <v>2812776.7173244664</v>
      </c>
      <c r="AJ198" s="55">
        <f t="shared" si="148"/>
        <v>4315244.6729755346</v>
      </c>
      <c r="AK198" s="55">
        <f t="shared" si="148"/>
        <v>3696079.8697000016</v>
      </c>
      <c r="AL198" s="55">
        <f t="shared" si="148"/>
        <v>13295.750000000004</v>
      </c>
      <c r="AM198" s="55">
        <f>SUM(AM167:AM197)</f>
        <v>11725681.159999996</v>
      </c>
      <c r="AN198" s="55">
        <f t="shared" ref="AN198:AQ198" si="149">SUM(AN167:AN197)</f>
        <v>3152342.7855383917</v>
      </c>
      <c r="AO198" s="55">
        <f t="shared" si="149"/>
        <v>4595978.1430616081</v>
      </c>
      <c r="AP198" s="55">
        <f t="shared" si="149"/>
        <v>3941768.4013999994</v>
      </c>
      <c r="AQ198" s="55">
        <f t="shared" si="149"/>
        <v>35591.829999999994</v>
      </c>
      <c r="AS198" s="55">
        <f>SUM(AS167:AS197)</f>
        <v>12158441.275403753</v>
      </c>
      <c r="AT198" s="55">
        <f t="shared" ref="AT198:AW198" si="150">SUM(AT167:AT197)</f>
        <v>3237933.2385058627</v>
      </c>
      <c r="AU198" s="55">
        <f t="shared" si="150"/>
        <v>4729213.7997128833</v>
      </c>
      <c r="AV198" s="55">
        <f t="shared" si="150"/>
        <v>4040312.6114349989</v>
      </c>
      <c r="AW198" s="55">
        <f t="shared" si="150"/>
        <v>150981.62575000001</v>
      </c>
      <c r="AY198" s="55">
        <f t="shared" si="97"/>
        <v>12214766.855047693</v>
      </c>
      <c r="AZ198" s="55">
        <f>AT198*'[3]Opex Summary'!$E$67</f>
        <v>3254828.075012723</v>
      </c>
      <c r="BA198" s="55">
        <f>AU198*'[3]Opex Summary'!$E$67</f>
        <v>4753889.816192151</v>
      </c>
      <c r="BB198" s="55">
        <f>AV198*'[3]Opex Summary'!$E$68</f>
        <v>4053728.0819372484</v>
      </c>
      <c r="BC198" s="55">
        <f>AW198*'[3]Opex Summary'!$E$66</f>
        <v>152320.88190557039</v>
      </c>
      <c r="BE198" s="55">
        <f t="shared" si="98"/>
        <v>12371858.45067003</v>
      </c>
      <c r="BF198" s="55">
        <f>AZ198*'[3]Opex Summary'!$F$67</f>
        <v>3298164.1470755381</v>
      </c>
      <c r="BG198" s="55">
        <f>BA198*'[3]Opex Summary'!$F$67</f>
        <v>4817184.9909003824</v>
      </c>
      <c r="BH198" s="55">
        <f>BB198*'[3]Opex Summary'!$F$68</f>
        <v>4101737.2791856593</v>
      </c>
      <c r="BI198" s="55">
        <f>BC198*'[3]Opex Summary'!$F$66</f>
        <v>154772.0335084507</v>
      </c>
      <c r="BK198" s="55">
        <f t="shared" si="99"/>
        <v>12596918.289983237</v>
      </c>
      <c r="BL198" s="55">
        <f>BF198*'[3]Opex Summary'!$G$67</f>
        <v>3359810.0145429503</v>
      </c>
      <c r="BM198" s="55">
        <f>BG198*'[3]Opex Summary'!$G$67</f>
        <v>4907222.82233408</v>
      </c>
      <c r="BN198" s="55">
        <f>BH198*'[3]Opex Summary'!$G$68</f>
        <v>4171730.6513825408</v>
      </c>
      <c r="BO198" s="55">
        <f>BI198*'[3]Opex Summary'!$G$66</f>
        <v>158154.80172366658</v>
      </c>
      <c r="BQ198" s="55">
        <f t="shared" si="100"/>
        <v>12830024.652177621</v>
      </c>
      <c r="BR198" s="55">
        <f>BL198*'[3]Opex Summary'!$H$67</f>
        <v>3423520.3524138359</v>
      </c>
      <c r="BS198" s="55">
        <f>BM198*'[3]Opex Summary'!$H$67</f>
        <v>5000275.9481552895</v>
      </c>
      <c r="BT198" s="55">
        <f>BN198*'[3]Opex Summary'!$H$68</f>
        <v>4244610.6979101207</v>
      </c>
      <c r="BU198" s="55">
        <f>BO198*'[3]Opex Summary'!$H$66</f>
        <v>161617.65369837463</v>
      </c>
      <c r="BW198" s="55">
        <f t="shared" si="101"/>
        <v>13070037.247778077</v>
      </c>
      <c r="BX198" s="55">
        <f>BR198*'[3]Opex Summary'!$I$67</f>
        <v>3489001.6690781256</v>
      </c>
      <c r="BY198" s="55">
        <f>BS198*'[3]Opex Summary'!$I$67</f>
        <v>5095915.7046238407</v>
      </c>
      <c r="BZ198" s="55">
        <f>BT198*'[3]Opex Summary'!$I$68</f>
        <v>4319970.9061511224</v>
      </c>
      <c r="CA198" s="55">
        <f>BU198*'[3]Opex Summary'!$I$66</f>
        <v>165148.96792498635</v>
      </c>
    </row>
    <row r="199" spans="1:79" ht="12.75">
      <c r="H199"/>
      <c r="I199"/>
      <c r="J199"/>
      <c r="K199"/>
      <c r="L199" s="36"/>
      <c r="M199" s="36"/>
      <c r="N199" s="36"/>
      <c r="O199" s="36"/>
      <c r="P199" s="36"/>
      <c r="Q199" s="36"/>
      <c r="R199"/>
      <c r="S199" s="38"/>
      <c r="T199"/>
      <c r="U199" s="39"/>
      <c r="V199" s="3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S199"/>
      <c r="AT199"/>
      <c r="AU199"/>
      <c r="AV199"/>
      <c r="AW199"/>
      <c r="AY199"/>
      <c r="AZ199"/>
      <c r="BA199"/>
      <c r="BB199"/>
      <c r="BC199"/>
      <c r="BE199"/>
      <c r="BF199"/>
      <c r="BG199"/>
      <c r="BH199"/>
      <c r="BI199"/>
      <c r="BK199"/>
      <c r="BL199"/>
      <c r="BM199"/>
      <c r="BN199"/>
      <c r="BO199"/>
      <c r="BQ199"/>
      <c r="BR199"/>
      <c r="BS199"/>
      <c r="BT199"/>
      <c r="BU199"/>
      <c r="BW199"/>
      <c r="BX199"/>
      <c r="BY199"/>
      <c r="BZ199"/>
      <c r="CA199"/>
    </row>
    <row r="200" spans="1:79" ht="12.75">
      <c r="H200"/>
      <c r="I200"/>
      <c r="J200"/>
      <c r="K200"/>
      <c r="L200" s="36"/>
      <c r="M200" s="36"/>
      <c r="N200" s="36"/>
      <c r="O200" s="36"/>
      <c r="P200" s="36"/>
      <c r="Q200" s="36"/>
      <c r="R200"/>
      <c r="S200" s="38"/>
      <c r="T200"/>
      <c r="U200" s="39"/>
      <c r="V200" s="39" t="s">
        <v>302</v>
      </c>
      <c r="W200"/>
      <c r="X200" s="36">
        <f>X198+X166+X74+X36</f>
        <v>14717339.409999998</v>
      </c>
      <c r="Y200" s="36">
        <f t="shared" ref="Y200:AQ200" si="151">Y198+Y166+Y74+Y36</f>
        <v>5568336.2119191531</v>
      </c>
      <c r="Z200" s="36">
        <f t="shared" si="151"/>
        <v>5595683.9792806637</v>
      </c>
      <c r="AA200" s="36">
        <f t="shared" si="151"/>
        <v>3070740.3188001872</v>
      </c>
      <c r="AB200" s="36">
        <f t="shared" si="151"/>
        <v>482578.9</v>
      </c>
      <c r="AC200" s="36">
        <f t="shared" si="151"/>
        <v>15200682.939999999</v>
      </c>
      <c r="AD200" s="36">
        <f t="shared" si="151"/>
        <v>6044987.0879620183</v>
      </c>
      <c r="AE200" s="36">
        <f t="shared" si="151"/>
        <v>5110373.2280863347</v>
      </c>
      <c r="AF200" s="36">
        <f t="shared" si="151"/>
        <v>3547268.8439516476</v>
      </c>
      <c r="AG200" s="36">
        <f t="shared" si="151"/>
        <v>498053.78</v>
      </c>
      <c r="AH200" s="36">
        <f t="shared" si="151"/>
        <v>15919456.840000002</v>
      </c>
      <c r="AI200" s="36">
        <f t="shared" si="151"/>
        <v>6352590.5701050451</v>
      </c>
      <c r="AJ200" s="36">
        <f t="shared" si="151"/>
        <v>5209927.0276666591</v>
      </c>
      <c r="AK200" s="36">
        <f t="shared" si="151"/>
        <v>3765471.3622282976</v>
      </c>
      <c r="AL200" s="36">
        <f t="shared" si="151"/>
        <v>591467.87999999989</v>
      </c>
      <c r="AM200" s="36">
        <f t="shared" si="151"/>
        <v>17264642.109999996</v>
      </c>
      <c r="AN200" s="36">
        <f t="shared" si="151"/>
        <v>7015714.0584548758</v>
      </c>
      <c r="AO200" s="36">
        <f t="shared" si="151"/>
        <v>5525307.1974616079</v>
      </c>
      <c r="AP200" s="36">
        <f t="shared" si="151"/>
        <v>4014214.7140835146</v>
      </c>
      <c r="AQ200" s="36">
        <f t="shared" si="151"/>
        <v>709406.14</v>
      </c>
      <c r="AS200" s="36">
        <f t="shared" ref="AS200:AW200" si="152">AS198+AS166+AS74+AS36</f>
        <v>17669462.406220838</v>
      </c>
      <c r="AT200" s="36">
        <f t="shared" si="152"/>
        <v>7057872.6064223461</v>
      </c>
      <c r="AU200" s="36">
        <f t="shared" si="152"/>
        <v>5654021.6391128832</v>
      </c>
      <c r="AV200" s="36">
        <f t="shared" si="152"/>
        <v>4114570.0819356022</v>
      </c>
      <c r="AW200" s="36">
        <f t="shared" si="152"/>
        <v>842998.07874999987</v>
      </c>
      <c r="AY200" s="36">
        <f t="shared" ref="AY200:BC200" si="153">AY198+AY166+AY74+AY36</f>
        <v>17756930.028266005</v>
      </c>
      <c r="AZ200" s="36">
        <f t="shared" si="153"/>
        <v>7094699.0617530877</v>
      </c>
      <c r="BA200" s="36">
        <f t="shared" si="153"/>
        <v>5683523.1032144548</v>
      </c>
      <c r="BB200" s="36">
        <f t="shared" si="153"/>
        <v>4128232.1172462911</v>
      </c>
      <c r="BC200" s="36">
        <f t="shared" si="153"/>
        <v>850475.74605217448</v>
      </c>
      <c r="BE200" s="36">
        <f t="shared" ref="BE200:BI200" si="154">BE198+BE166+BE74+BE36</f>
        <v>17989641.789704293</v>
      </c>
      <c r="BF200" s="36">
        <f t="shared" si="154"/>
        <v>7189160.6992707346</v>
      </c>
      <c r="BG200" s="36">
        <f t="shared" si="154"/>
        <v>5759195.7842578655</v>
      </c>
      <c r="BH200" s="36">
        <f t="shared" si="154"/>
        <v>4177123.6822447469</v>
      </c>
      <c r="BI200" s="36">
        <f t="shared" si="154"/>
        <v>864161.62393094727</v>
      </c>
      <c r="BK200" s="36">
        <f t="shared" ref="BK200:BO200" si="155">BK198+BK166+BK74+BK36</f>
        <v>18321826.356201608</v>
      </c>
      <c r="BL200" s="36">
        <f t="shared" si="155"/>
        <v>7323533.0433707507</v>
      </c>
      <c r="BM200" s="36">
        <f t="shared" si="155"/>
        <v>5866840.7055544732</v>
      </c>
      <c r="BN200" s="36">
        <f t="shared" si="155"/>
        <v>4248403.4724174151</v>
      </c>
      <c r="BO200" s="36">
        <f t="shared" si="155"/>
        <v>883049.13485896867</v>
      </c>
      <c r="BQ200" s="36">
        <f t="shared" ref="BQ200:BU200" si="156">BQ198+BQ166+BQ74+BQ36</f>
        <v>18665502.758246794</v>
      </c>
      <c r="BR200" s="36">
        <f t="shared" si="156"/>
        <v>7462405.4089456312</v>
      </c>
      <c r="BS200" s="36">
        <f t="shared" si="156"/>
        <v>5978090.5684835194</v>
      </c>
      <c r="BT200" s="36">
        <f t="shared" si="156"/>
        <v>4322622.9915119903</v>
      </c>
      <c r="BU200" s="36">
        <f t="shared" si="156"/>
        <v>902383.78930565086</v>
      </c>
      <c r="BW200" s="36">
        <f t="shared" ref="BW200:CA200" si="157">BW198+BW166+BW74+BW36</f>
        <v>19019039.896721199</v>
      </c>
      <c r="BX200" s="36">
        <f t="shared" si="157"/>
        <v>7605138.0587795787</v>
      </c>
      <c r="BY200" s="36">
        <f t="shared" si="157"/>
        <v>6092432.8831966976</v>
      </c>
      <c r="BZ200" s="36">
        <f t="shared" si="157"/>
        <v>4399368.2555589564</v>
      </c>
      <c r="CA200" s="36">
        <f t="shared" si="157"/>
        <v>922100.69918596616</v>
      </c>
    </row>
    <row r="201" spans="1:79" ht="12.75">
      <c r="H201"/>
      <c r="I201"/>
      <c r="J201"/>
      <c r="K201"/>
      <c r="L201" s="36"/>
      <c r="M201" s="36"/>
      <c r="N201" s="36"/>
      <c r="O201" s="36"/>
      <c r="P201" s="36"/>
      <c r="Q201" s="36"/>
      <c r="R201"/>
      <c r="S201" s="38"/>
      <c r="T201"/>
      <c r="U201" s="39"/>
      <c r="V201" s="39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S201"/>
      <c r="AT201"/>
      <c r="AU201"/>
      <c r="AV201"/>
      <c r="AW201"/>
      <c r="AY201"/>
      <c r="AZ201"/>
      <c r="BA201"/>
      <c r="BB201"/>
      <c r="BC201"/>
      <c r="BE201"/>
      <c r="BF201"/>
      <c r="BG201"/>
      <c r="BH201"/>
      <c r="BI201"/>
      <c r="BK201"/>
      <c r="BL201"/>
      <c r="BM201"/>
      <c r="BN201"/>
      <c r="BO201"/>
      <c r="BQ201"/>
      <c r="BR201"/>
      <c r="BS201"/>
      <c r="BT201"/>
      <c r="BU201"/>
      <c r="BW201"/>
      <c r="BX201"/>
      <c r="BY201"/>
      <c r="BZ201"/>
      <c r="CA201"/>
    </row>
    <row r="202" spans="1:79" ht="12.75">
      <c r="H202"/>
      <c r="I202"/>
      <c r="J202"/>
      <c r="K202"/>
      <c r="L202" s="36"/>
      <c r="M202" s="36"/>
      <c r="N202" s="36"/>
      <c r="O202" s="36"/>
      <c r="P202" s="36"/>
      <c r="Q202" s="36"/>
      <c r="R202"/>
      <c r="S202" s="38"/>
      <c r="T202"/>
      <c r="U202" s="39"/>
      <c r="V202" s="39" t="s">
        <v>594</v>
      </c>
      <c r="W202"/>
      <c r="X202" s="36">
        <f>X200-X198</f>
        <v>3921180.5300000012</v>
      </c>
      <c r="Y202" s="36">
        <f t="shared" ref="Y202:AQ202" si="158">Y200-Y198</f>
        <v>2664485.1541421846</v>
      </c>
      <c r="Z202" s="36">
        <f t="shared" si="158"/>
        <v>707916.97545763012</v>
      </c>
      <c r="AA202" s="36">
        <f t="shared" si="158"/>
        <v>66199.500400186982</v>
      </c>
      <c r="AB202" s="36">
        <f t="shared" si="158"/>
        <v>482578.9</v>
      </c>
      <c r="AC202" s="36">
        <f t="shared" si="158"/>
        <v>4778985.3999999985</v>
      </c>
      <c r="AD202" s="36">
        <f t="shared" si="158"/>
        <v>3455825.526059831</v>
      </c>
      <c r="AE202" s="36">
        <f t="shared" si="158"/>
        <v>757657.36358852126</v>
      </c>
      <c r="AF202" s="36">
        <f t="shared" si="158"/>
        <v>67448.730351646431</v>
      </c>
      <c r="AG202" s="36">
        <f t="shared" si="158"/>
        <v>498053.78</v>
      </c>
      <c r="AH202" s="36">
        <f t="shared" si="158"/>
        <v>5082059.83</v>
      </c>
      <c r="AI202" s="36">
        <f t="shared" si="158"/>
        <v>3539813.8527805787</v>
      </c>
      <c r="AJ202" s="36">
        <f t="shared" si="158"/>
        <v>894682.35469112452</v>
      </c>
      <c r="AK202" s="36">
        <f t="shared" si="158"/>
        <v>69391.492528296076</v>
      </c>
      <c r="AL202" s="36">
        <f t="shared" si="158"/>
        <v>578172.12999999989</v>
      </c>
      <c r="AM202" s="36">
        <f t="shared" si="158"/>
        <v>5538960.9499999993</v>
      </c>
      <c r="AN202" s="36">
        <f t="shared" si="158"/>
        <v>3863371.2729164842</v>
      </c>
      <c r="AO202" s="36">
        <f t="shared" si="158"/>
        <v>929329.05439999979</v>
      </c>
      <c r="AP202" s="36">
        <f t="shared" si="158"/>
        <v>72446.312683515251</v>
      </c>
      <c r="AQ202" s="36">
        <f t="shared" si="158"/>
        <v>673814.31</v>
      </c>
      <c r="AS202" s="36">
        <f t="shared" ref="AS202:AW202" si="159">AS200-AS198</f>
        <v>5511021.1308170855</v>
      </c>
      <c r="AT202" s="36">
        <f t="shared" si="159"/>
        <v>3819939.3679164834</v>
      </c>
      <c r="AU202" s="36">
        <f t="shared" si="159"/>
        <v>924807.83939999994</v>
      </c>
      <c r="AV202" s="36">
        <f t="shared" si="159"/>
        <v>74257.470500603318</v>
      </c>
      <c r="AW202" s="36">
        <f t="shared" si="159"/>
        <v>692016.45299999986</v>
      </c>
      <c r="AY202" s="36">
        <f t="shared" ref="AY202:BC202" si="160">AY200-AY198</f>
        <v>5542163.1732183117</v>
      </c>
      <c r="AZ202" s="36">
        <f t="shared" si="160"/>
        <v>3839870.9867403647</v>
      </c>
      <c r="BA202" s="36">
        <f t="shared" si="160"/>
        <v>929633.28702230379</v>
      </c>
      <c r="BB202" s="36">
        <f t="shared" si="160"/>
        <v>74504.035309042782</v>
      </c>
      <c r="BC202" s="36">
        <f t="shared" si="160"/>
        <v>698154.86414660409</v>
      </c>
      <c r="BE202" s="36">
        <f t="shared" ref="BE202:BI202" si="161">BE200-BE198</f>
        <v>5617783.339034263</v>
      </c>
      <c r="BF202" s="36">
        <f t="shared" si="161"/>
        <v>3890996.5521951965</v>
      </c>
      <c r="BG202" s="36">
        <f t="shared" si="161"/>
        <v>942010.79335748311</v>
      </c>
      <c r="BH202" s="36">
        <f t="shared" si="161"/>
        <v>75386.403059087694</v>
      </c>
      <c r="BI202" s="36">
        <f t="shared" si="161"/>
        <v>709389.59042249655</v>
      </c>
      <c r="BK202" s="36">
        <f t="shared" ref="BK202:BO202" si="162">BK200-BK198</f>
        <v>5724908.0662183706</v>
      </c>
      <c r="BL202" s="36">
        <f t="shared" si="162"/>
        <v>3963723.0288278004</v>
      </c>
      <c r="BM202" s="36">
        <f t="shared" si="162"/>
        <v>959617.88322039321</v>
      </c>
      <c r="BN202" s="36">
        <f t="shared" si="162"/>
        <v>76672.821034874301</v>
      </c>
      <c r="BO202" s="36">
        <f t="shared" si="162"/>
        <v>724894.33313530206</v>
      </c>
      <c r="BQ202" s="36">
        <f t="shared" ref="BQ202:BU202" si="163">BQ200-BQ198</f>
        <v>5835478.1060691737</v>
      </c>
      <c r="BR202" s="36">
        <f t="shared" si="163"/>
        <v>4038885.0565317953</v>
      </c>
      <c r="BS202" s="36">
        <f t="shared" si="163"/>
        <v>977814.62032822985</v>
      </c>
      <c r="BT202" s="36">
        <f t="shared" si="163"/>
        <v>78012.293601869605</v>
      </c>
      <c r="BU202" s="36">
        <f t="shared" si="163"/>
        <v>740766.13560727623</v>
      </c>
      <c r="BW202" s="36">
        <f t="shared" ref="BW202:CA202" si="164">BW200-BW198</f>
        <v>5949002.6489431225</v>
      </c>
      <c r="BX202" s="36">
        <f t="shared" si="164"/>
        <v>4116136.389701453</v>
      </c>
      <c r="BY202" s="36">
        <f t="shared" si="164"/>
        <v>996517.17857285682</v>
      </c>
      <c r="BZ202" s="36">
        <f t="shared" si="164"/>
        <v>79397.349407834001</v>
      </c>
      <c r="CA202" s="36">
        <f t="shared" si="164"/>
        <v>756951.73126097978</v>
      </c>
    </row>
    <row r="203" spans="1:79" ht="12.75">
      <c r="B203" s="3" t="s">
        <v>113</v>
      </c>
      <c r="C203" s="4">
        <f>C198+C166+C74+C36</f>
        <v>14717339.409999998</v>
      </c>
      <c r="D203" s="4">
        <f>D198+D166+D74+D36</f>
        <v>15200682.939999999</v>
      </c>
      <c r="E203" s="4">
        <f>E198+E166+E74+E36</f>
        <v>15919456.840000002</v>
      </c>
      <c r="F203" s="4">
        <f>F198+F166+F74+F36</f>
        <v>17264642.109999996</v>
      </c>
      <c r="H203"/>
      <c r="I203" t="s">
        <v>113</v>
      </c>
      <c r="J203" s="36">
        <v>17206049.32</v>
      </c>
      <c r="K203" s="48">
        <f>K198+K165+K74+K36</f>
        <v>18286058.795249999</v>
      </c>
      <c r="L203" s="60">
        <v>9022535.9994239006</v>
      </c>
      <c r="M203" s="60">
        <v>7867952.9550311007</v>
      </c>
      <c r="N203" s="60">
        <f>N198+N165+N74</f>
        <v>4124412.8813288002</v>
      </c>
      <c r="O203" s="60">
        <f>O198+O165+O74+O36</f>
        <v>7359333.182757563</v>
      </c>
      <c r="P203" s="60">
        <f>P198+P165+P74+P36</f>
        <v>5636201.2255430249</v>
      </c>
      <c r="Q203" s="60">
        <f>Q198+Q165+Q74+Q36</f>
        <v>1125400.9117099999</v>
      </c>
      <c r="R203" s="61"/>
      <c r="S203" s="62">
        <v>18045694.336764999</v>
      </c>
      <c r="T203"/>
      <c r="U203"/>
      <c r="V203"/>
      <c r="W203"/>
      <c r="X203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S203" s="36"/>
      <c r="AT203" s="36"/>
      <c r="AU203" s="36"/>
      <c r="AV203" s="36"/>
      <c r="AW203" s="36"/>
      <c r="AY203" s="36"/>
      <c r="AZ203" s="36"/>
      <c r="BA203" s="36"/>
      <c r="BB203" s="36"/>
      <c r="BC203" s="36"/>
      <c r="BE203" s="36"/>
      <c r="BF203" s="36"/>
      <c r="BG203" s="36"/>
      <c r="BH203" s="36"/>
      <c r="BI203" s="36"/>
      <c r="BK203" s="36"/>
      <c r="BL203" s="36"/>
      <c r="BM203" s="36"/>
      <c r="BN203" s="36"/>
      <c r="BO203" s="36"/>
      <c r="BQ203" s="36"/>
      <c r="BR203" s="36"/>
      <c r="BS203" s="36"/>
      <c r="BT203" s="36"/>
      <c r="BU203" s="36"/>
      <c r="BW203" s="36"/>
      <c r="BX203" s="36"/>
      <c r="BY203" s="36"/>
      <c r="BZ203" s="36"/>
      <c r="CA203" s="36"/>
    </row>
    <row r="204" spans="1:79">
      <c r="H204"/>
      <c r="I204"/>
      <c r="J204"/>
      <c r="K204"/>
      <c r="L204" s="63">
        <f t="shared" ref="L204:Q204" si="165">L198+L165+L74+L36</f>
        <v>9650181.3531788979</v>
      </c>
      <c r="M204" s="63">
        <f t="shared" si="165"/>
        <v>7860654.0175311007</v>
      </c>
      <c r="N204" s="63">
        <f t="shared" si="165"/>
        <v>4124412.8813288002</v>
      </c>
      <c r="O204" s="63">
        <f t="shared" si="165"/>
        <v>7359333.182757563</v>
      </c>
      <c r="P204" s="63">
        <f t="shared" si="165"/>
        <v>5636201.2255430249</v>
      </c>
      <c r="Q204" s="63">
        <f t="shared" si="165"/>
        <v>1125400.9117099999</v>
      </c>
      <c r="R204"/>
      <c r="S204"/>
      <c r="T204"/>
      <c r="U204"/>
      <c r="V204"/>
      <c r="W204"/>
      <c r="X204"/>
      <c r="Y204"/>
      <c r="Z204"/>
      <c r="AA204"/>
      <c r="AB204"/>
      <c r="AC204"/>
      <c r="AD204" s="36">
        <f>AD166+AD74+AD36</f>
        <v>3455825.5260598315</v>
      </c>
      <c r="AE204" s="36">
        <f t="shared" ref="AE204:AG204" si="166">AE166+AE74+AE36</f>
        <v>757657.36358852137</v>
      </c>
      <c r="AF204" s="36">
        <f t="shared" si="166"/>
        <v>67448.73035164662</v>
      </c>
      <c r="AG204" s="36">
        <f t="shared" si="166"/>
        <v>498053.78</v>
      </c>
      <c r="AH204"/>
      <c r="AI204"/>
      <c r="AJ204"/>
      <c r="AK204"/>
      <c r="AL204"/>
      <c r="AM204"/>
      <c r="AN204"/>
      <c r="AO204"/>
      <c r="AP204"/>
      <c r="AQ204"/>
      <c r="AS204"/>
      <c r="AT204"/>
      <c r="AU204"/>
      <c r="AV204"/>
      <c r="AW204"/>
      <c r="AY204"/>
      <c r="AZ204" s="246">
        <f>SUM(AZ200:BC200)</f>
        <v>17756930.028266009</v>
      </c>
      <c r="BA204"/>
      <c r="BB204"/>
      <c r="BC204"/>
      <c r="BE204"/>
      <c r="BF204" s="246">
        <f>SUM(BF200:BI200)</f>
        <v>17989641.789704293</v>
      </c>
      <c r="BG204"/>
      <c r="BH204"/>
      <c r="BI204"/>
      <c r="BK204"/>
      <c r="BL204" s="246">
        <f>SUM(BL200:BO200)</f>
        <v>18321826.356201608</v>
      </c>
      <c r="BM204"/>
      <c r="BN204"/>
      <c r="BO204"/>
      <c r="BQ204"/>
      <c r="BR204" s="246">
        <f>SUM(BR200:BU200)</f>
        <v>18665502.758246791</v>
      </c>
      <c r="BS204"/>
      <c r="BT204"/>
      <c r="BU204"/>
      <c r="BW204"/>
      <c r="BX204" s="246">
        <f>SUM(BX200:CA200)</f>
        <v>19019039.896721199</v>
      </c>
      <c r="BY204"/>
      <c r="BZ204"/>
      <c r="CA204"/>
    </row>
    <row r="205" spans="1:79" ht="12.75">
      <c r="H205"/>
      <c r="I205"/>
      <c r="J205"/>
      <c r="K205"/>
      <c r="L205" s="64">
        <v>0.49998275660926139</v>
      </c>
      <c r="M205" s="64">
        <v>0.43600167487052577</v>
      </c>
      <c r="N205" s="64"/>
      <c r="O205" s="64"/>
      <c r="P205" s="64"/>
      <c r="Q205" s="64">
        <v>6.4015568520213034E-2</v>
      </c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S205"/>
      <c r="AT205"/>
      <c r="AU205"/>
      <c r="AV205"/>
      <c r="AW205"/>
      <c r="AY205"/>
      <c r="AZ205"/>
      <c r="BA205"/>
      <c r="BB205"/>
      <c r="BC205"/>
      <c r="BE205"/>
      <c r="BF205"/>
      <c r="BG205"/>
      <c r="BH205"/>
      <c r="BI205"/>
      <c r="BK205"/>
      <c r="BL205"/>
      <c r="BM205"/>
      <c r="BN205"/>
      <c r="BO205"/>
      <c r="BQ205"/>
      <c r="BR205"/>
      <c r="BS205"/>
      <c r="BT205"/>
      <c r="BU205"/>
      <c r="BW205"/>
      <c r="BX205"/>
      <c r="BY205"/>
      <c r="BZ205"/>
      <c r="CA205"/>
    </row>
    <row r="206" spans="1:79"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S206"/>
      <c r="AT206"/>
      <c r="AU206"/>
      <c r="AV206"/>
      <c r="AW206"/>
      <c r="AY206"/>
      <c r="AZ206"/>
      <c r="BA206" s="36">
        <f>BA200+AZ200</f>
        <v>12778222.164967543</v>
      </c>
      <c r="BB206" s="36">
        <f>BB200</f>
        <v>4128232.1172462911</v>
      </c>
      <c r="BC206" s="36">
        <f>BC200</f>
        <v>850475.74605217448</v>
      </c>
      <c r="BE206"/>
      <c r="BF206"/>
      <c r="BG206" s="36">
        <f>BG200+BF200</f>
        <v>12948356.483528599</v>
      </c>
      <c r="BH206" s="36">
        <f>BH200</f>
        <v>4177123.6822447469</v>
      </c>
      <c r="BI206" s="36">
        <f>BI200</f>
        <v>864161.62393094727</v>
      </c>
      <c r="BK206"/>
      <c r="BL206"/>
      <c r="BM206" s="36">
        <f>BM200+BL200</f>
        <v>13190373.748925224</v>
      </c>
      <c r="BN206" s="36">
        <f>BN200</f>
        <v>4248403.4724174151</v>
      </c>
      <c r="BO206" s="36">
        <f>BO200</f>
        <v>883049.13485896867</v>
      </c>
      <c r="BQ206"/>
      <c r="BR206"/>
      <c r="BS206" s="36">
        <f>BS200+BR200</f>
        <v>13440495.977429152</v>
      </c>
      <c r="BT206" s="36">
        <f>BT200</f>
        <v>4322622.9915119903</v>
      </c>
      <c r="BU206" s="36">
        <f>BU200</f>
        <v>902383.78930565086</v>
      </c>
      <c r="BW206"/>
      <c r="BX206"/>
      <c r="BY206" s="36">
        <f>BY200+BX200</f>
        <v>13697570.941976275</v>
      </c>
      <c r="BZ206" s="36">
        <f>BZ200</f>
        <v>4399368.2555589564</v>
      </c>
      <c r="CA206" s="36">
        <f>CA200</f>
        <v>922100.69918596616</v>
      </c>
    </row>
    <row r="207" spans="1:79">
      <c r="B207" s="3" t="s">
        <v>114</v>
      </c>
      <c r="C207" s="4">
        <v>5480368.160000002</v>
      </c>
      <c r="D207" s="4">
        <v>5480368.160000002</v>
      </c>
      <c r="E207" s="4">
        <v>5480368.160000002</v>
      </c>
      <c r="F207" s="4">
        <v>5480368.160000002</v>
      </c>
      <c r="H207"/>
      <c r="I207" t="s">
        <v>114</v>
      </c>
      <c r="J207" s="36">
        <v>5480368.160000002</v>
      </c>
      <c r="K207" s="36"/>
      <c r="L207" s="36">
        <v>4460149.8846505005</v>
      </c>
      <c r="M207" s="36">
        <v>990870.62688449956</v>
      </c>
      <c r="N207" s="36">
        <v>71672.222889373079</v>
      </c>
      <c r="O207" s="36">
        <v>4195232.9269417375</v>
      </c>
      <c r="P207" s="36">
        <v>954006.01769389212</v>
      </c>
      <c r="Q207" s="36">
        <v>1070682.63904</v>
      </c>
      <c r="R207"/>
      <c r="S207"/>
      <c r="T207"/>
      <c r="U207"/>
      <c r="V207"/>
      <c r="W207"/>
      <c r="X207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S207" s="36">
        <f>AT166+AT74+AT36</f>
        <v>3819939.3679164839</v>
      </c>
      <c r="AT207" s="36">
        <f t="shared" ref="AT207:AV207" si="167">AU166+AU74+AU36</f>
        <v>924807.83939999994</v>
      </c>
      <c r="AU207" s="36">
        <f t="shared" si="167"/>
        <v>74257.470500603362</v>
      </c>
      <c r="AV207" s="36">
        <f t="shared" si="167"/>
        <v>692016.45299999986</v>
      </c>
      <c r="AW207" s="36"/>
      <c r="AY207" s="36">
        <f>AZ166+AZ74+AZ36</f>
        <v>3839870.9867403638</v>
      </c>
      <c r="AZ207" s="36"/>
      <c r="BA207" s="36"/>
      <c r="BB207" s="36"/>
      <c r="BC207" s="36"/>
      <c r="BE207" s="36">
        <f>BF166+BF74+BF36</f>
        <v>3890996.5521951974</v>
      </c>
      <c r="BF207" s="36"/>
      <c r="BG207" s="36"/>
      <c r="BH207" s="36"/>
      <c r="BI207" s="36"/>
      <c r="BK207" s="36">
        <f>BL166+BL74+BL36</f>
        <v>3963723.0288278018</v>
      </c>
      <c r="BL207" s="36"/>
      <c r="BM207" s="36"/>
      <c r="BN207" s="36"/>
      <c r="BO207" s="36"/>
      <c r="BQ207" s="36">
        <f>BR166+BR74+BR36</f>
        <v>4038885.0565317944</v>
      </c>
      <c r="BR207" s="36"/>
      <c r="BS207" s="36"/>
      <c r="BT207" s="36"/>
      <c r="BU207" s="36"/>
      <c r="BW207" s="36">
        <f>BX166+BX74+BX36</f>
        <v>4116136.3897014526</v>
      </c>
      <c r="BX207" s="36"/>
      <c r="BY207" s="36"/>
      <c r="BZ207" s="36"/>
      <c r="CA207" s="36"/>
    </row>
    <row r="208" spans="1:79" ht="12.75"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S208" s="139">
        <v>3819939.3679164834</v>
      </c>
      <c r="AT208" s="139">
        <v>924807.83939999994</v>
      </c>
      <c r="AU208" s="139">
        <v>692016.45299999986</v>
      </c>
      <c r="AV208" s="139">
        <v>74257.470500603318</v>
      </c>
      <c r="AW208"/>
      <c r="AY208" s="139">
        <v>3819939.3679164834</v>
      </c>
      <c r="AZ208"/>
      <c r="BA208"/>
      <c r="BB208"/>
      <c r="BC208"/>
      <c r="BE208" s="139">
        <v>3819939.3679164834</v>
      </c>
      <c r="BF208"/>
      <c r="BG208"/>
      <c r="BH208"/>
      <c r="BI208"/>
      <c r="BK208" s="139">
        <v>3819939.3679164834</v>
      </c>
      <c r="BL208"/>
      <c r="BM208"/>
      <c r="BN208"/>
      <c r="BO208"/>
      <c r="BQ208" s="139">
        <v>3819939.3679164834</v>
      </c>
      <c r="BR208"/>
      <c r="BS208"/>
      <c r="BT208"/>
      <c r="BU208"/>
      <c r="BW208" s="139">
        <v>3819939.3679164834</v>
      </c>
      <c r="BX208"/>
      <c r="BY208"/>
      <c r="BZ208"/>
      <c r="CA208"/>
    </row>
    <row r="209" spans="8:79" ht="12.75"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S209" s="139">
        <v>3819939.3679164834</v>
      </c>
      <c r="AT209" s="139">
        <v>924807.83939999994</v>
      </c>
      <c r="AU209" s="139">
        <v>692016.45299999986</v>
      </c>
      <c r="AV209" s="139">
        <v>74257.470500603318</v>
      </c>
      <c r="AW209"/>
      <c r="AY209" s="139">
        <v>3819939.3679164834</v>
      </c>
      <c r="AZ209"/>
      <c r="BA209"/>
      <c r="BB209"/>
      <c r="BC209"/>
      <c r="BE209" s="139">
        <v>3819939.3679164834</v>
      </c>
      <c r="BF209"/>
      <c r="BG209"/>
      <c r="BH209"/>
      <c r="BI209"/>
      <c r="BK209" s="139">
        <v>3819939.3679164834</v>
      </c>
      <c r="BL209"/>
      <c r="BM209"/>
      <c r="BN209"/>
      <c r="BO209"/>
      <c r="BQ209" s="139">
        <v>3819939.3679164834</v>
      </c>
      <c r="BR209"/>
      <c r="BS209"/>
      <c r="BT209"/>
      <c r="BU209"/>
      <c r="BW209" s="139">
        <v>3819939.3679164834</v>
      </c>
      <c r="BX209"/>
      <c r="BY209"/>
      <c r="BZ209"/>
      <c r="CA209"/>
    </row>
    <row r="210" spans="8:79" ht="12.75">
      <c r="H210"/>
      <c r="I210"/>
      <c r="J210"/>
      <c r="K210" s="65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S210"/>
      <c r="AT210"/>
      <c r="AU210"/>
      <c r="AV210"/>
      <c r="AW210"/>
      <c r="AY210"/>
      <c r="AZ210"/>
      <c r="BA210"/>
      <c r="BB210"/>
      <c r="BC210"/>
      <c r="BE210"/>
      <c r="BF210"/>
      <c r="BG210"/>
      <c r="BH210"/>
      <c r="BI210"/>
      <c r="BK210"/>
      <c r="BL210"/>
      <c r="BM210"/>
      <c r="BN210"/>
      <c r="BO210"/>
      <c r="BQ210"/>
      <c r="BR210"/>
      <c r="BS210"/>
      <c r="BT210"/>
      <c r="BU210"/>
      <c r="BW210"/>
      <c r="BX210"/>
      <c r="BY210"/>
      <c r="BZ210"/>
      <c r="CA210"/>
    </row>
    <row r="211" spans="8:79"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S211" s="36">
        <f>AS166+AS74+AS36</f>
        <v>5511021.1308170874</v>
      </c>
      <c r="AT211"/>
      <c r="AU211"/>
      <c r="AV211"/>
      <c r="AW211"/>
      <c r="AY211" s="36">
        <f>AY166+AY74+AY36</f>
        <v>5542163.1732183145</v>
      </c>
      <c r="AZ211"/>
      <c r="BA211"/>
      <c r="BB211"/>
      <c r="BC211"/>
      <c r="BE211" s="36">
        <f>BE166+BE74+BE36</f>
        <v>5617783.339034264</v>
      </c>
      <c r="BF211"/>
      <c r="BG211"/>
      <c r="BH211"/>
      <c r="BI211"/>
      <c r="BK211" s="36">
        <f>BK166+BK74+BK36</f>
        <v>5724908.0662183715</v>
      </c>
      <c r="BL211"/>
      <c r="BM211"/>
      <c r="BN211"/>
      <c r="BO211"/>
      <c r="BQ211" s="36">
        <f>BQ166+BQ74+BQ36</f>
        <v>5835478.1060691699</v>
      </c>
      <c r="BR211"/>
      <c r="BS211"/>
      <c r="BT211"/>
      <c r="BU211"/>
      <c r="BW211" s="36">
        <f>BW166+BW74+BW36</f>
        <v>5949002.6489431234</v>
      </c>
      <c r="BX211"/>
      <c r="BY211"/>
      <c r="BZ211"/>
      <c r="CA211"/>
    </row>
    <row r="212" spans="8:79"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S212"/>
      <c r="AT212"/>
      <c r="AU212"/>
      <c r="AV212"/>
      <c r="AW212"/>
      <c r="AY212"/>
      <c r="AZ212"/>
      <c r="BA212"/>
      <c r="BB212"/>
      <c r="BC212"/>
      <c r="BE212"/>
      <c r="BF212"/>
      <c r="BG212"/>
      <c r="BH212"/>
      <c r="BI212"/>
      <c r="BK212"/>
      <c r="BL212"/>
      <c r="BM212"/>
      <c r="BN212"/>
      <c r="BO212"/>
      <c r="BQ212"/>
      <c r="BR212"/>
      <c r="BS212"/>
      <c r="BT212"/>
      <c r="BU212"/>
      <c r="BW212"/>
      <c r="BX212"/>
      <c r="BY212"/>
      <c r="BZ212"/>
      <c r="CA212"/>
    </row>
    <row r="213" spans="8:79"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S213"/>
      <c r="AT213"/>
      <c r="AU213"/>
      <c r="AV213"/>
      <c r="AW213"/>
      <c r="AY213"/>
      <c r="AZ213"/>
      <c r="BA213"/>
      <c r="BB213"/>
      <c r="BC213" s="36"/>
      <c r="BE213"/>
      <c r="BF213"/>
      <c r="BG213"/>
      <c r="BH213"/>
      <c r="BI213"/>
      <c r="BK213"/>
      <c r="BL213"/>
      <c r="BM213"/>
      <c r="BN213"/>
      <c r="BO213"/>
      <c r="BQ213"/>
      <c r="BR213"/>
      <c r="BS213"/>
      <c r="BT213"/>
      <c r="BU213"/>
      <c r="BW213"/>
      <c r="BX213"/>
      <c r="BY213"/>
      <c r="BZ213"/>
      <c r="CA213"/>
    </row>
    <row r="214" spans="8:79"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S214"/>
      <c r="AT214"/>
      <c r="AU214"/>
      <c r="AV214"/>
      <c r="AW214"/>
      <c r="AY214"/>
      <c r="AZ214"/>
      <c r="BA214"/>
      <c r="BB214"/>
      <c r="BC214"/>
      <c r="BE214"/>
      <c r="BF214"/>
      <c r="BG214"/>
      <c r="BH214"/>
      <c r="BI214"/>
      <c r="BK214"/>
      <c r="BL214"/>
      <c r="BM214"/>
      <c r="BN214"/>
      <c r="BO214"/>
      <c r="BQ214"/>
      <c r="BR214"/>
      <c r="BS214"/>
      <c r="BT214"/>
      <c r="BU214"/>
      <c r="BW214"/>
      <c r="BX214"/>
      <c r="BY214"/>
      <c r="BZ214"/>
      <c r="CA214"/>
    </row>
    <row r="215" spans="8:79"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S215"/>
      <c r="AT215"/>
      <c r="AU215"/>
      <c r="AV215"/>
      <c r="AW215"/>
      <c r="AY215"/>
      <c r="AZ215"/>
      <c r="BA215"/>
      <c r="BB215"/>
      <c r="BC215"/>
      <c r="BE215"/>
      <c r="BF215"/>
      <c r="BG215"/>
      <c r="BH215"/>
      <c r="BI215"/>
      <c r="BK215"/>
      <c r="BL215"/>
      <c r="BM215"/>
      <c r="BN215"/>
      <c r="BO215"/>
      <c r="BQ215"/>
      <c r="BR215"/>
      <c r="BS215"/>
      <c r="BT215"/>
      <c r="BU215"/>
      <c r="BW215"/>
      <c r="BX215"/>
      <c r="BY215"/>
      <c r="BZ215"/>
      <c r="CA215"/>
    </row>
    <row r="216" spans="8:79"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S216"/>
      <c r="AT216"/>
      <c r="AU216"/>
      <c r="AV216"/>
      <c r="AW216"/>
      <c r="AY216"/>
      <c r="AZ216"/>
      <c r="BA216"/>
      <c r="BB216"/>
      <c r="BC216"/>
      <c r="BE216"/>
      <c r="BF216"/>
      <c r="BG216"/>
      <c r="BH216"/>
      <c r="BI216"/>
      <c r="BK216"/>
      <c r="BL216"/>
      <c r="BM216"/>
      <c r="BN216"/>
      <c r="BO216"/>
      <c r="BQ216"/>
      <c r="BR216"/>
      <c r="BS216"/>
      <c r="BT216"/>
      <c r="BU216"/>
      <c r="BW216"/>
      <c r="BX216"/>
      <c r="BY216"/>
      <c r="BZ216"/>
      <c r="CA216"/>
    </row>
    <row r="217" spans="8:79"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S217"/>
      <c r="AT217"/>
      <c r="AU217"/>
      <c r="AV217"/>
      <c r="AW217"/>
      <c r="AY217"/>
      <c r="AZ217"/>
      <c r="BA217"/>
      <c r="BB217"/>
      <c r="BC217"/>
      <c r="BE217"/>
      <c r="BF217"/>
      <c r="BG217"/>
      <c r="BH217"/>
      <c r="BI217"/>
      <c r="BK217"/>
      <c r="BL217"/>
      <c r="BM217"/>
      <c r="BN217"/>
      <c r="BO217"/>
      <c r="BQ217"/>
      <c r="BR217"/>
      <c r="BS217"/>
      <c r="BT217"/>
      <c r="BU217"/>
      <c r="BW217"/>
      <c r="BX217"/>
      <c r="BY217"/>
      <c r="BZ217"/>
      <c r="CA217"/>
    </row>
    <row r="218" spans="8:79"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S218"/>
      <c r="AT218"/>
      <c r="AU218"/>
      <c r="AV218"/>
      <c r="AW218"/>
      <c r="AY218"/>
      <c r="AZ218"/>
      <c r="BA218"/>
      <c r="BB218"/>
      <c r="BC218"/>
      <c r="BE218"/>
      <c r="BF218"/>
      <c r="BG218"/>
      <c r="BH218"/>
      <c r="BI218"/>
      <c r="BK218"/>
      <c r="BL218"/>
      <c r="BM218"/>
      <c r="BN218"/>
      <c r="BO218"/>
      <c r="BQ218"/>
      <c r="BR218"/>
      <c r="BS218"/>
      <c r="BT218"/>
      <c r="BU218"/>
      <c r="BW218"/>
      <c r="BX218"/>
      <c r="BY218"/>
      <c r="BZ218"/>
      <c r="CA218"/>
    </row>
    <row r="219" spans="8:79"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S219"/>
      <c r="AT219"/>
      <c r="AU219"/>
      <c r="AV219"/>
      <c r="AW219"/>
      <c r="AY219"/>
      <c r="AZ219"/>
      <c r="BA219"/>
      <c r="BB219"/>
      <c r="BC219"/>
      <c r="BE219"/>
      <c r="BF219"/>
      <c r="BG219"/>
      <c r="BH219"/>
      <c r="BI219"/>
      <c r="BK219"/>
      <c r="BL219"/>
      <c r="BM219"/>
      <c r="BN219"/>
      <c r="BO219"/>
      <c r="BQ219"/>
      <c r="BR219"/>
      <c r="BS219"/>
      <c r="BT219"/>
      <c r="BU219"/>
      <c r="BW219"/>
      <c r="BX219"/>
      <c r="BY219"/>
      <c r="BZ219"/>
      <c r="CA219"/>
    </row>
    <row r="220" spans="8:79"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S220"/>
      <c r="AT220"/>
      <c r="AU220"/>
      <c r="AV220"/>
      <c r="AW220"/>
      <c r="AY220"/>
      <c r="AZ220"/>
      <c r="BA220"/>
      <c r="BB220"/>
      <c r="BC220"/>
      <c r="BE220"/>
      <c r="BF220"/>
      <c r="BG220"/>
      <c r="BH220"/>
      <c r="BI220"/>
      <c r="BK220"/>
      <c r="BL220"/>
      <c r="BM220"/>
      <c r="BN220"/>
      <c r="BO220"/>
      <c r="BQ220"/>
      <c r="BR220"/>
      <c r="BS220"/>
      <c r="BT220"/>
      <c r="BU220"/>
      <c r="BW220"/>
      <c r="BX220"/>
      <c r="BY220"/>
      <c r="BZ220"/>
      <c r="CA220"/>
    </row>
    <row r="221" spans="8:79"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S221"/>
      <c r="AT221"/>
      <c r="AU221"/>
      <c r="AV221"/>
      <c r="AW221"/>
      <c r="AY221"/>
      <c r="AZ221"/>
      <c r="BA221"/>
      <c r="BB221"/>
      <c r="BC221"/>
      <c r="BE221"/>
      <c r="BF221"/>
      <c r="BG221"/>
      <c r="BH221"/>
      <c r="BI221"/>
      <c r="BK221"/>
      <c r="BL221"/>
      <c r="BM221"/>
      <c r="BN221"/>
      <c r="BO221"/>
      <c r="BQ221"/>
      <c r="BR221"/>
      <c r="BS221"/>
      <c r="BT221"/>
      <c r="BU221"/>
      <c r="BW221"/>
      <c r="BX221"/>
      <c r="BY221"/>
      <c r="BZ221"/>
      <c r="CA221"/>
    </row>
    <row r="222" spans="8:79"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S222"/>
      <c r="AT222"/>
      <c r="AU222"/>
      <c r="AV222"/>
      <c r="AW222"/>
      <c r="AY222"/>
      <c r="AZ222"/>
      <c r="BA222"/>
      <c r="BB222"/>
      <c r="BC222"/>
      <c r="BE222"/>
      <c r="BF222"/>
      <c r="BG222"/>
      <c r="BH222"/>
      <c r="BI222"/>
      <c r="BK222"/>
      <c r="BL222"/>
      <c r="BM222"/>
      <c r="BN222"/>
      <c r="BO222"/>
      <c r="BQ222"/>
      <c r="BR222"/>
      <c r="BS222"/>
      <c r="BT222"/>
      <c r="BU222"/>
      <c r="BW222"/>
      <c r="BX222"/>
      <c r="BY222"/>
      <c r="BZ222"/>
      <c r="CA222"/>
    </row>
    <row r="223" spans="8:79"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S223"/>
      <c r="AT223"/>
      <c r="AU223"/>
      <c r="AV223"/>
      <c r="AW223"/>
      <c r="AY223"/>
      <c r="AZ223"/>
      <c r="BA223"/>
      <c r="BB223"/>
      <c r="BC223"/>
      <c r="BE223"/>
      <c r="BF223"/>
      <c r="BG223"/>
      <c r="BH223"/>
      <c r="BI223"/>
      <c r="BK223"/>
      <c r="BL223"/>
      <c r="BM223"/>
      <c r="BN223"/>
      <c r="BO223"/>
      <c r="BQ223"/>
      <c r="BR223"/>
      <c r="BS223"/>
      <c r="BT223"/>
      <c r="BU223"/>
      <c r="BW223"/>
      <c r="BX223"/>
      <c r="BY223"/>
      <c r="BZ223"/>
      <c r="CA223"/>
    </row>
    <row r="224" spans="8:79"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S224"/>
      <c r="AT224"/>
      <c r="AU224"/>
      <c r="AV224"/>
      <c r="AW224"/>
      <c r="AY224"/>
      <c r="AZ224"/>
      <c r="BA224"/>
      <c r="BB224"/>
      <c r="BC224"/>
      <c r="BE224"/>
      <c r="BF224"/>
      <c r="BG224"/>
      <c r="BH224"/>
      <c r="BI224"/>
      <c r="BK224"/>
      <c r="BL224"/>
      <c r="BM224"/>
      <c r="BN224"/>
      <c r="BO224"/>
      <c r="BQ224"/>
      <c r="BR224"/>
      <c r="BS224"/>
      <c r="BT224"/>
      <c r="BU224"/>
      <c r="BW224"/>
      <c r="BX224"/>
      <c r="BY224"/>
      <c r="BZ224"/>
      <c r="CA224"/>
    </row>
    <row r="225" spans="8:79"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S225"/>
      <c r="AT225"/>
      <c r="AU225"/>
      <c r="AV225"/>
      <c r="AW225"/>
      <c r="AY225"/>
      <c r="AZ225"/>
      <c r="BA225"/>
      <c r="BB225"/>
      <c r="BC225"/>
      <c r="BE225"/>
      <c r="BF225"/>
      <c r="BG225"/>
      <c r="BH225"/>
      <c r="BI225"/>
      <c r="BK225"/>
      <c r="BL225"/>
      <c r="BM225"/>
      <c r="BN225"/>
      <c r="BO225"/>
      <c r="BQ225"/>
      <c r="BR225"/>
      <c r="BS225"/>
      <c r="BT225"/>
      <c r="BU225"/>
      <c r="BW225"/>
      <c r="BX225"/>
      <c r="BY225"/>
      <c r="BZ225"/>
      <c r="CA225"/>
    </row>
    <row r="226" spans="8:79"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S226"/>
      <c r="AT226"/>
      <c r="AU226"/>
      <c r="AV226"/>
      <c r="AW226"/>
      <c r="AY226"/>
      <c r="AZ226"/>
      <c r="BA226"/>
      <c r="BB226"/>
      <c r="BC226"/>
      <c r="BE226"/>
      <c r="BF226"/>
      <c r="BG226"/>
      <c r="BH226"/>
      <c r="BI226"/>
      <c r="BK226"/>
      <c r="BL226"/>
      <c r="BM226"/>
      <c r="BN226"/>
      <c r="BO226"/>
      <c r="BQ226"/>
      <c r="BR226"/>
      <c r="BS226"/>
      <c r="BT226"/>
      <c r="BU226"/>
      <c r="BW226"/>
      <c r="BX226"/>
      <c r="BY226"/>
      <c r="BZ226"/>
      <c r="CA226"/>
    </row>
    <row r="227" spans="8:79"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S227"/>
      <c r="AT227"/>
      <c r="AU227"/>
      <c r="AV227"/>
      <c r="AW227"/>
      <c r="AY227"/>
      <c r="AZ227"/>
      <c r="BA227"/>
      <c r="BB227"/>
      <c r="BC227"/>
      <c r="BE227"/>
      <c r="BF227"/>
      <c r="BG227"/>
      <c r="BH227"/>
      <c r="BI227"/>
      <c r="BK227"/>
      <c r="BL227"/>
      <c r="BM227"/>
      <c r="BN227"/>
      <c r="BO227"/>
      <c r="BQ227"/>
      <c r="BR227"/>
      <c r="BS227"/>
      <c r="BT227"/>
      <c r="BU227"/>
      <c r="BW227"/>
      <c r="BX227"/>
      <c r="BY227"/>
      <c r="BZ227"/>
      <c r="CA227"/>
    </row>
    <row r="228" spans="8:79"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S228"/>
      <c r="AT228"/>
      <c r="AU228"/>
      <c r="AV228"/>
      <c r="AW228"/>
      <c r="AY228"/>
      <c r="AZ228"/>
      <c r="BA228"/>
      <c r="BB228"/>
      <c r="BC228"/>
      <c r="BE228"/>
      <c r="BF228"/>
      <c r="BG228"/>
      <c r="BH228"/>
      <c r="BI228"/>
      <c r="BK228"/>
      <c r="BL228"/>
      <c r="BM228"/>
      <c r="BN228"/>
      <c r="BO228"/>
      <c r="BQ228"/>
      <c r="BR228"/>
      <c r="BS228"/>
      <c r="BT228"/>
      <c r="BU228"/>
      <c r="BW228"/>
      <c r="BX228"/>
      <c r="BY228"/>
      <c r="BZ228"/>
      <c r="CA228"/>
    </row>
    <row r="229" spans="8:79"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S229"/>
      <c r="AT229"/>
      <c r="AU229"/>
      <c r="AV229"/>
      <c r="AW229"/>
      <c r="AY229"/>
      <c r="AZ229"/>
      <c r="BA229"/>
      <c r="BB229"/>
      <c r="BC229"/>
      <c r="BE229"/>
      <c r="BF229"/>
      <c r="BG229"/>
      <c r="BH229"/>
      <c r="BI229"/>
      <c r="BK229"/>
      <c r="BL229"/>
      <c r="BM229"/>
      <c r="BN229"/>
      <c r="BO229"/>
      <c r="BQ229"/>
      <c r="BR229"/>
      <c r="BS229"/>
      <c r="BT229"/>
      <c r="BU229"/>
      <c r="BW229"/>
      <c r="BX229"/>
      <c r="BY229"/>
      <c r="BZ229"/>
      <c r="CA229"/>
    </row>
    <row r="230" spans="8:79"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S230"/>
      <c r="AT230"/>
      <c r="AU230"/>
      <c r="AV230"/>
      <c r="AW230"/>
      <c r="AY230"/>
      <c r="AZ230"/>
      <c r="BA230"/>
      <c r="BB230"/>
      <c r="BC230"/>
      <c r="BE230"/>
      <c r="BF230"/>
      <c r="BG230"/>
      <c r="BH230"/>
      <c r="BI230"/>
      <c r="BK230"/>
      <c r="BL230"/>
      <c r="BM230"/>
      <c r="BN230"/>
      <c r="BO230"/>
      <c r="BQ230"/>
      <c r="BR230"/>
      <c r="BS230"/>
      <c r="BT230"/>
      <c r="BU230"/>
      <c r="BW230"/>
      <c r="BX230"/>
      <c r="BY230"/>
      <c r="BZ230"/>
      <c r="CA230"/>
    </row>
    <row r="231" spans="8:79"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S231"/>
      <c r="AT231"/>
      <c r="AU231"/>
      <c r="AV231"/>
      <c r="AW231"/>
      <c r="AY231"/>
      <c r="AZ231"/>
      <c r="BA231"/>
      <c r="BB231"/>
      <c r="BC231"/>
      <c r="BE231"/>
      <c r="BF231"/>
      <c r="BG231"/>
      <c r="BH231"/>
      <c r="BI231"/>
      <c r="BK231"/>
      <c r="BL231"/>
      <c r="BM231"/>
      <c r="BN231"/>
      <c r="BO231"/>
      <c r="BQ231"/>
      <c r="BR231"/>
      <c r="BS231"/>
      <c r="BT231"/>
      <c r="BU231"/>
      <c r="BW231"/>
      <c r="BX231"/>
      <c r="BY231"/>
      <c r="BZ231"/>
      <c r="CA231"/>
    </row>
    <row r="232" spans="8:79"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S232"/>
      <c r="AT232"/>
      <c r="AU232"/>
      <c r="AV232"/>
      <c r="AW232"/>
      <c r="AY232"/>
      <c r="AZ232"/>
      <c r="BA232"/>
      <c r="BB232"/>
      <c r="BC232"/>
      <c r="BE232"/>
      <c r="BF232"/>
      <c r="BG232"/>
      <c r="BH232"/>
      <c r="BI232"/>
      <c r="BK232"/>
      <c r="BL232"/>
      <c r="BM232"/>
      <c r="BN232"/>
      <c r="BO232"/>
      <c r="BQ232"/>
      <c r="BR232"/>
      <c r="BS232"/>
      <c r="BT232"/>
      <c r="BU232"/>
      <c r="BW232"/>
      <c r="BX232"/>
      <c r="BY232"/>
      <c r="BZ232"/>
      <c r="CA232"/>
    </row>
    <row r="233" spans="8:79"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S233"/>
      <c r="AT233"/>
      <c r="AU233"/>
      <c r="AV233"/>
      <c r="AW233"/>
      <c r="AY233"/>
      <c r="AZ233"/>
      <c r="BA233"/>
      <c r="BB233"/>
      <c r="BC233"/>
      <c r="BE233"/>
      <c r="BF233"/>
      <c r="BG233"/>
      <c r="BH233"/>
      <c r="BI233"/>
      <c r="BK233"/>
      <c r="BL233"/>
      <c r="BM233"/>
      <c r="BN233"/>
      <c r="BO233"/>
      <c r="BQ233"/>
      <c r="BR233"/>
      <c r="BS233"/>
      <c r="BT233"/>
      <c r="BU233"/>
      <c r="BW233"/>
      <c r="BX233"/>
      <c r="BY233"/>
      <c r="BZ233"/>
      <c r="CA233"/>
    </row>
    <row r="234" spans="8:79"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S234"/>
      <c r="AT234"/>
      <c r="AU234"/>
      <c r="AV234"/>
      <c r="AW234"/>
      <c r="AY234"/>
      <c r="AZ234"/>
      <c r="BA234"/>
      <c r="BB234"/>
      <c r="BC234"/>
      <c r="BE234"/>
      <c r="BF234"/>
      <c r="BG234"/>
      <c r="BH234"/>
      <c r="BI234"/>
      <c r="BK234"/>
      <c r="BL234"/>
      <c r="BM234"/>
      <c r="BN234"/>
      <c r="BO234"/>
      <c r="BQ234"/>
      <c r="BR234"/>
      <c r="BS234"/>
      <c r="BT234"/>
      <c r="BU234"/>
      <c r="BW234"/>
      <c r="BX234"/>
      <c r="BY234"/>
      <c r="BZ234"/>
      <c r="CA234"/>
    </row>
    <row r="235" spans="8:79"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S235"/>
      <c r="AT235"/>
      <c r="AU235"/>
      <c r="AV235"/>
      <c r="AW235"/>
      <c r="AY235"/>
      <c r="AZ235"/>
      <c r="BA235"/>
      <c r="BB235"/>
      <c r="BC235"/>
      <c r="BE235"/>
      <c r="BF235"/>
      <c r="BG235"/>
      <c r="BH235"/>
      <c r="BI235"/>
      <c r="BK235"/>
      <c r="BL235"/>
      <c r="BM235"/>
      <c r="BN235"/>
      <c r="BO235"/>
      <c r="BQ235"/>
      <c r="BR235"/>
      <c r="BS235"/>
      <c r="BT235"/>
      <c r="BU235"/>
      <c r="BW235"/>
      <c r="BX235"/>
      <c r="BY235"/>
      <c r="BZ235"/>
      <c r="CA235"/>
    </row>
    <row r="236" spans="8:79"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S236"/>
      <c r="AT236"/>
      <c r="AU236"/>
      <c r="AV236"/>
      <c r="AW236"/>
      <c r="AY236"/>
      <c r="AZ236"/>
      <c r="BA236"/>
      <c r="BB236"/>
      <c r="BC236"/>
      <c r="BE236"/>
      <c r="BF236"/>
      <c r="BG236"/>
      <c r="BH236"/>
      <c r="BI236"/>
      <c r="BK236"/>
      <c r="BL236"/>
      <c r="BM236"/>
      <c r="BN236"/>
      <c r="BO236"/>
      <c r="BQ236"/>
      <c r="BR236"/>
      <c r="BS236"/>
      <c r="BT236"/>
      <c r="BU236"/>
      <c r="BW236"/>
      <c r="BX236"/>
      <c r="BY236"/>
      <c r="BZ236"/>
      <c r="CA236"/>
    </row>
    <row r="237" spans="8:79"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S237"/>
      <c r="AT237"/>
      <c r="AU237"/>
      <c r="AV237"/>
      <c r="AW237"/>
      <c r="AY237"/>
      <c r="AZ237"/>
      <c r="BA237"/>
      <c r="BB237"/>
      <c r="BC237"/>
      <c r="BE237"/>
      <c r="BF237"/>
      <c r="BG237"/>
      <c r="BH237"/>
      <c r="BI237"/>
      <c r="BK237"/>
      <c r="BL237"/>
      <c r="BM237"/>
      <c r="BN237"/>
      <c r="BO237"/>
      <c r="BQ237"/>
      <c r="BR237"/>
      <c r="BS237"/>
      <c r="BT237"/>
      <c r="BU237"/>
      <c r="BW237"/>
      <c r="BX237"/>
      <c r="BY237"/>
      <c r="BZ237"/>
      <c r="CA237"/>
    </row>
    <row r="238" spans="8:79"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S238"/>
      <c r="AT238"/>
      <c r="AU238"/>
      <c r="AV238"/>
      <c r="AW238"/>
      <c r="AY238"/>
      <c r="AZ238"/>
      <c r="BA238"/>
      <c r="BB238"/>
      <c r="BC238"/>
      <c r="BE238"/>
      <c r="BF238"/>
      <c r="BG238"/>
      <c r="BH238"/>
      <c r="BI238"/>
      <c r="BK238"/>
      <c r="BL238"/>
      <c r="BM238"/>
      <c r="BN238"/>
      <c r="BO238"/>
      <c r="BQ238"/>
      <c r="BR238"/>
      <c r="BS238"/>
      <c r="BT238"/>
      <c r="BU238"/>
      <c r="BW238"/>
      <c r="BX238"/>
      <c r="BY238"/>
      <c r="BZ238"/>
      <c r="CA238"/>
    </row>
    <row r="239" spans="8:79"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S239"/>
      <c r="AT239"/>
      <c r="AU239"/>
      <c r="AV239"/>
      <c r="AW239"/>
      <c r="AY239"/>
      <c r="AZ239"/>
      <c r="BA239"/>
      <c r="BB239"/>
      <c r="BC239"/>
      <c r="BE239"/>
      <c r="BF239"/>
      <c r="BG239"/>
      <c r="BH239"/>
      <c r="BI239"/>
      <c r="BK239"/>
      <c r="BL239"/>
      <c r="BM239"/>
      <c r="BN239"/>
      <c r="BO239"/>
      <c r="BQ239"/>
      <c r="BR239"/>
      <c r="BS239"/>
      <c r="BT239"/>
      <c r="BU239"/>
      <c r="BW239"/>
      <c r="BX239"/>
      <c r="BY239"/>
      <c r="BZ239"/>
      <c r="CA239"/>
    </row>
    <row r="240" spans="8:79"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S240"/>
      <c r="AT240"/>
      <c r="AU240"/>
      <c r="AV240"/>
      <c r="AW240"/>
      <c r="AY240"/>
      <c r="AZ240"/>
      <c r="BA240"/>
      <c r="BB240"/>
      <c r="BC240"/>
      <c r="BE240"/>
      <c r="BF240"/>
      <c r="BG240"/>
      <c r="BH240"/>
      <c r="BI240"/>
      <c r="BK240"/>
      <c r="BL240"/>
      <c r="BM240"/>
      <c r="BN240"/>
      <c r="BO240"/>
      <c r="BQ240"/>
      <c r="BR240"/>
      <c r="BS240"/>
      <c r="BT240"/>
      <c r="BU240"/>
      <c r="BW240"/>
      <c r="BX240"/>
      <c r="BY240"/>
      <c r="BZ240"/>
      <c r="CA240"/>
    </row>
    <row r="241" spans="8:79"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S241"/>
      <c r="AT241"/>
      <c r="AU241"/>
      <c r="AV241"/>
      <c r="AW241"/>
      <c r="AY241"/>
      <c r="AZ241"/>
      <c r="BA241"/>
      <c r="BB241"/>
      <c r="BC241"/>
      <c r="BE241"/>
      <c r="BF241"/>
      <c r="BG241"/>
      <c r="BH241"/>
      <c r="BI241"/>
      <c r="BK241"/>
      <c r="BL241"/>
      <c r="BM241"/>
      <c r="BN241"/>
      <c r="BO241"/>
      <c r="BQ241"/>
      <c r="BR241"/>
      <c r="BS241"/>
      <c r="BT241"/>
      <c r="BU241"/>
      <c r="BW241"/>
      <c r="BX241"/>
      <c r="BY241"/>
      <c r="BZ241"/>
      <c r="CA241"/>
    </row>
    <row r="242" spans="8:79"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S242"/>
      <c r="AT242"/>
      <c r="AU242"/>
      <c r="AV242"/>
      <c r="AW242"/>
      <c r="AY242"/>
      <c r="AZ242"/>
      <c r="BA242"/>
      <c r="BB242"/>
      <c r="BC242"/>
      <c r="BE242"/>
      <c r="BF242"/>
      <c r="BG242"/>
      <c r="BH242"/>
      <c r="BI242"/>
      <c r="BK242"/>
      <c r="BL242"/>
      <c r="BM242"/>
      <c r="BN242"/>
      <c r="BO242"/>
      <c r="BQ242"/>
      <c r="BR242"/>
      <c r="BS242"/>
      <c r="BT242"/>
      <c r="BU242"/>
      <c r="BW242"/>
      <c r="BX242"/>
      <c r="BY242"/>
      <c r="BZ242"/>
      <c r="CA242"/>
    </row>
  </sheetData>
  <mergeCells count="6">
    <mergeCell ref="A14:F14"/>
    <mergeCell ref="H14:J14"/>
    <mergeCell ref="A15:F15"/>
    <mergeCell ref="H15:J15"/>
    <mergeCell ref="L15:V16"/>
    <mergeCell ref="K16:K17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C1:AN127"/>
  <sheetViews>
    <sheetView showGridLines="0" zoomScale="80" zoomScaleNormal="80" workbookViewId="0">
      <selection activeCell="E8" sqref="E8"/>
    </sheetView>
  </sheetViews>
  <sheetFormatPr defaultRowHeight="10.5"/>
  <cols>
    <col min="1" max="2" width="6.33203125" customWidth="1"/>
    <col min="3" max="3" width="18.5" customWidth="1"/>
    <col min="4" max="6" width="14.6640625" customWidth="1"/>
    <col min="7" max="7" width="19.83203125" customWidth="1"/>
    <col min="8" max="8" width="17.6640625" customWidth="1"/>
    <col min="9" max="9" width="19.83203125" customWidth="1"/>
    <col min="10" max="10" width="5.33203125" customWidth="1"/>
    <col min="11" max="12" width="14.6640625" hidden="1" customWidth="1"/>
    <col min="13" max="13" width="6.5" customWidth="1"/>
    <col min="14" max="14" width="5.6640625" customWidth="1"/>
    <col min="15" max="15" width="7.1640625" customWidth="1"/>
    <col min="16" max="16" width="16.83203125" customWidth="1"/>
    <col min="17" max="17" width="22.33203125" customWidth="1"/>
    <col min="18" max="18" width="18" style="124" customWidth="1"/>
    <col min="19" max="19" width="21.83203125" style="124" customWidth="1"/>
    <col min="20" max="20" width="18" customWidth="1"/>
    <col min="21" max="21" width="23.1640625" customWidth="1"/>
    <col min="22" max="22" width="4.33203125" customWidth="1"/>
    <col min="23" max="23" width="23.6640625" customWidth="1"/>
    <col min="24" max="27" width="15.83203125" style="125" customWidth="1"/>
    <col min="28" max="28" width="4" customWidth="1"/>
    <col min="29" max="29" width="3" customWidth="1"/>
    <col min="30" max="30" width="5" customWidth="1"/>
    <col min="32" max="32" width="11" customWidth="1"/>
    <col min="36" max="36" width="11.1640625" customWidth="1"/>
    <col min="246" max="247" width="6.33203125" customWidth="1"/>
    <col min="248" max="248" width="18.5" customWidth="1"/>
    <col min="249" max="251" width="14.6640625" customWidth="1"/>
    <col min="252" max="252" width="19.83203125" customWidth="1"/>
    <col min="253" max="253" width="17.6640625" customWidth="1"/>
    <col min="254" max="254" width="19.83203125" customWidth="1"/>
    <col min="255" max="255" width="5.33203125" customWidth="1"/>
    <col min="256" max="257" width="0" hidden="1" customWidth="1"/>
    <col min="258" max="258" width="6.5" customWidth="1"/>
    <col min="259" max="259" width="5.6640625" customWidth="1"/>
    <col min="260" max="260" width="14.6640625" customWidth="1"/>
    <col min="261" max="261" width="16.83203125" customWidth="1"/>
    <col min="262" max="262" width="2.6640625" customWidth="1"/>
    <col min="263" max="263" width="18" customWidth="1"/>
    <col min="264" max="264" width="4.33203125" customWidth="1"/>
    <col min="265" max="265" width="18" customWidth="1"/>
    <col min="266" max="266" width="13.33203125" customWidth="1"/>
    <col min="267" max="267" width="4.33203125" customWidth="1"/>
    <col min="268" max="268" width="23.6640625" customWidth="1"/>
    <col min="269" max="272" width="15.83203125" customWidth="1"/>
    <col min="273" max="273" width="16.1640625" customWidth="1"/>
    <col min="274" max="274" width="12.33203125" customWidth="1"/>
    <col min="502" max="503" width="6.33203125" customWidth="1"/>
    <col min="504" max="504" width="18.5" customWidth="1"/>
    <col min="505" max="507" width="14.6640625" customWidth="1"/>
    <col min="508" max="508" width="19.83203125" customWidth="1"/>
    <col min="509" max="509" width="17.6640625" customWidth="1"/>
    <col min="510" max="510" width="19.83203125" customWidth="1"/>
    <col min="511" max="511" width="5.33203125" customWidth="1"/>
    <col min="512" max="513" width="0" hidden="1" customWidth="1"/>
    <col min="514" max="514" width="6.5" customWidth="1"/>
    <col min="515" max="515" width="5.6640625" customWidth="1"/>
    <col min="516" max="516" width="14.6640625" customWidth="1"/>
    <col min="517" max="517" width="16.83203125" customWidth="1"/>
    <col min="518" max="518" width="2.6640625" customWidth="1"/>
    <col min="519" max="519" width="18" customWidth="1"/>
    <col min="520" max="520" width="4.33203125" customWidth="1"/>
    <col min="521" max="521" width="18" customWidth="1"/>
    <col min="522" max="522" width="13.33203125" customWidth="1"/>
    <col min="523" max="523" width="4.33203125" customWidth="1"/>
    <col min="524" max="524" width="23.6640625" customWidth="1"/>
    <col min="525" max="528" width="15.83203125" customWidth="1"/>
    <col min="529" max="529" width="16.1640625" customWidth="1"/>
    <col min="530" max="530" width="12.33203125" customWidth="1"/>
    <col min="758" max="759" width="6.33203125" customWidth="1"/>
    <col min="760" max="760" width="18.5" customWidth="1"/>
    <col min="761" max="763" width="14.6640625" customWidth="1"/>
    <col min="764" max="764" width="19.83203125" customWidth="1"/>
    <col min="765" max="765" width="17.6640625" customWidth="1"/>
    <col min="766" max="766" width="19.83203125" customWidth="1"/>
    <col min="767" max="767" width="5.33203125" customWidth="1"/>
    <col min="768" max="769" width="0" hidden="1" customWidth="1"/>
    <col min="770" max="770" width="6.5" customWidth="1"/>
    <col min="771" max="771" width="5.6640625" customWidth="1"/>
    <col min="772" max="772" width="14.6640625" customWidth="1"/>
    <col min="773" max="773" width="16.83203125" customWidth="1"/>
    <col min="774" max="774" width="2.6640625" customWidth="1"/>
    <col min="775" max="775" width="18" customWidth="1"/>
    <col min="776" max="776" width="4.33203125" customWidth="1"/>
    <col min="777" max="777" width="18" customWidth="1"/>
    <col min="778" max="778" width="13.33203125" customWidth="1"/>
    <col min="779" max="779" width="4.33203125" customWidth="1"/>
    <col min="780" max="780" width="23.6640625" customWidth="1"/>
    <col min="781" max="784" width="15.83203125" customWidth="1"/>
    <col min="785" max="785" width="16.1640625" customWidth="1"/>
    <col min="786" max="786" width="12.33203125" customWidth="1"/>
    <col min="1014" max="1015" width="6.33203125" customWidth="1"/>
    <col min="1016" max="1016" width="18.5" customWidth="1"/>
    <col min="1017" max="1019" width="14.6640625" customWidth="1"/>
    <col min="1020" max="1020" width="19.83203125" customWidth="1"/>
    <col min="1021" max="1021" width="17.6640625" customWidth="1"/>
    <col min="1022" max="1022" width="19.83203125" customWidth="1"/>
    <col min="1023" max="1023" width="5.33203125" customWidth="1"/>
    <col min="1024" max="1025" width="0" hidden="1" customWidth="1"/>
    <col min="1026" max="1026" width="6.5" customWidth="1"/>
    <col min="1027" max="1027" width="5.6640625" customWidth="1"/>
    <col min="1028" max="1028" width="14.6640625" customWidth="1"/>
    <col min="1029" max="1029" width="16.83203125" customWidth="1"/>
    <col min="1030" max="1030" width="2.6640625" customWidth="1"/>
    <col min="1031" max="1031" width="18" customWidth="1"/>
    <col min="1032" max="1032" width="4.33203125" customWidth="1"/>
    <col min="1033" max="1033" width="18" customWidth="1"/>
    <col min="1034" max="1034" width="13.33203125" customWidth="1"/>
    <col min="1035" max="1035" width="4.33203125" customWidth="1"/>
    <col min="1036" max="1036" width="23.6640625" customWidth="1"/>
    <col min="1037" max="1040" width="15.83203125" customWidth="1"/>
    <col min="1041" max="1041" width="16.1640625" customWidth="1"/>
    <col min="1042" max="1042" width="12.33203125" customWidth="1"/>
    <col min="1270" max="1271" width="6.33203125" customWidth="1"/>
    <col min="1272" max="1272" width="18.5" customWidth="1"/>
    <col min="1273" max="1275" width="14.6640625" customWidth="1"/>
    <col min="1276" max="1276" width="19.83203125" customWidth="1"/>
    <col min="1277" max="1277" width="17.6640625" customWidth="1"/>
    <col min="1278" max="1278" width="19.83203125" customWidth="1"/>
    <col min="1279" max="1279" width="5.33203125" customWidth="1"/>
    <col min="1280" max="1281" width="0" hidden="1" customWidth="1"/>
    <col min="1282" max="1282" width="6.5" customWidth="1"/>
    <col min="1283" max="1283" width="5.6640625" customWidth="1"/>
    <col min="1284" max="1284" width="14.6640625" customWidth="1"/>
    <col min="1285" max="1285" width="16.83203125" customWidth="1"/>
    <col min="1286" max="1286" width="2.6640625" customWidth="1"/>
    <col min="1287" max="1287" width="18" customWidth="1"/>
    <col min="1288" max="1288" width="4.33203125" customWidth="1"/>
    <col min="1289" max="1289" width="18" customWidth="1"/>
    <col min="1290" max="1290" width="13.33203125" customWidth="1"/>
    <col min="1291" max="1291" width="4.33203125" customWidth="1"/>
    <col min="1292" max="1292" width="23.6640625" customWidth="1"/>
    <col min="1293" max="1296" width="15.83203125" customWidth="1"/>
    <col min="1297" max="1297" width="16.1640625" customWidth="1"/>
    <col min="1298" max="1298" width="12.33203125" customWidth="1"/>
    <col min="1526" max="1527" width="6.33203125" customWidth="1"/>
    <col min="1528" max="1528" width="18.5" customWidth="1"/>
    <col min="1529" max="1531" width="14.6640625" customWidth="1"/>
    <col min="1532" max="1532" width="19.83203125" customWidth="1"/>
    <col min="1533" max="1533" width="17.6640625" customWidth="1"/>
    <col min="1534" max="1534" width="19.83203125" customWidth="1"/>
    <col min="1535" max="1535" width="5.33203125" customWidth="1"/>
    <col min="1536" max="1537" width="0" hidden="1" customWidth="1"/>
    <col min="1538" max="1538" width="6.5" customWidth="1"/>
    <col min="1539" max="1539" width="5.6640625" customWidth="1"/>
    <col min="1540" max="1540" width="14.6640625" customWidth="1"/>
    <col min="1541" max="1541" width="16.83203125" customWidth="1"/>
    <col min="1542" max="1542" width="2.6640625" customWidth="1"/>
    <col min="1543" max="1543" width="18" customWidth="1"/>
    <col min="1544" max="1544" width="4.33203125" customWidth="1"/>
    <col min="1545" max="1545" width="18" customWidth="1"/>
    <col min="1546" max="1546" width="13.33203125" customWidth="1"/>
    <col min="1547" max="1547" width="4.33203125" customWidth="1"/>
    <col min="1548" max="1548" width="23.6640625" customWidth="1"/>
    <col min="1549" max="1552" width="15.83203125" customWidth="1"/>
    <col min="1553" max="1553" width="16.1640625" customWidth="1"/>
    <col min="1554" max="1554" width="12.33203125" customWidth="1"/>
    <col min="1782" max="1783" width="6.33203125" customWidth="1"/>
    <col min="1784" max="1784" width="18.5" customWidth="1"/>
    <col min="1785" max="1787" width="14.6640625" customWidth="1"/>
    <col min="1788" max="1788" width="19.83203125" customWidth="1"/>
    <col min="1789" max="1789" width="17.6640625" customWidth="1"/>
    <col min="1790" max="1790" width="19.83203125" customWidth="1"/>
    <col min="1791" max="1791" width="5.33203125" customWidth="1"/>
    <col min="1792" max="1793" width="0" hidden="1" customWidth="1"/>
    <col min="1794" max="1794" width="6.5" customWidth="1"/>
    <col min="1795" max="1795" width="5.6640625" customWidth="1"/>
    <col min="1796" max="1796" width="14.6640625" customWidth="1"/>
    <col min="1797" max="1797" width="16.83203125" customWidth="1"/>
    <col min="1798" max="1798" width="2.6640625" customWidth="1"/>
    <col min="1799" max="1799" width="18" customWidth="1"/>
    <col min="1800" max="1800" width="4.33203125" customWidth="1"/>
    <col min="1801" max="1801" width="18" customWidth="1"/>
    <col min="1802" max="1802" width="13.33203125" customWidth="1"/>
    <col min="1803" max="1803" width="4.33203125" customWidth="1"/>
    <col min="1804" max="1804" width="23.6640625" customWidth="1"/>
    <col min="1805" max="1808" width="15.83203125" customWidth="1"/>
    <col min="1809" max="1809" width="16.1640625" customWidth="1"/>
    <col min="1810" max="1810" width="12.33203125" customWidth="1"/>
    <col min="2038" max="2039" width="6.33203125" customWidth="1"/>
    <col min="2040" max="2040" width="18.5" customWidth="1"/>
    <col min="2041" max="2043" width="14.6640625" customWidth="1"/>
    <col min="2044" max="2044" width="19.83203125" customWidth="1"/>
    <col min="2045" max="2045" width="17.6640625" customWidth="1"/>
    <col min="2046" max="2046" width="19.83203125" customWidth="1"/>
    <col min="2047" max="2047" width="5.33203125" customWidth="1"/>
    <col min="2048" max="2049" width="0" hidden="1" customWidth="1"/>
    <col min="2050" max="2050" width="6.5" customWidth="1"/>
    <col min="2051" max="2051" width="5.6640625" customWidth="1"/>
    <col min="2052" max="2052" width="14.6640625" customWidth="1"/>
    <col min="2053" max="2053" width="16.83203125" customWidth="1"/>
    <col min="2054" max="2054" width="2.6640625" customWidth="1"/>
    <col min="2055" max="2055" width="18" customWidth="1"/>
    <col min="2056" max="2056" width="4.33203125" customWidth="1"/>
    <col min="2057" max="2057" width="18" customWidth="1"/>
    <col min="2058" max="2058" width="13.33203125" customWidth="1"/>
    <col min="2059" max="2059" width="4.33203125" customWidth="1"/>
    <col min="2060" max="2060" width="23.6640625" customWidth="1"/>
    <col min="2061" max="2064" width="15.83203125" customWidth="1"/>
    <col min="2065" max="2065" width="16.1640625" customWidth="1"/>
    <col min="2066" max="2066" width="12.33203125" customWidth="1"/>
    <col min="2294" max="2295" width="6.33203125" customWidth="1"/>
    <col min="2296" max="2296" width="18.5" customWidth="1"/>
    <col min="2297" max="2299" width="14.6640625" customWidth="1"/>
    <col min="2300" max="2300" width="19.83203125" customWidth="1"/>
    <col min="2301" max="2301" width="17.6640625" customWidth="1"/>
    <col min="2302" max="2302" width="19.83203125" customWidth="1"/>
    <col min="2303" max="2303" width="5.33203125" customWidth="1"/>
    <col min="2304" max="2305" width="0" hidden="1" customWidth="1"/>
    <col min="2306" max="2306" width="6.5" customWidth="1"/>
    <col min="2307" max="2307" width="5.6640625" customWidth="1"/>
    <col min="2308" max="2308" width="14.6640625" customWidth="1"/>
    <col min="2309" max="2309" width="16.83203125" customWidth="1"/>
    <col min="2310" max="2310" width="2.6640625" customWidth="1"/>
    <col min="2311" max="2311" width="18" customWidth="1"/>
    <col min="2312" max="2312" width="4.33203125" customWidth="1"/>
    <col min="2313" max="2313" width="18" customWidth="1"/>
    <col min="2314" max="2314" width="13.33203125" customWidth="1"/>
    <col min="2315" max="2315" width="4.33203125" customWidth="1"/>
    <col min="2316" max="2316" width="23.6640625" customWidth="1"/>
    <col min="2317" max="2320" width="15.83203125" customWidth="1"/>
    <col min="2321" max="2321" width="16.1640625" customWidth="1"/>
    <col min="2322" max="2322" width="12.33203125" customWidth="1"/>
    <col min="2550" max="2551" width="6.33203125" customWidth="1"/>
    <col min="2552" max="2552" width="18.5" customWidth="1"/>
    <col min="2553" max="2555" width="14.6640625" customWidth="1"/>
    <col min="2556" max="2556" width="19.83203125" customWidth="1"/>
    <col min="2557" max="2557" width="17.6640625" customWidth="1"/>
    <col min="2558" max="2558" width="19.83203125" customWidth="1"/>
    <col min="2559" max="2559" width="5.33203125" customWidth="1"/>
    <col min="2560" max="2561" width="0" hidden="1" customWidth="1"/>
    <col min="2562" max="2562" width="6.5" customWidth="1"/>
    <col min="2563" max="2563" width="5.6640625" customWidth="1"/>
    <col min="2564" max="2564" width="14.6640625" customWidth="1"/>
    <col min="2565" max="2565" width="16.83203125" customWidth="1"/>
    <col min="2566" max="2566" width="2.6640625" customWidth="1"/>
    <col min="2567" max="2567" width="18" customWidth="1"/>
    <col min="2568" max="2568" width="4.33203125" customWidth="1"/>
    <col min="2569" max="2569" width="18" customWidth="1"/>
    <col min="2570" max="2570" width="13.33203125" customWidth="1"/>
    <col min="2571" max="2571" width="4.33203125" customWidth="1"/>
    <col min="2572" max="2572" width="23.6640625" customWidth="1"/>
    <col min="2573" max="2576" width="15.83203125" customWidth="1"/>
    <col min="2577" max="2577" width="16.1640625" customWidth="1"/>
    <col min="2578" max="2578" width="12.33203125" customWidth="1"/>
    <col min="2806" max="2807" width="6.33203125" customWidth="1"/>
    <col min="2808" max="2808" width="18.5" customWidth="1"/>
    <col min="2809" max="2811" width="14.6640625" customWidth="1"/>
    <col min="2812" max="2812" width="19.83203125" customWidth="1"/>
    <col min="2813" max="2813" width="17.6640625" customWidth="1"/>
    <col min="2814" max="2814" width="19.83203125" customWidth="1"/>
    <col min="2815" max="2815" width="5.33203125" customWidth="1"/>
    <col min="2816" max="2817" width="0" hidden="1" customWidth="1"/>
    <col min="2818" max="2818" width="6.5" customWidth="1"/>
    <col min="2819" max="2819" width="5.6640625" customWidth="1"/>
    <col min="2820" max="2820" width="14.6640625" customWidth="1"/>
    <col min="2821" max="2821" width="16.83203125" customWidth="1"/>
    <col min="2822" max="2822" width="2.6640625" customWidth="1"/>
    <col min="2823" max="2823" width="18" customWidth="1"/>
    <col min="2824" max="2824" width="4.33203125" customWidth="1"/>
    <col min="2825" max="2825" width="18" customWidth="1"/>
    <col min="2826" max="2826" width="13.33203125" customWidth="1"/>
    <col min="2827" max="2827" width="4.33203125" customWidth="1"/>
    <col min="2828" max="2828" width="23.6640625" customWidth="1"/>
    <col min="2829" max="2832" width="15.83203125" customWidth="1"/>
    <col min="2833" max="2833" width="16.1640625" customWidth="1"/>
    <col min="2834" max="2834" width="12.33203125" customWidth="1"/>
    <col min="3062" max="3063" width="6.33203125" customWidth="1"/>
    <col min="3064" max="3064" width="18.5" customWidth="1"/>
    <col min="3065" max="3067" width="14.6640625" customWidth="1"/>
    <col min="3068" max="3068" width="19.83203125" customWidth="1"/>
    <col min="3069" max="3069" width="17.6640625" customWidth="1"/>
    <col min="3070" max="3070" width="19.83203125" customWidth="1"/>
    <col min="3071" max="3071" width="5.33203125" customWidth="1"/>
    <col min="3072" max="3073" width="0" hidden="1" customWidth="1"/>
    <col min="3074" max="3074" width="6.5" customWidth="1"/>
    <col min="3075" max="3075" width="5.6640625" customWidth="1"/>
    <col min="3076" max="3076" width="14.6640625" customWidth="1"/>
    <col min="3077" max="3077" width="16.83203125" customWidth="1"/>
    <col min="3078" max="3078" width="2.6640625" customWidth="1"/>
    <col min="3079" max="3079" width="18" customWidth="1"/>
    <col min="3080" max="3080" width="4.33203125" customWidth="1"/>
    <col min="3081" max="3081" width="18" customWidth="1"/>
    <col min="3082" max="3082" width="13.33203125" customWidth="1"/>
    <col min="3083" max="3083" width="4.33203125" customWidth="1"/>
    <col min="3084" max="3084" width="23.6640625" customWidth="1"/>
    <col min="3085" max="3088" width="15.83203125" customWidth="1"/>
    <col min="3089" max="3089" width="16.1640625" customWidth="1"/>
    <col min="3090" max="3090" width="12.33203125" customWidth="1"/>
    <col min="3318" max="3319" width="6.33203125" customWidth="1"/>
    <col min="3320" max="3320" width="18.5" customWidth="1"/>
    <col min="3321" max="3323" width="14.6640625" customWidth="1"/>
    <col min="3324" max="3324" width="19.83203125" customWidth="1"/>
    <col min="3325" max="3325" width="17.6640625" customWidth="1"/>
    <col min="3326" max="3326" width="19.83203125" customWidth="1"/>
    <col min="3327" max="3327" width="5.33203125" customWidth="1"/>
    <col min="3328" max="3329" width="0" hidden="1" customWidth="1"/>
    <col min="3330" max="3330" width="6.5" customWidth="1"/>
    <col min="3331" max="3331" width="5.6640625" customWidth="1"/>
    <col min="3332" max="3332" width="14.6640625" customWidth="1"/>
    <col min="3333" max="3333" width="16.83203125" customWidth="1"/>
    <col min="3334" max="3334" width="2.6640625" customWidth="1"/>
    <col min="3335" max="3335" width="18" customWidth="1"/>
    <col min="3336" max="3336" width="4.33203125" customWidth="1"/>
    <col min="3337" max="3337" width="18" customWidth="1"/>
    <col min="3338" max="3338" width="13.33203125" customWidth="1"/>
    <col min="3339" max="3339" width="4.33203125" customWidth="1"/>
    <col min="3340" max="3340" width="23.6640625" customWidth="1"/>
    <col min="3341" max="3344" width="15.83203125" customWidth="1"/>
    <col min="3345" max="3345" width="16.1640625" customWidth="1"/>
    <col min="3346" max="3346" width="12.33203125" customWidth="1"/>
    <col min="3574" max="3575" width="6.33203125" customWidth="1"/>
    <col min="3576" max="3576" width="18.5" customWidth="1"/>
    <col min="3577" max="3579" width="14.6640625" customWidth="1"/>
    <col min="3580" max="3580" width="19.83203125" customWidth="1"/>
    <col min="3581" max="3581" width="17.6640625" customWidth="1"/>
    <col min="3582" max="3582" width="19.83203125" customWidth="1"/>
    <col min="3583" max="3583" width="5.33203125" customWidth="1"/>
    <col min="3584" max="3585" width="0" hidden="1" customWidth="1"/>
    <col min="3586" max="3586" width="6.5" customWidth="1"/>
    <col min="3587" max="3587" width="5.6640625" customWidth="1"/>
    <col min="3588" max="3588" width="14.6640625" customWidth="1"/>
    <col min="3589" max="3589" width="16.83203125" customWidth="1"/>
    <col min="3590" max="3590" width="2.6640625" customWidth="1"/>
    <col min="3591" max="3591" width="18" customWidth="1"/>
    <col min="3592" max="3592" width="4.33203125" customWidth="1"/>
    <col min="3593" max="3593" width="18" customWidth="1"/>
    <col min="3594" max="3594" width="13.33203125" customWidth="1"/>
    <col min="3595" max="3595" width="4.33203125" customWidth="1"/>
    <col min="3596" max="3596" width="23.6640625" customWidth="1"/>
    <col min="3597" max="3600" width="15.83203125" customWidth="1"/>
    <col min="3601" max="3601" width="16.1640625" customWidth="1"/>
    <col min="3602" max="3602" width="12.33203125" customWidth="1"/>
    <col min="3830" max="3831" width="6.33203125" customWidth="1"/>
    <col min="3832" max="3832" width="18.5" customWidth="1"/>
    <col min="3833" max="3835" width="14.6640625" customWidth="1"/>
    <col min="3836" max="3836" width="19.83203125" customWidth="1"/>
    <col min="3837" max="3837" width="17.6640625" customWidth="1"/>
    <col min="3838" max="3838" width="19.83203125" customWidth="1"/>
    <col min="3839" max="3839" width="5.33203125" customWidth="1"/>
    <col min="3840" max="3841" width="0" hidden="1" customWidth="1"/>
    <col min="3842" max="3842" width="6.5" customWidth="1"/>
    <col min="3843" max="3843" width="5.6640625" customWidth="1"/>
    <col min="3844" max="3844" width="14.6640625" customWidth="1"/>
    <col min="3845" max="3845" width="16.83203125" customWidth="1"/>
    <col min="3846" max="3846" width="2.6640625" customWidth="1"/>
    <col min="3847" max="3847" width="18" customWidth="1"/>
    <col min="3848" max="3848" width="4.33203125" customWidth="1"/>
    <col min="3849" max="3849" width="18" customWidth="1"/>
    <col min="3850" max="3850" width="13.33203125" customWidth="1"/>
    <col min="3851" max="3851" width="4.33203125" customWidth="1"/>
    <col min="3852" max="3852" width="23.6640625" customWidth="1"/>
    <col min="3853" max="3856" width="15.83203125" customWidth="1"/>
    <col min="3857" max="3857" width="16.1640625" customWidth="1"/>
    <col min="3858" max="3858" width="12.33203125" customWidth="1"/>
    <col min="4086" max="4087" width="6.33203125" customWidth="1"/>
    <col min="4088" max="4088" width="18.5" customWidth="1"/>
    <col min="4089" max="4091" width="14.6640625" customWidth="1"/>
    <col min="4092" max="4092" width="19.83203125" customWidth="1"/>
    <col min="4093" max="4093" width="17.6640625" customWidth="1"/>
    <col min="4094" max="4094" width="19.83203125" customWidth="1"/>
    <col min="4095" max="4095" width="5.33203125" customWidth="1"/>
    <col min="4096" max="4097" width="0" hidden="1" customWidth="1"/>
    <col min="4098" max="4098" width="6.5" customWidth="1"/>
    <col min="4099" max="4099" width="5.6640625" customWidth="1"/>
    <col min="4100" max="4100" width="14.6640625" customWidth="1"/>
    <col min="4101" max="4101" width="16.83203125" customWidth="1"/>
    <col min="4102" max="4102" width="2.6640625" customWidth="1"/>
    <col min="4103" max="4103" width="18" customWidth="1"/>
    <col min="4104" max="4104" width="4.33203125" customWidth="1"/>
    <col min="4105" max="4105" width="18" customWidth="1"/>
    <col min="4106" max="4106" width="13.33203125" customWidth="1"/>
    <col min="4107" max="4107" width="4.33203125" customWidth="1"/>
    <col min="4108" max="4108" width="23.6640625" customWidth="1"/>
    <col min="4109" max="4112" width="15.83203125" customWidth="1"/>
    <col min="4113" max="4113" width="16.1640625" customWidth="1"/>
    <col min="4114" max="4114" width="12.33203125" customWidth="1"/>
    <col min="4342" max="4343" width="6.33203125" customWidth="1"/>
    <col min="4344" max="4344" width="18.5" customWidth="1"/>
    <col min="4345" max="4347" width="14.6640625" customWidth="1"/>
    <col min="4348" max="4348" width="19.83203125" customWidth="1"/>
    <col min="4349" max="4349" width="17.6640625" customWidth="1"/>
    <col min="4350" max="4350" width="19.83203125" customWidth="1"/>
    <col min="4351" max="4351" width="5.33203125" customWidth="1"/>
    <col min="4352" max="4353" width="0" hidden="1" customWidth="1"/>
    <col min="4354" max="4354" width="6.5" customWidth="1"/>
    <col min="4355" max="4355" width="5.6640625" customWidth="1"/>
    <col min="4356" max="4356" width="14.6640625" customWidth="1"/>
    <col min="4357" max="4357" width="16.83203125" customWidth="1"/>
    <col min="4358" max="4358" width="2.6640625" customWidth="1"/>
    <col min="4359" max="4359" width="18" customWidth="1"/>
    <col min="4360" max="4360" width="4.33203125" customWidth="1"/>
    <col min="4361" max="4361" width="18" customWidth="1"/>
    <col min="4362" max="4362" width="13.33203125" customWidth="1"/>
    <col min="4363" max="4363" width="4.33203125" customWidth="1"/>
    <col min="4364" max="4364" width="23.6640625" customWidth="1"/>
    <col min="4365" max="4368" width="15.83203125" customWidth="1"/>
    <col min="4369" max="4369" width="16.1640625" customWidth="1"/>
    <col min="4370" max="4370" width="12.33203125" customWidth="1"/>
    <col min="4598" max="4599" width="6.33203125" customWidth="1"/>
    <col min="4600" max="4600" width="18.5" customWidth="1"/>
    <col min="4601" max="4603" width="14.6640625" customWidth="1"/>
    <col min="4604" max="4604" width="19.83203125" customWidth="1"/>
    <col min="4605" max="4605" width="17.6640625" customWidth="1"/>
    <col min="4606" max="4606" width="19.83203125" customWidth="1"/>
    <col min="4607" max="4607" width="5.33203125" customWidth="1"/>
    <col min="4608" max="4609" width="0" hidden="1" customWidth="1"/>
    <col min="4610" max="4610" width="6.5" customWidth="1"/>
    <col min="4611" max="4611" width="5.6640625" customWidth="1"/>
    <col min="4612" max="4612" width="14.6640625" customWidth="1"/>
    <col min="4613" max="4613" width="16.83203125" customWidth="1"/>
    <col min="4614" max="4614" width="2.6640625" customWidth="1"/>
    <col min="4615" max="4615" width="18" customWidth="1"/>
    <col min="4616" max="4616" width="4.33203125" customWidth="1"/>
    <col min="4617" max="4617" width="18" customWidth="1"/>
    <col min="4618" max="4618" width="13.33203125" customWidth="1"/>
    <col min="4619" max="4619" width="4.33203125" customWidth="1"/>
    <col min="4620" max="4620" width="23.6640625" customWidth="1"/>
    <col min="4621" max="4624" width="15.83203125" customWidth="1"/>
    <col min="4625" max="4625" width="16.1640625" customWidth="1"/>
    <col min="4626" max="4626" width="12.33203125" customWidth="1"/>
    <col min="4854" max="4855" width="6.33203125" customWidth="1"/>
    <col min="4856" max="4856" width="18.5" customWidth="1"/>
    <col min="4857" max="4859" width="14.6640625" customWidth="1"/>
    <col min="4860" max="4860" width="19.83203125" customWidth="1"/>
    <col min="4861" max="4861" width="17.6640625" customWidth="1"/>
    <col min="4862" max="4862" width="19.83203125" customWidth="1"/>
    <col min="4863" max="4863" width="5.33203125" customWidth="1"/>
    <col min="4864" max="4865" width="0" hidden="1" customWidth="1"/>
    <col min="4866" max="4866" width="6.5" customWidth="1"/>
    <col min="4867" max="4867" width="5.6640625" customWidth="1"/>
    <col min="4868" max="4868" width="14.6640625" customWidth="1"/>
    <col min="4869" max="4869" width="16.83203125" customWidth="1"/>
    <col min="4870" max="4870" width="2.6640625" customWidth="1"/>
    <col min="4871" max="4871" width="18" customWidth="1"/>
    <col min="4872" max="4872" width="4.33203125" customWidth="1"/>
    <col min="4873" max="4873" width="18" customWidth="1"/>
    <col min="4874" max="4874" width="13.33203125" customWidth="1"/>
    <col min="4875" max="4875" width="4.33203125" customWidth="1"/>
    <col min="4876" max="4876" width="23.6640625" customWidth="1"/>
    <col min="4877" max="4880" width="15.83203125" customWidth="1"/>
    <col min="4881" max="4881" width="16.1640625" customWidth="1"/>
    <col min="4882" max="4882" width="12.33203125" customWidth="1"/>
    <col min="5110" max="5111" width="6.33203125" customWidth="1"/>
    <col min="5112" max="5112" width="18.5" customWidth="1"/>
    <col min="5113" max="5115" width="14.6640625" customWidth="1"/>
    <col min="5116" max="5116" width="19.83203125" customWidth="1"/>
    <col min="5117" max="5117" width="17.6640625" customWidth="1"/>
    <col min="5118" max="5118" width="19.83203125" customWidth="1"/>
    <col min="5119" max="5119" width="5.33203125" customWidth="1"/>
    <col min="5120" max="5121" width="0" hidden="1" customWidth="1"/>
    <col min="5122" max="5122" width="6.5" customWidth="1"/>
    <col min="5123" max="5123" width="5.6640625" customWidth="1"/>
    <col min="5124" max="5124" width="14.6640625" customWidth="1"/>
    <col min="5125" max="5125" width="16.83203125" customWidth="1"/>
    <col min="5126" max="5126" width="2.6640625" customWidth="1"/>
    <col min="5127" max="5127" width="18" customWidth="1"/>
    <col min="5128" max="5128" width="4.33203125" customWidth="1"/>
    <col min="5129" max="5129" width="18" customWidth="1"/>
    <col min="5130" max="5130" width="13.33203125" customWidth="1"/>
    <col min="5131" max="5131" width="4.33203125" customWidth="1"/>
    <col min="5132" max="5132" width="23.6640625" customWidth="1"/>
    <col min="5133" max="5136" width="15.83203125" customWidth="1"/>
    <col min="5137" max="5137" width="16.1640625" customWidth="1"/>
    <col min="5138" max="5138" width="12.33203125" customWidth="1"/>
    <col min="5366" max="5367" width="6.33203125" customWidth="1"/>
    <col min="5368" max="5368" width="18.5" customWidth="1"/>
    <col min="5369" max="5371" width="14.6640625" customWidth="1"/>
    <col min="5372" max="5372" width="19.83203125" customWidth="1"/>
    <col min="5373" max="5373" width="17.6640625" customWidth="1"/>
    <col min="5374" max="5374" width="19.83203125" customWidth="1"/>
    <col min="5375" max="5375" width="5.33203125" customWidth="1"/>
    <col min="5376" max="5377" width="0" hidden="1" customWidth="1"/>
    <col min="5378" max="5378" width="6.5" customWidth="1"/>
    <col min="5379" max="5379" width="5.6640625" customWidth="1"/>
    <col min="5380" max="5380" width="14.6640625" customWidth="1"/>
    <col min="5381" max="5381" width="16.83203125" customWidth="1"/>
    <col min="5382" max="5382" width="2.6640625" customWidth="1"/>
    <col min="5383" max="5383" width="18" customWidth="1"/>
    <col min="5384" max="5384" width="4.33203125" customWidth="1"/>
    <col min="5385" max="5385" width="18" customWidth="1"/>
    <col min="5386" max="5386" width="13.33203125" customWidth="1"/>
    <col min="5387" max="5387" width="4.33203125" customWidth="1"/>
    <col min="5388" max="5388" width="23.6640625" customWidth="1"/>
    <col min="5389" max="5392" width="15.83203125" customWidth="1"/>
    <col min="5393" max="5393" width="16.1640625" customWidth="1"/>
    <col min="5394" max="5394" width="12.33203125" customWidth="1"/>
    <col min="5622" max="5623" width="6.33203125" customWidth="1"/>
    <col min="5624" max="5624" width="18.5" customWidth="1"/>
    <col min="5625" max="5627" width="14.6640625" customWidth="1"/>
    <col min="5628" max="5628" width="19.83203125" customWidth="1"/>
    <col min="5629" max="5629" width="17.6640625" customWidth="1"/>
    <col min="5630" max="5630" width="19.83203125" customWidth="1"/>
    <col min="5631" max="5631" width="5.33203125" customWidth="1"/>
    <col min="5632" max="5633" width="0" hidden="1" customWidth="1"/>
    <col min="5634" max="5634" width="6.5" customWidth="1"/>
    <col min="5635" max="5635" width="5.6640625" customWidth="1"/>
    <col min="5636" max="5636" width="14.6640625" customWidth="1"/>
    <col min="5637" max="5637" width="16.83203125" customWidth="1"/>
    <col min="5638" max="5638" width="2.6640625" customWidth="1"/>
    <col min="5639" max="5639" width="18" customWidth="1"/>
    <col min="5640" max="5640" width="4.33203125" customWidth="1"/>
    <col min="5641" max="5641" width="18" customWidth="1"/>
    <col min="5642" max="5642" width="13.33203125" customWidth="1"/>
    <col min="5643" max="5643" width="4.33203125" customWidth="1"/>
    <col min="5644" max="5644" width="23.6640625" customWidth="1"/>
    <col min="5645" max="5648" width="15.83203125" customWidth="1"/>
    <col min="5649" max="5649" width="16.1640625" customWidth="1"/>
    <col min="5650" max="5650" width="12.33203125" customWidth="1"/>
    <col min="5878" max="5879" width="6.33203125" customWidth="1"/>
    <col min="5880" max="5880" width="18.5" customWidth="1"/>
    <col min="5881" max="5883" width="14.6640625" customWidth="1"/>
    <col min="5884" max="5884" width="19.83203125" customWidth="1"/>
    <col min="5885" max="5885" width="17.6640625" customWidth="1"/>
    <col min="5886" max="5886" width="19.83203125" customWidth="1"/>
    <col min="5887" max="5887" width="5.33203125" customWidth="1"/>
    <col min="5888" max="5889" width="0" hidden="1" customWidth="1"/>
    <col min="5890" max="5890" width="6.5" customWidth="1"/>
    <col min="5891" max="5891" width="5.6640625" customWidth="1"/>
    <col min="5892" max="5892" width="14.6640625" customWidth="1"/>
    <col min="5893" max="5893" width="16.83203125" customWidth="1"/>
    <col min="5894" max="5894" width="2.6640625" customWidth="1"/>
    <col min="5895" max="5895" width="18" customWidth="1"/>
    <col min="5896" max="5896" width="4.33203125" customWidth="1"/>
    <col min="5897" max="5897" width="18" customWidth="1"/>
    <col min="5898" max="5898" width="13.33203125" customWidth="1"/>
    <col min="5899" max="5899" width="4.33203125" customWidth="1"/>
    <col min="5900" max="5900" width="23.6640625" customWidth="1"/>
    <col min="5901" max="5904" width="15.83203125" customWidth="1"/>
    <col min="5905" max="5905" width="16.1640625" customWidth="1"/>
    <col min="5906" max="5906" width="12.33203125" customWidth="1"/>
    <col min="6134" max="6135" width="6.33203125" customWidth="1"/>
    <col min="6136" max="6136" width="18.5" customWidth="1"/>
    <col min="6137" max="6139" width="14.6640625" customWidth="1"/>
    <col min="6140" max="6140" width="19.83203125" customWidth="1"/>
    <col min="6141" max="6141" width="17.6640625" customWidth="1"/>
    <col min="6142" max="6142" width="19.83203125" customWidth="1"/>
    <col min="6143" max="6143" width="5.33203125" customWidth="1"/>
    <col min="6144" max="6145" width="0" hidden="1" customWidth="1"/>
    <col min="6146" max="6146" width="6.5" customWidth="1"/>
    <col min="6147" max="6147" width="5.6640625" customWidth="1"/>
    <col min="6148" max="6148" width="14.6640625" customWidth="1"/>
    <col min="6149" max="6149" width="16.83203125" customWidth="1"/>
    <col min="6150" max="6150" width="2.6640625" customWidth="1"/>
    <col min="6151" max="6151" width="18" customWidth="1"/>
    <col min="6152" max="6152" width="4.33203125" customWidth="1"/>
    <col min="6153" max="6153" width="18" customWidth="1"/>
    <col min="6154" max="6154" width="13.33203125" customWidth="1"/>
    <col min="6155" max="6155" width="4.33203125" customWidth="1"/>
    <col min="6156" max="6156" width="23.6640625" customWidth="1"/>
    <col min="6157" max="6160" width="15.83203125" customWidth="1"/>
    <col min="6161" max="6161" width="16.1640625" customWidth="1"/>
    <col min="6162" max="6162" width="12.33203125" customWidth="1"/>
    <col min="6390" max="6391" width="6.33203125" customWidth="1"/>
    <col min="6392" max="6392" width="18.5" customWidth="1"/>
    <col min="6393" max="6395" width="14.6640625" customWidth="1"/>
    <col min="6396" max="6396" width="19.83203125" customWidth="1"/>
    <col min="6397" max="6397" width="17.6640625" customWidth="1"/>
    <col min="6398" max="6398" width="19.83203125" customWidth="1"/>
    <col min="6399" max="6399" width="5.33203125" customWidth="1"/>
    <col min="6400" max="6401" width="0" hidden="1" customWidth="1"/>
    <col min="6402" max="6402" width="6.5" customWidth="1"/>
    <col min="6403" max="6403" width="5.6640625" customWidth="1"/>
    <col min="6404" max="6404" width="14.6640625" customWidth="1"/>
    <col min="6405" max="6405" width="16.83203125" customWidth="1"/>
    <col min="6406" max="6406" width="2.6640625" customWidth="1"/>
    <col min="6407" max="6407" width="18" customWidth="1"/>
    <col min="6408" max="6408" width="4.33203125" customWidth="1"/>
    <col min="6409" max="6409" width="18" customWidth="1"/>
    <col min="6410" max="6410" width="13.33203125" customWidth="1"/>
    <col min="6411" max="6411" width="4.33203125" customWidth="1"/>
    <col min="6412" max="6412" width="23.6640625" customWidth="1"/>
    <col min="6413" max="6416" width="15.83203125" customWidth="1"/>
    <col min="6417" max="6417" width="16.1640625" customWidth="1"/>
    <col min="6418" max="6418" width="12.33203125" customWidth="1"/>
    <col min="6646" max="6647" width="6.33203125" customWidth="1"/>
    <col min="6648" max="6648" width="18.5" customWidth="1"/>
    <col min="6649" max="6651" width="14.6640625" customWidth="1"/>
    <col min="6652" max="6652" width="19.83203125" customWidth="1"/>
    <col min="6653" max="6653" width="17.6640625" customWidth="1"/>
    <col min="6654" max="6654" width="19.83203125" customWidth="1"/>
    <col min="6655" max="6655" width="5.33203125" customWidth="1"/>
    <col min="6656" max="6657" width="0" hidden="1" customWidth="1"/>
    <col min="6658" max="6658" width="6.5" customWidth="1"/>
    <col min="6659" max="6659" width="5.6640625" customWidth="1"/>
    <col min="6660" max="6660" width="14.6640625" customWidth="1"/>
    <col min="6661" max="6661" width="16.83203125" customWidth="1"/>
    <col min="6662" max="6662" width="2.6640625" customWidth="1"/>
    <col min="6663" max="6663" width="18" customWidth="1"/>
    <col min="6664" max="6664" width="4.33203125" customWidth="1"/>
    <col min="6665" max="6665" width="18" customWidth="1"/>
    <col min="6666" max="6666" width="13.33203125" customWidth="1"/>
    <col min="6667" max="6667" width="4.33203125" customWidth="1"/>
    <col min="6668" max="6668" width="23.6640625" customWidth="1"/>
    <col min="6669" max="6672" width="15.83203125" customWidth="1"/>
    <col min="6673" max="6673" width="16.1640625" customWidth="1"/>
    <col min="6674" max="6674" width="12.33203125" customWidth="1"/>
    <col min="6902" max="6903" width="6.33203125" customWidth="1"/>
    <col min="6904" max="6904" width="18.5" customWidth="1"/>
    <col min="6905" max="6907" width="14.6640625" customWidth="1"/>
    <col min="6908" max="6908" width="19.83203125" customWidth="1"/>
    <col min="6909" max="6909" width="17.6640625" customWidth="1"/>
    <col min="6910" max="6910" width="19.83203125" customWidth="1"/>
    <col min="6911" max="6911" width="5.33203125" customWidth="1"/>
    <col min="6912" max="6913" width="0" hidden="1" customWidth="1"/>
    <col min="6914" max="6914" width="6.5" customWidth="1"/>
    <col min="6915" max="6915" width="5.6640625" customWidth="1"/>
    <col min="6916" max="6916" width="14.6640625" customWidth="1"/>
    <col min="6917" max="6917" width="16.83203125" customWidth="1"/>
    <col min="6918" max="6918" width="2.6640625" customWidth="1"/>
    <col min="6919" max="6919" width="18" customWidth="1"/>
    <col min="6920" max="6920" width="4.33203125" customWidth="1"/>
    <col min="6921" max="6921" width="18" customWidth="1"/>
    <col min="6922" max="6922" width="13.33203125" customWidth="1"/>
    <col min="6923" max="6923" width="4.33203125" customWidth="1"/>
    <col min="6924" max="6924" width="23.6640625" customWidth="1"/>
    <col min="6925" max="6928" width="15.83203125" customWidth="1"/>
    <col min="6929" max="6929" width="16.1640625" customWidth="1"/>
    <col min="6930" max="6930" width="12.33203125" customWidth="1"/>
    <col min="7158" max="7159" width="6.33203125" customWidth="1"/>
    <col min="7160" max="7160" width="18.5" customWidth="1"/>
    <col min="7161" max="7163" width="14.6640625" customWidth="1"/>
    <col min="7164" max="7164" width="19.83203125" customWidth="1"/>
    <col min="7165" max="7165" width="17.6640625" customWidth="1"/>
    <col min="7166" max="7166" width="19.83203125" customWidth="1"/>
    <col min="7167" max="7167" width="5.33203125" customWidth="1"/>
    <col min="7168" max="7169" width="0" hidden="1" customWidth="1"/>
    <col min="7170" max="7170" width="6.5" customWidth="1"/>
    <col min="7171" max="7171" width="5.6640625" customWidth="1"/>
    <col min="7172" max="7172" width="14.6640625" customWidth="1"/>
    <col min="7173" max="7173" width="16.83203125" customWidth="1"/>
    <col min="7174" max="7174" width="2.6640625" customWidth="1"/>
    <col min="7175" max="7175" width="18" customWidth="1"/>
    <col min="7176" max="7176" width="4.33203125" customWidth="1"/>
    <col min="7177" max="7177" width="18" customWidth="1"/>
    <col min="7178" max="7178" width="13.33203125" customWidth="1"/>
    <col min="7179" max="7179" width="4.33203125" customWidth="1"/>
    <col min="7180" max="7180" width="23.6640625" customWidth="1"/>
    <col min="7181" max="7184" width="15.83203125" customWidth="1"/>
    <col min="7185" max="7185" width="16.1640625" customWidth="1"/>
    <col min="7186" max="7186" width="12.33203125" customWidth="1"/>
    <col min="7414" max="7415" width="6.33203125" customWidth="1"/>
    <col min="7416" max="7416" width="18.5" customWidth="1"/>
    <col min="7417" max="7419" width="14.6640625" customWidth="1"/>
    <col min="7420" max="7420" width="19.83203125" customWidth="1"/>
    <col min="7421" max="7421" width="17.6640625" customWidth="1"/>
    <col min="7422" max="7422" width="19.83203125" customWidth="1"/>
    <col min="7423" max="7423" width="5.33203125" customWidth="1"/>
    <col min="7424" max="7425" width="0" hidden="1" customWidth="1"/>
    <col min="7426" max="7426" width="6.5" customWidth="1"/>
    <col min="7427" max="7427" width="5.6640625" customWidth="1"/>
    <col min="7428" max="7428" width="14.6640625" customWidth="1"/>
    <col min="7429" max="7429" width="16.83203125" customWidth="1"/>
    <col min="7430" max="7430" width="2.6640625" customWidth="1"/>
    <col min="7431" max="7431" width="18" customWidth="1"/>
    <col min="7432" max="7432" width="4.33203125" customWidth="1"/>
    <col min="7433" max="7433" width="18" customWidth="1"/>
    <col min="7434" max="7434" width="13.33203125" customWidth="1"/>
    <col min="7435" max="7435" width="4.33203125" customWidth="1"/>
    <col min="7436" max="7436" width="23.6640625" customWidth="1"/>
    <col min="7437" max="7440" width="15.83203125" customWidth="1"/>
    <col min="7441" max="7441" width="16.1640625" customWidth="1"/>
    <col min="7442" max="7442" width="12.33203125" customWidth="1"/>
    <col min="7670" max="7671" width="6.33203125" customWidth="1"/>
    <col min="7672" max="7672" width="18.5" customWidth="1"/>
    <col min="7673" max="7675" width="14.6640625" customWidth="1"/>
    <col min="7676" max="7676" width="19.83203125" customWidth="1"/>
    <col min="7677" max="7677" width="17.6640625" customWidth="1"/>
    <col min="7678" max="7678" width="19.83203125" customWidth="1"/>
    <col min="7679" max="7679" width="5.33203125" customWidth="1"/>
    <col min="7680" max="7681" width="0" hidden="1" customWidth="1"/>
    <col min="7682" max="7682" width="6.5" customWidth="1"/>
    <col min="7683" max="7683" width="5.6640625" customWidth="1"/>
    <col min="7684" max="7684" width="14.6640625" customWidth="1"/>
    <col min="7685" max="7685" width="16.83203125" customWidth="1"/>
    <col min="7686" max="7686" width="2.6640625" customWidth="1"/>
    <col min="7687" max="7687" width="18" customWidth="1"/>
    <col min="7688" max="7688" width="4.33203125" customWidth="1"/>
    <col min="7689" max="7689" width="18" customWidth="1"/>
    <col min="7690" max="7690" width="13.33203125" customWidth="1"/>
    <col min="7691" max="7691" width="4.33203125" customWidth="1"/>
    <col min="7692" max="7692" width="23.6640625" customWidth="1"/>
    <col min="7693" max="7696" width="15.83203125" customWidth="1"/>
    <col min="7697" max="7697" width="16.1640625" customWidth="1"/>
    <col min="7698" max="7698" width="12.33203125" customWidth="1"/>
    <col min="7926" max="7927" width="6.33203125" customWidth="1"/>
    <col min="7928" max="7928" width="18.5" customWidth="1"/>
    <col min="7929" max="7931" width="14.6640625" customWidth="1"/>
    <col min="7932" max="7932" width="19.83203125" customWidth="1"/>
    <col min="7933" max="7933" width="17.6640625" customWidth="1"/>
    <col min="7934" max="7934" width="19.83203125" customWidth="1"/>
    <col min="7935" max="7935" width="5.33203125" customWidth="1"/>
    <col min="7936" max="7937" width="0" hidden="1" customWidth="1"/>
    <col min="7938" max="7938" width="6.5" customWidth="1"/>
    <col min="7939" max="7939" width="5.6640625" customWidth="1"/>
    <col min="7940" max="7940" width="14.6640625" customWidth="1"/>
    <col min="7941" max="7941" width="16.83203125" customWidth="1"/>
    <col min="7942" max="7942" width="2.6640625" customWidth="1"/>
    <col min="7943" max="7943" width="18" customWidth="1"/>
    <col min="7944" max="7944" width="4.33203125" customWidth="1"/>
    <col min="7945" max="7945" width="18" customWidth="1"/>
    <col min="7946" max="7946" width="13.33203125" customWidth="1"/>
    <col min="7947" max="7947" width="4.33203125" customWidth="1"/>
    <col min="7948" max="7948" width="23.6640625" customWidth="1"/>
    <col min="7949" max="7952" width="15.83203125" customWidth="1"/>
    <col min="7953" max="7953" width="16.1640625" customWidth="1"/>
    <col min="7954" max="7954" width="12.33203125" customWidth="1"/>
    <col min="8182" max="8183" width="6.33203125" customWidth="1"/>
    <col min="8184" max="8184" width="18.5" customWidth="1"/>
    <col min="8185" max="8187" width="14.6640625" customWidth="1"/>
    <col min="8188" max="8188" width="19.83203125" customWidth="1"/>
    <col min="8189" max="8189" width="17.6640625" customWidth="1"/>
    <col min="8190" max="8190" width="19.83203125" customWidth="1"/>
    <col min="8191" max="8191" width="5.33203125" customWidth="1"/>
    <col min="8192" max="8193" width="0" hidden="1" customWidth="1"/>
    <col min="8194" max="8194" width="6.5" customWidth="1"/>
    <col min="8195" max="8195" width="5.6640625" customWidth="1"/>
    <col min="8196" max="8196" width="14.6640625" customWidth="1"/>
    <col min="8197" max="8197" width="16.83203125" customWidth="1"/>
    <col min="8198" max="8198" width="2.6640625" customWidth="1"/>
    <col min="8199" max="8199" width="18" customWidth="1"/>
    <col min="8200" max="8200" width="4.33203125" customWidth="1"/>
    <col min="8201" max="8201" width="18" customWidth="1"/>
    <col min="8202" max="8202" width="13.33203125" customWidth="1"/>
    <col min="8203" max="8203" width="4.33203125" customWidth="1"/>
    <col min="8204" max="8204" width="23.6640625" customWidth="1"/>
    <col min="8205" max="8208" width="15.83203125" customWidth="1"/>
    <col min="8209" max="8209" width="16.1640625" customWidth="1"/>
    <col min="8210" max="8210" width="12.33203125" customWidth="1"/>
    <col min="8438" max="8439" width="6.33203125" customWidth="1"/>
    <col min="8440" max="8440" width="18.5" customWidth="1"/>
    <col min="8441" max="8443" width="14.6640625" customWidth="1"/>
    <col min="8444" max="8444" width="19.83203125" customWidth="1"/>
    <col min="8445" max="8445" width="17.6640625" customWidth="1"/>
    <col min="8446" max="8446" width="19.83203125" customWidth="1"/>
    <col min="8447" max="8447" width="5.33203125" customWidth="1"/>
    <col min="8448" max="8449" width="0" hidden="1" customWidth="1"/>
    <col min="8450" max="8450" width="6.5" customWidth="1"/>
    <col min="8451" max="8451" width="5.6640625" customWidth="1"/>
    <col min="8452" max="8452" width="14.6640625" customWidth="1"/>
    <col min="8453" max="8453" width="16.83203125" customWidth="1"/>
    <col min="8454" max="8454" width="2.6640625" customWidth="1"/>
    <col min="8455" max="8455" width="18" customWidth="1"/>
    <col min="8456" max="8456" width="4.33203125" customWidth="1"/>
    <col min="8457" max="8457" width="18" customWidth="1"/>
    <col min="8458" max="8458" width="13.33203125" customWidth="1"/>
    <col min="8459" max="8459" width="4.33203125" customWidth="1"/>
    <col min="8460" max="8460" width="23.6640625" customWidth="1"/>
    <col min="8461" max="8464" width="15.83203125" customWidth="1"/>
    <col min="8465" max="8465" width="16.1640625" customWidth="1"/>
    <col min="8466" max="8466" width="12.33203125" customWidth="1"/>
    <col min="8694" max="8695" width="6.33203125" customWidth="1"/>
    <col min="8696" max="8696" width="18.5" customWidth="1"/>
    <col min="8697" max="8699" width="14.6640625" customWidth="1"/>
    <col min="8700" max="8700" width="19.83203125" customWidth="1"/>
    <col min="8701" max="8701" width="17.6640625" customWidth="1"/>
    <col min="8702" max="8702" width="19.83203125" customWidth="1"/>
    <col min="8703" max="8703" width="5.33203125" customWidth="1"/>
    <col min="8704" max="8705" width="0" hidden="1" customWidth="1"/>
    <col min="8706" max="8706" width="6.5" customWidth="1"/>
    <col min="8707" max="8707" width="5.6640625" customWidth="1"/>
    <col min="8708" max="8708" width="14.6640625" customWidth="1"/>
    <col min="8709" max="8709" width="16.83203125" customWidth="1"/>
    <col min="8710" max="8710" width="2.6640625" customWidth="1"/>
    <col min="8711" max="8711" width="18" customWidth="1"/>
    <col min="8712" max="8712" width="4.33203125" customWidth="1"/>
    <col min="8713" max="8713" width="18" customWidth="1"/>
    <col min="8714" max="8714" width="13.33203125" customWidth="1"/>
    <col min="8715" max="8715" width="4.33203125" customWidth="1"/>
    <col min="8716" max="8716" width="23.6640625" customWidth="1"/>
    <col min="8717" max="8720" width="15.83203125" customWidth="1"/>
    <col min="8721" max="8721" width="16.1640625" customWidth="1"/>
    <col min="8722" max="8722" width="12.33203125" customWidth="1"/>
    <col min="8950" max="8951" width="6.33203125" customWidth="1"/>
    <col min="8952" max="8952" width="18.5" customWidth="1"/>
    <col min="8953" max="8955" width="14.6640625" customWidth="1"/>
    <col min="8956" max="8956" width="19.83203125" customWidth="1"/>
    <col min="8957" max="8957" width="17.6640625" customWidth="1"/>
    <col min="8958" max="8958" width="19.83203125" customWidth="1"/>
    <col min="8959" max="8959" width="5.33203125" customWidth="1"/>
    <col min="8960" max="8961" width="0" hidden="1" customWidth="1"/>
    <col min="8962" max="8962" width="6.5" customWidth="1"/>
    <col min="8963" max="8963" width="5.6640625" customWidth="1"/>
    <col min="8964" max="8964" width="14.6640625" customWidth="1"/>
    <col min="8965" max="8965" width="16.83203125" customWidth="1"/>
    <col min="8966" max="8966" width="2.6640625" customWidth="1"/>
    <col min="8967" max="8967" width="18" customWidth="1"/>
    <col min="8968" max="8968" width="4.33203125" customWidth="1"/>
    <col min="8969" max="8969" width="18" customWidth="1"/>
    <col min="8970" max="8970" width="13.33203125" customWidth="1"/>
    <col min="8971" max="8971" width="4.33203125" customWidth="1"/>
    <col min="8972" max="8972" width="23.6640625" customWidth="1"/>
    <col min="8973" max="8976" width="15.83203125" customWidth="1"/>
    <col min="8977" max="8977" width="16.1640625" customWidth="1"/>
    <col min="8978" max="8978" width="12.33203125" customWidth="1"/>
    <col min="9206" max="9207" width="6.33203125" customWidth="1"/>
    <col min="9208" max="9208" width="18.5" customWidth="1"/>
    <col min="9209" max="9211" width="14.6640625" customWidth="1"/>
    <col min="9212" max="9212" width="19.83203125" customWidth="1"/>
    <col min="9213" max="9213" width="17.6640625" customWidth="1"/>
    <col min="9214" max="9214" width="19.83203125" customWidth="1"/>
    <col min="9215" max="9215" width="5.33203125" customWidth="1"/>
    <col min="9216" max="9217" width="0" hidden="1" customWidth="1"/>
    <col min="9218" max="9218" width="6.5" customWidth="1"/>
    <col min="9219" max="9219" width="5.6640625" customWidth="1"/>
    <col min="9220" max="9220" width="14.6640625" customWidth="1"/>
    <col min="9221" max="9221" width="16.83203125" customWidth="1"/>
    <col min="9222" max="9222" width="2.6640625" customWidth="1"/>
    <col min="9223" max="9223" width="18" customWidth="1"/>
    <col min="9224" max="9224" width="4.33203125" customWidth="1"/>
    <col min="9225" max="9225" width="18" customWidth="1"/>
    <col min="9226" max="9226" width="13.33203125" customWidth="1"/>
    <col min="9227" max="9227" width="4.33203125" customWidth="1"/>
    <col min="9228" max="9228" width="23.6640625" customWidth="1"/>
    <col min="9229" max="9232" width="15.83203125" customWidth="1"/>
    <col min="9233" max="9233" width="16.1640625" customWidth="1"/>
    <col min="9234" max="9234" width="12.33203125" customWidth="1"/>
    <col min="9462" max="9463" width="6.33203125" customWidth="1"/>
    <col min="9464" max="9464" width="18.5" customWidth="1"/>
    <col min="9465" max="9467" width="14.6640625" customWidth="1"/>
    <col min="9468" max="9468" width="19.83203125" customWidth="1"/>
    <col min="9469" max="9469" width="17.6640625" customWidth="1"/>
    <col min="9470" max="9470" width="19.83203125" customWidth="1"/>
    <col min="9471" max="9471" width="5.33203125" customWidth="1"/>
    <col min="9472" max="9473" width="0" hidden="1" customWidth="1"/>
    <col min="9474" max="9474" width="6.5" customWidth="1"/>
    <col min="9475" max="9475" width="5.6640625" customWidth="1"/>
    <col min="9476" max="9476" width="14.6640625" customWidth="1"/>
    <col min="9477" max="9477" width="16.83203125" customWidth="1"/>
    <col min="9478" max="9478" width="2.6640625" customWidth="1"/>
    <col min="9479" max="9479" width="18" customWidth="1"/>
    <col min="9480" max="9480" width="4.33203125" customWidth="1"/>
    <col min="9481" max="9481" width="18" customWidth="1"/>
    <col min="9482" max="9482" width="13.33203125" customWidth="1"/>
    <col min="9483" max="9483" width="4.33203125" customWidth="1"/>
    <col min="9484" max="9484" width="23.6640625" customWidth="1"/>
    <col min="9485" max="9488" width="15.83203125" customWidth="1"/>
    <col min="9489" max="9489" width="16.1640625" customWidth="1"/>
    <col min="9490" max="9490" width="12.33203125" customWidth="1"/>
    <col min="9718" max="9719" width="6.33203125" customWidth="1"/>
    <col min="9720" max="9720" width="18.5" customWidth="1"/>
    <col min="9721" max="9723" width="14.6640625" customWidth="1"/>
    <col min="9724" max="9724" width="19.83203125" customWidth="1"/>
    <col min="9725" max="9725" width="17.6640625" customWidth="1"/>
    <col min="9726" max="9726" width="19.83203125" customWidth="1"/>
    <col min="9727" max="9727" width="5.33203125" customWidth="1"/>
    <col min="9728" max="9729" width="0" hidden="1" customWidth="1"/>
    <col min="9730" max="9730" width="6.5" customWidth="1"/>
    <col min="9731" max="9731" width="5.6640625" customWidth="1"/>
    <col min="9732" max="9732" width="14.6640625" customWidth="1"/>
    <col min="9733" max="9733" width="16.83203125" customWidth="1"/>
    <col min="9734" max="9734" width="2.6640625" customWidth="1"/>
    <col min="9735" max="9735" width="18" customWidth="1"/>
    <col min="9736" max="9736" width="4.33203125" customWidth="1"/>
    <col min="9737" max="9737" width="18" customWidth="1"/>
    <col min="9738" max="9738" width="13.33203125" customWidth="1"/>
    <col min="9739" max="9739" width="4.33203125" customWidth="1"/>
    <col min="9740" max="9740" width="23.6640625" customWidth="1"/>
    <col min="9741" max="9744" width="15.83203125" customWidth="1"/>
    <col min="9745" max="9745" width="16.1640625" customWidth="1"/>
    <col min="9746" max="9746" width="12.33203125" customWidth="1"/>
    <col min="9974" max="9975" width="6.33203125" customWidth="1"/>
    <col min="9976" max="9976" width="18.5" customWidth="1"/>
    <col min="9977" max="9979" width="14.6640625" customWidth="1"/>
    <col min="9980" max="9980" width="19.83203125" customWidth="1"/>
    <col min="9981" max="9981" width="17.6640625" customWidth="1"/>
    <col min="9982" max="9982" width="19.83203125" customWidth="1"/>
    <col min="9983" max="9983" width="5.33203125" customWidth="1"/>
    <col min="9984" max="9985" width="0" hidden="1" customWidth="1"/>
    <col min="9986" max="9986" width="6.5" customWidth="1"/>
    <col min="9987" max="9987" width="5.6640625" customWidth="1"/>
    <col min="9988" max="9988" width="14.6640625" customWidth="1"/>
    <col min="9989" max="9989" width="16.83203125" customWidth="1"/>
    <col min="9990" max="9990" width="2.6640625" customWidth="1"/>
    <col min="9991" max="9991" width="18" customWidth="1"/>
    <col min="9992" max="9992" width="4.33203125" customWidth="1"/>
    <col min="9993" max="9993" width="18" customWidth="1"/>
    <col min="9994" max="9994" width="13.33203125" customWidth="1"/>
    <col min="9995" max="9995" width="4.33203125" customWidth="1"/>
    <col min="9996" max="9996" width="23.6640625" customWidth="1"/>
    <col min="9997" max="10000" width="15.83203125" customWidth="1"/>
    <col min="10001" max="10001" width="16.1640625" customWidth="1"/>
    <col min="10002" max="10002" width="12.33203125" customWidth="1"/>
    <col min="10230" max="10231" width="6.33203125" customWidth="1"/>
    <col min="10232" max="10232" width="18.5" customWidth="1"/>
    <col min="10233" max="10235" width="14.6640625" customWidth="1"/>
    <col min="10236" max="10236" width="19.83203125" customWidth="1"/>
    <col min="10237" max="10237" width="17.6640625" customWidth="1"/>
    <col min="10238" max="10238" width="19.83203125" customWidth="1"/>
    <col min="10239" max="10239" width="5.33203125" customWidth="1"/>
    <col min="10240" max="10241" width="0" hidden="1" customWidth="1"/>
    <col min="10242" max="10242" width="6.5" customWidth="1"/>
    <col min="10243" max="10243" width="5.6640625" customWidth="1"/>
    <col min="10244" max="10244" width="14.6640625" customWidth="1"/>
    <col min="10245" max="10245" width="16.83203125" customWidth="1"/>
    <col min="10246" max="10246" width="2.6640625" customWidth="1"/>
    <col min="10247" max="10247" width="18" customWidth="1"/>
    <col min="10248" max="10248" width="4.33203125" customWidth="1"/>
    <col min="10249" max="10249" width="18" customWidth="1"/>
    <col min="10250" max="10250" width="13.33203125" customWidth="1"/>
    <col min="10251" max="10251" width="4.33203125" customWidth="1"/>
    <col min="10252" max="10252" width="23.6640625" customWidth="1"/>
    <col min="10253" max="10256" width="15.83203125" customWidth="1"/>
    <col min="10257" max="10257" width="16.1640625" customWidth="1"/>
    <col min="10258" max="10258" width="12.33203125" customWidth="1"/>
    <col min="10486" max="10487" width="6.33203125" customWidth="1"/>
    <col min="10488" max="10488" width="18.5" customWidth="1"/>
    <col min="10489" max="10491" width="14.6640625" customWidth="1"/>
    <col min="10492" max="10492" width="19.83203125" customWidth="1"/>
    <col min="10493" max="10493" width="17.6640625" customWidth="1"/>
    <col min="10494" max="10494" width="19.83203125" customWidth="1"/>
    <col min="10495" max="10495" width="5.33203125" customWidth="1"/>
    <col min="10496" max="10497" width="0" hidden="1" customWidth="1"/>
    <col min="10498" max="10498" width="6.5" customWidth="1"/>
    <col min="10499" max="10499" width="5.6640625" customWidth="1"/>
    <col min="10500" max="10500" width="14.6640625" customWidth="1"/>
    <col min="10501" max="10501" width="16.83203125" customWidth="1"/>
    <col min="10502" max="10502" width="2.6640625" customWidth="1"/>
    <col min="10503" max="10503" width="18" customWidth="1"/>
    <col min="10504" max="10504" width="4.33203125" customWidth="1"/>
    <col min="10505" max="10505" width="18" customWidth="1"/>
    <col min="10506" max="10506" width="13.33203125" customWidth="1"/>
    <col min="10507" max="10507" width="4.33203125" customWidth="1"/>
    <col min="10508" max="10508" width="23.6640625" customWidth="1"/>
    <col min="10509" max="10512" width="15.83203125" customWidth="1"/>
    <col min="10513" max="10513" width="16.1640625" customWidth="1"/>
    <col min="10514" max="10514" width="12.33203125" customWidth="1"/>
    <col min="10742" max="10743" width="6.33203125" customWidth="1"/>
    <col min="10744" max="10744" width="18.5" customWidth="1"/>
    <col min="10745" max="10747" width="14.6640625" customWidth="1"/>
    <col min="10748" max="10748" width="19.83203125" customWidth="1"/>
    <col min="10749" max="10749" width="17.6640625" customWidth="1"/>
    <col min="10750" max="10750" width="19.83203125" customWidth="1"/>
    <col min="10751" max="10751" width="5.33203125" customWidth="1"/>
    <col min="10752" max="10753" width="0" hidden="1" customWidth="1"/>
    <col min="10754" max="10754" width="6.5" customWidth="1"/>
    <col min="10755" max="10755" width="5.6640625" customWidth="1"/>
    <col min="10756" max="10756" width="14.6640625" customWidth="1"/>
    <col min="10757" max="10757" width="16.83203125" customWidth="1"/>
    <col min="10758" max="10758" width="2.6640625" customWidth="1"/>
    <col min="10759" max="10759" width="18" customWidth="1"/>
    <col min="10760" max="10760" width="4.33203125" customWidth="1"/>
    <col min="10761" max="10761" width="18" customWidth="1"/>
    <col min="10762" max="10762" width="13.33203125" customWidth="1"/>
    <col min="10763" max="10763" width="4.33203125" customWidth="1"/>
    <col min="10764" max="10764" width="23.6640625" customWidth="1"/>
    <col min="10765" max="10768" width="15.83203125" customWidth="1"/>
    <col min="10769" max="10769" width="16.1640625" customWidth="1"/>
    <col min="10770" max="10770" width="12.33203125" customWidth="1"/>
    <col min="10998" max="10999" width="6.33203125" customWidth="1"/>
    <col min="11000" max="11000" width="18.5" customWidth="1"/>
    <col min="11001" max="11003" width="14.6640625" customWidth="1"/>
    <col min="11004" max="11004" width="19.83203125" customWidth="1"/>
    <col min="11005" max="11005" width="17.6640625" customWidth="1"/>
    <col min="11006" max="11006" width="19.83203125" customWidth="1"/>
    <col min="11007" max="11007" width="5.33203125" customWidth="1"/>
    <col min="11008" max="11009" width="0" hidden="1" customWidth="1"/>
    <col min="11010" max="11010" width="6.5" customWidth="1"/>
    <col min="11011" max="11011" width="5.6640625" customWidth="1"/>
    <col min="11012" max="11012" width="14.6640625" customWidth="1"/>
    <col min="11013" max="11013" width="16.83203125" customWidth="1"/>
    <col min="11014" max="11014" width="2.6640625" customWidth="1"/>
    <col min="11015" max="11015" width="18" customWidth="1"/>
    <col min="11016" max="11016" width="4.33203125" customWidth="1"/>
    <col min="11017" max="11017" width="18" customWidth="1"/>
    <col min="11018" max="11018" width="13.33203125" customWidth="1"/>
    <col min="11019" max="11019" width="4.33203125" customWidth="1"/>
    <col min="11020" max="11020" width="23.6640625" customWidth="1"/>
    <col min="11021" max="11024" width="15.83203125" customWidth="1"/>
    <col min="11025" max="11025" width="16.1640625" customWidth="1"/>
    <col min="11026" max="11026" width="12.33203125" customWidth="1"/>
    <col min="11254" max="11255" width="6.33203125" customWidth="1"/>
    <col min="11256" max="11256" width="18.5" customWidth="1"/>
    <col min="11257" max="11259" width="14.6640625" customWidth="1"/>
    <col min="11260" max="11260" width="19.83203125" customWidth="1"/>
    <col min="11261" max="11261" width="17.6640625" customWidth="1"/>
    <col min="11262" max="11262" width="19.83203125" customWidth="1"/>
    <col min="11263" max="11263" width="5.33203125" customWidth="1"/>
    <col min="11264" max="11265" width="0" hidden="1" customWidth="1"/>
    <col min="11266" max="11266" width="6.5" customWidth="1"/>
    <col min="11267" max="11267" width="5.6640625" customWidth="1"/>
    <col min="11268" max="11268" width="14.6640625" customWidth="1"/>
    <col min="11269" max="11269" width="16.83203125" customWidth="1"/>
    <col min="11270" max="11270" width="2.6640625" customWidth="1"/>
    <col min="11271" max="11271" width="18" customWidth="1"/>
    <col min="11272" max="11272" width="4.33203125" customWidth="1"/>
    <col min="11273" max="11273" width="18" customWidth="1"/>
    <col min="11274" max="11274" width="13.33203125" customWidth="1"/>
    <col min="11275" max="11275" width="4.33203125" customWidth="1"/>
    <col min="11276" max="11276" width="23.6640625" customWidth="1"/>
    <col min="11277" max="11280" width="15.83203125" customWidth="1"/>
    <col min="11281" max="11281" width="16.1640625" customWidth="1"/>
    <col min="11282" max="11282" width="12.33203125" customWidth="1"/>
    <col min="11510" max="11511" width="6.33203125" customWidth="1"/>
    <col min="11512" max="11512" width="18.5" customWidth="1"/>
    <col min="11513" max="11515" width="14.6640625" customWidth="1"/>
    <col min="11516" max="11516" width="19.83203125" customWidth="1"/>
    <col min="11517" max="11517" width="17.6640625" customWidth="1"/>
    <col min="11518" max="11518" width="19.83203125" customWidth="1"/>
    <col min="11519" max="11519" width="5.33203125" customWidth="1"/>
    <col min="11520" max="11521" width="0" hidden="1" customWidth="1"/>
    <col min="11522" max="11522" width="6.5" customWidth="1"/>
    <col min="11523" max="11523" width="5.6640625" customWidth="1"/>
    <col min="11524" max="11524" width="14.6640625" customWidth="1"/>
    <col min="11525" max="11525" width="16.83203125" customWidth="1"/>
    <col min="11526" max="11526" width="2.6640625" customWidth="1"/>
    <col min="11527" max="11527" width="18" customWidth="1"/>
    <col min="11528" max="11528" width="4.33203125" customWidth="1"/>
    <col min="11529" max="11529" width="18" customWidth="1"/>
    <col min="11530" max="11530" width="13.33203125" customWidth="1"/>
    <col min="11531" max="11531" width="4.33203125" customWidth="1"/>
    <col min="11532" max="11532" width="23.6640625" customWidth="1"/>
    <col min="11533" max="11536" width="15.83203125" customWidth="1"/>
    <col min="11537" max="11537" width="16.1640625" customWidth="1"/>
    <col min="11538" max="11538" width="12.33203125" customWidth="1"/>
    <col min="11766" max="11767" width="6.33203125" customWidth="1"/>
    <col min="11768" max="11768" width="18.5" customWidth="1"/>
    <col min="11769" max="11771" width="14.6640625" customWidth="1"/>
    <col min="11772" max="11772" width="19.83203125" customWidth="1"/>
    <col min="11773" max="11773" width="17.6640625" customWidth="1"/>
    <col min="11774" max="11774" width="19.83203125" customWidth="1"/>
    <col min="11775" max="11775" width="5.33203125" customWidth="1"/>
    <col min="11776" max="11777" width="0" hidden="1" customWidth="1"/>
    <col min="11778" max="11778" width="6.5" customWidth="1"/>
    <col min="11779" max="11779" width="5.6640625" customWidth="1"/>
    <col min="11780" max="11780" width="14.6640625" customWidth="1"/>
    <col min="11781" max="11781" width="16.83203125" customWidth="1"/>
    <col min="11782" max="11782" width="2.6640625" customWidth="1"/>
    <col min="11783" max="11783" width="18" customWidth="1"/>
    <col min="11784" max="11784" width="4.33203125" customWidth="1"/>
    <col min="11785" max="11785" width="18" customWidth="1"/>
    <col min="11786" max="11786" width="13.33203125" customWidth="1"/>
    <col min="11787" max="11787" width="4.33203125" customWidth="1"/>
    <col min="11788" max="11788" width="23.6640625" customWidth="1"/>
    <col min="11789" max="11792" width="15.83203125" customWidth="1"/>
    <col min="11793" max="11793" width="16.1640625" customWidth="1"/>
    <col min="11794" max="11794" width="12.33203125" customWidth="1"/>
    <col min="12022" max="12023" width="6.33203125" customWidth="1"/>
    <col min="12024" max="12024" width="18.5" customWidth="1"/>
    <col min="12025" max="12027" width="14.6640625" customWidth="1"/>
    <col min="12028" max="12028" width="19.83203125" customWidth="1"/>
    <col min="12029" max="12029" width="17.6640625" customWidth="1"/>
    <col min="12030" max="12030" width="19.83203125" customWidth="1"/>
    <col min="12031" max="12031" width="5.33203125" customWidth="1"/>
    <col min="12032" max="12033" width="0" hidden="1" customWidth="1"/>
    <col min="12034" max="12034" width="6.5" customWidth="1"/>
    <col min="12035" max="12035" width="5.6640625" customWidth="1"/>
    <col min="12036" max="12036" width="14.6640625" customWidth="1"/>
    <col min="12037" max="12037" width="16.83203125" customWidth="1"/>
    <col min="12038" max="12038" width="2.6640625" customWidth="1"/>
    <col min="12039" max="12039" width="18" customWidth="1"/>
    <col min="12040" max="12040" width="4.33203125" customWidth="1"/>
    <col min="12041" max="12041" width="18" customWidth="1"/>
    <col min="12042" max="12042" width="13.33203125" customWidth="1"/>
    <col min="12043" max="12043" width="4.33203125" customWidth="1"/>
    <col min="12044" max="12044" width="23.6640625" customWidth="1"/>
    <col min="12045" max="12048" width="15.83203125" customWidth="1"/>
    <col min="12049" max="12049" width="16.1640625" customWidth="1"/>
    <col min="12050" max="12050" width="12.33203125" customWidth="1"/>
    <col min="12278" max="12279" width="6.33203125" customWidth="1"/>
    <col min="12280" max="12280" width="18.5" customWidth="1"/>
    <col min="12281" max="12283" width="14.6640625" customWidth="1"/>
    <col min="12284" max="12284" width="19.83203125" customWidth="1"/>
    <col min="12285" max="12285" width="17.6640625" customWidth="1"/>
    <col min="12286" max="12286" width="19.83203125" customWidth="1"/>
    <col min="12287" max="12287" width="5.33203125" customWidth="1"/>
    <col min="12288" max="12289" width="0" hidden="1" customWidth="1"/>
    <col min="12290" max="12290" width="6.5" customWidth="1"/>
    <col min="12291" max="12291" width="5.6640625" customWidth="1"/>
    <col min="12292" max="12292" width="14.6640625" customWidth="1"/>
    <col min="12293" max="12293" width="16.83203125" customWidth="1"/>
    <col min="12294" max="12294" width="2.6640625" customWidth="1"/>
    <col min="12295" max="12295" width="18" customWidth="1"/>
    <col min="12296" max="12296" width="4.33203125" customWidth="1"/>
    <col min="12297" max="12297" width="18" customWidth="1"/>
    <col min="12298" max="12298" width="13.33203125" customWidth="1"/>
    <col min="12299" max="12299" width="4.33203125" customWidth="1"/>
    <col min="12300" max="12300" width="23.6640625" customWidth="1"/>
    <col min="12301" max="12304" width="15.83203125" customWidth="1"/>
    <col min="12305" max="12305" width="16.1640625" customWidth="1"/>
    <col min="12306" max="12306" width="12.33203125" customWidth="1"/>
    <col min="12534" max="12535" width="6.33203125" customWidth="1"/>
    <col min="12536" max="12536" width="18.5" customWidth="1"/>
    <col min="12537" max="12539" width="14.6640625" customWidth="1"/>
    <col min="12540" max="12540" width="19.83203125" customWidth="1"/>
    <col min="12541" max="12541" width="17.6640625" customWidth="1"/>
    <col min="12542" max="12542" width="19.83203125" customWidth="1"/>
    <col min="12543" max="12543" width="5.33203125" customWidth="1"/>
    <col min="12544" max="12545" width="0" hidden="1" customWidth="1"/>
    <col min="12546" max="12546" width="6.5" customWidth="1"/>
    <col min="12547" max="12547" width="5.6640625" customWidth="1"/>
    <col min="12548" max="12548" width="14.6640625" customWidth="1"/>
    <col min="12549" max="12549" width="16.83203125" customWidth="1"/>
    <col min="12550" max="12550" width="2.6640625" customWidth="1"/>
    <col min="12551" max="12551" width="18" customWidth="1"/>
    <col min="12552" max="12552" width="4.33203125" customWidth="1"/>
    <col min="12553" max="12553" width="18" customWidth="1"/>
    <col min="12554" max="12554" width="13.33203125" customWidth="1"/>
    <col min="12555" max="12555" width="4.33203125" customWidth="1"/>
    <col min="12556" max="12556" width="23.6640625" customWidth="1"/>
    <col min="12557" max="12560" width="15.83203125" customWidth="1"/>
    <col min="12561" max="12561" width="16.1640625" customWidth="1"/>
    <col min="12562" max="12562" width="12.33203125" customWidth="1"/>
    <col min="12790" max="12791" width="6.33203125" customWidth="1"/>
    <col min="12792" max="12792" width="18.5" customWidth="1"/>
    <col min="12793" max="12795" width="14.6640625" customWidth="1"/>
    <col min="12796" max="12796" width="19.83203125" customWidth="1"/>
    <col min="12797" max="12797" width="17.6640625" customWidth="1"/>
    <col min="12798" max="12798" width="19.83203125" customWidth="1"/>
    <col min="12799" max="12799" width="5.33203125" customWidth="1"/>
    <col min="12800" max="12801" width="0" hidden="1" customWidth="1"/>
    <col min="12802" max="12802" width="6.5" customWidth="1"/>
    <col min="12803" max="12803" width="5.6640625" customWidth="1"/>
    <col min="12804" max="12804" width="14.6640625" customWidth="1"/>
    <col min="12805" max="12805" width="16.83203125" customWidth="1"/>
    <col min="12806" max="12806" width="2.6640625" customWidth="1"/>
    <col min="12807" max="12807" width="18" customWidth="1"/>
    <col min="12808" max="12808" width="4.33203125" customWidth="1"/>
    <col min="12809" max="12809" width="18" customWidth="1"/>
    <col min="12810" max="12810" width="13.33203125" customWidth="1"/>
    <col min="12811" max="12811" width="4.33203125" customWidth="1"/>
    <col min="12812" max="12812" width="23.6640625" customWidth="1"/>
    <col min="12813" max="12816" width="15.83203125" customWidth="1"/>
    <col min="12817" max="12817" width="16.1640625" customWidth="1"/>
    <col min="12818" max="12818" width="12.33203125" customWidth="1"/>
    <col min="13046" max="13047" width="6.33203125" customWidth="1"/>
    <col min="13048" max="13048" width="18.5" customWidth="1"/>
    <col min="13049" max="13051" width="14.6640625" customWidth="1"/>
    <col min="13052" max="13052" width="19.83203125" customWidth="1"/>
    <col min="13053" max="13053" width="17.6640625" customWidth="1"/>
    <col min="13054" max="13054" width="19.83203125" customWidth="1"/>
    <col min="13055" max="13055" width="5.33203125" customWidth="1"/>
    <col min="13056" max="13057" width="0" hidden="1" customWidth="1"/>
    <col min="13058" max="13058" width="6.5" customWidth="1"/>
    <col min="13059" max="13059" width="5.6640625" customWidth="1"/>
    <col min="13060" max="13060" width="14.6640625" customWidth="1"/>
    <col min="13061" max="13061" width="16.83203125" customWidth="1"/>
    <col min="13062" max="13062" width="2.6640625" customWidth="1"/>
    <col min="13063" max="13063" width="18" customWidth="1"/>
    <col min="13064" max="13064" width="4.33203125" customWidth="1"/>
    <col min="13065" max="13065" width="18" customWidth="1"/>
    <col min="13066" max="13066" width="13.33203125" customWidth="1"/>
    <col min="13067" max="13067" width="4.33203125" customWidth="1"/>
    <col min="13068" max="13068" width="23.6640625" customWidth="1"/>
    <col min="13069" max="13072" width="15.83203125" customWidth="1"/>
    <col min="13073" max="13073" width="16.1640625" customWidth="1"/>
    <col min="13074" max="13074" width="12.33203125" customWidth="1"/>
    <col min="13302" max="13303" width="6.33203125" customWidth="1"/>
    <col min="13304" max="13304" width="18.5" customWidth="1"/>
    <col min="13305" max="13307" width="14.6640625" customWidth="1"/>
    <col min="13308" max="13308" width="19.83203125" customWidth="1"/>
    <col min="13309" max="13309" width="17.6640625" customWidth="1"/>
    <col min="13310" max="13310" width="19.83203125" customWidth="1"/>
    <col min="13311" max="13311" width="5.33203125" customWidth="1"/>
    <col min="13312" max="13313" width="0" hidden="1" customWidth="1"/>
    <col min="13314" max="13314" width="6.5" customWidth="1"/>
    <col min="13315" max="13315" width="5.6640625" customWidth="1"/>
    <col min="13316" max="13316" width="14.6640625" customWidth="1"/>
    <col min="13317" max="13317" width="16.83203125" customWidth="1"/>
    <col min="13318" max="13318" width="2.6640625" customWidth="1"/>
    <col min="13319" max="13319" width="18" customWidth="1"/>
    <col min="13320" max="13320" width="4.33203125" customWidth="1"/>
    <col min="13321" max="13321" width="18" customWidth="1"/>
    <col min="13322" max="13322" width="13.33203125" customWidth="1"/>
    <col min="13323" max="13323" width="4.33203125" customWidth="1"/>
    <col min="13324" max="13324" width="23.6640625" customWidth="1"/>
    <col min="13325" max="13328" width="15.83203125" customWidth="1"/>
    <col min="13329" max="13329" width="16.1640625" customWidth="1"/>
    <col min="13330" max="13330" width="12.33203125" customWidth="1"/>
    <col min="13558" max="13559" width="6.33203125" customWidth="1"/>
    <col min="13560" max="13560" width="18.5" customWidth="1"/>
    <col min="13561" max="13563" width="14.6640625" customWidth="1"/>
    <col min="13564" max="13564" width="19.83203125" customWidth="1"/>
    <col min="13565" max="13565" width="17.6640625" customWidth="1"/>
    <col min="13566" max="13566" width="19.83203125" customWidth="1"/>
    <col min="13567" max="13567" width="5.33203125" customWidth="1"/>
    <col min="13568" max="13569" width="0" hidden="1" customWidth="1"/>
    <col min="13570" max="13570" width="6.5" customWidth="1"/>
    <col min="13571" max="13571" width="5.6640625" customWidth="1"/>
    <col min="13572" max="13572" width="14.6640625" customWidth="1"/>
    <col min="13573" max="13573" width="16.83203125" customWidth="1"/>
    <col min="13574" max="13574" width="2.6640625" customWidth="1"/>
    <col min="13575" max="13575" width="18" customWidth="1"/>
    <col min="13576" max="13576" width="4.33203125" customWidth="1"/>
    <col min="13577" max="13577" width="18" customWidth="1"/>
    <col min="13578" max="13578" width="13.33203125" customWidth="1"/>
    <col min="13579" max="13579" width="4.33203125" customWidth="1"/>
    <col min="13580" max="13580" width="23.6640625" customWidth="1"/>
    <col min="13581" max="13584" width="15.83203125" customWidth="1"/>
    <col min="13585" max="13585" width="16.1640625" customWidth="1"/>
    <col min="13586" max="13586" width="12.33203125" customWidth="1"/>
    <col min="13814" max="13815" width="6.33203125" customWidth="1"/>
    <col min="13816" max="13816" width="18.5" customWidth="1"/>
    <col min="13817" max="13819" width="14.6640625" customWidth="1"/>
    <col min="13820" max="13820" width="19.83203125" customWidth="1"/>
    <col min="13821" max="13821" width="17.6640625" customWidth="1"/>
    <col min="13822" max="13822" width="19.83203125" customWidth="1"/>
    <col min="13823" max="13823" width="5.33203125" customWidth="1"/>
    <col min="13824" max="13825" width="0" hidden="1" customWidth="1"/>
    <col min="13826" max="13826" width="6.5" customWidth="1"/>
    <col min="13827" max="13827" width="5.6640625" customWidth="1"/>
    <col min="13828" max="13828" width="14.6640625" customWidth="1"/>
    <col min="13829" max="13829" width="16.83203125" customWidth="1"/>
    <col min="13830" max="13830" width="2.6640625" customWidth="1"/>
    <col min="13831" max="13831" width="18" customWidth="1"/>
    <col min="13832" max="13832" width="4.33203125" customWidth="1"/>
    <col min="13833" max="13833" width="18" customWidth="1"/>
    <col min="13834" max="13834" width="13.33203125" customWidth="1"/>
    <col min="13835" max="13835" width="4.33203125" customWidth="1"/>
    <col min="13836" max="13836" width="23.6640625" customWidth="1"/>
    <col min="13837" max="13840" width="15.83203125" customWidth="1"/>
    <col min="13841" max="13841" width="16.1640625" customWidth="1"/>
    <col min="13842" max="13842" width="12.33203125" customWidth="1"/>
    <col min="14070" max="14071" width="6.33203125" customWidth="1"/>
    <col min="14072" max="14072" width="18.5" customWidth="1"/>
    <col min="14073" max="14075" width="14.6640625" customWidth="1"/>
    <col min="14076" max="14076" width="19.83203125" customWidth="1"/>
    <col min="14077" max="14077" width="17.6640625" customWidth="1"/>
    <col min="14078" max="14078" width="19.83203125" customWidth="1"/>
    <col min="14079" max="14079" width="5.33203125" customWidth="1"/>
    <col min="14080" max="14081" width="0" hidden="1" customWidth="1"/>
    <col min="14082" max="14082" width="6.5" customWidth="1"/>
    <col min="14083" max="14083" width="5.6640625" customWidth="1"/>
    <col min="14084" max="14084" width="14.6640625" customWidth="1"/>
    <col min="14085" max="14085" width="16.83203125" customWidth="1"/>
    <col min="14086" max="14086" width="2.6640625" customWidth="1"/>
    <col min="14087" max="14087" width="18" customWidth="1"/>
    <col min="14088" max="14088" width="4.33203125" customWidth="1"/>
    <col min="14089" max="14089" width="18" customWidth="1"/>
    <col min="14090" max="14090" width="13.33203125" customWidth="1"/>
    <col min="14091" max="14091" width="4.33203125" customWidth="1"/>
    <col min="14092" max="14092" width="23.6640625" customWidth="1"/>
    <col min="14093" max="14096" width="15.83203125" customWidth="1"/>
    <col min="14097" max="14097" width="16.1640625" customWidth="1"/>
    <col min="14098" max="14098" width="12.33203125" customWidth="1"/>
    <col min="14326" max="14327" width="6.33203125" customWidth="1"/>
    <col min="14328" max="14328" width="18.5" customWidth="1"/>
    <col min="14329" max="14331" width="14.6640625" customWidth="1"/>
    <col min="14332" max="14332" width="19.83203125" customWidth="1"/>
    <col min="14333" max="14333" width="17.6640625" customWidth="1"/>
    <col min="14334" max="14334" width="19.83203125" customWidth="1"/>
    <col min="14335" max="14335" width="5.33203125" customWidth="1"/>
    <col min="14336" max="14337" width="0" hidden="1" customWidth="1"/>
    <col min="14338" max="14338" width="6.5" customWidth="1"/>
    <col min="14339" max="14339" width="5.6640625" customWidth="1"/>
    <col min="14340" max="14340" width="14.6640625" customWidth="1"/>
    <col min="14341" max="14341" width="16.83203125" customWidth="1"/>
    <col min="14342" max="14342" width="2.6640625" customWidth="1"/>
    <col min="14343" max="14343" width="18" customWidth="1"/>
    <col min="14344" max="14344" width="4.33203125" customWidth="1"/>
    <col min="14345" max="14345" width="18" customWidth="1"/>
    <col min="14346" max="14346" width="13.33203125" customWidth="1"/>
    <col min="14347" max="14347" width="4.33203125" customWidth="1"/>
    <col min="14348" max="14348" width="23.6640625" customWidth="1"/>
    <col min="14349" max="14352" width="15.83203125" customWidth="1"/>
    <col min="14353" max="14353" width="16.1640625" customWidth="1"/>
    <col min="14354" max="14354" width="12.33203125" customWidth="1"/>
    <col min="14582" max="14583" width="6.33203125" customWidth="1"/>
    <col min="14584" max="14584" width="18.5" customWidth="1"/>
    <col min="14585" max="14587" width="14.6640625" customWidth="1"/>
    <col min="14588" max="14588" width="19.83203125" customWidth="1"/>
    <col min="14589" max="14589" width="17.6640625" customWidth="1"/>
    <col min="14590" max="14590" width="19.83203125" customWidth="1"/>
    <col min="14591" max="14591" width="5.33203125" customWidth="1"/>
    <col min="14592" max="14593" width="0" hidden="1" customWidth="1"/>
    <col min="14594" max="14594" width="6.5" customWidth="1"/>
    <col min="14595" max="14595" width="5.6640625" customWidth="1"/>
    <col min="14596" max="14596" width="14.6640625" customWidth="1"/>
    <col min="14597" max="14597" width="16.83203125" customWidth="1"/>
    <col min="14598" max="14598" width="2.6640625" customWidth="1"/>
    <col min="14599" max="14599" width="18" customWidth="1"/>
    <col min="14600" max="14600" width="4.33203125" customWidth="1"/>
    <col min="14601" max="14601" width="18" customWidth="1"/>
    <col min="14602" max="14602" width="13.33203125" customWidth="1"/>
    <col min="14603" max="14603" width="4.33203125" customWidth="1"/>
    <col min="14604" max="14604" width="23.6640625" customWidth="1"/>
    <col min="14605" max="14608" width="15.83203125" customWidth="1"/>
    <col min="14609" max="14609" width="16.1640625" customWidth="1"/>
    <col min="14610" max="14610" width="12.33203125" customWidth="1"/>
    <col min="14838" max="14839" width="6.33203125" customWidth="1"/>
    <col min="14840" max="14840" width="18.5" customWidth="1"/>
    <col min="14841" max="14843" width="14.6640625" customWidth="1"/>
    <col min="14844" max="14844" width="19.83203125" customWidth="1"/>
    <col min="14845" max="14845" width="17.6640625" customWidth="1"/>
    <col min="14846" max="14846" width="19.83203125" customWidth="1"/>
    <col min="14847" max="14847" width="5.33203125" customWidth="1"/>
    <col min="14848" max="14849" width="0" hidden="1" customWidth="1"/>
    <col min="14850" max="14850" width="6.5" customWidth="1"/>
    <col min="14851" max="14851" width="5.6640625" customWidth="1"/>
    <col min="14852" max="14852" width="14.6640625" customWidth="1"/>
    <col min="14853" max="14853" width="16.83203125" customWidth="1"/>
    <col min="14854" max="14854" width="2.6640625" customWidth="1"/>
    <col min="14855" max="14855" width="18" customWidth="1"/>
    <col min="14856" max="14856" width="4.33203125" customWidth="1"/>
    <col min="14857" max="14857" width="18" customWidth="1"/>
    <col min="14858" max="14858" width="13.33203125" customWidth="1"/>
    <col min="14859" max="14859" width="4.33203125" customWidth="1"/>
    <col min="14860" max="14860" width="23.6640625" customWidth="1"/>
    <col min="14861" max="14864" width="15.83203125" customWidth="1"/>
    <col min="14865" max="14865" width="16.1640625" customWidth="1"/>
    <col min="14866" max="14866" width="12.33203125" customWidth="1"/>
    <col min="15094" max="15095" width="6.33203125" customWidth="1"/>
    <col min="15096" max="15096" width="18.5" customWidth="1"/>
    <col min="15097" max="15099" width="14.6640625" customWidth="1"/>
    <col min="15100" max="15100" width="19.83203125" customWidth="1"/>
    <col min="15101" max="15101" width="17.6640625" customWidth="1"/>
    <col min="15102" max="15102" width="19.83203125" customWidth="1"/>
    <col min="15103" max="15103" width="5.33203125" customWidth="1"/>
    <col min="15104" max="15105" width="0" hidden="1" customWidth="1"/>
    <col min="15106" max="15106" width="6.5" customWidth="1"/>
    <col min="15107" max="15107" width="5.6640625" customWidth="1"/>
    <col min="15108" max="15108" width="14.6640625" customWidth="1"/>
    <col min="15109" max="15109" width="16.83203125" customWidth="1"/>
    <col min="15110" max="15110" width="2.6640625" customWidth="1"/>
    <col min="15111" max="15111" width="18" customWidth="1"/>
    <col min="15112" max="15112" width="4.33203125" customWidth="1"/>
    <col min="15113" max="15113" width="18" customWidth="1"/>
    <col min="15114" max="15114" width="13.33203125" customWidth="1"/>
    <col min="15115" max="15115" width="4.33203125" customWidth="1"/>
    <col min="15116" max="15116" width="23.6640625" customWidth="1"/>
    <col min="15117" max="15120" width="15.83203125" customWidth="1"/>
    <col min="15121" max="15121" width="16.1640625" customWidth="1"/>
    <col min="15122" max="15122" width="12.33203125" customWidth="1"/>
    <col min="15350" max="15351" width="6.33203125" customWidth="1"/>
    <col min="15352" max="15352" width="18.5" customWidth="1"/>
    <col min="15353" max="15355" width="14.6640625" customWidth="1"/>
    <col min="15356" max="15356" width="19.83203125" customWidth="1"/>
    <col min="15357" max="15357" width="17.6640625" customWidth="1"/>
    <col min="15358" max="15358" width="19.83203125" customWidth="1"/>
    <col min="15359" max="15359" width="5.33203125" customWidth="1"/>
    <col min="15360" max="15361" width="0" hidden="1" customWidth="1"/>
    <col min="15362" max="15362" width="6.5" customWidth="1"/>
    <col min="15363" max="15363" width="5.6640625" customWidth="1"/>
    <col min="15364" max="15364" width="14.6640625" customWidth="1"/>
    <col min="15365" max="15365" width="16.83203125" customWidth="1"/>
    <col min="15366" max="15366" width="2.6640625" customWidth="1"/>
    <col min="15367" max="15367" width="18" customWidth="1"/>
    <col min="15368" max="15368" width="4.33203125" customWidth="1"/>
    <col min="15369" max="15369" width="18" customWidth="1"/>
    <col min="15370" max="15370" width="13.33203125" customWidth="1"/>
    <col min="15371" max="15371" width="4.33203125" customWidth="1"/>
    <col min="15372" max="15372" width="23.6640625" customWidth="1"/>
    <col min="15373" max="15376" width="15.83203125" customWidth="1"/>
    <col min="15377" max="15377" width="16.1640625" customWidth="1"/>
    <col min="15378" max="15378" width="12.33203125" customWidth="1"/>
    <col min="15606" max="15607" width="6.33203125" customWidth="1"/>
    <col min="15608" max="15608" width="18.5" customWidth="1"/>
    <col min="15609" max="15611" width="14.6640625" customWidth="1"/>
    <col min="15612" max="15612" width="19.83203125" customWidth="1"/>
    <col min="15613" max="15613" width="17.6640625" customWidth="1"/>
    <col min="15614" max="15614" width="19.83203125" customWidth="1"/>
    <col min="15615" max="15615" width="5.33203125" customWidth="1"/>
    <col min="15616" max="15617" width="0" hidden="1" customWidth="1"/>
    <col min="15618" max="15618" width="6.5" customWidth="1"/>
    <col min="15619" max="15619" width="5.6640625" customWidth="1"/>
    <col min="15620" max="15620" width="14.6640625" customWidth="1"/>
    <col min="15621" max="15621" width="16.83203125" customWidth="1"/>
    <col min="15622" max="15622" width="2.6640625" customWidth="1"/>
    <col min="15623" max="15623" width="18" customWidth="1"/>
    <col min="15624" max="15624" width="4.33203125" customWidth="1"/>
    <col min="15625" max="15625" width="18" customWidth="1"/>
    <col min="15626" max="15626" width="13.33203125" customWidth="1"/>
    <col min="15627" max="15627" width="4.33203125" customWidth="1"/>
    <col min="15628" max="15628" width="23.6640625" customWidth="1"/>
    <col min="15629" max="15632" width="15.83203125" customWidth="1"/>
    <col min="15633" max="15633" width="16.1640625" customWidth="1"/>
    <col min="15634" max="15634" width="12.33203125" customWidth="1"/>
    <col min="15862" max="15863" width="6.33203125" customWidth="1"/>
    <col min="15864" max="15864" width="18.5" customWidth="1"/>
    <col min="15865" max="15867" width="14.6640625" customWidth="1"/>
    <col min="15868" max="15868" width="19.83203125" customWidth="1"/>
    <col min="15869" max="15869" width="17.6640625" customWidth="1"/>
    <col min="15870" max="15870" width="19.83203125" customWidth="1"/>
    <col min="15871" max="15871" width="5.33203125" customWidth="1"/>
    <col min="15872" max="15873" width="0" hidden="1" customWidth="1"/>
    <col min="15874" max="15874" width="6.5" customWidth="1"/>
    <col min="15875" max="15875" width="5.6640625" customWidth="1"/>
    <col min="15876" max="15876" width="14.6640625" customWidth="1"/>
    <col min="15877" max="15877" width="16.83203125" customWidth="1"/>
    <col min="15878" max="15878" width="2.6640625" customWidth="1"/>
    <col min="15879" max="15879" width="18" customWidth="1"/>
    <col min="15880" max="15880" width="4.33203125" customWidth="1"/>
    <col min="15881" max="15881" width="18" customWidth="1"/>
    <col min="15882" max="15882" width="13.33203125" customWidth="1"/>
    <col min="15883" max="15883" width="4.33203125" customWidth="1"/>
    <col min="15884" max="15884" width="23.6640625" customWidth="1"/>
    <col min="15885" max="15888" width="15.83203125" customWidth="1"/>
    <col min="15889" max="15889" width="16.1640625" customWidth="1"/>
    <col min="15890" max="15890" width="12.33203125" customWidth="1"/>
    <col min="16118" max="16119" width="6.33203125" customWidth="1"/>
    <col min="16120" max="16120" width="18.5" customWidth="1"/>
    <col min="16121" max="16123" width="14.6640625" customWidth="1"/>
    <col min="16124" max="16124" width="19.83203125" customWidth="1"/>
    <col min="16125" max="16125" width="17.6640625" customWidth="1"/>
    <col min="16126" max="16126" width="19.83203125" customWidth="1"/>
    <col min="16127" max="16127" width="5.33203125" customWidth="1"/>
    <col min="16128" max="16129" width="0" hidden="1" customWidth="1"/>
    <col min="16130" max="16130" width="6.5" customWidth="1"/>
    <col min="16131" max="16131" width="5.6640625" customWidth="1"/>
    <col min="16132" max="16132" width="14.6640625" customWidth="1"/>
    <col min="16133" max="16133" width="16.83203125" customWidth="1"/>
    <col min="16134" max="16134" width="2.6640625" customWidth="1"/>
    <col min="16135" max="16135" width="18" customWidth="1"/>
    <col min="16136" max="16136" width="4.33203125" customWidth="1"/>
    <col min="16137" max="16137" width="18" customWidth="1"/>
    <col min="16138" max="16138" width="13.33203125" customWidth="1"/>
    <col min="16139" max="16139" width="4.33203125" customWidth="1"/>
    <col min="16140" max="16140" width="23.6640625" customWidth="1"/>
    <col min="16141" max="16144" width="15.83203125" customWidth="1"/>
    <col min="16145" max="16145" width="16.1640625" customWidth="1"/>
    <col min="16146" max="16146" width="12.33203125" customWidth="1"/>
  </cols>
  <sheetData>
    <row r="1" spans="3:40" ht="5.25" customHeight="1" thickBot="1"/>
    <row r="2" spans="3:40" ht="12.75" customHeight="1">
      <c r="C2" s="282" t="s">
        <v>543</v>
      </c>
      <c r="D2" s="283"/>
      <c r="E2" s="283"/>
      <c r="F2" s="283"/>
      <c r="G2" s="283"/>
      <c r="H2" s="283"/>
      <c r="I2" s="283"/>
      <c r="J2" s="283"/>
      <c r="K2" s="283"/>
      <c r="L2" s="283"/>
      <c r="M2" s="284"/>
      <c r="AD2" s="282" t="s">
        <v>543</v>
      </c>
      <c r="AE2" s="283"/>
      <c r="AF2" s="283"/>
      <c r="AG2" s="283"/>
      <c r="AH2" s="283"/>
      <c r="AI2" s="283"/>
      <c r="AJ2" s="283"/>
      <c r="AK2" s="283"/>
      <c r="AL2" s="283"/>
      <c r="AM2" s="283"/>
      <c r="AN2" s="284"/>
    </row>
    <row r="3" spans="3:40" ht="12.75" customHeight="1">
      <c r="C3" s="285"/>
      <c r="D3" s="286"/>
      <c r="E3" s="286"/>
      <c r="F3" s="286"/>
      <c r="G3" s="286"/>
      <c r="H3" s="286"/>
      <c r="I3" s="286"/>
      <c r="J3" s="286"/>
      <c r="K3" s="286"/>
      <c r="L3" s="286"/>
      <c r="M3" s="287"/>
      <c r="W3" s="65" t="s">
        <v>544</v>
      </c>
      <c r="AD3" s="285"/>
      <c r="AE3" s="286"/>
      <c r="AF3" s="286"/>
      <c r="AG3" s="286"/>
      <c r="AH3" s="286"/>
      <c r="AI3" s="286"/>
      <c r="AJ3" s="286"/>
      <c r="AK3" s="286"/>
      <c r="AL3" s="286"/>
      <c r="AM3" s="286"/>
      <c r="AN3" s="287"/>
    </row>
    <row r="4" spans="3:40" ht="13.5" customHeight="1" thickBot="1">
      <c r="C4" s="285"/>
      <c r="D4" s="286"/>
      <c r="E4" s="286"/>
      <c r="F4" s="286"/>
      <c r="G4" s="286"/>
      <c r="H4" s="286"/>
      <c r="I4" s="286"/>
      <c r="J4" s="286"/>
      <c r="K4" s="286"/>
      <c r="L4" s="286"/>
      <c r="M4" s="287"/>
      <c r="P4" s="61"/>
      <c r="AD4" s="285"/>
      <c r="AE4" s="286"/>
      <c r="AF4" s="286"/>
      <c r="AG4" s="286"/>
      <c r="AH4" s="286"/>
      <c r="AI4" s="286"/>
      <c r="AJ4" s="286"/>
      <c r="AK4" s="286"/>
      <c r="AL4" s="286"/>
      <c r="AM4" s="286"/>
      <c r="AN4" s="287"/>
    </row>
    <row r="5" spans="3:40" ht="23.25" customHeight="1" thickBot="1">
      <c r="C5" s="126" t="s">
        <v>545</v>
      </c>
      <c r="D5" s="127"/>
      <c r="E5" s="288" t="s">
        <v>546</v>
      </c>
      <c r="F5" s="288"/>
      <c r="G5" s="288"/>
      <c r="H5" s="288"/>
      <c r="I5" s="288"/>
      <c r="J5" s="127"/>
      <c r="K5" s="288"/>
      <c r="L5" s="288"/>
      <c r="M5" s="128"/>
      <c r="P5" s="139"/>
      <c r="Q5" s="139"/>
      <c r="R5" s="139"/>
      <c r="S5" s="139"/>
      <c r="W5" s="65" t="s">
        <v>547</v>
      </c>
      <c r="X5" s="37" t="s">
        <v>548</v>
      </c>
      <c r="Y5" s="37" t="s">
        <v>491</v>
      </c>
      <c r="Z5" s="37" t="s">
        <v>492</v>
      </c>
      <c r="AA5" s="37" t="s">
        <v>493</v>
      </c>
      <c r="AD5" s="126" t="s">
        <v>545</v>
      </c>
      <c r="AE5" s="127"/>
      <c r="AF5" s="288" t="s">
        <v>546</v>
      </c>
      <c r="AG5" s="288"/>
      <c r="AH5" s="288"/>
      <c r="AI5" s="288"/>
      <c r="AJ5" s="288"/>
      <c r="AK5" s="127"/>
      <c r="AL5" s="288"/>
      <c r="AM5" s="288"/>
      <c r="AN5" s="128"/>
    </row>
    <row r="6" spans="3:40" s="133" customFormat="1" ht="16.5" customHeight="1" thickBot="1">
      <c r="C6" s="129"/>
      <c r="D6" s="130"/>
      <c r="E6" s="130" t="s">
        <v>549</v>
      </c>
      <c r="F6" s="130" t="s">
        <v>550</v>
      </c>
      <c r="G6" s="131" t="s">
        <v>441</v>
      </c>
      <c r="H6" s="131" t="s">
        <v>300</v>
      </c>
      <c r="I6" s="131" t="s">
        <v>551</v>
      </c>
      <c r="J6" s="130"/>
      <c r="K6" s="130"/>
      <c r="L6" s="130"/>
      <c r="M6" s="132"/>
      <c r="P6" s="139"/>
      <c r="Q6" s="139"/>
      <c r="R6" s="139"/>
      <c r="S6" s="139"/>
      <c r="T6"/>
      <c r="W6" s="135" t="s">
        <v>552</v>
      </c>
      <c r="X6" s="136">
        <v>5452915.7299999986</v>
      </c>
      <c r="Y6" s="136">
        <v>5753159.2899999991</v>
      </c>
      <c r="Z6" s="136">
        <v>6621222.6000000015</v>
      </c>
      <c r="AA6" s="136">
        <v>6114158.1799999997</v>
      </c>
      <c r="AD6" s="129"/>
      <c r="AE6" s="130"/>
      <c r="AF6" s="130" t="s">
        <v>549</v>
      </c>
      <c r="AG6" s="130" t="s">
        <v>550</v>
      </c>
      <c r="AH6" s="131" t="s">
        <v>441</v>
      </c>
      <c r="AI6" s="131" t="s">
        <v>300</v>
      </c>
      <c r="AJ6" s="131" t="s">
        <v>551</v>
      </c>
      <c r="AK6" s="130"/>
      <c r="AL6" s="130"/>
      <c r="AM6" s="130"/>
      <c r="AN6" s="132"/>
    </row>
    <row r="7" spans="3:40" s="133" customFormat="1" ht="14.25" customHeight="1">
      <c r="C7" s="137" t="s">
        <v>553</v>
      </c>
      <c r="D7" s="138"/>
      <c r="E7" s="139">
        <f>MP!AT108</f>
        <v>1867143.5796999999</v>
      </c>
      <c r="F7" s="139">
        <f>MP!AU108</f>
        <v>747825.55209999997</v>
      </c>
      <c r="G7" s="139">
        <f>MP!AW108</f>
        <v>479513.3885</v>
      </c>
      <c r="H7" s="139"/>
      <c r="I7" s="140">
        <f>SUM(E7:H7)</f>
        <v>3094482.5202999995</v>
      </c>
      <c r="J7" s="139"/>
      <c r="K7" s="139"/>
      <c r="L7" s="139"/>
      <c r="M7" s="141"/>
      <c r="P7" s="139"/>
      <c r="Q7" s="139"/>
      <c r="R7" s="139"/>
      <c r="S7" s="139"/>
      <c r="T7"/>
      <c r="W7" s="135" t="s">
        <v>554</v>
      </c>
      <c r="X7" s="136">
        <v>7967147.038218746</v>
      </c>
      <c r="Y7" s="136">
        <v>7748320.9286000002</v>
      </c>
      <c r="Z7" s="136">
        <v>7128021.390300001</v>
      </c>
      <c r="AA7" s="136">
        <v>6941877.4264000002</v>
      </c>
      <c r="AD7" s="137" t="s">
        <v>553</v>
      </c>
      <c r="AE7" s="138"/>
      <c r="AF7" s="139">
        <v>1867143.5796999999</v>
      </c>
      <c r="AG7" s="139">
        <v>747763.75029999996</v>
      </c>
      <c r="AH7" s="139">
        <v>479513.3885</v>
      </c>
      <c r="AI7" s="139"/>
      <c r="AJ7" s="140">
        <v>3094420.7185</v>
      </c>
      <c r="AK7" s="139"/>
      <c r="AL7" s="139"/>
      <c r="AM7" s="139"/>
      <c r="AN7" s="141"/>
    </row>
    <row r="8" spans="3:40" s="133" customFormat="1" ht="14.25" customHeight="1">
      <c r="C8" s="137" t="s">
        <v>552</v>
      </c>
      <c r="D8" s="138"/>
      <c r="E8" s="139">
        <f>MP!AT71</f>
        <v>1292692.2919999997</v>
      </c>
      <c r="F8" s="139">
        <f>MP!AU71</f>
        <v>1545316.1079999993</v>
      </c>
      <c r="G8" s="139">
        <f>MP!AW71</f>
        <v>326500</v>
      </c>
      <c r="H8" s="139">
        <f>MP!AV71</f>
        <v>748396.09324999992</v>
      </c>
      <c r="I8" s="142">
        <f>SUM(E8:H8)</f>
        <v>3912904.4932499989</v>
      </c>
      <c r="J8" s="139"/>
      <c r="K8" s="139"/>
      <c r="L8" s="139"/>
      <c r="M8" s="141"/>
      <c r="P8" s="139"/>
      <c r="Q8" s="139"/>
      <c r="R8" s="139"/>
      <c r="S8" s="139"/>
      <c r="T8"/>
      <c r="W8" s="135" t="s">
        <v>555</v>
      </c>
      <c r="X8" s="136">
        <v>4744747.2073164834</v>
      </c>
      <c r="Y8" s="136">
        <v>4792700.3273164835</v>
      </c>
      <c r="Z8" s="136">
        <v>4434496.2074717032</v>
      </c>
      <c r="AA8" s="136">
        <v>4213482.8896483518</v>
      </c>
      <c r="AD8" s="137" t="s">
        <v>552</v>
      </c>
      <c r="AE8" s="138"/>
      <c r="AF8" s="139">
        <v>1292692.2919999997</v>
      </c>
      <c r="AG8" s="139">
        <v>1545316.1079999993</v>
      </c>
      <c r="AH8" s="139">
        <v>326500</v>
      </c>
      <c r="AI8" s="139">
        <v>748396.09324999992</v>
      </c>
      <c r="AJ8" s="142">
        <v>3912904.4932499989</v>
      </c>
      <c r="AK8" s="139"/>
      <c r="AL8" s="139"/>
      <c r="AM8" s="139"/>
      <c r="AN8" s="141"/>
    </row>
    <row r="9" spans="3:40" s="133" customFormat="1" ht="14.25" customHeight="1" thickBot="1">
      <c r="C9" s="137" t="s">
        <v>554</v>
      </c>
      <c r="D9" s="138"/>
      <c r="E9" s="139">
        <f>DTS!AT198</f>
        <v>3237933.2385058627</v>
      </c>
      <c r="F9" s="139">
        <f>DTS!AU198</f>
        <v>4729213.7997128833</v>
      </c>
      <c r="G9" s="139">
        <f>DTS!AW198</f>
        <v>150981.62575000001</v>
      </c>
      <c r="H9" s="139">
        <f>DTS!AV198</f>
        <v>4040312.6114349989</v>
      </c>
      <c r="I9" s="143">
        <f>SUM(E9:H9)</f>
        <v>12158441.275403745</v>
      </c>
      <c r="J9" s="139"/>
      <c r="K9" s="139"/>
      <c r="L9" s="139"/>
      <c r="M9" s="141"/>
      <c r="P9" s="139"/>
      <c r="Q9" s="139"/>
      <c r="R9" s="139"/>
      <c r="S9" s="139"/>
      <c r="W9" s="135"/>
      <c r="X9" s="144">
        <v>18164809.975535229</v>
      </c>
      <c r="Y9" s="144">
        <v>18294180.545916483</v>
      </c>
      <c r="Z9" s="144">
        <v>18183740.197771706</v>
      </c>
      <c r="AA9" s="144">
        <v>17269518.496048354</v>
      </c>
      <c r="AD9" s="137" t="s">
        <v>554</v>
      </c>
      <c r="AE9" s="138"/>
      <c r="AF9" s="139">
        <v>3237933.2385058627</v>
      </c>
      <c r="AG9" s="139">
        <v>4729213.7997128833</v>
      </c>
      <c r="AH9" s="139">
        <v>150981.62575000001</v>
      </c>
      <c r="AI9" s="139">
        <v>4040312.6114349989</v>
      </c>
      <c r="AJ9" s="143">
        <v>12158441.275403745</v>
      </c>
      <c r="AK9" s="139"/>
      <c r="AL9" s="139"/>
      <c r="AM9" s="139"/>
      <c r="AN9" s="141"/>
    </row>
    <row r="10" spans="3:40" s="133" customFormat="1" ht="14.25" customHeight="1" thickTop="1">
      <c r="C10" s="137" t="s">
        <v>555</v>
      </c>
      <c r="D10" s="138"/>
      <c r="E10" s="139">
        <f>DTS!AT166+DTS!AT74+DTS!AT36</f>
        <v>3819939.3679164839</v>
      </c>
      <c r="F10" s="139">
        <f>DTS!AU166+DTS!AU74+DTS!AU36</f>
        <v>924807.83939999994</v>
      </c>
      <c r="G10" s="139">
        <f>DTS!AW166+DTS!AW74</f>
        <v>692016.45299999986</v>
      </c>
      <c r="H10" s="139">
        <f>DTS!AV166+DTS!AV74+DTS!AV36</f>
        <v>74257.470500603362</v>
      </c>
      <c r="I10" s="143">
        <f>SUM(E10:H10)</f>
        <v>5511021.1308170874</v>
      </c>
      <c r="J10" s="139"/>
      <c r="K10" s="139"/>
      <c r="L10" s="139"/>
      <c r="M10" s="141"/>
      <c r="P10" s="139"/>
      <c r="Q10" s="139"/>
      <c r="R10" s="139"/>
      <c r="S10" s="139"/>
      <c r="X10" s="145"/>
      <c r="Y10" s="145"/>
      <c r="Z10" s="145"/>
      <c r="AA10" s="145"/>
      <c r="AD10" s="137" t="s">
        <v>555</v>
      </c>
      <c r="AE10" s="138"/>
      <c r="AF10" s="139">
        <v>3819939.3679164834</v>
      </c>
      <c r="AG10" s="139">
        <v>924807.83939999994</v>
      </c>
      <c r="AH10" s="139">
        <v>692016.45299999986</v>
      </c>
      <c r="AI10" s="139">
        <v>74257.470500603318</v>
      </c>
      <c r="AJ10" s="143">
        <v>5511021.1308170864</v>
      </c>
      <c r="AK10" s="139"/>
      <c r="AL10" s="139"/>
      <c r="AM10" s="139"/>
      <c r="AN10" s="141"/>
    </row>
    <row r="11" spans="3:40" s="133" customFormat="1" ht="7.5" customHeight="1">
      <c r="C11" s="146"/>
      <c r="D11" s="138"/>
      <c r="E11" s="139"/>
      <c r="F11" s="139"/>
      <c r="G11" s="139"/>
      <c r="H11" s="139"/>
      <c r="I11" s="139"/>
      <c r="J11" s="139"/>
      <c r="K11" s="139"/>
      <c r="L11" s="139"/>
      <c r="M11" s="141"/>
      <c r="R11" s="134"/>
      <c r="S11" s="134"/>
      <c r="X11" s="145"/>
      <c r="Y11" s="145"/>
      <c r="Z11" s="145"/>
      <c r="AA11" s="145"/>
      <c r="AD11" s="146"/>
      <c r="AE11" s="138"/>
      <c r="AF11" s="139"/>
      <c r="AG11" s="139"/>
      <c r="AH11" s="139"/>
      <c r="AI11" s="139"/>
      <c r="AJ11" s="139"/>
      <c r="AK11" s="139"/>
      <c r="AL11" s="139"/>
      <c r="AM11" s="139"/>
      <c r="AN11" s="141"/>
    </row>
    <row r="12" spans="3:40" s="151" customFormat="1" ht="18.75" customHeight="1" thickBot="1">
      <c r="C12" s="147" t="s">
        <v>302</v>
      </c>
      <c r="D12" s="148"/>
      <c r="E12" s="149">
        <f>SUM(E7:E11)</f>
        <v>10217708.478122346</v>
      </c>
      <c r="F12" s="149">
        <f>SUM(F7:F11)</f>
        <v>7947163.2992128823</v>
      </c>
      <c r="G12" s="149">
        <f>SUM(G7:G10)</f>
        <v>1649011.4672499998</v>
      </c>
      <c r="H12" s="149">
        <f>SUM(H7:H10)</f>
        <v>4862966.1751856022</v>
      </c>
      <c r="I12" s="149">
        <f>SUM(I7:I10)</f>
        <v>24676849.419770829</v>
      </c>
      <c r="J12" s="149"/>
      <c r="K12" s="149"/>
      <c r="L12" s="149"/>
      <c r="M12" s="150"/>
      <c r="P12" s="250"/>
      <c r="Q12" s="250"/>
      <c r="R12" s="250"/>
      <c r="S12" s="250"/>
      <c r="W12" s="135" t="s">
        <v>556</v>
      </c>
      <c r="X12" s="37" t="s">
        <v>548</v>
      </c>
      <c r="Y12" s="37" t="s">
        <v>491</v>
      </c>
      <c r="Z12" s="37" t="s">
        <v>492</v>
      </c>
      <c r="AA12" s="37" t="s">
        <v>493</v>
      </c>
      <c r="AD12" s="147" t="s">
        <v>302</v>
      </c>
      <c r="AE12" s="148"/>
      <c r="AF12" s="149">
        <v>10217708.478122346</v>
      </c>
      <c r="AG12" s="149">
        <v>7947101.4974128827</v>
      </c>
      <c r="AH12" s="149">
        <v>1649011.4672499998</v>
      </c>
      <c r="AI12" s="149">
        <v>4862966.1751856022</v>
      </c>
      <c r="AJ12" s="149">
        <v>24676787.617970832</v>
      </c>
      <c r="AK12" s="149"/>
      <c r="AL12" s="149"/>
      <c r="AM12" s="149"/>
      <c r="AN12" s="150"/>
    </row>
    <row r="13" spans="3:40" ht="5.25" customHeight="1"/>
    <row r="14" spans="3:40" ht="7.5" customHeight="1" thickBot="1"/>
    <row r="15" spans="3:40" ht="12.75" customHeight="1">
      <c r="C15" s="282" t="s">
        <v>557</v>
      </c>
      <c r="D15" s="283"/>
      <c r="E15" s="283"/>
      <c r="F15" s="283"/>
      <c r="G15" s="283"/>
      <c r="H15" s="283"/>
      <c r="I15" s="283"/>
      <c r="J15" s="283"/>
      <c r="K15" s="283"/>
      <c r="L15" s="283"/>
      <c r="M15" s="284"/>
      <c r="W15" s="135" t="s">
        <v>552</v>
      </c>
      <c r="X15" s="136">
        <v>806013.3885</v>
      </c>
      <c r="Y15" s="136">
        <v>436278.31</v>
      </c>
      <c r="Z15" s="136">
        <v>594579.95999999985</v>
      </c>
      <c r="AA15" s="136">
        <v>656457.15999999992</v>
      </c>
      <c r="AB15" s="133"/>
    </row>
    <row r="16" spans="3:40" ht="12.75" customHeight="1">
      <c r="C16" s="285"/>
      <c r="D16" s="286"/>
      <c r="E16" s="286"/>
      <c r="F16" s="286"/>
      <c r="G16" s="286"/>
      <c r="H16" s="286"/>
      <c r="I16" s="286"/>
      <c r="J16" s="286"/>
      <c r="K16" s="286"/>
      <c r="L16" s="286"/>
      <c r="M16" s="287"/>
      <c r="W16" s="135" t="s">
        <v>554</v>
      </c>
      <c r="X16" s="136">
        <v>150981.62575000001</v>
      </c>
      <c r="Y16" s="136">
        <v>35591.829999999994</v>
      </c>
      <c r="Z16" s="136">
        <v>13295.750000000004</v>
      </c>
      <c r="AA16" s="136">
        <v>0</v>
      </c>
      <c r="AB16" s="133"/>
    </row>
    <row r="17" spans="3:28" ht="13.5" customHeight="1" thickBot="1">
      <c r="C17" s="285"/>
      <c r="D17" s="286"/>
      <c r="E17" s="286"/>
      <c r="F17" s="286"/>
      <c r="G17" s="286"/>
      <c r="H17" s="286"/>
      <c r="I17" s="286"/>
      <c r="J17" s="286"/>
      <c r="K17" s="286"/>
      <c r="L17" s="286"/>
      <c r="M17" s="287"/>
      <c r="P17" s="61" t="s">
        <v>558</v>
      </c>
      <c r="T17" s="65" t="s">
        <v>559</v>
      </c>
      <c r="W17" s="135" t="s">
        <v>555</v>
      </c>
      <c r="X17" s="136">
        <v>692016.45299999986</v>
      </c>
      <c r="Y17" s="136">
        <v>673814.31</v>
      </c>
      <c r="Z17" s="136">
        <v>578172.12999999989</v>
      </c>
      <c r="AA17" s="136">
        <v>498053.78</v>
      </c>
      <c r="AB17" s="133"/>
    </row>
    <row r="18" spans="3:28" ht="14.25" customHeight="1" thickBot="1">
      <c r="C18" s="126" t="s">
        <v>545</v>
      </c>
      <c r="D18" s="127"/>
      <c r="E18" s="288" t="s">
        <v>546</v>
      </c>
      <c r="F18" s="288"/>
      <c r="G18" s="288"/>
      <c r="H18" s="288"/>
      <c r="I18" s="288"/>
      <c r="J18" s="127"/>
      <c r="K18" s="288"/>
      <c r="L18" s="288"/>
      <c r="M18" s="128"/>
      <c r="P18" s="65" t="s">
        <v>560</v>
      </c>
      <c r="R18" s="124">
        <v>3056437</v>
      </c>
      <c r="T18" s="65" t="s">
        <v>560</v>
      </c>
      <c r="W18" s="135"/>
      <c r="X18" s="144">
        <v>1649011.4672499998</v>
      </c>
      <c r="Y18" s="144">
        <v>1145684.4500000002</v>
      </c>
      <c r="Z18" s="144">
        <v>1186047.8399999999</v>
      </c>
      <c r="AA18" s="144">
        <v>1154510.94</v>
      </c>
      <c r="AB18" s="133"/>
    </row>
    <row r="19" spans="3:28" ht="14.25" customHeight="1" thickBot="1">
      <c r="C19" s="129"/>
      <c r="D19" s="130"/>
      <c r="E19" s="130" t="s">
        <v>549</v>
      </c>
      <c r="F19" s="130" t="s">
        <v>550</v>
      </c>
      <c r="G19" s="131" t="s">
        <v>441</v>
      </c>
      <c r="H19" s="131" t="s">
        <v>300</v>
      </c>
      <c r="I19" s="131" t="s">
        <v>551</v>
      </c>
      <c r="J19" s="130"/>
      <c r="K19" s="130"/>
      <c r="L19" s="130"/>
      <c r="M19" s="132"/>
      <c r="P19" s="65" t="s">
        <v>561</v>
      </c>
      <c r="R19" s="124">
        <v>3863143</v>
      </c>
      <c r="T19" s="65" t="s">
        <v>561</v>
      </c>
    </row>
    <row r="20" spans="3:28" ht="14.25" customHeight="1">
      <c r="C20" s="137" t="s">
        <v>553</v>
      </c>
      <c r="D20" s="138"/>
      <c r="E20" s="139">
        <f>MP!AN108</f>
        <v>1872394.8196999999</v>
      </c>
      <c r="F20" s="139">
        <f>MP!AO108</f>
        <v>747825.55209999997</v>
      </c>
      <c r="G20" s="139">
        <f>MP!AQ108</f>
        <v>436278.31</v>
      </c>
      <c r="H20" s="139"/>
      <c r="I20" s="140">
        <f>SUM(E20:H20)</f>
        <v>3056498.6817999999</v>
      </c>
      <c r="J20" s="139"/>
      <c r="K20" s="139"/>
      <c r="L20" s="139"/>
      <c r="M20" s="141"/>
      <c r="P20" s="65" t="s">
        <v>554</v>
      </c>
      <c r="R20" s="124">
        <v>11725681</v>
      </c>
      <c r="T20" s="65" t="s">
        <v>554</v>
      </c>
      <c r="W20" s="135" t="s">
        <v>300</v>
      </c>
      <c r="X20" s="37" t="s">
        <v>548</v>
      </c>
      <c r="Y20" s="37" t="s">
        <v>491</v>
      </c>
      <c r="Z20" s="37" t="s">
        <v>492</v>
      </c>
      <c r="AA20" s="37" t="s">
        <v>493</v>
      </c>
    </row>
    <row r="21" spans="3:28" ht="14.25" customHeight="1">
      <c r="C21" s="137" t="s">
        <v>552</v>
      </c>
      <c r="D21" s="138"/>
      <c r="E21" s="139">
        <f>MP!AN71</f>
        <v>1372340.2183999997</v>
      </c>
      <c r="F21" s="139">
        <f>MP!AO71</f>
        <v>1760660.5015999994</v>
      </c>
      <c r="G21" s="139">
        <f>MP!AQ71</f>
        <v>0</v>
      </c>
      <c r="H21" s="139">
        <f>MP!AP71</f>
        <v>730142.52999999991</v>
      </c>
      <c r="I21" s="142">
        <f>SUM(E21:H21)</f>
        <v>3863143.2499999986</v>
      </c>
      <c r="J21" s="139"/>
      <c r="K21" s="139"/>
      <c r="L21" s="139"/>
      <c r="M21" s="141"/>
      <c r="P21" s="65" t="s">
        <v>562</v>
      </c>
      <c r="R21" s="124">
        <v>3266879</v>
      </c>
      <c r="T21" s="65" t="s">
        <v>562</v>
      </c>
    </row>
    <row r="22" spans="3:28" ht="14.25" customHeight="1">
      <c r="C22" s="137" t="s">
        <v>554</v>
      </c>
      <c r="D22" s="138"/>
      <c r="E22" s="139">
        <f>DTS!AN198</f>
        <v>3152342.7855383917</v>
      </c>
      <c r="F22" s="139">
        <f>DTS!AO198</f>
        <v>4595978.1430616081</v>
      </c>
      <c r="G22" s="139">
        <f>DTS!AQ198</f>
        <v>35591.829999999994</v>
      </c>
      <c r="H22" s="139">
        <f>DTS!AP198</f>
        <v>3941768.4013999994</v>
      </c>
      <c r="I22" s="143">
        <f>SUM(E22:H22)</f>
        <v>11725681.16</v>
      </c>
      <c r="J22" s="139"/>
      <c r="K22" s="139"/>
      <c r="L22" s="139"/>
      <c r="M22" s="141"/>
      <c r="P22" s="65" t="s">
        <v>563</v>
      </c>
      <c r="R22" s="124">
        <v>2113551</v>
      </c>
      <c r="T22" s="65" t="s">
        <v>563</v>
      </c>
    </row>
    <row r="23" spans="3:28" ht="14.25" customHeight="1">
      <c r="C23" s="137" t="s">
        <v>555</v>
      </c>
      <c r="D23" s="138"/>
      <c r="E23" s="139">
        <f>DTS!AN166+DTS!AN74+DTS!AN36</f>
        <v>3863371.2729164842</v>
      </c>
      <c r="F23" s="139">
        <f>DTS!AO166+DTS!AO74+DTS!AO36</f>
        <v>929329.05439999991</v>
      </c>
      <c r="G23" s="139">
        <f>DTS!AQ166+DTS!AQ74+DTS!AQ36</f>
        <v>673814.31</v>
      </c>
      <c r="H23" s="139">
        <f>DTS!AP166+DTS!AP74</f>
        <v>72446.312683515484</v>
      </c>
      <c r="I23" s="143">
        <f>SUM(E23:H23)</f>
        <v>5538960.9499999993</v>
      </c>
      <c r="J23" s="139"/>
      <c r="K23" s="139"/>
      <c r="L23" s="139"/>
      <c r="M23" s="141"/>
      <c r="P23" s="65" t="s">
        <v>564</v>
      </c>
      <c r="R23" s="124">
        <v>158531</v>
      </c>
      <c r="T23" s="65" t="s">
        <v>564</v>
      </c>
      <c r="W23" s="135" t="s">
        <v>552</v>
      </c>
      <c r="X23" s="136">
        <v>748396.09324999992</v>
      </c>
      <c r="Y23" s="136">
        <v>730142.52999999991</v>
      </c>
      <c r="Z23" s="136">
        <v>628608.35000000009</v>
      </c>
      <c r="AA23" s="136">
        <v>736280.22</v>
      </c>
    </row>
    <row r="24" spans="3:28" ht="13.5" customHeight="1">
      <c r="C24" s="146"/>
      <c r="D24" s="138"/>
      <c r="E24" s="139"/>
      <c r="F24" s="139"/>
      <c r="G24" s="139"/>
      <c r="H24" s="139"/>
      <c r="I24" s="139"/>
      <c r="J24" s="139"/>
      <c r="K24" s="139"/>
      <c r="L24" s="139"/>
      <c r="M24" s="141"/>
      <c r="W24" s="135" t="s">
        <v>554</v>
      </c>
      <c r="X24" s="136">
        <v>4040312.6114349989</v>
      </c>
      <c r="Y24" s="136">
        <v>3941768.4013999994</v>
      </c>
      <c r="Z24" s="136">
        <v>3696079.8697000016</v>
      </c>
      <c r="AA24" s="136">
        <v>3479820.1136000012</v>
      </c>
    </row>
    <row r="25" spans="3:28" ht="13.5" thickBot="1">
      <c r="C25" s="147" t="s">
        <v>302</v>
      </c>
      <c r="D25" s="148"/>
      <c r="E25" s="149">
        <f>SUM(E20:E24)</f>
        <v>10260449.096554875</v>
      </c>
      <c r="F25" s="149">
        <f t="shared" ref="F25:I25" si="0">SUM(F20:F24)</f>
        <v>8033793.251161607</v>
      </c>
      <c r="G25" s="149">
        <f t="shared" si="0"/>
        <v>1145684.4500000002</v>
      </c>
      <c r="H25" s="149">
        <f t="shared" si="0"/>
        <v>4744357.2440835144</v>
      </c>
      <c r="I25" s="149">
        <f t="shared" si="0"/>
        <v>24184284.041799996</v>
      </c>
      <c r="J25" s="149"/>
      <c r="K25" s="149"/>
      <c r="L25" s="149"/>
      <c r="M25" s="150"/>
      <c r="R25" s="124">
        <v>24184222</v>
      </c>
      <c r="U25" s="152">
        <v>0.23999999836087227</v>
      </c>
      <c r="W25" s="135" t="s">
        <v>555</v>
      </c>
      <c r="X25" s="136">
        <v>74257.470500603318</v>
      </c>
      <c r="Y25" s="136">
        <v>72446.312683515251</v>
      </c>
      <c r="Z25" s="136">
        <v>69391.492528296076</v>
      </c>
      <c r="AA25" s="136">
        <v>67448.730351646431</v>
      </c>
    </row>
    <row r="26" spans="3:28" ht="12.75" customHeight="1" thickBot="1">
      <c r="W26" s="135"/>
      <c r="X26" s="144">
        <v>4862966.1751856022</v>
      </c>
      <c r="Y26" s="144">
        <v>4744357.2440835144</v>
      </c>
      <c r="Z26" s="144">
        <v>4394079.7122282973</v>
      </c>
      <c r="AA26" s="144">
        <v>4283549.0639516478</v>
      </c>
    </row>
    <row r="27" spans="3:28" ht="5.25" customHeight="1" thickTop="1" thickBot="1"/>
    <row r="28" spans="3:28" ht="12.75" customHeight="1">
      <c r="C28" s="282" t="s">
        <v>692</v>
      </c>
      <c r="D28" s="283"/>
      <c r="E28" s="283"/>
      <c r="F28" s="283"/>
      <c r="G28" s="283"/>
      <c r="H28" s="283"/>
      <c r="I28" s="283"/>
      <c r="J28" s="283"/>
      <c r="K28" s="283"/>
      <c r="L28" s="283"/>
      <c r="M28" s="284"/>
    </row>
    <row r="29" spans="3:28" ht="12.75" customHeight="1">
      <c r="C29" s="285"/>
      <c r="D29" s="286"/>
      <c r="E29" s="286"/>
      <c r="F29" s="286"/>
      <c r="G29" s="286"/>
      <c r="H29" s="286"/>
      <c r="I29" s="286"/>
      <c r="J29" s="286"/>
      <c r="K29" s="286"/>
      <c r="L29" s="286"/>
      <c r="M29" s="287"/>
      <c r="W29" s="65" t="s">
        <v>302</v>
      </c>
      <c r="X29" s="37" t="s">
        <v>548</v>
      </c>
      <c r="Y29" s="37" t="s">
        <v>491</v>
      </c>
      <c r="Z29" s="37" t="s">
        <v>492</v>
      </c>
      <c r="AA29" s="37" t="s">
        <v>493</v>
      </c>
    </row>
    <row r="30" spans="3:28" ht="13.5" customHeight="1" thickBot="1">
      <c r="C30" s="285"/>
      <c r="D30" s="286"/>
      <c r="E30" s="286"/>
      <c r="F30" s="286"/>
      <c r="G30" s="286"/>
      <c r="H30" s="286"/>
      <c r="I30" s="286"/>
      <c r="J30" s="286"/>
      <c r="K30" s="286"/>
      <c r="L30" s="286"/>
      <c r="M30" s="287"/>
      <c r="P30" s="61" t="s">
        <v>565</v>
      </c>
      <c r="W30" s="61"/>
    </row>
    <row r="31" spans="3:28" ht="15" customHeight="1" thickBot="1">
      <c r="C31" s="126" t="s">
        <v>545</v>
      </c>
      <c r="D31" s="127"/>
      <c r="E31" s="288" t="s">
        <v>546</v>
      </c>
      <c r="F31" s="288"/>
      <c r="G31" s="288"/>
      <c r="H31" s="288"/>
      <c r="I31" s="288"/>
      <c r="J31" s="127"/>
      <c r="K31" s="288"/>
      <c r="L31" s="288"/>
      <c r="M31" s="128"/>
      <c r="P31" s="65" t="s">
        <v>560</v>
      </c>
      <c r="R31" s="124">
        <v>2997993</v>
      </c>
      <c r="W31" s="61"/>
    </row>
    <row r="32" spans="3:28" ht="15" customHeight="1" thickBot="1">
      <c r="C32" s="129"/>
      <c r="D32" s="130"/>
      <c r="E32" s="130" t="s">
        <v>549</v>
      </c>
      <c r="F32" s="130" t="s">
        <v>550</v>
      </c>
      <c r="G32" s="131" t="s">
        <v>441</v>
      </c>
      <c r="H32" s="131" t="s">
        <v>300</v>
      </c>
      <c r="I32" s="131" t="s">
        <v>551</v>
      </c>
      <c r="J32" s="130"/>
      <c r="K32" s="130"/>
      <c r="L32" s="130"/>
      <c r="M32" s="132"/>
      <c r="P32" s="65" t="s">
        <v>561</v>
      </c>
      <c r="R32" s="124">
        <v>4846418</v>
      </c>
      <c r="W32" s="135" t="s">
        <v>552</v>
      </c>
      <c r="X32" s="136">
        <v>7007325.2117499989</v>
      </c>
      <c r="Y32" s="136">
        <v>6919580.129999999</v>
      </c>
      <c r="Z32" s="136">
        <v>7844410.910000002</v>
      </c>
      <c r="AA32" s="136">
        <v>7506895.5599999996</v>
      </c>
    </row>
    <row r="33" spans="3:27" ht="15" customHeight="1">
      <c r="C33" s="137" t="s">
        <v>553</v>
      </c>
      <c r="D33" s="138"/>
      <c r="E33" s="139">
        <f>MP!AI108</f>
        <v>1754994.7563</v>
      </c>
      <c r="F33" s="139">
        <f>MP!AJ108</f>
        <v>648418.47369999997</v>
      </c>
      <c r="G33" s="139">
        <f>MP!AL108</f>
        <v>594579.95999999985</v>
      </c>
      <c r="H33" s="139">
        <f>MP!AK108</f>
        <v>0</v>
      </c>
      <c r="I33" s="140">
        <f>SUM(E33:H33)</f>
        <v>2997993.19</v>
      </c>
      <c r="J33" s="139"/>
      <c r="K33" s="139"/>
      <c r="L33" s="139"/>
      <c r="M33" s="141"/>
      <c r="P33" s="65" t="s">
        <v>554</v>
      </c>
      <c r="R33" s="124">
        <v>10837397</v>
      </c>
      <c r="W33" s="135" t="s">
        <v>554</v>
      </c>
      <c r="X33" s="136">
        <v>12158441.275403745</v>
      </c>
      <c r="Y33" s="136">
        <v>11725681.16</v>
      </c>
      <c r="Z33" s="136">
        <v>10837397.010000002</v>
      </c>
      <c r="AA33" s="136">
        <v>10421697.540000001</v>
      </c>
    </row>
    <row r="34" spans="3:27" ht="15" customHeight="1">
      <c r="C34" s="137" t="s">
        <v>552</v>
      </c>
      <c r="D34" s="138"/>
      <c r="E34" s="139">
        <f>MP!AI71</f>
        <v>1994882.8682000006</v>
      </c>
      <c r="F34" s="139">
        <f>MP!AJ71</f>
        <v>2222926.5018000002</v>
      </c>
      <c r="G34" s="139">
        <f>MP!AL71</f>
        <v>0</v>
      </c>
      <c r="H34" s="139">
        <f>MP!AK71</f>
        <v>628608.35000000009</v>
      </c>
      <c r="I34" s="142">
        <f>SUM(E34:H34)</f>
        <v>4846417.7200000007</v>
      </c>
      <c r="J34" s="139"/>
      <c r="K34" s="139"/>
      <c r="L34" s="139"/>
      <c r="M34" s="141"/>
      <c r="P34" s="65" t="s">
        <v>562</v>
      </c>
      <c r="R34" s="124">
        <v>2892526</v>
      </c>
      <c r="W34" s="135" t="s">
        <v>555</v>
      </c>
      <c r="X34" s="136">
        <v>5511021.1308170864</v>
      </c>
      <c r="Y34" s="136">
        <v>5538960.9499999993</v>
      </c>
      <c r="Z34" s="136">
        <v>5082059.8299999991</v>
      </c>
      <c r="AA34" s="136">
        <v>4778985.3999999985</v>
      </c>
    </row>
    <row r="35" spans="3:27" ht="15" customHeight="1" thickBot="1">
      <c r="C35" s="137" t="s">
        <v>554</v>
      </c>
      <c r="D35" s="138"/>
      <c r="E35" s="139">
        <f>DTS!AI198</f>
        <v>2812776.7173244664</v>
      </c>
      <c r="F35" s="139">
        <f>DTS!AJ198</f>
        <v>4315244.6729755346</v>
      </c>
      <c r="G35" s="139">
        <f>DTS!AL198</f>
        <v>13295.750000000004</v>
      </c>
      <c r="H35" s="139">
        <f>DTS!AK198</f>
        <v>3696079.8697000016</v>
      </c>
      <c r="I35" s="143">
        <f>SUM(E35:H35)</f>
        <v>10837397.010000002</v>
      </c>
      <c r="J35" s="139"/>
      <c r="K35" s="139"/>
      <c r="L35" s="139"/>
      <c r="M35" s="141"/>
      <c r="P35" s="65" t="s">
        <v>563</v>
      </c>
      <c r="R35" s="124">
        <v>2076863</v>
      </c>
      <c r="W35" s="61"/>
      <c r="X35" s="144">
        <v>24676787.617970832</v>
      </c>
      <c r="Y35" s="144">
        <v>24184222.239999998</v>
      </c>
      <c r="Z35" s="144">
        <v>23763867.75</v>
      </c>
      <c r="AA35" s="144">
        <v>22707578.5</v>
      </c>
    </row>
    <row r="36" spans="3:27" ht="15" customHeight="1" thickTop="1">
      <c r="C36" s="137" t="s">
        <v>555</v>
      </c>
      <c r="D36" s="138"/>
      <c r="E36" s="139">
        <f>DTS!AI166+DTS!AI74+DTS!AI36</f>
        <v>3539813.8527805787</v>
      </c>
      <c r="F36" s="139">
        <f>DTS!AJ166+DTS!AJ74+DTS!AJ36</f>
        <v>894682.3546911244</v>
      </c>
      <c r="G36" s="139">
        <f>DTS!AL166+DTS!AL74+DTS!AL36</f>
        <v>578172.12999999989</v>
      </c>
      <c r="H36" s="139">
        <f>DTS!AK166+DTS!AK74+DTS!AK36</f>
        <v>69391.492528296469</v>
      </c>
      <c r="I36" s="143">
        <f>SUM(E36:H36)</f>
        <v>5082059.8299999991</v>
      </c>
      <c r="J36" s="139"/>
      <c r="K36" s="139"/>
      <c r="L36" s="139"/>
      <c r="M36" s="141"/>
      <c r="P36" s="65" t="s">
        <v>564</v>
      </c>
      <c r="R36" s="124">
        <v>112671</v>
      </c>
    </row>
    <row r="37" spans="3:27" ht="6" customHeight="1">
      <c r="C37" s="146"/>
      <c r="D37" s="138"/>
      <c r="E37" s="139"/>
      <c r="F37" s="139"/>
      <c r="G37" s="139"/>
      <c r="H37" s="139"/>
      <c r="I37" s="139"/>
      <c r="J37" s="139"/>
      <c r="K37" s="139"/>
      <c r="L37" s="139"/>
      <c r="M37" s="141"/>
    </row>
    <row r="38" spans="3:27" ht="13.5" thickBot="1">
      <c r="C38" s="147" t="s">
        <v>302</v>
      </c>
      <c r="D38" s="148"/>
      <c r="E38" s="149">
        <f>SUM(E33:E37)</f>
        <v>10102468.194605045</v>
      </c>
      <c r="F38" s="149">
        <f t="shared" ref="F38:H38" si="1">SUM(F33:F37)</f>
        <v>8081272.0031666597</v>
      </c>
      <c r="G38" s="149">
        <f t="shared" si="1"/>
        <v>1186047.8399999999</v>
      </c>
      <c r="H38" s="149">
        <f t="shared" si="1"/>
        <v>4394079.7122282973</v>
      </c>
      <c r="I38" s="149">
        <f>SUM(I33:I36)</f>
        <v>23763867.75</v>
      </c>
      <c r="J38" s="149"/>
      <c r="K38" s="149"/>
      <c r="L38" s="149"/>
      <c r="M38" s="150"/>
      <c r="R38" s="124">
        <v>23763868</v>
      </c>
      <c r="U38" s="152">
        <v>-0.25</v>
      </c>
    </row>
    <row r="39" spans="3:27" ht="8.25" customHeight="1" thickBot="1">
      <c r="U39" s="152"/>
    </row>
    <row r="40" spans="3:27" ht="12.75" customHeight="1">
      <c r="C40" s="282" t="s">
        <v>693</v>
      </c>
      <c r="D40" s="283"/>
      <c r="E40" s="283"/>
      <c r="F40" s="283"/>
      <c r="G40" s="283"/>
      <c r="H40" s="283"/>
      <c r="I40" s="283"/>
      <c r="J40" s="283"/>
      <c r="K40" s="283"/>
      <c r="L40" s="283"/>
      <c r="M40" s="284"/>
      <c r="U40" s="152"/>
    </row>
    <row r="41" spans="3:27" ht="12.75" customHeight="1">
      <c r="C41" s="285"/>
      <c r="D41" s="286"/>
      <c r="E41" s="286"/>
      <c r="F41" s="286"/>
      <c r="G41" s="286"/>
      <c r="H41" s="286"/>
      <c r="I41" s="286"/>
      <c r="J41" s="286"/>
      <c r="K41" s="286"/>
      <c r="L41" s="286"/>
      <c r="M41" s="287"/>
      <c r="U41" s="152"/>
    </row>
    <row r="42" spans="3:27" ht="13.5" customHeight="1" thickBot="1">
      <c r="C42" s="285"/>
      <c r="D42" s="286"/>
      <c r="E42" s="286"/>
      <c r="F42" s="286"/>
      <c r="G42" s="286"/>
      <c r="H42" s="286"/>
      <c r="I42" s="286"/>
      <c r="J42" s="286"/>
      <c r="K42" s="286"/>
      <c r="L42" s="286"/>
      <c r="M42" s="287"/>
      <c r="P42" s="61" t="s">
        <v>566</v>
      </c>
      <c r="U42" s="152"/>
    </row>
    <row r="43" spans="3:27" ht="14.25" customHeight="1" thickBot="1">
      <c r="C43" s="126" t="s">
        <v>545</v>
      </c>
      <c r="D43" s="127"/>
      <c r="E43" s="288" t="s">
        <v>546</v>
      </c>
      <c r="F43" s="288"/>
      <c r="G43" s="288"/>
      <c r="H43" s="288"/>
      <c r="I43" s="288"/>
      <c r="J43" s="127"/>
      <c r="K43" s="288"/>
      <c r="L43" s="288"/>
      <c r="M43" s="128"/>
      <c r="P43" s="65" t="s">
        <v>560</v>
      </c>
      <c r="R43" s="124">
        <v>3122080</v>
      </c>
      <c r="U43" s="152"/>
    </row>
    <row r="44" spans="3:27" ht="14.25" customHeight="1" thickBot="1">
      <c r="C44" s="129"/>
      <c r="D44" s="130"/>
      <c r="E44" s="130" t="s">
        <v>549</v>
      </c>
      <c r="F44" s="130" t="s">
        <v>550</v>
      </c>
      <c r="G44" s="131" t="s">
        <v>441</v>
      </c>
      <c r="H44" s="131" t="s">
        <v>300</v>
      </c>
      <c r="I44" s="131" t="s">
        <v>551</v>
      </c>
      <c r="J44" s="130"/>
      <c r="K44" s="130"/>
      <c r="L44" s="130"/>
      <c r="M44" s="132"/>
      <c r="P44" s="65" t="s">
        <v>561</v>
      </c>
      <c r="R44" s="124">
        <v>4384815</v>
      </c>
      <c r="U44" s="152"/>
    </row>
    <row r="45" spans="3:27" ht="14.25" customHeight="1">
      <c r="C45" s="137" t="s">
        <v>553</v>
      </c>
      <c r="D45" s="138"/>
      <c r="E45" s="139">
        <f>MP!AD108</f>
        <v>1929568.7339999997</v>
      </c>
      <c r="F45" s="139">
        <f>MP!AE108</f>
        <v>536054.36599999992</v>
      </c>
      <c r="G45" s="139">
        <f>MP!AG108</f>
        <v>656457.15999999992</v>
      </c>
      <c r="H45" s="139">
        <f>MP!AF108</f>
        <v>0</v>
      </c>
      <c r="I45" s="140">
        <f>SUM(E45:H45)</f>
        <v>3122080.26</v>
      </c>
      <c r="J45" s="139"/>
      <c r="K45" s="139"/>
      <c r="L45" s="139"/>
      <c r="M45" s="141"/>
      <c r="P45" s="65" t="s">
        <v>554</v>
      </c>
      <c r="R45" s="124">
        <v>10421698</v>
      </c>
      <c r="U45" s="152"/>
    </row>
    <row r="46" spans="3:27" ht="14.25" customHeight="1">
      <c r="C46" s="137" t="s">
        <v>552</v>
      </c>
      <c r="D46" s="138"/>
      <c r="E46" s="139">
        <f>MP!AD71</f>
        <v>1865552.8927</v>
      </c>
      <c r="F46" s="139">
        <f>MP!AE71</f>
        <v>1782982.1873000001</v>
      </c>
      <c r="G46" s="139">
        <f>MP!AG71</f>
        <v>0</v>
      </c>
      <c r="H46" s="139">
        <f>MP!AF71</f>
        <v>736280.22</v>
      </c>
      <c r="I46" s="142">
        <f>SUM(E46:H46)</f>
        <v>4384815.3</v>
      </c>
      <c r="J46" s="139"/>
      <c r="K46" s="139"/>
      <c r="L46" s="139"/>
      <c r="M46" s="141"/>
      <c r="P46" s="65" t="s">
        <v>562</v>
      </c>
      <c r="R46" s="124">
        <v>2938880</v>
      </c>
      <c r="U46" s="152"/>
    </row>
    <row r="47" spans="3:27" ht="14.25" customHeight="1">
      <c r="C47" s="137" t="s">
        <v>554</v>
      </c>
      <c r="D47" s="138"/>
      <c r="E47" s="139">
        <f>DTS!AD198</f>
        <v>2589161.5619021873</v>
      </c>
      <c r="F47" s="139">
        <f>DTS!AE198</f>
        <v>4352715.8644978134</v>
      </c>
      <c r="G47" s="139">
        <f>DTS!AG198</f>
        <v>0</v>
      </c>
      <c r="H47" s="139">
        <f>DTS!AF198</f>
        <v>3479820.1136000012</v>
      </c>
      <c r="I47" s="143">
        <f>SUM(E47:H47)</f>
        <v>10421697.540000001</v>
      </c>
      <c r="J47" s="139"/>
      <c r="K47" s="139"/>
      <c r="L47" s="139"/>
      <c r="M47" s="141"/>
      <c r="P47" s="65" t="s">
        <v>563</v>
      </c>
      <c r="R47" s="124">
        <v>1814850</v>
      </c>
      <c r="U47" s="152"/>
    </row>
    <row r="48" spans="3:27" ht="14.25" customHeight="1">
      <c r="C48" s="137" t="s">
        <v>555</v>
      </c>
      <c r="D48" s="138"/>
      <c r="E48" s="139">
        <f>DTS!AD166+DTS!AD74+DTS!AD36</f>
        <v>3455825.5260598315</v>
      </c>
      <c r="F48" s="139">
        <f>DTS!AE166+DTS!AE74+DTS!AE36</f>
        <v>757657.36358852137</v>
      </c>
      <c r="G48" s="139">
        <f>DTS!AG166+DTS!AG74+DTS!AG36</f>
        <v>498053.78</v>
      </c>
      <c r="H48" s="139">
        <f>DTS!AF166+DTS!AF74+DTS!AF36</f>
        <v>67448.73035164662</v>
      </c>
      <c r="I48" s="143">
        <f>SUM(E48:H48)</f>
        <v>4778985.3999999994</v>
      </c>
      <c r="J48" s="139"/>
      <c r="K48" s="139"/>
      <c r="L48" s="139"/>
      <c r="M48" s="141"/>
      <c r="P48" s="65" t="s">
        <v>564</v>
      </c>
      <c r="R48" s="124">
        <v>25256</v>
      </c>
      <c r="U48" s="152"/>
    </row>
    <row r="49" spans="3:28" ht="6.75" customHeight="1">
      <c r="C49" s="146"/>
      <c r="D49" s="138"/>
      <c r="E49" s="139"/>
      <c r="F49" s="139"/>
      <c r="G49" s="139"/>
      <c r="H49" s="139"/>
      <c r="I49" s="139"/>
      <c r="J49" s="139"/>
      <c r="K49" s="139"/>
      <c r="L49" s="139"/>
      <c r="M49" s="141"/>
      <c r="U49" s="152"/>
    </row>
    <row r="50" spans="3:28" ht="13.5" thickBot="1">
      <c r="C50" s="147" t="s">
        <v>302</v>
      </c>
      <c r="D50" s="148"/>
      <c r="E50" s="149">
        <f>SUM(E45:E49)</f>
        <v>9840108.7146620192</v>
      </c>
      <c r="F50" s="149">
        <f t="shared" ref="F50" si="2">SUM(F45:F49)</f>
        <v>7429409.7813863344</v>
      </c>
      <c r="G50" s="149">
        <f t="shared" ref="G50" si="3">SUM(G45:G49)</f>
        <v>1154510.94</v>
      </c>
      <c r="H50" s="149">
        <f t="shared" ref="H50" si="4">SUM(H45:H49)</f>
        <v>4283549.0639516478</v>
      </c>
      <c r="I50" s="149">
        <f>SUM(I45:I48)</f>
        <v>22707578.5</v>
      </c>
      <c r="J50" s="149"/>
      <c r="K50" s="149"/>
      <c r="L50" s="149"/>
      <c r="M50" s="150"/>
      <c r="R50" s="124">
        <v>22707579</v>
      </c>
      <c r="U50" s="152">
        <v>-0.5</v>
      </c>
    </row>
    <row r="51" spans="3:28" ht="11.25" thickBot="1">
      <c r="U51" s="153"/>
    </row>
    <row r="52" spans="3:28" ht="10.5" customHeight="1">
      <c r="C52" s="282" t="s">
        <v>694</v>
      </c>
      <c r="D52" s="283"/>
      <c r="E52" s="283"/>
      <c r="F52" s="283"/>
      <c r="G52" s="283"/>
      <c r="H52" s="283"/>
      <c r="I52" s="283"/>
      <c r="J52" s="283"/>
      <c r="K52" s="283"/>
      <c r="L52" s="283"/>
      <c r="M52" s="284"/>
      <c r="U52" s="153"/>
    </row>
    <row r="53" spans="3:28" ht="10.5" customHeight="1">
      <c r="C53" s="285"/>
      <c r="D53" s="286"/>
      <c r="E53" s="286"/>
      <c r="F53" s="286"/>
      <c r="G53" s="286"/>
      <c r="H53" s="286"/>
      <c r="I53" s="286"/>
      <c r="J53" s="286"/>
      <c r="K53" s="286"/>
      <c r="L53" s="286"/>
      <c r="M53" s="287"/>
      <c r="U53" s="153"/>
    </row>
    <row r="54" spans="3:28" ht="13.5" customHeight="1" thickBot="1">
      <c r="C54" s="285"/>
      <c r="D54" s="286"/>
      <c r="E54" s="286"/>
      <c r="F54" s="286"/>
      <c r="G54" s="286"/>
      <c r="H54" s="286"/>
      <c r="I54" s="286"/>
      <c r="J54" s="286"/>
      <c r="K54" s="286"/>
      <c r="L54" s="286"/>
      <c r="M54" s="287"/>
      <c r="P54" s="61" t="s">
        <v>567</v>
      </c>
      <c r="U54" s="153"/>
    </row>
    <row r="55" spans="3:28" ht="16.5" thickBot="1">
      <c r="C55" s="126" t="s">
        <v>545</v>
      </c>
      <c r="D55" s="127"/>
      <c r="E55" s="288" t="s">
        <v>546</v>
      </c>
      <c r="F55" s="288"/>
      <c r="G55" s="288"/>
      <c r="H55" s="288"/>
      <c r="I55" s="288"/>
      <c r="J55" s="127"/>
      <c r="K55" s="288"/>
      <c r="L55" s="288"/>
      <c r="M55" s="128"/>
      <c r="P55" s="65" t="s">
        <v>560</v>
      </c>
      <c r="R55" s="124">
        <v>1825050</v>
      </c>
      <c r="U55" s="153"/>
    </row>
    <row r="56" spans="3:28" ht="13.5" thickBot="1">
      <c r="C56" s="129"/>
      <c r="D56" s="130"/>
      <c r="E56" s="130" t="s">
        <v>549</v>
      </c>
      <c r="F56" s="130" t="s">
        <v>550</v>
      </c>
      <c r="G56" s="131" t="s">
        <v>441</v>
      </c>
      <c r="H56" s="131" t="s">
        <v>300</v>
      </c>
      <c r="I56" s="131" t="s">
        <v>551</v>
      </c>
      <c r="J56" s="130"/>
      <c r="K56" s="130"/>
      <c r="L56" s="130"/>
      <c r="M56" s="132"/>
      <c r="P56" s="65" t="s">
        <v>561</v>
      </c>
      <c r="R56" s="124">
        <v>3138454</v>
      </c>
      <c r="U56" s="153"/>
      <c r="X56"/>
      <c r="AB56" s="125"/>
    </row>
    <row r="57" spans="3:28" ht="12.75">
      <c r="C57" s="137" t="s">
        <v>553</v>
      </c>
      <c r="D57" s="138"/>
      <c r="E57" s="139">
        <f>MP!Y108</f>
        <v>1183821.02</v>
      </c>
      <c r="F57" s="139">
        <f>MP!Z108</f>
        <v>320572.14</v>
      </c>
      <c r="G57" s="139">
        <f>MP!AB108</f>
        <v>320656.5799999999</v>
      </c>
      <c r="H57" s="139">
        <f>MP!AA108</f>
        <v>0</v>
      </c>
      <c r="I57" s="140">
        <f>SUM(E57:H57)</f>
        <v>1825049.74</v>
      </c>
      <c r="J57" s="139"/>
      <c r="K57" s="139"/>
      <c r="L57" s="139"/>
      <c r="M57" s="141"/>
      <c r="P57" s="65" t="s">
        <v>554</v>
      </c>
      <c r="R57" s="124">
        <v>10796159</v>
      </c>
      <c r="U57" s="153"/>
      <c r="X57"/>
      <c r="AB57" s="125"/>
    </row>
    <row r="58" spans="3:28" ht="12.75">
      <c r="C58" s="137" t="s">
        <v>552</v>
      </c>
      <c r="D58" s="138"/>
      <c r="E58" s="139">
        <f>MP!Y71</f>
        <v>1196185.7029000006</v>
      </c>
      <c r="F58" s="139">
        <f>MP!Z71</f>
        <v>1252299.7571</v>
      </c>
      <c r="G58" s="139">
        <f>MP!AB71</f>
        <v>0</v>
      </c>
      <c r="H58" s="139">
        <f>MP!AA71</f>
        <v>689968.16</v>
      </c>
      <c r="I58" s="142">
        <f>SUM(E58:H58)</f>
        <v>3138453.620000001</v>
      </c>
      <c r="J58" s="139"/>
      <c r="K58" s="139"/>
      <c r="L58" s="139"/>
      <c r="M58" s="141"/>
      <c r="P58" s="65" t="s">
        <v>562</v>
      </c>
      <c r="R58" s="124">
        <v>2158512</v>
      </c>
      <c r="U58" s="153"/>
      <c r="X58"/>
      <c r="Y58" s="154"/>
      <c r="Z58" s="155" t="s">
        <v>568</v>
      </c>
      <c r="AA58" s="156" t="s">
        <v>569</v>
      </c>
      <c r="AB58" s="156" t="s">
        <v>570</v>
      </c>
    </row>
    <row r="59" spans="3:28" ht="12.75">
      <c r="C59" s="137" t="s">
        <v>554</v>
      </c>
      <c r="D59" s="138"/>
      <c r="E59" s="139">
        <f>DTS!Y198</f>
        <v>2903851.0577769685</v>
      </c>
      <c r="F59" s="139">
        <f>DTS!Z198</f>
        <v>4887767.0038230335</v>
      </c>
      <c r="G59" s="139">
        <f>DTS!AB198</f>
        <v>0</v>
      </c>
      <c r="H59" s="139">
        <f>DTS!AA198</f>
        <v>3004540.8184000002</v>
      </c>
      <c r="I59" s="143">
        <f>SUM(E59:H59)</f>
        <v>10796158.880000003</v>
      </c>
      <c r="J59" s="139"/>
      <c r="K59" s="139"/>
      <c r="L59" s="139"/>
      <c r="M59" s="141"/>
      <c r="P59" s="65" t="s">
        <v>563</v>
      </c>
      <c r="R59" s="124">
        <v>1721403</v>
      </c>
      <c r="X59"/>
      <c r="Y59" s="157"/>
      <c r="Z59" s="158" t="s">
        <v>491</v>
      </c>
      <c r="AA59" s="159" t="s">
        <v>491</v>
      </c>
      <c r="AB59" s="159" t="s">
        <v>490</v>
      </c>
    </row>
    <row r="60" spans="3:28" ht="12.75">
      <c r="C60" s="137" t="s">
        <v>555</v>
      </c>
      <c r="D60" s="138"/>
      <c r="E60" s="139">
        <f>DTS!Y166+DTS!Y74+DTS!Y36</f>
        <v>2664485.1541421842</v>
      </c>
      <c r="F60" s="139">
        <f>DTS!Z166+DTS!Z74+DTS!Z36</f>
        <v>707916.97545762965</v>
      </c>
      <c r="G60" s="139">
        <f>DTS!AB166+DTS!AB74</f>
        <v>482578.9</v>
      </c>
      <c r="H60" s="139">
        <f>DTS!AA166+DTS!AA74</f>
        <v>66199.500400186895</v>
      </c>
      <c r="I60" s="143">
        <f>SUM(E60:H60)</f>
        <v>3921180.5300000007</v>
      </c>
      <c r="J60" s="139"/>
      <c r="K60" s="139"/>
      <c r="L60" s="139"/>
      <c r="M60" s="141"/>
      <c r="P60" s="65" t="s">
        <v>564</v>
      </c>
      <c r="R60" s="124">
        <v>41266</v>
      </c>
      <c r="X60"/>
      <c r="Y60" s="157"/>
      <c r="Z60" s="160" t="s">
        <v>571</v>
      </c>
      <c r="AA60" s="161" t="s">
        <v>572</v>
      </c>
      <c r="AB60" s="162" t="s">
        <v>573</v>
      </c>
    </row>
    <row r="61" spans="3:28" ht="12.75">
      <c r="C61" s="146"/>
      <c r="D61" s="138"/>
      <c r="E61" s="139"/>
      <c r="F61" s="139"/>
      <c r="G61" s="139"/>
      <c r="H61" s="139"/>
      <c r="I61" s="139"/>
      <c r="J61" s="139"/>
      <c r="K61" s="139"/>
      <c r="L61" s="139"/>
      <c r="M61" s="141"/>
      <c r="X61"/>
      <c r="Y61" s="163"/>
      <c r="Z61" s="164"/>
      <c r="AA61" s="164"/>
      <c r="AB61" s="164"/>
    </row>
    <row r="62" spans="3:28" ht="13.5" thickBot="1">
      <c r="C62" s="147" t="s">
        <v>302</v>
      </c>
      <c r="D62" s="148"/>
      <c r="E62" s="149">
        <f>SUM(E57:E61)</f>
        <v>7948342.9348191526</v>
      </c>
      <c r="F62" s="149">
        <f t="shared" ref="F62" si="5">SUM(F57:F61)</f>
        <v>7168555.8763806634</v>
      </c>
      <c r="G62" s="149">
        <f t="shared" ref="G62" si="6">SUM(G57:G61)</f>
        <v>803235.48</v>
      </c>
      <c r="H62" s="149">
        <f t="shared" ref="H62" si="7">SUM(H57:H61)</f>
        <v>3760708.4788001874</v>
      </c>
      <c r="I62" s="149">
        <f>SUM(I57:I60)</f>
        <v>19680842.770000003</v>
      </c>
      <c r="J62" s="149"/>
      <c r="K62" s="149"/>
      <c r="L62" s="149"/>
      <c r="M62" s="150"/>
      <c r="R62" s="124">
        <v>19680844</v>
      </c>
      <c r="U62" s="152">
        <v>-1.2299999929964542</v>
      </c>
      <c r="X62"/>
      <c r="Y62" s="165" t="s">
        <v>574</v>
      </c>
      <c r="Z62" s="164"/>
      <c r="AA62" s="166">
        <v>1.0256928044634797</v>
      </c>
      <c r="AB62" s="166">
        <v>1.0269999999999999</v>
      </c>
    </row>
    <row r="63" spans="3:28" ht="11.25">
      <c r="X63"/>
      <c r="Y63" s="165" t="s">
        <v>575</v>
      </c>
      <c r="Z63" s="164"/>
      <c r="AA63" s="166">
        <v>1.0160936515478685</v>
      </c>
      <c r="AB63" s="166">
        <v>1.0343536142846024</v>
      </c>
    </row>
    <row r="64" spans="3:28" ht="11.25">
      <c r="X64"/>
      <c r="Y64" s="165" t="s">
        <v>576</v>
      </c>
      <c r="Z64" s="164"/>
      <c r="AA64" s="166">
        <v>1.0160936515478685</v>
      </c>
      <c r="AB64" s="166">
        <v>1.0326566587241051</v>
      </c>
    </row>
    <row r="65" spans="3:28" ht="11.25">
      <c r="X65"/>
      <c r="Y65" s="165" t="s">
        <v>577</v>
      </c>
      <c r="Z65" s="164"/>
      <c r="AA65" s="166">
        <v>1.0160936515478685</v>
      </c>
      <c r="AB65" s="166">
        <v>1.0326566587241051</v>
      </c>
    </row>
    <row r="66" spans="3:28" ht="11.25">
      <c r="X66"/>
      <c r="Y66" s="165" t="s">
        <v>578</v>
      </c>
      <c r="Z66" s="164"/>
      <c r="AA66" s="166">
        <v>1.0145428015564202</v>
      </c>
      <c r="AB66" s="166">
        <v>1.0205173727373007</v>
      </c>
    </row>
    <row r="67" spans="3:28" ht="11.25" customHeight="1">
      <c r="X67"/>
      <c r="Y67" s="165" t="s">
        <v>579</v>
      </c>
      <c r="Z67" s="164"/>
      <c r="AA67" s="166">
        <v>1.0145428015564202</v>
      </c>
      <c r="AB67" s="166">
        <v>1.0205173727373007</v>
      </c>
    </row>
    <row r="68" spans="3:28" ht="10.5" customHeight="1">
      <c r="X68"/>
      <c r="AB68" s="125"/>
    </row>
    <row r="69" spans="3:28" ht="12" customHeight="1">
      <c r="W69" s="167" t="s">
        <v>580</v>
      </c>
      <c r="X69" s="163"/>
      <c r="Y69" s="168" t="s">
        <v>581</v>
      </c>
      <c r="Z69" s="169"/>
      <c r="AA69" s="125" t="s">
        <v>582</v>
      </c>
    </row>
    <row r="70" spans="3:28" ht="11.25">
      <c r="W70" s="170" t="s">
        <v>580</v>
      </c>
      <c r="X70" s="163" t="s">
        <v>583</v>
      </c>
      <c r="Y70" s="163"/>
      <c r="Z70" s="171">
        <v>7073038.6099999947</v>
      </c>
      <c r="AA70" s="125">
        <v>0.94141558599189312</v>
      </c>
    </row>
    <row r="71" spans="3:28" ht="11.25">
      <c r="W71" s="170" t="s">
        <v>580</v>
      </c>
      <c r="X71" s="163" t="s">
        <v>576</v>
      </c>
      <c r="Y71" s="163"/>
      <c r="Z71" s="171">
        <v>1560316.0372859994</v>
      </c>
      <c r="AA71" s="125">
        <v>0.20767677338808543</v>
      </c>
    </row>
    <row r="72" spans="3:28" ht="11.25">
      <c r="W72" s="170" t="s">
        <v>580</v>
      </c>
      <c r="X72" s="163" t="s">
        <v>577</v>
      </c>
      <c r="Y72" s="163"/>
      <c r="Z72" s="171">
        <v>209373.67994399997</v>
      </c>
      <c r="AA72" s="125">
        <v>2.7867463542060315E-2</v>
      </c>
    </row>
    <row r="73" spans="3:28" ht="23.25" customHeight="1">
      <c r="W73" s="170" t="s">
        <v>580</v>
      </c>
      <c r="X73" s="163" t="s">
        <v>584</v>
      </c>
      <c r="Y73" s="163"/>
      <c r="Z73" s="171">
        <v>134243.75146599999</v>
      </c>
      <c r="AA73" s="125">
        <v>1.7867732232288002E-2</v>
      </c>
    </row>
    <row r="74" spans="3:28" ht="11.25">
      <c r="W74" s="170" t="s">
        <v>580</v>
      </c>
      <c r="X74" s="163" t="s">
        <v>585</v>
      </c>
      <c r="Y74" s="172"/>
      <c r="Z74" s="171">
        <v>-1463777.3586959972</v>
      </c>
      <c r="AA74" s="125">
        <v>-0.19482755515432693</v>
      </c>
    </row>
    <row r="75" spans="3:28" ht="11.25">
      <c r="W75" s="163"/>
      <c r="X75" s="173"/>
      <c r="Y75" s="174" t="s">
        <v>302</v>
      </c>
      <c r="Z75" s="175">
        <v>7513194.7199999969</v>
      </c>
      <c r="AA75" s="176">
        <v>1</v>
      </c>
    </row>
    <row r="79" spans="3:28" ht="11.25" thickBot="1"/>
    <row r="80" spans="3:28" ht="13.5" thickBot="1">
      <c r="C80" s="227" t="s">
        <v>586</v>
      </c>
      <c r="D80" s="228" t="s">
        <v>115</v>
      </c>
      <c r="E80" s="228" t="s">
        <v>116</v>
      </c>
      <c r="F80" s="228" t="s">
        <v>117</v>
      </c>
      <c r="G80" s="228" t="s">
        <v>12</v>
      </c>
      <c r="H80" s="228" t="s">
        <v>587</v>
      </c>
      <c r="I80" s="228" t="s">
        <v>302</v>
      </c>
    </row>
    <row r="81" spans="3:9" ht="26.25" thickBot="1">
      <c r="C81" s="229" t="s">
        <v>384</v>
      </c>
      <c r="D81" s="230">
        <v>3.1379999999999999</v>
      </c>
      <c r="E81" s="230">
        <v>4.3849999999999998</v>
      </c>
      <c r="F81" s="230">
        <v>4.8460000000000001</v>
      </c>
      <c r="G81" s="230">
        <v>3.863</v>
      </c>
      <c r="H81" s="230">
        <v>4.0570000000000004</v>
      </c>
      <c r="I81" s="231">
        <v>20.289000000000001</v>
      </c>
    </row>
    <row r="82" spans="3:9" ht="26.25" thickBot="1">
      <c r="C82" s="229" t="s">
        <v>588</v>
      </c>
      <c r="D82" s="230">
        <v>1.825</v>
      </c>
      <c r="E82" s="230">
        <v>3.1219999999999999</v>
      </c>
      <c r="F82" s="230">
        <v>2.9980000000000002</v>
      </c>
      <c r="G82" s="230">
        <v>3.056</v>
      </c>
      <c r="H82" s="230">
        <v>3.2120000000000002</v>
      </c>
      <c r="I82" s="231">
        <v>14.213000000000001</v>
      </c>
    </row>
    <row r="83" spans="3:9" ht="26.25" thickBot="1">
      <c r="C83" s="229" t="s">
        <v>555</v>
      </c>
      <c r="D83" s="230">
        <v>4.8860000000000001</v>
      </c>
      <c r="E83" s="230">
        <v>6.3469999999999995</v>
      </c>
      <c r="F83" s="230">
        <v>6.5519999999999996</v>
      </c>
      <c r="G83" s="230">
        <v>7.5129999999999999</v>
      </c>
      <c r="H83" s="230">
        <v>7.931</v>
      </c>
      <c r="I83" s="231">
        <v>33.228999999999999</v>
      </c>
    </row>
    <row r="84" spans="3:9" ht="13.5" thickBot="1">
      <c r="C84" s="229" t="s">
        <v>554</v>
      </c>
      <c r="D84" s="230">
        <v>10.795999999999999</v>
      </c>
      <c r="E84" s="230">
        <v>10.422000000000001</v>
      </c>
      <c r="F84" s="230">
        <v>10.837</v>
      </c>
      <c r="G84" s="230">
        <v>11.726000000000001</v>
      </c>
      <c r="H84" s="230">
        <v>12.305999999999999</v>
      </c>
      <c r="I84" s="231">
        <v>56.086999999999996</v>
      </c>
    </row>
    <row r="85" spans="3:9" ht="26.25" thickBot="1">
      <c r="C85" s="229" t="s">
        <v>589</v>
      </c>
      <c r="D85" s="230">
        <v>0.96</v>
      </c>
      <c r="E85" s="230">
        <v>0.84599999999999997</v>
      </c>
      <c r="F85" s="230">
        <v>1.0780000000000001</v>
      </c>
      <c r="G85" s="230">
        <v>1.6819999999999999</v>
      </c>
      <c r="H85" s="230">
        <v>1.7669999999999999</v>
      </c>
      <c r="I85" s="231">
        <v>6.3330000000000002</v>
      </c>
    </row>
    <row r="86" spans="3:9" ht="13.5" thickBot="1">
      <c r="C86" s="232" t="s">
        <v>590</v>
      </c>
      <c r="D86" s="231">
        <v>21.605</v>
      </c>
      <c r="E86" s="231">
        <v>25.122</v>
      </c>
      <c r="F86" s="231">
        <v>26.311</v>
      </c>
      <c r="G86" s="233">
        <v>27.84</v>
      </c>
      <c r="H86" s="231">
        <v>29.273</v>
      </c>
      <c r="I86" s="231">
        <v>130.15099999999998</v>
      </c>
    </row>
    <row r="87" spans="3:9">
      <c r="C87" s="234"/>
      <c r="D87" s="234"/>
      <c r="E87" s="234"/>
      <c r="F87" s="234"/>
      <c r="G87" s="234"/>
      <c r="H87" s="234"/>
      <c r="I87" s="234"/>
    </row>
    <row r="88" spans="3:9">
      <c r="C88" s="234"/>
      <c r="D88" s="234"/>
      <c r="E88" s="234"/>
      <c r="F88" s="234"/>
      <c r="G88" s="234"/>
      <c r="H88" s="234"/>
      <c r="I88" s="234"/>
    </row>
    <row r="89" spans="3:9">
      <c r="C89" s="234" t="s">
        <v>591</v>
      </c>
      <c r="D89" s="234">
        <v>1.538</v>
      </c>
      <c r="E89" s="234">
        <v>2.1829999999999998</v>
      </c>
      <c r="F89" s="234">
        <v>1.9650000000000001</v>
      </c>
      <c r="G89" s="235">
        <v>1.95</v>
      </c>
      <c r="H89" s="235">
        <v>2.0584365704396221</v>
      </c>
      <c r="I89" s="234"/>
    </row>
    <row r="90" spans="3:9">
      <c r="C90" s="234" t="s">
        <v>592</v>
      </c>
      <c r="D90" s="234">
        <v>-0.57199999999999995</v>
      </c>
      <c r="E90" s="234">
        <v>-0.61399999999999999</v>
      </c>
      <c r="F90" s="234">
        <v>-0.496</v>
      </c>
      <c r="G90" s="234">
        <v>2.3E-2</v>
      </c>
      <c r="H90" s="235">
        <v>2.4278995446210927E-2</v>
      </c>
      <c r="I90" s="234"/>
    </row>
    <row r="91" spans="3:9">
      <c r="C91" s="234"/>
      <c r="D91" s="234"/>
      <c r="E91" s="234"/>
      <c r="F91" s="234"/>
      <c r="G91" s="234"/>
      <c r="H91" s="235"/>
      <c r="I91" s="234"/>
    </row>
    <row r="92" spans="3:9" ht="13.5" thickBot="1">
      <c r="C92" s="289" t="s">
        <v>593</v>
      </c>
      <c r="D92" s="289"/>
      <c r="E92" s="289"/>
      <c r="F92" s="289"/>
      <c r="G92" s="289"/>
      <c r="H92" s="289"/>
      <c r="I92" s="289"/>
    </row>
    <row r="93" spans="3:9" ht="13.5" thickBot="1">
      <c r="C93" s="227" t="s">
        <v>586</v>
      </c>
      <c r="D93" s="228" t="s">
        <v>115</v>
      </c>
      <c r="E93" s="228" t="s">
        <v>116</v>
      </c>
      <c r="F93" s="228" t="s">
        <v>117</v>
      </c>
      <c r="G93" s="228" t="s">
        <v>12</v>
      </c>
      <c r="H93" s="228" t="s">
        <v>587</v>
      </c>
      <c r="I93" s="228" t="s">
        <v>302</v>
      </c>
    </row>
    <row r="94" spans="3:9" ht="26.25" thickBot="1">
      <c r="C94" s="229" t="s">
        <v>384</v>
      </c>
      <c r="D94" s="230">
        <v>3.1379999999999999</v>
      </c>
      <c r="E94" s="230">
        <v>4.3849999999999998</v>
      </c>
      <c r="F94" s="230">
        <v>4.8460000000000001</v>
      </c>
      <c r="G94" s="230">
        <v>3.863</v>
      </c>
      <c r="H94" s="236">
        <v>3912.9044932499987</v>
      </c>
      <c r="I94" s="233">
        <v>3929.1364932499987</v>
      </c>
    </row>
    <row r="95" spans="3:9" ht="26.25" thickBot="1">
      <c r="C95" s="229" t="s">
        <v>588</v>
      </c>
      <c r="D95" s="230">
        <v>1.825</v>
      </c>
      <c r="E95" s="230">
        <v>3.1219999999999999</v>
      </c>
      <c r="F95" s="230">
        <v>2.9980000000000002</v>
      </c>
      <c r="G95" s="230">
        <v>3.056</v>
      </c>
      <c r="H95" s="236">
        <v>3094.4207185</v>
      </c>
      <c r="I95" s="233">
        <v>3105.4217185000002</v>
      </c>
    </row>
    <row r="96" spans="3:9" ht="26.25" thickBot="1">
      <c r="C96" s="229" t="s">
        <v>555</v>
      </c>
      <c r="D96" s="230">
        <v>3.92</v>
      </c>
      <c r="E96" s="230">
        <v>4.7779999999999996</v>
      </c>
      <c r="F96" s="230">
        <v>5.0830000000000002</v>
      </c>
      <c r="G96" s="230">
        <v>5.54</v>
      </c>
      <c r="H96" s="236">
        <v>5511.0211308170865</v>
      </c>
      <c r="I96" s="233">
        <v>5530.3421308170864</v>
      </c>
    </row>
    <row r="97" spans="3:9" ht="13.5" thickBot="1">
      <c r="C97" s="229" t="s">
        <v>554</v>
      </c>
      <c r="D97" s="230">
        <v>10.795999999999999</v>
      </c>
      <c r="E97" s="230">
        <v>10.422000000000001</v>
      </c>
      <c r="F97" s="230">
        <v>10.837</v>
      </c>
      <c r="G97" s="230">
        <v>11.726000000000001</v>
      </c>
      <c r="H97" s="236">
        <v>12158.441275403746</v>
      </c>
      <c r="I97" s="233">
        <v>12202.222275403747</v>
      </c>
    </row>
    <row r="98" spans="3:9" ht="26.25" thickBot="1">
      <c r="C98" s="229" t="s">
        <v>589</v>
      </c>
      <c r="D98" s="230"/>
      <c r="E98" s="230"/>
      <c r="F98" s="230"/>
      <c r="G98" s="230"/>
      <c r="H98" s="236"/>
      <c r="I98" s="233">
        <v>0</v>
      </c>
    </row>
    <row r="99" spans="3:9" ht="13.5" thickBot="1">
      <c r="C99" s="232" t="s">
        <v>590</v>
      </c>
      <c r="D99" s="231">
        <v>19.678999999999998</v>
      </c>
      <c r="E99" s="231">
        <v>22.707000000000001</v>
      </c>
      <c r="F99" s="231">
        <v>23.763999999999999</v>
      </c>
      <c r="G99" s="231">
        <v>24.185000000000002</v>
      </c>
      <c r="H99" s="236">
        <v>24676.787617970833</v>
      </c>
      <c r="I99" s="233">
        <v>24767.122617970832</v>
      </c>
    </row>
    <row r="100" spans="3:9">
      <c r="C100" s="234"/>
      <c r="D100" s="234"/>
      <c r="E100" s="234"/>
      <c r="F100" s="234"/>
      <c r="G100" s="234"/>
      <c r="H100" s="234"/>
      <c r="I100" s="234"/>
    </row>
    <row r="101" spans="3:9">
      <c r="C101" s="234"/>
      <c r="D101" s="234"/>
      <c r="E101" s="234"/>
      <c r="F101" s="234"/>
      <c r="G101" s="234"/>
      <c r="H101" s="234"/>
      <c r="I101" s="234"/>
    </row>
    <row r="102" spans="3:9">
      <c r="C102" s="234"/>
      <c r="D102" s="234"/>
      <c r="E102" s="234"/>
      <c r="F102" s="234"/>
      <c r="G102" s="234"/>
      <c r="H102" s="234"/>
      <c r="I102" s="234"/>
    </row>
    <row r="103" spans="3:9" ht="12.75">
      <c r="C103" s="234"/>
      <c r="D103" s="237">
        <v>20.645</v>
      </c>
      <c r="E103" s="237">
        <v>24.276</v>
      </c>
      <c r="F103" s="237">
        <v>25.233000000000001</v>
      </c>
      <c r="G103" s="237">
        <v>26.158000000000001</v>
      </c>
      <c r="H103" s="238">
        <v>26759.503183856665</v>
      </c>
      <c r="I103" s="234"/>
    </row>
    <row r="104" spans="3:9" ht="12.75">
      <c r="C104" s="234"/>
      <c r="D104" s="237">
        <v>21.605</v>
      </c>
      <c r="E104" s="237">
        <v>25.122</v>
      </c>
      <c r="F104" s="237">
        <v>26.311</v>
      </c>
      <c r="G104" s="237">
        <v>27.84</v>
      </c>
      <c r="H104" s="238">
        <v>28526.503183856665</v>
      </c>
      <c r="I104" s="234"/>
    </row>
    <row r="105" spans="3:9">
      <c r="C105" s="234" t="s">
        <v>695</v>
      </c>
      <c r="D105" s="234"/>
      <c r="E105" s="234"/>
      <c r="F105" s="234"/>
      <c r="G105" s="234"/>
      <c r="H105" s="234"/>
      <c r="I105" s="234"/>
    </row>
    <row r="107" spans="3:9" ht="11.25" thickBot="1"/>
    <row r="108" spans="3:9" ht="13.5" thickBot="1">
      <c r="C108" s="177" t="s">
        <v>586</v>
      </c>
      <c r="D108" s="239" t="s">
        <v>115</v>
      </c>
      <c r="E108" s="239" t="s">
        <v>116</v>
      </c>
      <c r="F108" s="239" t="s">
        <v>117</v>
      </c>
      <c r="G108" s="239" t="s">
        <v>12</v>
      </c>
      <c r="H108" s="239" t="s">
        <v>587</v>
      </c>
      <c r="I108" s="178" t="s">
        <v>302</v>
      </c>
    </row>
    <row r="109" spans="3:9" ht="26.25" thickBot="1">
      <c r="C109" s="179" t="s">
        <v>384</v>
      </c>
      <c r="D109" s="180">
        <v>3.1379999999999999</v>
      </c>
      <c r="E109" s="180">
        <v>4.3849999999999998</v>
      </c>
      <c r="F109" s="180">
        <v>4.8460000000000001</v>
      </c>
      <c r="G109" s="180">
        <v>3.863</v>
      </c>
      <c r="H109" s="180">
        <v>5.5330000000000004</v>
      </c>
      <c r="I109" s="181">
        <v>21.765000000000001</v>
      </c>
    </row>
    <row r="110" spans="3:9" ht="26.25" thickBot="1">
      <c r="C110" s="179" t="s">
        <v>588</v>
      </c>
      <c r="D110" s="180">
        <v>1.825</v>
      </c>
      <c r="E110" s="180">
        <v>3.1219999999999999</v>
      </c>
      <c r="F110" s="180">
        <v>2.9980000000000002</v>
      </c>
      <c r="G110" s="180">
        <v>3.056</v>
      </c>
      <c r="H110" s="180">
        <v>3.133</v>
      </c>
      <c r="I110" s="181">
        <v>14.134</v>
      </c>
    </row>
    <row r="111" spans="3:9" ht="26.25" thickBot="1">
      <c r="C111" s="179" t="s">
        <v>555</v>
      </c>
      <c r="D111" s="180">
        <v>4.8860000000000001</v>
      </c>
      <c r="E111" s="180">
        <v>6.3470000000000004</v>
      </c>
      <c r="F111" s="180">
        <v>6.5519999999999996</v>
      </c>
      <c r="G111" s="180">
        <v>7.5129999999999999</v>
      </c>
      <c r="H111" s="180">
        <v>8.1959999999999997</v>
      </c>
      <c r="I111" s="181">
        <v>33.494</v>
      </c>
    </row>
    <row r="112" spans="3:9" ht="13.5" thickBot="1">
      <c r="C112" s="179" t="s">
        <v>554</v>
      </c>
      <c r="D112" s="180">
        <v>10.795999999999999</v>
      </c>
      <c r="E112" s="180">
        <v>10.422000000000001</v>
      </c>
      <c r="F112" s="180">
        <v>10.837</v>
      </c>
      <c r="G112" s="180">
        <v>11.726000000000001</v>
      </c>
      <c r="H112" s="180">
        <v>12.019</v>
      </c>
      <c r="I112" s="181">
        <v>55.8</v>
      </c>
    </row>
    <row r="113" spans="3:9" ht="26.25" thickBot="1">
      <c r="C113" s="179" t="s">
        <v>589</v>
      </c>
      <c r="D113" s="180">
        <v>0.96</v>
      </c>
      <c r="E113" s="180">
        <v>0.84599999999999997</v>
      </c>
      <c r="F113" s="180">
        <v>1.0780000000000001</v>
      </c>
      <c r="G113" s="180">
        <v>1.6819999999999999</v>
      </c>
      <c r="H113" s="180">
        <v>1.7669999999999999</v>
      </c>
      <c r="I113" s="181">
        <v>6.3330000000000002</v>
      </c>
    </row>
    <row r="114" spans="3:9" ht="13.5" thickBot="1">
      <c r="C114" s="182" t="s">
        <v>590</v>
      </c>
      <c r="D114" s="181">
        <v>21.605</v>
      </c>
      <c r="E114" s="181">
        <v>25.122</v>
      </c>
      <c r="F114" s="181">
        <v>26.311</v>
      </c>
      <c r="G114" s="181">
        <v>27.84</v>
      </c>
      <c r="H114" s="181">
        <v>30.648</v>
      </c>
      <c r="I114" s="181">
        <v>131.52600000000001</v>
      </c>
    </row>
    <row r="116" spans="3:9" ht="38.25">
      <c r="C116" s="240" t="s">
        <v>696</v>
      </c>
      <c r="D116" s="107">
        <v>1.1020556970961461</v>
      </c>
      <c r="E116" s="107">
        <v>1.0816443271887848</v>
      </c>
      <c r="F116" s="107">
        <v>1.0513613975257092</v>
      </c>
      <c r="G116" s="107">
        <v>1.0182229273023691</v>
      </c>
      <c r="H116" s="107">
        <v>1</v>
      </c>
    </row>
    <row r="118" spans="3:9" ht="11.25" thickBot="1"/>
    <row r="119" spans="3:9" ht="13.5" thickBot="1">
      <c r="C119" s="177" t="s">
        <v>586</v>
      </c>
      <c r="D119" s="239" t="s">
        <v>115</v>
      </c>
      <c r="E119" s="239" t="s">
        <v>116</v>
      </c>
      <c r="F119" s="239" t="s">
        <v>117</v>
      </c>
      <c r="G119" s="239" t="s">
        <v>12</v>
      </c>
      <c r="H119" s="239" t="s">
        <v>587</v>
      </c>
      <c r="I119" s="178" t="s">
        <v>302</v>
      </c>
    </row>
    <row r="120" spans="3:9" ht="26.25" thickBot="1">
      <c r="C120" s="179" t="s">
        <v>384</v>
      </c>
      <c r="D120" s="184">
        <v>3.4582507774877067</v>
      </c>
      <c r="E120" s="241">
        <v>4.7430103747228207</v>
      </c>
      <c r="F120" s="241">
        <v>5.0948973324095874</v>
      </c>
      <c r="G120" s="241">
        <v>3.9333951681690515</v>
      </c>
      <c r="H120" s="241">
        <v>5.5330000000000004</v>
      </c>
      <c r="I120" s="183">
        <v>22.762553652789169</v>
      </c>
    </row>
    <row r="121" spans="3:9" ht="26.25" thickBot="1">
      <c r="C121" s="179" t="s">
        <v>588</v>
      </c>
      <c r="D121" s="184">
        <v>2.0112516472004667</v>
      </c>
      <c r="E121" s="241">
        <v>3.376893589483386</v>
      </c>
      <c r="F121" s="241">
        <v>3.1519814697820765</v>
      </c>
      <c r="G121" s="241">
        <v>3.11168926583604</v>
      </c>
      <c r="H121" s="241">
        <v>3.133</v>
      </c>
      <c r="I121" s="183">
        <v>14.784815972301971</v>
      </c>
    </row>
    <row r="122" spans="3:9" ht="26.25" thickBot="1">
      <c r="C122" s="179" t="s">
        <v>555</v>
      </c>
      <c r="D122" s="184">
        <v>5.3846441360117705</v>
      </c>
      <c r="E122" s="241">
        <v>6.8651965446672172</v>
      </c>
      <c r="F122" s="241">
        <v>6.8885198765884468</v>
      </c>
      <c r="G122" s="241">
        <v>7.6499088528226986</v>
      </c>
      <c r="H122" s="241">
        <v>8.1959999999999997</v>
      </c>
      <c r="I122" s="183">
        <v>34.984269410090128</v>
      </c>
    </row>
    <row r="123" spans="3:9" ht="13.5" thickBot="1">
      <c r="C123" s="179" t="s">
        <v>554</v>
      </c>
      <c r="D123" s="184">
        <v>11.897793305849993</v>
      </c>
      <c r="E123" s="241">
        <v>11.272897177961516</v>
      </c>
      <c r="F123" s="241">
        <v>11.393603464986111</v>
      </c>
      <c r="G123" s="241">
        <v>11.939682045547581</v>
      </c>
      <c r="H123" s="241">
        <v>12.019</v>
      </c>
      <c r="I123" s="183">
        <v>58.522975994345195</v>
      </c>
    </row>
    <row r="124" spans="3:9" ht="26.25" thickBot="1">
      <c r="C124" s="179" t="s">
        <v>589</v>
      </c>
      <c r="D124" s="184">
        <v>1.0579734692123002</v>
      </c>
      <c r="E124" s="241">
        <v>0.91507110080171195</v>
      </c>
      <c r="F124" s="241">
        <v>1.1333675865327146</v>
      </c>
      <c r="G124" s="241">
        <v>1.7126509637225846</v>
      </c>
      <c r="H124" s="241">
        <v>1.7669999999999999</v>
      </c>
      <c r="I124" s="183">
        <v>6.5860631202693121</v>
      </c>
    </row>
    <row r="125" spans="3:9" ht="13.5" thickBot="1">
      <c r="C125" s="182" t="s">
        <v>590</v>
      </c>
      <c r="D125" s="183">
        <v>23.809913335762236</v>
      </c>
      <c r="E125" s="183">
        <v>27.173068787636652</v>
      </c>
      <c r="F125" s="183">
        <v>27.662369730298934</v>
      </c>
      <c r="G125" s="183">
        <v>28.347326296097958</v>
      </c>
      <c r="H125" s="183">
        <v>30.648</v>
      </c>
      <c r="I125" s="183">
        <v>137.64067814979575</v>
      </c>
    </row>
    <row r="127" spans="3:9">
      <c r="D127" s="242">
        <v>23.809913335762239</v>
      </c>
      <c r="E127" s="242">
        <v>27.173068787636652</v>
      </c>
      <c r="F127" s="242">
        <v>27.662369730298934</v>
      </c>
      <c r="G127" s="242">
        <v>28.347326296097954</v>
      </c>
      <c r="H127" s="242">
        <v>30.648</v>
      </c>
    </row>
  </sheetData>
  <mergeCells count="19">
    <mergeCell ref="C15:M17"/>
    <mergeCell ref="E18:I18"/>
    <mergeCell ref="K18:L18"/>
    <mergeCell ref="AD2:AN4"/>
    <mergeCell ref="AF5:AJ5"/>
    <mergeCell ref="AL5:AM5"/>
    <mergeCell ref="C2:M4"/>
    <mergeCell ref="E5:I5"/>
    <mergeCell ref="K5:L5"/>
    <mergeCell ref="C92:I92"/>
    <mergeCell ref="C52:M54"/>
    <mergeCell ref="E55:I55"/>
    <mergeCell ref="K55:L55"/>
    <mergeCell ref="C28:M30"/>
    <mergeCell ref="E31:I31"/>
    <mergeCell ref="K31:L31"/>
    <mergeCell ref="C40:M42"/>
    <mergeCell ref="E43:I43"/>
    <mergeCell ref="K43:L43"/>
  </mergeCells>
  <conditionalFormatting sqref="Z69:Z74">
    <cfRule type="expression" dxfId="2247" priority="1620" stopIfTrue="1">
      <formula>#REF!="Not applicable"</formula>
    </cfRule>
  </conditionalFormatting>
  <conditionalFormatting sqref="Z59:AB60">
    <cfRule type="expression" dxfId="2246" priority="1618" stopIfTrue="1">
      <formula>Y$5="Actual"</formula>
    </cfRule>
    <cfRule type="expression" dxfId="2245" priority="1619" stopIfTrue="1">
      <formula>Y$5="Base"</formula>
    </cfRule>
  </conditionalFormatting>
  <conditionalFormatting sqref="Z58:AB58">
    <cfRule type="cellIs" dxfId="2244" priority="1616" stopIfTrue="1" operator="equal">
      <formula>"Actual"</formula>
    </cfRule>
    <cfRule type="cellIs" dxfId="2243" priority="1617" stopIfTrue="1" operator="equal">
      <formula>"Base"</formula>
    </cfRule>
  </conditionalFormatting>
  <conditionalFormatting sqref="Z59:Z60">
    <cfRule type="expression" dxfId="2242" priority="1614" stopIfTrue="1">
      <formula>Y$5="Actual"</formula>
    </cfRule>
    <cfRule type="expression" dxfId="2241" priority="1615" stopIfTrue="1">
      <formula>Y$5="Base"</formula>
    </cfRule>
  </conditionalFormatting>
  <conditionalFormatting sqref="Z59:Z60">
    <cfRule type="expression" dxfId="2240" priority="1612" stopIfTrue="1">
      <formula>Y$5="Actual"</formula>
    </cfRule>
    <cfRule type="expression" dxfId="2239" priority="1613" stopIfTrue="1">
      <formula>Y$5="Base"</formula>
    </cfRule>
  </conditionalFormatting>
  <conditionalFormatting sqref="Z59:Z60">
    <cfRule type="expression" dxfId="2238" priority="1610" stopIfTrue="1">
      <formula>Y$5="Actual"</formula>
    </cfRule>
    <cfRule type="expression" dxfId="2237" priority="1611" stopIfTrue="1">
      <formula>Y$5="Base"</formula>
    </cfRule>
  </conditionalFormatting>
  <conditionalFormatting sqref="Z59">
    <cfRule type="expression" dxfId="2236" priority="1608" stopIfTrue="1">
      <formula>Y$5="Actual"</formula>
    </cfRule>
    <cfRule type="expression" dxfId="2235" priority="1609" stopIfTrue="1">
      <formula>Y$5="Base"</formula>
    </cfRule>
  </conditionalFormatting>
  <conditionalFormatting sqref="Z60">
    <cfRule type="expression" dxfId="2234" priority="1606" stopIfTrue="1">
      <formula>Y$5="Actual"</formula>
    </cfRule>
    <cfRule type="expression" dxfId="2233" priority="1607" stopIfTrue="1">
      <formula>Y$5="Base"</formula>
    </cfRule>
  </conditionalFormatting>
  <conditionalFormatting sqref="Z59">
    <cfRule type="expression" dxfId="2232" priority="1604" stopIfTrue="1">
      <formula>Y$5="Actual"</formula>
    </cfRule>
    <cfRule type="expression" dxfId="2231" priority="1605" stopIfTrue="1">
      <formula>Y$5="Base"</formula>
    </cfRule>
  </conditionalFormatting>
  <conditionalFormatting sqref="Z59">
    <cfRule type="expression" dxfId="2230" priority="1602" stopIfTrue="1">
      <formula>Y$5="Actual"</formula>
    </cfRule>
    <cfRule type="expression" dxfId="2229" priority="1603" stopIfTrue="1">
      <formula>Y$5="Base"</formula>
    </cfRule>
  </conditionalFormatting>
  <conditionalFormatting sqref="Z59:Z60">
    <cfRule type="expression" dxfId="2228" priority="1600" stopIfTrue="1">
      <formula>Y$5="Actual"</formula>
    </cfRule>
    <cfRule type="expression" dxfId="2227" priority="1601" stopIfTrue="1">
      <formula>Y$5="Base"</formula>
    </cfRule>
  </conditionalFormatting>
  <conditionalFormatting sqref="Z59">
    <cfRule type="expression" dxfId="2226" priority="1598" stopIfTrue="1">
      <formula>Y$5="Actual"</formula>
    </cfRule>
    <cfRule type="expression" dxfId="2225" priority="1599" stopIfTrue="1">
      <formula>Y$5="Base"</formula>
    </cfRule>
  </conditionalFormatting>
  <conditionalFormatting sqref="Z59">
    <cfRule type="expression" dxfId="2224" priority="1596" stopIfTrue="1">
      <formula>Y$5="Actual"</formula>
    </cfRule>
    <cfRule type="expression" dxfId="2223" priority="1597" stopIfTrue="1">
      <formula>Y$5="Base"</formula>
    </cfRule>
  </conditionalFormatting>
  <conditionalFormatting sqref="Z59:AB60">
    <cfRule type="expression" dxfId="2222" priority="1594" stopIfTrue="1">
      <formula>Y$5="Actual"</formula>
    </cfRule>
    <cfRule type="expression" dxfId="2221" priority="1595" stopIfTrue="1">
      <formula>Y$5="Base"</formula>
    </cfRule>
  </conditionalFormatting>
  <conditionalFormatting sqref="Z59:Z60">
    <cfRule type="expression" dxfId="2220" priority="1592" stopIfTrue="1">
      <formula>Y$5="Actual"</formula>
    </cfRule>
    <cfRule type="expression" dxfId="2219" priority="1593" stopIfTrue="1">
      <formula>Y$5="Base"</formula>
    </cfRule>
  </conditionalFormatting>
  <conditionalFormatting sqref="Z59:Z60">
    <cfRule type="expression" dxfId="2218" priority="1590" stopIfTrue="1">
      <formula>Y$5="Actual"</formula>
    </cfRule>
    <cfRule type="expression" dxfId="2217" priority="1591" stopIfTrue="1">
      <formula>Y$5="Base"</formula>
    </cfRule>
  </conditionalFormatting>
  <conditionalFormatting sqref="Z59:Z60">
    <cfRule type="expression" dxfId="2216" priority="1588" stopIfTrue="1">
      <formula>Y$5="Actual"</formula>
    </cfRule>
    <cfRule type="expression" dxfId="2215" priority="1589" stopIfTrue="1">
      <formula>Y$5="Base"</formula>
    </cfRule>
  </conditionalFormatting>
  <conditionalFormatting sqref="Z59">
    <cfRule type="expression" dxfId="2214" priority="1586" stopIfTrue="1">
      <formula>Y$5="Actual"</formula>
    </cfRule>
    <cfRule type="expression" dxfId="2213" priority="1587" stopIfTrue="1">
      <formula>Y$5="Base"</formula>
    </cfRule>
  </conditionalFormatting>
  <conditionalFormatting sqref="Z60">
    <cfRule type="expression" dxfId="2212" priority="1584" stopIfTrue="1">
      <formula>Y$5="Actual"</formula>
    </cfRule>
    <cfRule type="expression" dxfId="2211" priority="1585" stopIfTrue="1">
      <formula>Y$5="Base"</formula>
    </cfRule>
  </conditionalFormatting>
  <conditionalFormatting sqref="Z59">
    <cfRule type="expression" dxfId="2210" priority="1582" stopIfTrue="1">
      <formula>Y$5="Actual"</formula>
    </cfRule>
    <cfRule type="expression" dxfId="2209" priority="1583" stopIfTrue="1">
      <formula>Y$5="Base"</formula>
    </cfRule>
  </conditionalFormatting>
  <conditionalFormatting sqref="Z59">
    <cfRule type="expression" dxfId="2208" priority="1580" stopIfTrue="1">
      <formula>Y$5="Actual"</formula>
    </cfRule>
    <cfRule type="expression" dxfId="2207" priority="1581" stopIfTrue="1">
      <formula>Y$5="Base"</formula>
    </cfRule>
  </conditionalFormatting>
  <conditionalFormatting sqref="Z59:Z60">
    <cfRule type="expression" dxfId="2206" priority="1578" stopIfTrue="1">
      <formula>Y$5="Actual"</formula>
    </cfRule>
    <cfRule type="expression" dxfId="2205" priority="1579" stopIfTrue="1">
      <formula>Y$5="Base"</formula>
    </cfRule>
  </conditionalFormatting>
  <conditionalFormatting sqref="Z59">
    <cfRule type="expression" dxfId="2204" priority="1576" stopIfTrue="1">
      <formula>Y$5="Actual"</formula>
    </cfRule>
    <cfRule type="expression" dxfId="2203" priority="1577" stopIfTrue="1">
      <formula>Y$5="Base"</formula>
    </cfRule>
  </conditionalFormatting>
  <conditionalFormatting sqref="Z59">
    <cfRule type="expression" dxfId="2202" priority="1574" stopIfTrue="1">
      <formula>Y$5="Actual"</formula>
    </cfRule>
    <cfRule type="expression" dxfId="2201" priority="1575" stopIfTrue="1">
      <formula>Y$5="Base"</formula>
    </cfRule>
  </conditionalFormatting>
  <conditionalFormatting sqref="Z59:AB60">
    <cfRule type="expression" dxfId="2200" priority="1572" stopIfTrue="1">
      <formula>Y$5="Actual"</formula>
    </cfRule>
    <cfRule type="expression" dxfId="2199" priority="1573" stopIfTrue="1">
      <formula>Y$5="Base"</formula>
    </cfRule>
  </conditionalFormatting>
  <conditionalFormatting sqref="Z59:Z60">
    <cfRule type="expression" dxfId="2198" priority="1570" stopIfTrue="1">
      <formula>Y$5="Actual"</formula>
    </cfRule>
    <cfRule type="expression" dxfId="2197" priority="1571" stopIfTrue="1">
      <formula>Y$5="Base"</formula>
    </cfRule>
  </conditionalFormatting>
  <conditionalFormatting sqref="Z59:Z60">
    <cfRule type="expression" dxfId="2196" priority="1568" stopIfTrue="1">
      <formula>Y$5="Actual"</formula>
    </cfRule>
    <cfRule type="expression" dxfId="2195" priority="1569" stopIfTrue="1">
      <formula>Y$5="Base"</formula>
    </cfRule>
  </conditionalFormatting>
  <conditionalFormatting sqref="Z59:Z60">
    <cfRule type="expression" dxfId="2194" priority="1566" stopIfTrue="1">
      <formula>Y$5="Actual"</formula>
    </cfRule>
    <cfRule type="expression" dxfId="2193" priority="1567" stopIfTrue="1">
      <formula>Y$5="Base"</formula>
    </cfRule>
  </conditionalFormatting>
  <conditionalFormatting sqref="Z59">
    <cfRule type="expression" dxfId="2192" priority="1564" stopIfTrue="1">
      <formula>Y$5="Actual"</formula>
    </cfRule>
    <cfRule type="expression" dxfId="2191" priority="1565" stopIfTrue="1">
      <formula>Y$5="Base"</formula>
    </cfRule>
  </conditionalFormatting>
  <conditionalFormatting sqref="Z60">
    <cfRule type="expression" dxfId="2190" priority="1562" stopIfTrue="1">
      <formula>Y$5="Actual"</formula>
    </cfRule>
    <cfRule type="expression" dxfId="2189" priority="1563" stopIfTrue="1">
      <formula>Y$5="Base"</formula>
    </cfRule>
  </conditionalFormatting>
  <conditionalFormatting sqref="Z59">
    <cfRule type="expression" dxfId="2188" priority="1560" stopIfTrue="1">
      <formula>Y$5="Actual"</formula>
    </cfRule>
    <cfRule type="expression" dxfId="2187" priority="1561" stopIfTrue="1">
      <formula>Y$5="Base"</formula>
    </cfRule>
  </conditionalFormatting>
  <conditionalFormatting sqref="Z59">
    <cfRule type="expression" dxfId="2186" priority="1558" stopIfTrue="1">
      <formula>Y$5="Actual"</formula>
    </cfRule>
    <cfRule type="expression" dxfId="2185" priority="1559" stopIfTrue="1">
      <formula>Y$5="Base"</formula>
    </cfRule>
  </conditionalFormatting>
  <conditionalFormatting sqref="Z59:Z60">
    <cfRule type="expression" dxfId="2184" priority="1556" stopIfTrue="1">
      <formula>Y$5="Actual"</formula>
    </cfRule>
    <cfRule type="expression" dxfId="2183" priority="1557" stopIfTrue="1">
      <formula>Y$5="Base"</formula>
    </cfRule>
  </conditionalFormatting>
  <conditionalFormatting sqref="Z59">
    <cfRule type="expression" dxfId="2182" priority="1554" stopIfTrue="1">
      <formula>Y$5="Actual"</formula>
    </cfRule>
    <cfRule type="expression" dxfId="2181" priority="1555" stopIfTrue="1">
      <formula>Y$5="Base"</formula>
    </cfRule>
  </conditionalFormatting>
  <conditionalFormatting sqref="Z59">
    <cfRule type="expression" dxfId="2180" priority="1552" stopIfTrue="1">
      <formula>Y$5="Actual"</formula>
    </cfRule>
    <cfRule type="expression" dxfId="2179" priority="1553" stopIfTrue="1">
      <formula>Y$5="Base"</formula>
    </cfRule>
  </conditionalFormatting>
  <conditionalFormatting sqref="Z59:AB60">
    <cfRule type="expression" dxfId="2178" priority="1550" stopIfTrue="1">
      <formula>Y$5="Actual"</formula>
    </cfRule>
    <cfRule type="expression" dxfId="2177" priority="1551" stopIfTrue="1">
      <formula>Y$5="Base"</formula>
    </cfRule>
  </conditionalFormatting>
  <conditionalFormatting sqref="Z59:Z60">
    <cfRule type="expression" dxfId="2176" priority="1548" stopIfTrue="1">
      <formula>Y$5="Actual"</formula>
    </cfRule>
    <cfRule type="expression" dxfId="2175" priority="1549" stopIfTrue="1">
      <formula>Y$5="Base"</formula>
    </cfRule>
  </conditionalFormatting>
  <conditionalFormatting sqref="Z59:Z60">
    <cfRule type="expression" dxfId="2174" priority="1546" stopIfTrue="1">
      <formula>Y$5="Actual"</formula>
    </cfRule>
    <cfRule type="expression" dxfId="2173" priority="1547" stopIfTrue="1">
      <formula>Y$5="Base"</formula>
    </cfRule>
  </conditionalFormatting>
  <conditionalFormatting sqref="Z59:Z60">
    <cfRule type="expression" dxfId="2172" priority="1544" stopIfTrue="1">
      <formula>Y$5="Actual"</formula>
    </cfRule>
    <cfRule type="expression" dxfId="2171" priority="1545" stopIfTrue="1">
      <formula>Y$5="Base"</formula>
    </cfRule>
  </conditionalFormatting>
  <conditionalFormatting sqref="Z59">
    <cfRule type="expression" dxfId="2170" priority="1542" stopIfTrue="1">
      <formula>Y$5="Actual"</formula>
    </cfRule>
    <cfRule type="expression" dxfId="2169" priority="1543" stopIfTrue="1">
      <formula>Y$5="Base"</formula>
    </cfRule>
  </conditionalFormatting>
  <conditionalFormatting sqref="Z60">
    <cfRule type="expression" dxfId="2168" priority="1540" stopIfTrue="1">
      <formula>Y$5="Actual"</formula>
    </cfRule>
    <cfRule type="expression" dxfId="2167" priority="1541" stopIfTrue="1">
      <formula>Y$5="Base"</formula>
    </cfRule>
  </conditionalFormatting>
  <conditionalFormatting sqref="Z59">
    <cfRule type="expression" dxfId="2166" priority="1538" stopIfTrue="1">
      <formula>Y$5="Actual"</formula>
    </cfRule>
    <cfRule type="expression" dxfId="2165" priority="1539" stopIfTrue="1">
      <formula>Y$5="Base"</formula>
    </cfRule>
  </conditionalFormatting>
  <conditionalFormatting sqref="Z59">
    <cfRule type="expression" dxfId="2164" priority="1536" stopIfTrue="1">
      <formula>Y$5="Actual"</formula>
    </cfRule>
    <cfRule type="expression" dxfId="2163" priority="1537" stopIfTrue="1">
      <formula>Y$5="Base"</formula>
    </cfRule>
  </conditionalFormatting>
  <conditionalFormatting sqref="Z59:Z60">
    <cfRule type="expression" dxfId="2162" priority="1534" stopIfTrue="1">
      <formula>Y$5="Actual"</formula>
    </cfRule>
    <cfRule type="expression" dxfId="2161" priority="1535" stopIfTrue="1">
      <formula>Y$5="Base"</formula>
    </cfRule>
  </conditionalFormatting>
  <conditionalFormatting sqref="Z59">
    <cfRule type="expression" dxfId="2160" priority="1532" stopIfTrue="1">
      <formula>Y$5="Actual"</formula>
    </cfRule>
    <cfRule type="expression" dxfId="2159" priority="1533" stopIfTrue="1">
      <formula>Y$5="Base"</formula>
    </cfRule>
  </conditionalFormatting>
  <conditionalFormatting sqref="Z59">
    <cfRule type="expression" dxfId="2158" priority="1530" stopIfTrue="1">
      <formula>Y$5="Actual"</formula>
    </cfRule>
    <cfRule type="expression" dxfId="2157" priority="1531" stopIfTrue="1">
      <formula>Y$5="Base"</formula>
    </cfRule>
  </conditionalFormatting>
  <conditionalFormatting sqref="Z59:AB60">
    <cfRule type="expression" dxfId="2156" priority="1528" stopIfTrue="1">
      <formula>Y$5="Actual"</formula>
    </cfRule>
    <cfRule type="expression" dxfId="2155" priority="1529" stopIfTrue="1">
      <formula>Y$5="Base"</formula>
    </cfRule>
  </conditionalFormatting>
  <conditionalFormatting sqref="Z59:Z60">
    <cfRule type="expression" dxfId="2154" priority="1526" stopIfTrue="1">
      <formula>Y$5="Actual"</formula>
    </cfRule>
    <cfRule type="expression" dxfId="2153" priority="1527" stopIfTrue="1">
      <formula>Y$5="Base"</formula>
    </cfRule>
  </conditionalFormatting>
  <conditionalFormatting sqref="Z59:Z60">
    <cfRule type="expression" dxfId="2152" priority="1524" stopIfTrue="1">
      <formula>Y$5="Actual"</formula>
    </cfRule>
    <cfRule type="expression" dxfId="2151" priority="1525" stopIfTrue="1">
      <formula>Y$5="Base"</formula>
    </cfRule>
  </conditionalFormatting>
  <conditionalFormatting sqref="Z59:Z60">
    <cfRule type="expression" dxfId="2150" priority="1522" stopIfTrue="1">
      <formula>Y$5="Actual"</formula>
    </cfRule>
    <cfRule type="expression" dxfId="2149" priority="1523" stopIfTrue="1">
      <formula>Y$5="Base"</formula>
    </cfRule>
  </conditionalFormatting>
  <conditionalFormatting sqref="Z59">
    <cfRule type="expression" dxfId="2148" priority="1520" stopIfTrue="1">
      <formula>Y$5="Actual"</formula>
    </cfRule>
    <cfRule type="expression" dxfId="2147" priority="1521" stopIfTrue="1">
      <formula>Y$5="Base"</formula>
    </cfRule>
  </conditionalFormatting>
  <conditionalFormatting sqref="Z60">
    <cfRule type="expression" dxfId="2146" priority="1518" stopIfTrue="1">
      <formula>Y$5="Actual"</formula>
    </cfRule>
    <cfRule type="expression" dxfId="2145" priority="1519" stopIfTrue="1">
      <formula>Y$5="Base"</formula>
    </cfRule>
  </conditionalFormatting>
  <conditionalFormatting sqref="Z59">
    <cfRule type="expression" dxfId="2144" priority="1516" stopIfTrue="1">
      <formula>Y$5="Actual"</formula>
    </cfRule>
    <cfRule type="expression" dxfId="2143" priority="1517" stopIfTrue="1">
      <formula>Y$5="Base"</formula>
    </cfRule>
  </conditionalFormatting>
  <conditionalFormatting sqref="Z59">
    <cfRule type="expression" dxfId="2142" priority="1514" stopIfTrue="1">
      <formula>Y$5="Actual"</formula>
    </cfRule>
    <cfRule type="expression" dxfId="2141" priority="1515" stopIfTrue="1">
      <formula>Y$5="Base"</formula>
    </cfRule>
  </conditionalFormatting>
  <conditionalFormatting sqref="Z59:Z60">
    <cfRule type="expression" dxfId="2140" priority="1512" stopIfTrue="1">
      <formula>Y$5="Actual"</formula>
    </cfRule>
    <cfRule type="expression" dxfId="2139" priority="1513" stopIfTrue="1">
      <formula>Y$5="Base"</formula>
    </cfRule>
  </conditionalFormatting>
  <conditionalFormatting sqref="Z59">
    <cfRule type="expression" dxfId="2138" priority="1510" stopIfTrue="1">
      <formula>Y$5="Actual"</formula>
    </cfRule>
    <cfRule type="expression" dxfId="2137" priority="1511" stopIfTrue="1">
      <formula>Y$5="Base"</formula>
    </cfRule>
  </conditionalFormatting>
  <conditionalFormatting sqref="Z59">
    <cfRule type="expression" dxfId="2136" priority="1508" stopIfTrue="1">
      <formula>Y$5="Actual"</formula>
    </cfRule>
    <cfRule type="expression" dxfId="2135" priority="1509" stopIfTrue="1">
      <formula>Y$5="Base"</formula>
    </cfRule>
  </conditionalFormatting>
  <conditionalFormatting sqref="Z59:AB60">
    <cfRule type="expression" dxfId="2134" priority="1506" stopIfTrue="1">
      <formula>Y$5="Actual"</formula>
    </cfRule>
    <cfRule type="expression" dxfId="2133" priority="1507" stopIfTrue="1">
      <formula>Y$5="Base"</formula>
    </cfRule>
  </conditionalFormatting>
  <conditionalFormatting sqref="Z59:Z60">
    <cfRule type="expression" dxfId="2132" priority="1504" stopIfTrue="1">
      <formula>Y$5="Actual"</formula>
    </cfRule>
    <cfRule type="expression" dxfId="2131" priority="1505" stopIfTrue="1">
      <formula>Y$5="Base"</formula>
    </cfRule>
  </conditionalFormatting>
  <conditionalFormatting sqref="Z59:Z60">
    <cfRule type="expression" dxfId="2130" priority="1502" stopIfTrue="1">
      <formula>Y$5="Actual"</formula>
    </cfRule>
    <cfRule type="expression" dxfId="2129" priority="1503" stopIfTrue="1">
      <formula>Y$5="Base"</formula>
    </cfRule>
  </conditionalFormatting>
  <conditionalFormatting sqref="Z59:Z60">
    <cfRule type="expression" dxfId="2128" priority="1500" stopIfTrue="1">
      <formula>Y$5="Actual"</formula>
    </cfRule>
    <cfRule type="expression" dxfId="2127" priority="1501" stopIfTrue="1">
      <formula>Y$5="Base"</formula>
    </cfRule>
  </conditionalFormatting>
  <conditionalFormatting sqref="Z59">
    <cfRule type="expression" dxfId="2126" priority="1498" stopIfTrue="1">
      <formula>Y$5="Actual"</formula>
    </cfRule>
    <cfRule type="expression" dxfId="2125" priority="1499" stopIfTrue="1">
      <formula>Y$5="Base"</formula>
    </cfRule>
  </conditionalFormatting>
  <conditionalFormatting sqref="Z60">
    <cfRule type="expression" dxfId="2124" priority="1496" stopIfTrue="1">
      <formula>Y$5="Actual"</formula>
    </cfRule>
    <cfRule type="expression" dxfId="2123" priority="1497" stopIfTrue="1">
      <formula>Y$5="Base"</formula>
    </cfRule>
  </conditionalFormatting>
  <conditionalFormatting sqref="Z59">
    <cfRule type="expression" dxfId="2122" priority="1494" stopIfTrue="1">
      <formula>Y$5="Actual"</formula>
    </cfRule>
    <cfRule type="expression" dxfId="2121" priority="1495" stopIfTrue="1">
      <formula>Y$5="Base"</formula>
    </cfRule>
  </conditionalFormatting>
  <conditionalFormatting sqref="Z59">
    <cfRule type="expression" dxfId="2120" priority="1492" stopIfTrue="1">
      <formula>Y$5="Actual"</formula>
    </cfRule>
    <cfRule type="expression" dxfId="2119" priority="1493" stopIfTrue="1">
      <formula>Y$5="Base"</formula>
    </cfRule>
  </conditionalFormatting>
  <conditionalFormatting sqref="Z59:Z60">
    <cfRule type="expression" dxfId="2118" priority="1490" stopIfTrue="1">
      <formula>Y$5="Actual"</formula>
    </cfRule>
    <cfRule type="expression" dxfId="2117" priority="1491" stopIfTrue="1">
      <formula>Y$5="Base"</formula>
    </cfRule>
  </conditionalFormatting>
  <conditionalFormatting sqref="Z59">
    <cfRule type="expression" dxfId="2116" priority="1488" stopIfTrue="1">
      <formula>Y$5="Actual"</formula>
    </cfRule>
    <cfRule type="expression" dxfId="2115" priority="1489" stopIfTrue="1">
      <formula>Y$5="Base"</formula>
    </cfRule>
  </conditionalFormatting>
  <conditionalFormatting sqref="Z59">
    <cfRule type="expression" dxfId="2114" priority="1486" stopIfTrue="1">
      <formula>Y$5="Actual"</formula>
    </cfRule>
    <cfRule type="expression" dxfId="2113" priority="1487" stopIfTrue="1">
      <formula>Y$5="Base"</formula>
    </cfRule>
  </conditionalFormatting>
  <conditionalFormatting sqref="Z59:AB60">
    <cfRule type="expression" dxfId="2112" priority="1484" stopIfTrue="1">
      <formula>Y$5="Actual"</formula>
    </cfRule>
    <cfRule type="expression" dxfId="2111" priority="1485" stopIfTrue="1">
      <formula>Y$5="Base"</formula>
    </cfRule>
  </conditionalFormatting>
  <conditionalFormatting sqref="Z59:Z60">
    <cfRule type="expression" dxfId="2110" priority="1482" stopIfTrue="1">
      <formula>Y$5="Actual"</formula>
    </cfRule>
    <cfRule type="expression" dxfId="2109" priority="1483" stopIfTrue="1">
      <formula>Y$5="Base"</formula>
    </cfRule>
  </conditionalFormatting>
  <conditionalFormatting sqref="Z58:Z60">
    <cfRule type="expression" dxfId="2108" priority="1480" stopIfTrue="1">
      <formula>Y$5="Actual"</formula>
    </cfRule>
    <cfRule type="expression" dxfId="2107" priority="1481" stopIfTrue="1">
      <formula>Y$5="Base"</formula>
    </cfRule>
  </conditionalFormatting>
  <conditionalFormatting sqref="Z59:Z60">
    <cfRule type="expression" dxfId="2106" priority="1478" stopIfTrue="1">
      <formula>Y$5="Actual"</formula>
    </cfRule>
    <cfRule type="expression" dxfId="2105" priority="1479" stopIfTrue="1">
      <formula>Y$5="Base"</formula>
    </cfRule>
  </conditionalFormatting>
  <conditionalFormatting sqref="Z59:Z60">
    <cfRule type="expression" dxfId="2104" priority="1476" stopIfTrue="1">
      <formula>Y$5="Actual"</formula>
    </cfRule>
    <cfRule type="expression" dxfId="2103" priority="1477" stopIfTrue="1">
      <formula>Y$5="Base"</formula>
    </cfRule>
  </conditionalFormatting>
  <conditionalFormatting sqref="Z59:Z60">
    <cfRule type="expression" dxfId="2102" priority="1474" stopIfTrue="1">
      <formula>Y$5="Actual"</formula>
    </cfRule>
    <cfRule type="expression" dxfId="2101" priority="1475" stopIfTrue="1">
      <formula>Y$5="Base"</formula>
    </cfRule>
  </conditionalFormatting>
  <conditionalFormatting sqref="Z59">
    <cfRule type="expression" dxfId="2100" priority="1472" stopIfTrue="1">
      <formula>Y$5="Actual"</formula>
    </cfRule>
    <cfRule type="expression" dxfId="2099" priority="1473" stopIfTrue="1">
      <formula>Y$5="Base"</formula>
    </cfRule>
  </conditionalFormatting>
  <conditionalFormatting sqref="Z60">
    <cfRule type="expression" dxfId="2098" priority="1470" stopIfTrue="1">
      <formula>Y$5="Actual"</formula>
    </cfRule>
    <cfRule type="expression" dxfId="2097" priority="1471" stopIfTrue="1">
      <formula>Y$5="Base"</formula>
    </cfRule>
  </conditionalFormatting>
  <conditionalFormatting sqref="Z59">
    <cfRule type="expression" dxfId="2096" priority="1468" stopIfTrue="1">
      <formula>Y$5="Actual"</formula>
    </cfRule>
    <cfRule type="expression" dxfId="2095" priority="1469" stopIfTrue="1">
      <formula>Y$5="Base"</formula>
    </cfRule>
  </conditionalFormatting>
  <conditionalFormatting sqref="Z59">
    <cfRule type="expression" dxfId="2094" priority="1466" stopIfTrue="1">
      <formula>Y$5="Actual"</formula>
    </cfRule>
    <cfRule type="expression" dxfId="2093" priority="1467" stopIfTrue="1">
      <formula>Y$5="Base"</formula>
    </cfRule>
  </conditionalFormatting>
  <conditionalFormatting sqref="Z59:Z60">
    <cfRule type="expression" dxfId="2092" priority="1464" stopIfTrue="1">
      <formula>Y$5="Actual"</formula>
    </cfRule>
    <cfRule type="expression" dxfId="2091" priority="1465" stopIfTrue="1">
      <formula>Y$5="Base"</formula>
    </cfRule>
  </conditionalFormatting>
  <conditionalFormatting sqref="Z59:Z60">
    <cfRule type="expression" dxfId="2090" priority="1462" stopIfTrue="1">
      <formula>Y$5="Actual"</formula>
    </cfRule>
    <cfRule type="expression" dxfId="2089" priority="1463" stopIfTrue="1">
      <formula>Y$5="Base"</formula>
    </cfRule>
  </conditionalFormatting>
  <conditionalFormatting sqref="Z59">
    <cfRule type="expression" dxfId="2088" priority="1460" stopIfTrue="1">
      <formula>Y$5="Actual"</formula>
    </cfRule>
    <cfRule type="expression" dxfId="2087" priority="1461" stopIfTrue="1">
      <formula>Y$5="Base"</formula>
    </cfRule>
  </conditionalFormatting>
  <conditionalFormatting sqref="Z60">
    <cfRule type="expression" dxfId="2086" priority="1458" stopIfTrue="1">
      <formula>Y$5="Actual"</formula>
    </cfRule>
    <cfRule type="expression" dxfId="2085" priority="1459" stopIfTrue="1">
      <formula>Y$5="Base"</formula>
    </cfRule>
  </conditionalFormatting>
  <conditionalFormatting sqref="Z59">
    <cfRule type="expression" dxfId="2084" priority="1456" stopIfTrue="1">
      <formula>Y$5="Actual"</formula>
    </cfRule>
    <cfRule type="expression" dxfId="2083" priority="1457" stopIfTrue="1">
      <formula>Y$5="Base"</formula>
    </cfRule>
  </conditionalFormatting>
  <conditionalFormatting sqref="Z59">
    <cfRule type="expression" dxfId="2082" priority="1454" stopIfTrue="1">
      <formula>Y$5="Actual"</formula>
    </cfRule>
    <cfRule type="expression" dxfId="2081" priority="1455" stopIfTrue="1">
      <formula>Y$5="Base"</formula>
    </cfRule>
  </conditionalFormatting>
  <conditionalFormatting sqref="Z59:Z60">
    <cfRule type="expression" dxfId="2080" priority="1452" stopIfTrue="1">
      <formula>Y$5="Actual"</formula>
    </cfRule>
    <cfRule type="expression" dxfId="2079" priority="1453" stopIfTrue="1">
      <formula>Y$5="Base"</formula>
    </cfRule>
  </conditionalFormatting>
  <conditionalFormatting sqref="Z59">
    <cfRule type="expression" dxfId="2078" priority="1450" stopIfTrue="1">
      <formula>Y$5="Actual"</formula>
    </cfRule>
    <cfRule type="expression" dxfId="2077" priority="1451" stopIfTrue="1">
      <formula>Y$5="Base"</formula>
    </cfRule>
  </conditionalFormatting>
  <conditionalFormatting sqref="Z59">
    <cfRule type="expression" dxfId="2076" priority="1448" stopIfTrue="1">
      <formula>Y$5="Actual"</formula>
    </cfRule>
    <cfRule type="expression" dxfId="2075" priority="1449" stopIfTrue="1">
      <formula>Y$5="Base"</formula>
    </cfRule>
  </conditionalFormatting>
  <conditionalFormatting sqref="Z59:Z60">
    <cfRule type="expression" dxfId="2074" priority="1446" stopIfTrue="1">
      <formula>Y$5="Actual"</formula>
    </cfRule>
    <cfRule type="expression" dxfId="2073" priority="1447" stopIfTrue="1">
      <formula>Y$5="Base"</formula>
    </cfRule>
  </conditionalFormatting>
  <conditionalFormatting sqref="Z59">
    <cfRule type="expression" dxfId="2072" priority="1444" stopIfTrue="1">
      <formula>Y$5="Actual"</formula>
    </cfRule>
    <cfRule type="expression" dxfId="2071" priority="1445" stopIfTrue="1">
      <formula>Y$5="Base"</formula>
    </cfRule>
  </conditionalFormatting>
  <conditionalFormatting sqref="Z59">
    <cfRule type="expression" dxfId="2070" priority="1442" stopIfTrue="1">
      <formula>Y$5="Actual"</formula>
    </cfRule>
    <cfRule type="expression" dxfId="2069" priority="1443" stopIfTrue="1">
      <formula>Y$5="Base"</formula>
    </cfRule>
  </conditionalFormatting>
  <conditionalFormatting sqref="Z59:AB60">
    <cfRule type="expression" dxfId="2068" priority="1440" stopIfTrue="1">
      <formula>Y$5="Actual"</formula>
    </cfRule>
    <cfRule type="expression" dxfId="2067" priority="1441" stopIfTrue="1">
      <formula>Y$5="Base"</formula>
    </cfRule>
  </conditionalFormatting>
  <conditionalFormatting sqref="Z59:Z60">
    <cfRule type="expression" dxfId="2066" priority="1438" stopIfTrue="1">
      <formula>Y$5="Actual"</formula>
    </cfRule>
    <cfRule type="expression" dxfId="2065" priority="1439" stopIfTrue="1">
      <formula>Y$5="Base"</formula>
    </cfRule>
  </conditionalFormatting>
  <conditionalFormatting sqref="Z58:Z60">
    <cfRule type="expression" dxfId="2064" priority="1436" stopIfTrue="1">
      <formula>Y$5="Actual"</formula>
    </cfRule>
    <cfRule type="expression" dxfId="2063" priority="1437" stopIfTrue="1">
      <formula>Y$5="Base"</formula>
    </cfRule>
  </conditionalFormatting>
  <conditionalFormatting sqref="Z59:Z60">
    <cfRule type="expression" dxfId="2062" priority="1434" stopIfTrue="1">
      <formula>Y$5="Actual"</formula>
    </cfRule>
    <cfRule type="expression" dxfId="2061" priority="1435" stopIfTrue="1">
      <formula>Y$5="Base"</formula>
    </cfRule>
  </conditionalFormatting>
  <conditionalFormatting sqref="Z59:Z60">
    <cfRule type="expression" dxfId="2060" priority="1432" stopIfTrue="1">
      <formula>Y$5="Actual"</formula>
    </cfRule>
    <cfRule type="expression" dxfId="2059" priority="1433" stopIfTrue="1">
      <formula>Y$5="Base"</formula>
    </cfRule>
  </conditionalFormatting>
  <conditionalFormatting sqref="Z59:Z60">
    <cfRule type="expression" dxfId="2058" priority="1430" stopIfTrue="1">
      <formula>Y$5="Actual"</formula>
    </cfRule>
    <cfRule type="expression" dxfId="2057" priority="1431" stopIfTrue="1">
      <formula>Y$5="Base"</formula>
    </cfRule>
  </conditionalFormatting>
  <conditionalFormatting sqref="Z59">
    <cfRule type="expression" dxfId="2056" priority="1428" stopIfTrue="1">
      <formula>Y$5="Actual"</formula>
    </cfRule>
    <cfRule type="expression" dxfId="2055" priority="1429" stopIfTrue="1">
      <formula>Y$5="Base"</formula>
    </cfRule>
  </conditionalFormatting>
  <conditionalFormatting sqref="Z60">
    <cfRule type="expression" dxfId="2054" priority="1426" stopIfTrue="1">
      <formula>Y$5="Actual"</formula>
    </cfRule>
    <cfRule type="expression" dxfId="2053" priority="1427" stopIfTrue="1">
      <formula>Y$5="Base"</formula>
    </cfRule>
  </conditionalFormatting>
  <conditionalFormatting sqref="Z59">
    <cfRule type="expression" dxfId="2052" priority="1424" stopIfTrue="1">
      <formula>Y$5="Actual"</formula>
    </cfRule>
    <cfRule type="expression" dxfId="2051" priority="1425" stopIfTrue="1">
      <formula>Y$5="Base"</formula>
    </cfRule>
  </conditionalFormatting>
  <conditionalFormatting sqref="Z59">
    <cfRule type="expression" dxfId="2050" priority="1422" stopIfTrue="1">
      <formula>Y$5="Actual"</formula>
    </cfRule>
    <cfRule type="expression" dxfId="2049" priority="1423" stopIfTrue="1">
      <formula>Y$5="Base"</formula>
    </cfRule>
  </conditionalFormatting>
  <conditionalFormatting sqref="Z59:Z60">
    <cfRule type="expression" dxfId="2048" priority="1420" stopIfTrue="1">
      <formula>Y$5="Actual"</formula>
    </cfRule>
    <cfRule type="expression" dxfId="2047" priority="1421" stopIfTrue="1">
      <formula>Y$5="Base"</formula>
    </cfRule>
  </conditionalFormatting>
  <conditionalFormatting sqref="Z59:Z60">
    <cfRule type="expression" dxfId="2046" priority="1418" stopIfTrue="1">
      <formula>Y$5="Actual"</formula>
    </cfRule>
    <cfRule type="expression" dxfId="2045" priority="1419" stopIfTrue="1">
      <formula>Y$5="Base"</formula>
    </cfRule>
  </conditionalFormatting>
  <conditionalFormatting sqref="Z59">
    <cfRule type="expression" dxfId="2044" priority="1416" stopIfTrue="1">
      <formula>Y$5="Actual"</formula>
    </cfRule>
    <cfRule type="expression" dxfId="2043" priority="1417" stopIfTrue="1">
      <formula>Y$5="Base"</formula>
    </cfRule>
  </conditionalFormatting>
  <conditionalFormatting sqref="Z60">
    <cfRule type="expression" dxfId="2042" priority="1414" stopIfTrue="1">
      <formula>Y$5="Actual"</formula>
    </cfRule>
    <cfRule type="expression" dxfId="2041" priority="1415" stopIfTrue="1">
      <formula>Y$5="Base"</formula>
    </cfRule>
  </conditionalFormatting>
  <conditionalFormatting sqref="Z59">
    <cfRule type="expression" dxfId="2040" priority="1412" stopIfTrue="1">
      <formula>Y$5="Actual"</formula>
    </cfRule>
    <cfRule type="expression" dxfId="2039" priority="1413" stopIfTrue="1">
      <formula>Y$5="Base"</formula>
    </cfRule>
  </conditionalFormatting>
  <conditionalFormatting sqref="Z59">
    <cfRule type="expression" dxfId="2038" priority="1410" stopIfTrue="1">
      <formula>Y$5="Actual"</formula>
    </cfRule>
    <cfRule type="expression" dxfId="2037" priority="1411" stopIfTrue="1">
      <formula>Y$5="Base"</formula>
    </cfRule>
  </conditionalFormatting>
  <conditionalFormatting sqref="Z59:Z60">
    <cfRule type="expression" dxfId="2036" priority="1408" stopIfTrue="1">
      <formula>Y$5="Actual"</formula>
    </cfRule>
    <cfRule type="expression" dxfId="2035" priority="1409" stopIfTrue="1">
      <formula>Y$5="Base"</formula>
    </cfRule>
  </conditionalFormatting>
  <conditionalFormatting sqref="Z59">
    <cfRule type="expression" dxfId="2034" priority="1406" stopIfTrue="1">
      <formula>Y$5="Actual"</formula>
    </cfRule>
    <cfRule type="expression" dxfId="2033" priority="1407" stopIfTrue="1">
      <formula>Y$5="Base"</formula>
    </cfRule>
  </conditionalFormatting>
  <conditionalFormatting sqref="Z59">
    <cfRule type="expression" dxfId="2032" priority="1404" stopIfTrue="1">
      <formula>Y$5="Actual"</formula>
    </cfRule>
    <cfRule type="expression" dxfId="2031" priority="1405" stopIfTrue="1">
      <formula>Y$5="Base"</formula>
    </cfRule>
  </conditionalFormatting>
  <conditionalFormatting sqref="Z59:Z60">
    <cfRule type="expression" dxfId="2030" priority="1402" stopIfTrue="1">
      <formula>Y$5="Actual"</formula>
    </cfRule>
    <cfRule type="expression" dxfId="2029" priority="1403" stopIfTrue="1">
      <formula>Y$5="Base"</formula>
    </cfRule>
  </conditionalFormatting>
  <conditionalFormatting sqref="Z59">
    <cfRule type="expression" dxfId="2028" priority="1400" stopIfTrue="1">
      <formula>Y$5="Actual"</formula>
    </cfRule>
    <cfRule type="expression" dxfId="2027" priority="1401" stopIfTrue="1">
      <formula>Y$5="Base"</formula>
    </cfRule>
  </conditionalFormatting>
  <conditionalFormatting sqref="Z59">
    <cfRule type="expression" dxfId="2026" priority="1398" stopIfTrue="1">
      <formula>Y$5="Actual"</formula>
    </cfRule>
    <cfRule type="expression" dxfId="2025" priority="1399" stopIfTrue="1">
      <formula>Y$5="Base"</formula>
    </cfRule>
  </conditionalFormatting>
  <conditionalFormatting sqref="Z59:AB60">
    <cfRule type="expression" dxfId="2024" priority="1396" stopIfTrue="1">
      <formula>Y$5="Actual"</formula>
    </cfRule>
    <cfRule type="expression" dxfId="2023" priority="1397" stopIfTrue="1">
      <formula>Y$5="Base"</formula>
    </cfRule>
  </conditionalFormatting>
  <conditionalFormatting sqref="Z59:Z60">
    <cfRule type="expression" dxfId="2022" priority="1394" stopIfTrue="1">
      <formula>Y$5="Actual"</formula>
    </cfRule>
    <cfRule type="expression" dxfId="2021" priority="1395" stopIfTrue="1">
      <formula>Y$5="Base"</formula>
    </cfRule>
  </conditionalFormatting>
  <conditionalFormatting sqref="Z59:Z60">
    <cfRule type="expression" dxfId="2020" priority="1392" stopIfTrue="1">
      <formula>Y$5="Actual"</formula>
    </cfRule>
    <cfRule type="expression" dxfId="2019" priority="1393" stopIfTrue="1">
      <formula>Y$5="Base"</formula>
    </cfRule>
  </conditionalFormatting>
  <conditionalFormatting sqref="Z59:Z60">
    <cfRule type="expression" dxfId="2018" priority="1390" stopIfTrue="1">
      <formula>Y$5="Actual"</formula>
    </cfRule>
    <cfRule type="expression" dxfId="2017" priority="1391" stopIfTrue="1">
      <formula>Y$5="Base"</formula>
    </cfRule>
  </conditionalFormatting>
  <conditionalFormatting sqref="Z59">
    <cfRule type="expression" dxfId="2016" priority="1388" stopIfTrue="1">
      <formula>Y$5="Actual"</formula>
    </cfRule>
    <cfRule type="expression" dxfId="2015" priority="1389" stopIfTrue="1">
      <formula>Y$5="Base"</formula>
    </cfRule>
  </conditionalFormatting>
  <conditionalFormatting sqref="Z60">
    <cfRule type="expression" dxfId="2014" priority="1386" stopIfTrue="1">
      <formula>Y$5="Actual"</formula>
    </cfRule>
    <cfRule type="expression" dxfId="2013" priority="1387" stopIfTrue="1">
      <formula>Y$5="Base"</formula>
    </cfRule>
  </conditionalFormatting>
  <conditionalFormatting sqref="Z59">
    <cfRule type="expression" dxfId="2012" priority="1384" stopIfTrue="1">
      <formula>Y$5="Actual"</formula>
    </cfRule>
    <cfRule type="expression" dxfId="2011" priority="1385" stopIfTrue="1">
      <formula>Y$5="Base"</formula>
    </cfRule>
  </conditionalFormatting>
  <conditionalFormatting sqref="Z59">
    <cfRule type="expression" dxfId="2010" priority="1382" stopIfTrue="1">
      <formula>Y$5="Actual"</formula>
    </cfRule>
    <cfRule type="expression" dxfId="2009" priority="1383" stopIfTrue="1">
      <formula>Y$5="Base"</formula>
    </cfRule>
  </conditionalFormatting>
  <conditionalFormatting sqref="Z59:Z60">
    <cfRule type="expression" dxfId="2008" priority="1380" stopIfTrue="1">
      <formula>Y$5="Actual"</formula>
    </cfRule>
    <cfRule type="expression" dxfId="2007" priority="1381" stopIfTrue="1">
      <formula>Y$5="Base"</formula>
    </cfRule>
  </conditionalFormatting>
  <conditionalFormatting sqref="Z59">
    <cfRule type="expression" dxfId="2006" priority="1378" stopIfTrue="1">
      <formula>Y$5="Actual"</formula>
    </cfRule>
    <cfRule type="expression" dxfId="2005" priority="1379" stopIfTrue="1">
      <formula>Y$5="Base"</formula>
    </cfRule>
  </conditionalFormatting>
  <conditionalFormatting sqref="Z59">
    <cfRule type="expression" dxfId="2004" priority="1376" stopIfTrue="1">
      <formula>Y$5="Actual"</formula>
    </cfRule>
    <cfRule type="expression" dxfId="2003" priority="1377" stopIfTrue="1">
      <formula>Y$5="Base"</formula>
    </cfRule>
  </conditionalFormatting>
  <conditionalFormatting sqref="Z59:AB60">
    <cfRule type="expression" dxfId="2002" priority="1374" stopIfTrue="1">
      <formula>Y$5="Actual"</formula>
    </cfRule>
    <cfRule type="expression" dxfId="2001" priority="1375" stopIfTrue="1">
      <formula>Y$5="Base"</formula>
    </cfRule>
  </conditionalFormatting>
  <conditionalFormatting sqref="Z59:Z60">
    <cfRule type="expression" dxfId="2000" priority="1372" stopIfTrue="1">
      <formula>Y$5="Actual"</formula>
    </cfRule>
    <cfRule type="expression" dxfId="1999" priority="1373" stopIfTrue="1">
      <formula>Y$5="Base"</formula>
    </cfRule>
  </conditionalFormatting>
  <conditionalFormatting sqref="Z59:Z60">
    <cfRule type="expression" dxfId="1998" priority="1370" stopIfTrue="1">
      <formula>Y$5="Actual"</formula>
    </cfRule>
    <cfRule type="expression" dxfId="1997" priority="1371" stopIfTrue="1">
      <formula>Y$5="Base"</formula>
    </cfRule>
  </conditionalFormatting>
  <conditionalFormatting sqref="Z59:Z60">
    <cfRule type="expression" dxfId="1996" priority="1368" stopIfTrue="1">
      <formula>Y$5="Actual"</formula>
    </cfRule>
    <cfRule type="expression" dxfId="1995" priority="1369" stopIfTrue="1">
      <formula>Y$5="Base"</formula>
    </cfRule>
  </conditionalFormatting>
  <conditionalFormatting sqref="Z59">
    <cfRule type="expression" dxfId="1994" priority="1366" stopIfTrue="1">
      <formula>Y$5="Actual"</formula>
    </cfRule>
    <cfRule type="expression" dxfId="1993" priority="1367" stopIfTrue="1">
      <formula>Y$5="Base"</formula>
    </cfRule>
  </conditionalFormatting>
  <conditionalFormatting sqref="Z60">
    <cfRule type="expression" dxfId="1992" priority="1364" stopIfTrue="1">
      <formula>Y$5="Actual"</formula>
    </cfRule>
    <cfRule type="expression" dxfId="1991" priority="1365" stopIfTrue="1">
      <formula>Y$5="Base"</formula>
    </cfRule>
  </conditionalFormatting>
  <conditionalFormatting sqref="Z59">
    <cfRule type="expression" dxfId="1990" priority="1362" stopIfTrue="1">
      <formula>Y$5="Actual"</formula>
    </cfRule>
    <cfRule type="expression" dxfId="1989" priority="1363" stopIfTrue="1">
      <formula>Y$5="Base"</formula>
    </cfRule>
  </conditionalFormatting>
  <conditionalFormatting sqref="Z59">
    <cfRule type="expression" dxfId="1988" priority="1360" stopIfTrue="1">
      <formula>Y$5="Actual"</formula>
    </cfRule>
    <cfRule type="expression" dxfId="1987" priority="1361" stopIfTrue="1">
      <formula>Y$5="Base"</formula>
    </cfRule>
  </conditionalFormatting>
  <conditionalFormatting sqref="Z59:Z60">
    <cfRule type="expression" dxfId="1986" priority="1358" stopIfTrue="1">
      <formula>Y$5="Actual"</formula>
    </cfRule>
    <cfRule type="expression" dxfId="1985" priority="1359" stopIfTrue="1">
      <formula>Y$5="Base"</formula>
    </cfRule>
  </conditionalFormatting>
  <conditionalFormatting sqref="Z59">
    <cfRule type="expression" dxfId="1984" priority="1356" stopIfTrue="1">
      <formula>Y$5="Actual"</formula>
    </cfRule>
    <cfRule type="expression" dxfId="1983" priority="1357" stopIfTrue="1">
      <formula>Y$5="Base"</formula>
    </cfRule>
  </conditionalFormatting>
  <conditionalFormatting sqref="Z59">
    <cfRule type="expression" dxfId="1982" priority="1354" stopIfTrue="1">
      <formula>Y$5="Actual"</formula>
    </cfRule>
    <cfRule type="expression" dxfId="1981" priority="1355" stopIfTrue="1">
      <formula>Y$5="Base"</formula>
    </cfRule>
  </conditionalFormatting>
  <conditionalFormatting sqref="Z59:AB60">
    <cfRule type="expression" dxfId="1980" priority="1352" stopIfTrue="1">
      <formula>Y$5="Actual"</formula>
    </cfRule>
    <cfRule type="expression" dxfId="1979" priority="1353" stopIfTrue="1">
      <formula>Y$5="Base"</formula>
    </cfRule>
  </conditionalFormatting>
  <conditionalFormatting sqref="Z59:Z60">
    <cfRule type="expression" dxfId="1978" priority="1350" stopIfTrue="1">
      <formula>Y$5="Actual"</formula>
    </cfRule>
    <cfRule type="expression" dxfId="1977" priority="1351" stopIfTrue="1">
      <formula>Y$5="Base"</formula>
    </cfRule>
  </conditionalFormatting>
  <conditionalFormatting sqref="Z59:Z60">
    <cfRule type="expression" dxfId="1976" priority="1348" stopIfTrue="1">
      <formula>Y$5="Actual"</formula>
    </cfRule>
    <cfRule type="expression" dxfId="1975" priority="1349" stopIfTrue="1">
      <formula>Y$5="Base"</formula>
    </cfRule>
  </conditionalFormatting>
  <conditionalFormatting sqref="Z59:Z60">
    <cfRule type="expression" dxfId="1974" priority="1346" stopIfTrue="1">
      <formula>Y$5="Actual"</formula>
    </cfRule>
    <cfRule type="expression" dxfId="1973" priority="1347" stopIfTrue="1">
      <formula>Y$5="Base"</formula>
    </cfRule>
  </conditionalFormatting>
  <conditionalFormatting sqref="Z59">
    <cfRule type="expression" dxfId="1972" priority="1344" stopIfTrue="1">
      <formula>Y$5="Actual"</formula>
    </cfRule>
    <cfRule type="expression" dxfId="1971" priority="1345" stopIfTrue="1">
      <formula>Y$5="Base"</formula>
    </cfRule>
  </conditionalFormatting>
  <conditionalFormatting sqref="Z60">
    <cfRule type="expression" dxfId="1970" priority="1342" stopIfTrue="1">
      <formula>Y$5="Actual"</formula>
    </cfRule>
    <cfRule type="expression" dxfId="1969" priority="1343" stopIfTrue="1">
      <formula>Y$5="Base"</formula>
    </cfRule>
  </conditionalFormatting>
  <conditionalFormatting sqref="Z59">
    <cfRule type="expression" dxfId="1968" priority="1340" stopIfTrue="1">
      <formula>Y$5="Actual"</formula>
    </cfRule>
    <cfRule type="expression" dxfId="1967" priority="1341" stopIfTrue="1">
      <formula>Y$5="Base"</formula>
    </cfRule>
  </conditionalFormatting>
  <conditionalFormatting sqref="Z59">
    <cfRule type="expression" dxfId="1966" priority="1338" stopIfTrue="1">
      <formula>Y$5="Actual"</formula>
    </cfRule>
    <cfRule type="expression" dxfId="1965" priority="1339" stopIfTrue="1">
      <formula>Y$5="Base"</formula>
    </cfRule>
  </conditionalFormatting>
  <conditionalFormatting sqref="Z59:Z60">
    <cfRule type="expression" dxfId="1964" priority="1336" stopIfTrue="1">
      <formula>Y$5="Actual"</formula>
    </cfRule>
    <cfRule type="expression" dxfId="1963" priority="1337" stopIfTrue="1">
      <formula>Y$5="Base"</formula>
    </cfRule>
  </conditionalFormatting>
  <conditionalFormatting sqref="Z59">
    <cfRule type="expression" dxfId="1962" priority="1334" stopIfTrue="1">
      <formula>Y$5="Actual"</formula>
    </cfRule>
    <cfRule type="expression" dxfId="1961" priority="1335" stopIfTrue="1">
      <formula>Y$5="Base"</formula>
    </cfRule>
  </conditionalFormatting>
  <conditionalFormatting sqref="Z59">
    <cfRule type="expression" dxfId="1960" priority="1332" stopIfTrue="1">
      <formula>Y$5="Actual"</formula>
    </cfRule>
    <cfRule type="expression" dxfId="1959" priority="1333" stopIfTrue="1">
      <formula>Y$5="Base"</formula>
    </cfRule>
  </conditionalFormatting>
  <conditionalFormatting sqref="Z59:AB60">
    <cfRule type="expression" dxfId="1958" priority="1330" stopIfTrue="1">
      <formula>Y$5="Actual"</formula>
    </cfRule>
    <cfRule type="expression" dxfId="1957" priority="1331" stopIfTrue="1">
      <formula>Y$5="Base"</formula>
    </cfRule>
  </conditionalFormatting>
  <conditionalFormatting sqref="Z59:Z60">
    <cfRule type="expression" dxfId="1956" priority="1328" stopIfTrue="1">
      <formula>Y$5="Actual"</formula>
    </cfRule>
    <cfRule type="expression" dxfId="1955" priority="1329" stopIfTrue="1">
      <formula>Y$5="Base"</formula>
    </cfRule>
  </conditionalFormatting>
  <conditionalFormatting sqref="Z59:Z60">
    <cfRule type="expression" dxfId="1954" priority="1326" stopIfTrue="1">
      <formula>Y$5="Actual"</formula>
    </cfRule>
    <cfRule type="expression" dxfId="1953" priority="1327" stopIfTrue="1">
      <formula>Y$5="Base"</formula>
    </cfRule>
  </conditionalFormatting>
  <conditionalFormatting sqref="Z59:Z60">
    <cfRule type="expression" dxfId="1952" priority="1324" stopIfTrue="1">
      <formula>Y$5="Actual"</formula>
    </cfRule>
    <cfRule type="expression" dxfId="1951" priority="1325" stopIfTrue="1">
      <formula>Y$5="Base"</formula>
    </cfRule>
  </conditionalFormatting>
  <conditionalFormatting sqref="Z59">
    <cfRule type="expression" dxfId="1950" priority="1322" stopIfTrue="1">
      <formula>Y$5="Actual"</formula>
    </cfRule>
    <cfRule type="expression" dxfId="1949" priority="1323" stopIfTrue="1">
      <formula>Y$5="Base"</formula>
    </cfRule>
  </conditionalFormatting>
  <conditionalFormatting sqref="Z60">
    <cfRule type="expression" dxfId="1948" priority="1320" stopIfTrue="1">
      <formula>Y$5="Actual"</formula>
    </cfRule>
    <cfRule type="expression" dxfId="1947" priority="1321" stopIfTrue="1">
      <formula>Y$5="Base"</formula>
    </cfRule>
  </conditionalFormatting>
  <conditionalFormatting sqref="Z59">
    <cfRule type="expression" dxfId="1946" priority="1318" stopIfTrue="1">
      <formula>Y$5="Actual"</formula>
    </cfRule>
    <cfRule type="expression" dxfId="1945" priority="1319" stopIfTrue="1">
      <formula>Y$5="Base"</formula>
    </cfRule>
  </conditionalFormatting>
  <conditionalFormatting sqref="Z59">
    <cfRule type="expression" dxfId="1944" priority="1316" stopIfTrue="1">
      <formula>Y$5="Actual"</formula>
    </cfRule>
    <cfRule type="expression" dxfId="1943" priority="1317" stopIfTrue="1">
      <formula>Y$5="Base"</formula>
    </cfRule>
  </conditionalFormatting>
  <conditionalFormatting sqref="Z59:Z60">
    <cfRule type="expression" dxfId="1942" priority="1314" stopIfTrue="1">
      <formula>Y$5="Actual"</formula>
    </cfRule>
    <cfRule type="expression" dxfId="1941" priority="1315" stopIfTrue="1">
      <formula>Y$5="Base"</formula>
    </cfRule>
  </conditionalFormatting>
  <conditionalFormatting sqref="Z59">
    <cfRule type="expression" dxfId="1940" priority="1312" stopIfTrue="1">
      <formula>Y$5="Actual"</formula>
    </cfRule>
    <cfRule type="expression" dxfId="1939" priority="1313" stopIfTrue="1">
      <formula>Y$5="Base"</formula>
    </cfRule>
  </conditionalFormatting>
  <conditionalFormatting sqref="Z59">
    <cfRule type="expression" dxfId="1938" priority="1310" stopIfTrue="1">
      <formula>Y$5="Actual"</formula>
    </cfRule>
    <cfRule type="expression" dxfId="1937" priority="1311" stopIfTrue="1">
      <formula>Y$5="Base"</formula>
    </cfRule>
  </conditionalFormatting>
  <conditionalFormatting sqref="Z59:AB60">
    <cfRule type="expression" dxfId="1936" priority="1308" stopIfTrue="1">
      <formula>Y$5="Actual"</formula>
    </cfRule>
    <cfRule type="expression" dxfId="1935" priority="1309" stopIfTrue="1">
      <formula>Y$5="Base"</formula>
    </cfRule>
  </conditionalFormatting>
  <conditionalFormatting sqref="Z59:Z60">
    <cfRule type="expression" dxfId="1934" priority="1306" stopIfTrue="1">
      <formula>Y$5="Actual"</formula>
    </cfRule>
    <cfRule type="expression" dxfId="1933" priority="1307" stopIfTrue="1">
      <formula>Y$5="Base"</formula>
    </cfRule>
  </conditionalFormatting>
  <conditionalFormatting sqref="Z59:Z60">
    <cfRule type="expression" dxfId="1932" priority="1304" stopIfTrue="1">
      <formula>Y$5="Actual"</formula>
    </cfRule>
    <cfRule type="expression" dxfId="1931" priority="1305" stopIfTrue="1">
      <formula>Y$5="Base"</formula>
    </cfRule>
  </conditionalFormatting>
  <conditionalFormatting sqref="Z59:Z60">
    <cfRule type="expression" dxfId="1930" priority="1302" stopIfTrue="1">
      <formula>Y$5="Actual"</formula>
    </cfRule>
    <cfRule type="expression" dxfId="1929" priority="1303" stopIfTrue="1">
      <formula>Y$5="Base"</formula>
    </cfRule>
  </conditionalFormatting>
  <conditionalFormatting sqref="Z59">
    <cfRule type="expression" dxfId="1928" priority="1300" stopIfTrue="1">
      <formula>Y$5="Actual"</formula>
    </cfRule>
    <cfRule type="expression" dxfId="1927" priority="1301" stopIfTrue="1">
      <formula>Y$5="Base"</formula>
    </cfRule>
  </conditionalFormatting>
  <conditionalFormatting sqref="Z60">
    <cfRule type="expression" dxfId="1926" priority="1298" stopIfTrue="1">
      <formula>Y$5="Actual"</formula>
    </cfRule>
    <cfRule type="expression" dxfId="1925" priority="1299" stopIfTrue="1">
      <formula>Y$5="Base"</formula>
    </cfRule>
  </conditionalFormatting>
  <conditionalFormatting sqref="Z59">
    <cfRule type="expression" dxfId="1924" priority="1296" stopIfTrue="1">
      <formula>Y$5="Actual"</formula>
    </cfRule>
    <cfRule type="expression" dxfId="1923" priority="1297" stopIfTrue="1">
      <formula>Y$5="Base"</formula>
    </cfRule>
  </conditionalFormatting>
  <conditionalFormatting sqref="Z59">
    <cfRule type="expression" dxfId="1922" priority="1294" stopIfTrue="1">
      <formula>Y$5="Actual"</formula>
    </cfRule>
    <cfRule type="expression" dxfId="1921" priority="1295" stopIfTrue="1">
      <formula>Y$5="Base"</formula>
    </cfRule>
  </conditionalFormatting>
  <conditionalFormatting sqref="Z59:Z60">
    <cfRule type="expression" dxfId="1920" priority="1292" stopIfTrue="1">
      <formula>Y$5="Actual"</formula>
    </cfRule>
    <cfRule type="expression" dxfId="1919" priority="1293" stopIfTrue="1">
      <formula>Y$5="Base"</formula>
    </cfRule>
  </conditionalFormatting>
  <conditionalFormatting sqref="Z59">
    <cfRule type="expression" dxfId="1918" priority="1290" stopIfTrue="1">
      <formula>Y$5="Actual"</formula>
    </cfRule>
    <cfRule type="expression" dxfId="1917" priority="1291" stopIfTrue="1">
      <formula>Y$5="Base"</formula>
    </cfRule>
  </conditionalFormatting>
  <conditionalFormatting sqref="Z59">
    <cfRule type="expression" dxfId="1916" priority="1288" stopIfTrue="1">
      <formula>Y$5="Actual"</formula>
    </cfRule>
    <cfRule type="expression" dxfId="1915" priority="1289" stopIfTrue="1">
      <formula>Y$5="Base"</formula>
    </cfRule>
  </conditionalFormatting>
  <conditionalFormatting sqref="Z59:AB60">
    <cfRule type="expression" dxfId="1914" priority="1286" stopIfTrue="1">
      <formula>Y$5="Actual"</formula>
    </cfRule>
    <cfRule type="expression" dxfId="1913" priority="1287" stopIfTrue="1">
      <formula>Y$5="Base"</formula>
    </cfRule>
  </conditionalFormatting>
  <conditionalFormatting sqref="Z59:Z60">
    <cfRule type="expression" dxfId="1912" priority="1284" stopIfTrue="1">
      <formula>Y$5="Actual"</formula>
    </cfRule>
    <cfRule type="expression" dxfId="1911" priority="1285" stopIfTrue="1">
      <formula>Y$5="Base"</formula>
    </cfRule>
  </conditionalFormatting>
  <conditionalFormatting sqref="Z59:Z60">
    <cfRule type="expression" dxfId="1910" priority="1282" stopIfTrue="1">
      <formula>Y$5="Actual"</formula>
    </cfRule>
    <cfRule type="expression" dxfId="1909" priority="1283" stopIfTrue="1">
      <formula>Y$5="Base"</formula>
    </cfRule>
  </conditionalFormatting>
  <conditionalFormatting sqref="Z59:Z60">
    <cfRule type="expression" dxfId="1908" priority="1280" stopIfTrue="1">
      <formula>Y$5="Actual"</formula>
    </cfRule>
    <cfRule type="expression" dxfId="1907" priority="1281" stopIfTrue="1">
      <formula>Y$5="Base"</formula>
    </cfRule>
  </conditionalFormatting>
  <conditionalFormatting sqref="Z59">
    <cfRule type="expression" dxfId="1906" priority="1278" stopIfTrue="1">
      <formula>Y$5="Actual"</formula>
    </cfRule>
    <cfRule type="expression" dxfId="1905" priority="1279" stopIfTrue="1">
      <formula>Y$5="Base"</formula>
    </cfRule>
  </conditionalFormatting>
  <conditionalFormatting sqref="Z60">
    <cfRule type="expression" dxfId="1904" priority="1276" stopIfTrue="1">
      <formula>Y$5="Actual"</formula>
    </cfRule>
    <cfRule type="expression" dxfId="1903" priority="1277" stopIfTrue="1">
      <formula>Y$5="Base"</formula>
    </cfRule>
  </conditionalFormatting>
  <conditionalFormatting sqref="Z59">
    <cfRule type="expression" dxfId="1902" priority="1274" stopIfTrue="1">
      <formula>Y$5="Actual"</formula>
    </cfRule>
    <cfRule type="expression" dxfId="1901" priority="1275" stopIfTrue="1">
      <formula>Y$5="Base"</formula>
    </cfRule>
  </conditionalFormatting>
  <conditionalFormatting sqref="Z59">
    <cfRule type="expression" dxfId="1900" priority="1272" stopIfTrue="1">
      <formula>Y$5="Actual"</formula>
    </cfRule>
    <cfRule type="expression" dxfId="1899" priority="1273" stopIfTrue="1">
      <formula>Y$5="Base"</formula>
    </cfRule>
  </conditionalFormatting>
  <conditionalFormatting sqref="Z59:Z60">
    <cfRule type="expression" dxfId="1898" priority="1270" stopIfTrue="1">
      <formula>Y$5="Actual"</formula>
    </cfRule>
    <cfRule type="expression" dxfId="1897" priority="1271" stopIfTrue="1">
      <formula>Y$5="Base"</formula>
    </cfRule>
  </conditionalFormatting>
  <conditionalFormatting sqref="Z59">
    <cfRule type="expression" dxfId="1896" priority="1268" stopIfTrue="1">
      <formula>Y$5="Actual"</formula>
    </cfRule>
    <cfRule type="expression" dxfId="1895" priority="1269" stopIfTrue="1">
      <formula>Y$5="Base"</formula>
    </cfRule>
  </conditionalFormatting>
  <conditionalFormatting sqref="Z59">
    <cfRule type="expression" dxfId="1894" priority="1266" stopIfTrue="1">
      <formula>Y$5="Actual"</formula>
    </cfRule>
    <cfRule type="expression" dxfId="1893" priority="1267" stopIfTrue="1">
      <formula>Y$5="Base"</formula>
    </cfRule>
  </conditionalFormatting>
  <conditionalFormatting sqref="AB59:AB60">
    <cfRule type="expression" dxfId="1892" priority="1264" stopIfTrue="1">
      <formula>AA$5="Actual"</formula>
    </cfRule>
    <cfRule type="expression" dxfId="1891" priority="1265" stopIfTrue="1">
      <formula>AA$5="Base"</formula>
    </cfRule>
  </conditionalFormatting>
  <conditionalFormatting sqref="AB59:AB60">
    <cfRule type="expression" dxfId="1890" priority="1262" stopIfTrue="1">
      <formula>AA$5="Actual"</formula>
    </cfRule>
    <cfRule type="expression" dxfId="1889" priority="1263" stopIfTrue="1">
      <formula>AA$5="Base"</formula>
    </cfRule>
  </conditionalFormatting>
  <conditionalFormatting sqref="Z59:AB60">
    <cfRule type="expression" dxfId="1888" priority="1260" stopIfTrue="1">
      <formula>Y$5="Actual"</formula>
    </cfRule>
    <cfRule type="expression" dxfId="1887" priority="1261" stopIfTrue="1">
      <formula>Y$5="Base"</formula>
    </cfRule>
  </conditionalFormatting>
  <conditionalFormatting sqref="Z59:Z60">
    <cfRule type="expression" dxfId="1886" priority="1258" stopIfTrue="1">
      <formula>Y$5="Actual"</formula>
    </cfRule>
    <cfRule type="expression" dxfId="1885" priority="1259" stopIfTrue="1">
      <formula>Y$5="Base"</formula>
    </cfRule>
  </conditionalFormatting>
  <conditionalFormatting sqref="Z59:Z60">
    <cfRule type="expression" dxfId="1884" priority="1256" stopIfTrue="1">
      <formula>Y$5="Actual"</formula>
    </cfRule>
    <cfRule type="expression" dxfId="1883" priority="1257" stopIfTrue="1">
      <formula>Y$5="Base"</formula>
    </cfRule>
  </conditionalFormatting>
  <conditionalFormatting sqref="Z59:Z60">
    <cfRule type="expression" dxfId="1882" priority="1254" stopIfTrue="1">
      <formula>Y$5="Actual"</formula>
    </cfRule>
    <cfRule type="expression" dxfId="1881" priority="1255" stopIfTrue="1">
      <formula>Y$5="Base"</formula>
    </cfRule>
  </conditionalFormatting>
  <conditionalFormatting sqref="Z59">
    <cfRule type="expression" dxfId="1880" priority="1252" stopIfTrue="1">
      <formula>Y$5="Actual"</formula>
    </cfRule>
    <cfRule type="expression" dxfId="1879" priority="1253" stopIfTrue="1">
      <formula>Y$5="Base"</formula>
    </cfRule>
  </conditionalFormatting>
  <conditionalFormatting sqref="Z60">
    <cfRule type="expression" dxfId="1878" priority="1250" stopIfTrue="1">
      <formula>Y$5="Actual"</formula>
    </cfRule>
    <cfRule type="expression" dxfId="1877" priority="1251" stopIfTrue="1">
      <formula>Y$5="Base"</formula>
    </cfRule>
  </conditionalFormatting>
  <conditionalFormatting sqref="Z59">
    <cfRule type="expression" dxfId="1876" priority="1248" stopIfTrue="1">
      <formula>Y$5="Actual"</formula>
    </cfRule>
    <cfRule type="expression" dxfId="1875" priority="1249" stopIfTrue="1">
      <formula>Y$5="Base"</formula>
    </cfRule>
  </conditionalFormatting>
  <conditionalFormatting sqref="Z59">
    <cfRule type="expression" dxfId="1874" priority="1246" stopIfTrue="1">
      <formula>Y$5="Actual"</formula>
    </cfRule>
    <cfRule type="expression" dxfId="1873" priority="1247" stopIfTrue="1">
      <formula>Y$5="Base"</formula>
    </cfRule>
  </conditionalFormatting>
  <conditionalFormatting sqref="Z59:Z60">
    <cfRule type="expression" dxfId="1872" priority="1244" stopIfTrue="1">
      <formula>Y$5="Actual"</formula>
    </cfRule>
    <cfRule type="expression" dxfId="1871" priority="1245" stopIfTrue="1">
      <formula>Y$5="Base"</formula>
    </cfRule>
  </conditionalFormatting>
  <conditionalFormatting sqref="Z59">
    <cfRule type="expression" dxfId="1870" priority="1242" stopIfTrue="1">
      <formula>Y$5="Actual"</formula>
    </cfRule>
    <cfRule type="expression" dxfId="1869" priority="1243" stopIfTrue="1">
      <formula>Y$5="Base"</formula>
    </cfRule>
  </conditionalFormatting>
  <conditionalFormatting sqref="Z59">
    <cfRule type="expression" dxfId="1868" priority="1240" stopIfTrue="1">
      <formula>Y$5="Actual"</formula>
    </cfRule>
    <cfRule type="expression" dxfId="1867" priority="1241" stopIfTrue="1">
      <formula>Y$5="Base"</formula>
    </cfRule>
  </conditionalFormatting>
  <conditionalFormatting sqref="Z59:Z60">
    <cfRule type="expression" dxfId="1866" priority="1238" stopIfTrue="1">
      <formula>Y$5="Actual"</formula>
    </cfRule>
    <cfRule type="expression" dxfId="1865" priority="1239" stopIfTrue="1">
      <formula>Y$5="Base"</formula>
    </cfRule>
  </conditionalFormatting>
  <conditionalFormatting sqref="Z59:Z60">
    <cfRule type="expression" dxfId="1864" priority="1236" stopIfTrue="1">
      <formula>Y$5="Actual"</formula>
    </cfRule>
    <cfRule type="expression" dxfId="1863" priority="1237" stopIfTrue="1">
      <formula>Y$5="Base"</formula>
    </cfRule>
  </conditionalFormatting>
  <conditionalFormatting sqref="Z59:Z60">
    <cfRule type="expression" dxfId="1862" priority="1234" stopIfTrue="1">
      <formula>Y$5="Actual"</formula>
    </cfRule>
    <cfRule type="expression" dxfId="1861" priority="1235" stopIfTrue="1">
      <formula>Y$5="Base"</formula>
    </cfRule>
  </conditionalFormatting>
  <conditionalFormatting sqref="Z59:Z60">
    <cfRule type="expression" dxfId="1860" priority="1232" stopIfTrue="1">
      <formula>Y$5="Actual"</formula>
    </cfRule>
    <cfRule type="expression" dxfId="1859" priority="1233" stopIfTrue="1">
      <formula>Y$5="Base"</formula>
    </cfRule>
  </conditionalFormatting>
  <conditionalFormatting sqref="Z59">
    <cfRule type="expression" dxfId="1858" priority="1230" stopIfTrue="1">
      <formula>Y$5="Actual"</formula>
    </cfRule>
    <cfRule type="expression" dxfId="1857" priority="1231" stopIfTrue="1">
      <formula>Y$5="Base"</formula>
    </cfRule>
  </conditionalFormatting>
  <conditionalFormatting sqref="Z60">
    <cfRule type="expression" dxfId="1856" priority="1228" stopIfTrue="1">
      <formula>Y$5="Actual"</formula>
    </cfRule>
    <cfRule type="expression" dxfId="1855" priority="1229" stopIfTrue="1">
      <formula>Y$5="Base"</formula>
    </cfRule>
  </conditionalFormatting>
  <conditionalFormatting sqref="Z59">
    <cfRule type="expression" dxfId="1854" priority="1226" stopIfTrue="1">
      <formula>Y$5="Actual"</formula>
    </cfRule>
    <cfRule type="expression" dxfId="1853" priority="1227" stopIfTrue="1">
      <formula>Y$5="Base"</formula>
    </cfRule>
  </conditionalFormatting>
  <conditionalFormatting sqref="Z59">
    <cfRule type="expression" dxfId="1852" priority="1224" stopIfTrue="1">
      <formula>Y$5="Actual"</formula>
    </cfRule>
    <cfRule type="expression" dxfId="1851" priority="1225" stopIfTrue="1">
      <formula>Y$5="Base"</formula>
    </cfRule>
  </conditionalFormatting>
  <conditionalFormatting sqref="Z59:Z60">
    <cfRule type="expression" dxfId="1850" priority="1222" stopIfTrue="1">
      <formula>Y$5="Actual"</formula>
    </cfRule>
    <cfRule type="expression" dxfId="1849" priority="1223" stopIfTrue="1">
      <formula>Y$5="Base"</formula>
    </cfRule>
  </conditionalFormatting>
  <conditionalFormatting sqref="Z59">
    <cfRule type="expression" dxfId="1848" priority="1220" stopIfTrue="1">
      <formula>Y$5="Actual"</formula>
    </cfRule>
    <cfRule type="expression" dxfId="1847" priority="1221" stopIfTrue="1">
      <formula>Y$5="Base"</formula>
    </cfRule>
  </conditionalFormatting>
  <conditionalFormatting sqref="Z59">
    <cfRule type="expression" dxfId="1846" priority="1218" stopIfTrue="1">
      <formula>Y$5="Actual"</formula>
    </cfRule>
    <cfRule type="expression" dxfId="1845" priority="1219" stopIfTrue="1">
      <formula>Y$5="Base"</formula>
    </cfRule>
  </conditionalFormatting>
  <conditionalFormatting sqref="AB59:AB60">
    <cfRule type="expression" dxfId="1844" priority="1216" stopIfTrue="1">
      <formula>AA$5="Actual"</formula>
    </cfRule>
    <cfRule type="expression" dxfId="1843" priority="1217" stopIfTrue="1">
      <formula>AA$5="Base"</formula>
    </cfRule>
  </conditionalFormatting>
  <conditionalFormatting sqref="Z69:Z74">
    <cfRule type="expression" dxfId="1842" priority="1215" stopIfTrue="1">
      <formula>#REF!="Not applicable"</formula>
    </cfRule>
  </conditionalFormatting>
  <conditionalFormatting sqref="Z59:AB60">
    <cfRule type="expression" dxfId="1841" priority="1213" stopIfTrue="1">
      <formula>Y$5="Actual"</formula>
    </cfRule>
    <cfRule type="expression" dxfId="1840" priority="1214" stopIfTrue="1">
      <formula>Y$5="Base"</formula>
    </cfRule>
  </conditionalFormatting>
  <conditionalFormatting sqref="Z58:AB58">
    <cfRule type="cellIs" dxfId="1839" priority="1211" stopIfTrue="1" operator="equal">
      <formula>"Actual"</formula>
    </cfRule>
    <cfRule type="cellIs" dxfId="1838" priority="1212" stopIfTrue="1" operator="equal">
      <formula>"Base"</formula>
    </cfRule>
  </conditionalFormatting>
  <conditionalFormatting sqref="Z59:Z60">
    <cfRule type="expression" dxfId="1837" priority="1209" stopIfTrue="1">
      <formula>Y$5="Actual"</formula>
    </cfRule>
    <cfRule type="expression" dxfId="1836" priority="1210" stopIfTrue="1">
      <formula>Y$5="Base"</formula>
    </cfRule>
  </conditionalFormatting>
  <conditionalFormatting sqref="Z59:Z60">
    <cfRule type="expression" dxfId="1835" priority="1207" stopIfTrue="1">
      <formula>Y$5="Actual"</formula>
    </cfRule>
    <cfRule type="expression" dxfId="1834" priority="1208" stopIfTrue="1">
      <formula>Y$5="Base"</formula>
    </cfRule>
  </conditionalFormatting>
  <conditionalFormatting sqref="Z59:Z60">
    <cfRule type="expression" dxfId="1833" priority="1205" stopIfTrue="1">
      <formula>Y$5="Actual"</formula>
    </cfRule>
    <cfRule type="expression" dxfId="1832" priority="1206" stopIfTrue="1">
      <formula>Y$5="Base"</formula>
    </cfRule>
  </conditionalFormatting>
  <conditionalFormatting sqref="Z59">
    <cfRule type="expression" dxfId="1831" priority="1203" stopIfTrue="1">
      <formula>Y$5="Actual"</formula>
    </cfRule>
    <cfRule type="expression" dxfId="1830" priority="1204" stopIfTrue="1">
      <formula>Y$5="Base"</formula>
    </cfRule>
  </conditionalFormatting>
  <conditionalFormatting sqref="Z60">
    <cfRule type="expression" dxfId="1829" priority="1201" stopIfTrue="1">
      <formula>Y$5="Actual"</formula>
    </cfRule>
    <cfRule type="expression" dxfId="1828" priority="1202" stopIfTrue="1">
      <formula>Y$5="Base"</formula>
    </cfRule>
  </conditionalFormatting>
  <conditionalFormatting sqref="Z59">
    <cfRule type="expression" dxfId="1827" priority="1199" stopIfTrue="1">
      <formula>Y$5="Actual"</formula>
    </cfRule>
    <cfRule type="expression" dxfId="1826" priority="1200" stopIfTrue="1">
      <formula>Y$5="Base"</formula>
    </cfRule>
  </conditionalFormatting>
  <conditionalFormatting sqref="Z59">
    <cfRule type="expression" dxfId="1825" priority="1197" stopIfTrue="1">
      <formula>Y$5="Actual"</formula>
    </cfRule>
    <cfRule type="expression" dxfId="1824" priority="1198" stopIfTrue="1">
      <formula>Y$5="Base"</formula>
    </cfRule>
  </conditionalFormatting>
  <conditionalFormatting sqref="Z59:Z60">
    <cfRule type="expression" dxfId="1823" priority="1195" stopIfTrue="1">
      <formula>Y$5="Actual"</formula>
    </cfRule>
    <cfRule type="expression" dxfId="1822" priority="1196" stopIfTrue="1">
      <formula>Y$5="Base"</formula>
    </cfRule>
  </conditionalFormatting>
  <conditionalFormatting sqref="Z59">
    <cfRule type="expression" dxfId="1821" priority="1193" stopIfTrue="1">
      <formula>Y$5="Actual"</formula>
    </cfRule>
    <cfRule type="expression" dxfId="1820" priority="1194" stopIfTrue="1">
      <formula>Y$5="Base"</formula>
    </cfRule>
  </conditionalFormatting>
  <conditionalFormatting sqref="Z59">
    <cfRule type="expression" dxfId="1819" priority="1191" stopIfTrue="1">
      <formula>Y$5="Actual"</formula>
    </cfRule>
    <cfRule type="expression" dxfId="1818" priority="1192" stopIfTrue="1">
      <formula>Y$5="Base"</formula>
    </cfRule>
  </conditionalFormatting>
  <conditionalFormatting sqref="Z59:AB60">
    <cfRule type="expression" dxfId="1817" priority="1189" stopIfTrue="1">
      <formula>Y$5="Actual"</formula>
    </cfRule>
    <cfRule type="expression" dxfId="1816" priority="1190" stopIfTrue="1">
      <formula>Y$5="Base"</formula>
    </cfRule>
  </conditionalFormatting>
  <conditionalFormatting sqref="Z59:Z60">
    <cfRule type="expression" dxfId="1815" priority="1187" stopIfTrue="1">
      <formula>Y$5="Actual"</formula>
    </cfRule>
    <cfRule type="expression" dxfId="1814" priority="1188" stopIfTrue="1">
      <formula>Y$5="Base"</formula>
    </cfRule>
  </conditionalFormatting>
  <conditionalFormatting sqref="Z59:Z60">
    <cfRule type="expression" dxfId="1813" priority="1185" stopIfTrue="1">
      <formula>Y$5="Actual"</formula>
    </cfRule>
    <cfRule type="expression" dxfId="1812" priority="1186" stopIfTrue="1">
      <formula>Y$5="Base"</formula>
    </cfRule>
  </conditionalFormatting>
  <conditionalFormatting sqref="Z59:Z60">
    <cfRule type="expression" dxfId="1811" priority="1183" stopIfTrue="1">
      <formula>Y$5="Actual"</formula>
    </cfRule>
    <cfRule type="expression" dxfId="1810" priority="1184" stopIfTrue="1">
      <formula>Y$5="Base"</formula>
    </cfRule>
  </conditionalFormatting>
  <conditionalFormatting sqref="Z59">
    <cfRule type="expression" dxfId="1809" priority="1181" stopIfTrue="1">
      <formula>Y$5="Actual"</formula>
    </cfRule>
    <cfRule type="expression" dxfId="1808" priority="1182" stopIfTrue="1">
      <formula>Y$5="Base"</formula>
    </cfRule>
  </conditionalFormatting>
  <conditionalFormatting sqref="Z60">
    <cfRule type="expression" dxfId="1807" priority="1179" stopIfTrue="1">
      <formula>Y$5="Actual"</formula>
    </cfRule>
    <cfRule type="expression" dxfId="1806" priority="1180" stopIfTrue="1">
      <formula>Y$5="Base"</formula>
    </cfRule>
  </conditionalFormatting>
  <conditionalFormatting sqref="Z59">
    <cfRule type="expression" dxfId="1805" priority="1177" stopIfTrue="1">
      <formula>Y$5="Actual"</formula>
    </cfRule>
    <cfRule type="expression" dxfId="1804" priority="1178" stopIfTrue="1">
      <formula>Y$5="Base"</formula>
    </cfRule>
  </conditionalFormatting>
  <conditionalFormatting sqref="Z59">
    <cfRule type="expression" dxfId="1803" priority="1175" stopIfTrue="1">
      <formula>Y$5="Actual"</formula>
    </cfRule>
    <cfRule type="expression" dxfId="1802" priority="1176" stopIfTrue="1">
      <formula>Y$5="Base"</formula>
    </cfRule>
  </conditionalFormatting>
  <conditionalFormatting sqref="Z59:Z60">
    <cfRule type="expression" dxfId="1801" priority="1173" stopIfTrue="1">
      <formula>Y$5="Actual"</formula>
    </cfRule>
    <cfRule type="expression" dxfId="1800" priority="1174" stopIfTrue="1">
      <formula>Y$5="Base"</formula>
    </cfRule>
  </conditionalFormatting>
  <conditionalFormatting sqref="Z59">
    <cfRule type="expression" dxfId="1799" priority="1171" stopIfTrue="1">
      <formula>Y$5="Actual"</formula>
    </cfRule>
    <cfRule type="expression" dxfId="1798" priority="1172" stopIfTrue="1">
      <formula>Y$5="Base"</formula>
    </cfRule>
  </conditionalFormatting>
  <conditionalFormatting sqref="Z59">
    <cfRule type="expression" dxfId="1797" priority="1169" stopIfTrue="1">
      <formula>Y$5="Actual"</formula>
    </cfRule>
    <cfRule type="expression" dxfId="1796" priority="1170" stopIfTrue="1">
      <formula>Y$5="Base"</formula>
    </cfRule>
  </conditionalFormatting>
  <conditionalFormatting sqref="Z59:AB60">
    <cfRule type="expression" dxfId="1795" priority="1167" stopIfTrue="1">
      <formula>Y$5="Actual"</formula>
    </cfRule>
    <cfRule type="expression" dxfId="1794" priority="1168" stopIfTrue="1">
      <formula>Y$5="Base"</formula>
    </cfRule>
  </conditionalFormatting>
  <conditionalFormatting sqref="Z59:Z60">
    <cfRule type="expression" dxfId="1793" priority="1165" stopIfTrue="1">
      <formula>Y$5="Actual"</formula>
    </cfRule>
    <cfRule type="expression" dxfId="1792" priority="1166" stopIfTrue="1">
      <formula>Y$5="Base"</formula>
    </cfRule>
  </conditionalFormatting>
  <conditionalFormatting sqref="Z59:Z60">
    <cfRule type="expression" dxfId="1791" priority="1163" stopIfTrue="1">
      <formula>Y$5="Actual"</formula>
    </cfRule>
    <cfRule type="expression" dxfId="1790" priority="1164" stopIfTrue="1">
      <formula>Y$5="Base"</formula>
    </cfRule>
  </conditionalFormatting>
  <conditionalFormatting sqref="Z59:Z60">
    <cfRule type="expression" dxfId="1789" priority="1161" stopIfTrue="1">
      <formula>Y$5="Actual"</formula>
    </cfRule>
    <cfRule type="expression" dxfId="1788" priority="1162" stopIfTrue="1">
      <formula>Y$5="Base"</formula>
    </cfRule>
  </conditionalFormatting>
  <conditionalFormatting sqref="Z59">
    <cfRule type="expression" dxfId="1787" priority="1159" stopIfTrue="1">
      <formula>Y$5="Actual"</formula>
    </cfRule>
    <cfRule type="expression" dxfId="1786" priority="1160" stopIfTrue="1">
      <formula>Y$5="Base"</formula>
    </cfRule>
  </conditionalFormatting>
  <conditionalFormatting sqref="Z60">
    <cfRule type="expression" dxfId="1785" priority="1157" stopIfTrue="1">
      <formula>Y$5="Actual"</formula>
    </cfRule>
    <cfRule type="expression" dxfId="1784" priority="1158" stopIfTrue="1">
      <formula>Y$5="Base"</formula>
    </cfRule>
  </conditionalFormatting>
  <conditionalFormatting sqref="Z59">
    <cfRule type="expression" dxfId="1783" priority="1155" stopIfTrue="1">
      <formula>Y$5="Actual"</formula>
    </cfRule>
    <cfRule type="expression" dxfId="1782" priority="1156" stopIfTrue="1">
      <formula>Y$5="Base"</formula>
    </cfRule>
  </conditionalFormatting>
  <conditionalFormatting sqref="Z59">
    <cfRule type="expression" dxfId="1781" priority="1153" stopIfTrue="1">
      <formula>Y$5="Actual"</formula>
    </cfRule>
    <cfRule type="expression" dxfId="1780" priority="1154" stopIfTrue="1">
      <formula>Y$5="Base"</formula>
    </cfRule>
  </conditionalFormatting>
  <conditionalFormatting sqref="Z59:Z60">
    <cfRule type="expression" dxfId="1779" priority="1151" stopIfTrue="1">
      <formula>Y$5="Actual"</formula>
    </cfRule>
    <cfRule type="expression" dxfId="1778" priority="1152" stopIfTrue="1">
      <formula>Y$5="Base"</formula>
    </cfRule>
  </conditionalFormatting>
  <conditionalFormatting sqref="Z59">
    <cfRule type="expression" dxfId="1777" priority="1149" stopIfTrue="1">
      <formula>Y$5="Actual"</formula>
    </cfRule>
    <cfRule type="expression" dxfId="1776" priority="1150" stopIfTrue="1">
      <formula>Y$5="Base"</formula>
    </cfRule>
  </conditionalFormatting>
  <conditionalFormatting sqref="Z59">
    <cfRule type="expression" dxfId="1775" priority="1147" stopIfTrue="1">
      <formula>Y$5="Actual"</formula>
    </cfRule>
    <cfRule type="expression" dxfId="1774" priority="1148" stopIfTrue="1">
      <formula>Y$5="Base"</formula>
    </cfRule>
  </conditionalFormatting>
  <conditionalFormatting sqref="Z59:AB60">
    <cfRule type="expression" dxfId="1773" priority="1145" stopIfTrue="1">
      <formula>Y$5="Actual"</formula>
    </cfRule>
    <cfRule type="expression" dxfId="1772" priority="1146" stopIfTrue="1">
      <formula>Y$5="Base"</formula>
    </cfRule>
  </conditionalFormatting>
  <conditionalFormatting sqref="Z59:Z60">
    <cfRule type="expression" dxfId="1771" priority="1143" stopIfTrue="1">
      <formula>Y$5="Actual"</formula>
    </cfRule>
    <cfRule type="expression" dxfId="1770" priority="1144" stopIfTrue="1">
      <formula>Y$5="Base"</formula>
    </cfRule>
  </conditionalFormatting>
  <conditionalFormatting sqref="Z59:Z60">
    <cfRule type="expression" dxfId="1769" priority="1141" stopIfTrue="1">
      <formula>Y$5="Actual"</formula>
    </cfRule>
    <cfRule type="expression" dxfId="1768" priority="1142" stopIfTrue="1">
      <formula>Y$5="Base"</formula>
    </cfRule>
  </conditionalFormatting>
  <conditionalFormatting sqref="Z59:Z60">
    <cfRule type="expression" dxfId="1767" priority="1139" stopIfTrue="1">
      <formula>Y$5="Actual"</formula>
    </cfRule>
    <cfRule type="expression" dxfId="1766" priority="1140" stopIfTrue="1">
      <formula>Y$5="Base"</formula>
    </cfRule>
  </conditionalFormatting>
  <conditionalFormatting sqref="Z59">
    <cfRule type="expression" dxfId="1765" priority="1137" stopIfTrue="1">
      <formula>Y$5="Actual"</formula>
    </cfRule>
    <cfRule type="expression" dxfId="1764" priority="1138" stopIfTrue="1">
      <formula>Y$5="Base"</formula>
    </cfRule>
  </conditionalFormatting>
  <conditionalFormatting sqref="Z60">
    <cfRule type="expression" dxfId="1763" priority="1135" stopIfTrue="1">
      <formula>Y$5="Actual"</formula>
    </cfRule>
    <cfRule type="expression" dxfId="1762" priority="1136" stopIfTrue="1">
      <formula>Y$5="Base"</formula>
    </cfRule>
  </conditionalFormatting>
  <conditionalFormatting sqref="Z59">
    <cfRule type="expression" dxfId="1761" priority="1133" stopIfTrue="1">
      <formula>Y$5="Actual"</formula>
    </cfRule>
    <cfRule type="expression" dxfId="1760" priority="1134" stopIfTrue="1">
      <formula>Y$5="Base"</formula>
    </cfRule>
  </conditionalFormatting>
  <conditionalFormatting sqref="Z59">
    <cfRule type="expression" dxfId="1759" priority="1131" stopIfTrue="1">
      <formula>Y$5="Actual"</formula>
    </cfRule>
    <cfRule type="expression" dxfId="1758" priority="1132" stopIfTrue="1">
      <formula>Y$5="Base"</formula>
    </cfRule>
  </conditionalFormatting>
  <conditionalFormatting sqref="Z59:Z60">
    <cfRule type="expression" dxfId="1757" priority="1129" stopIfTrue="1">
      <formula>Y$5="Actual"</formula>
    </cfRule>
    <cfRule type="expression" dxfId="1756" priority="1130" stopIfTrue="1">
      <formula>Y$5="Base"</formula>
    </cfRule>
  </conditionalFormatting>
  <conditionalFormatting sqref="Z59">
    <cfRule type="expression" dxfId="1755" priority="1127" stopIfTrue="1">
      <formula>Y$5="Actual"</formula>
    </cfRule>
    <cfRule type="expression" dxfId="1754" priority="1128" stopIfTrue="1">
      <formula>Y$5="Base"</formula>
    </cfRule>
  </conditionalFormatting>
  <conditionalFormatting sqref="Z59">
    <cfRule type="expression" dxfId="1753" priority="1125" stopIfTrue="1">
      <formula>Y$5="Actual"</formula>
    </cfRule>
    <cfRule type="expression" dxfId="1752" priority="1126" stopIfTrue="1">
      <formula>Y$5="Base"</formula>
    </cfRule>
  </conditionalFormatting>
  <conditionalFormatting sqref="Z59:AB60">
    <cfRule type="expression" dxfId="1751" priority="1123" stopIfTrue="1">
      <formula>Y$5="Actual"</formula>
    </cfRule>
    <cfRule type="expression" dxfId="1750" priority="1124" stopIfTrue="1">
      <formula>Y$5="Base"</formula>
    </cfRule>
  </conditionalFormatting>
  <conditionalFormatting sqref="Z59:Z60">
    <cfRule type="expression" dxfId="1749" priority="1121" stopIfTrue="1">
      <formula>Y$5="Actual"</formula>
    </cfRule>
    <cfRule type="expression" dxfId="1748" priority="1122" stopIfTrue="1">
      <formula>Y$5="Base"</formula>
    </cfRule>
  </conditionalFormatting>
  <conditionalFormatting sqref="Z59:Z60">
    <cfRule type="expression" dxfId="1747" priority="1119" stopIfTrue="1">
      <formula>Y$5="Actual"</formula>
    </cfRule>
    <cfRule type="expression" dxfId="1746" priority="1120" stopIfTrue="1">
      <formula>Y$5="Base"</formula>
    </cfRule>
  </conditionalFormatting>
  <conditionalFormatting sqref="Z59:Z60">
    <cfRule type="expression" dxfId="1745" priority="1117" stopIfTrue="1">
      <formula>Y$5="Actual"</formula>
    </cfRule>
    <cfRule type="expression" dxfId="1744" priority="1118" stopIfTrue="1">
      <formula>Y$5="Base"</formula>
    </cfRule>
  </conditionalFormatting>
  <conditionalFormatting sqref="Z59">
    <cfRule type="expression" dxfId="1743" priority="1115" stopIfTrue="1">
      <formula>Y$5="Actual"</formula>
    </cfRule>
    <cfRule type="expression" dxfId="1742" priority="1116" stopIfTrue="1">
      <formula>Y$5="Base"</formula>
    </cfRule>
  </conditionalFormatting>
  <conditionalFormatting sqref="Z60">
    <cfRule type="expression" dxfId="1741" priority="1113" stopIfTrue="1">
      <formula>Y$5="Actual"</formula>
    </cfRule>
    <cfRule type="expression" dxfId="1740" priority="1114" stopIfTrue="1">
      <formula>Y$5="Base"</formula>
    </cfRule>
  </conditionalFormatting>
  <conditionalFormatting sqref="Z59">
    <cfRule type="expression" dxfId="1739" priority="1111" stopIfTrue="1">
      <formula>Y$5="Actual"</formula>
    </cfRule>
    <cfRule type="expression" dxfId="1738" priority="1112" stopIfTrue="1">
      <formula>Y$5="Base"</formula>
    </cfRule>
  </conditionalFormatting>
  <conditionalFormatting sqref="Z59">
    <cfRule type="expression" dxfId="1737" priority="1109" stopIfTrue="1">
      <formula>Y$5="Actual"</formula>
    </cfRule>
    <cfRule type="expression" dxfId="1736" priority="1110" stopIfTrue="1">
      <formula>Y$5="Base"</formula>
    </cfRule>
  </conditionalFormatting>
  <conditionalFormatting sqref="Z59:Z60">
    <cfRule type="expression" dxfId="1735" priority="1107" stopIfTrue="1">
      <formula>Y$5="Actual"</formula>
    </cfRule>
    <cfRule type="expression" dxfId="1734" priority="1108" stopIfTrue="1">
      <formula>Y$5="Base"</formula>
    </cfRule>
  </conditionalFormatting>
  <conditionalFormatting sqref="Z59">
    <cfRule type="expression" dxfId="1733" priority="1105" stopIfTrue="1">
      <formula>Y$5="Actual"</formula>
    </cfRule>
    <cfRule type="expression" dxfId="1732" priority="1106" stopIfTrue="1">
      <formula>Y$5="Base"</formula>
    </cfRule>
  </conditionalFormatting>
  <conditionalFormatting sqref="Z59">
    <cfRule type="expression" dxfId="1731" priority="1103" stopIfTrue="1">
      <formula>Y$5="Actual"</formula>
    </cfRule>
    <cfRule type="expression" dxfId="1730" priority="1104" stopIfTrue="1">
      <formula>Y$5="Base"</formula>
    </cfRule>
  </conditionalFormatting>
  <conditionalFormatting sqref="Z59:AB60">
    <cfRule type="expression" dxfId="1729" priority="1101" stopIfTrue="1">
      <formula>Y$5="Actual"</formula>
    </cfRule>
    <cfRule type="expression" dxfId="1728" priority="1102" stopIfTrue="1">
      <formula>Y$5="Base"</formula>
    </cfRule>
  </conditionalFormatting>
  <conditionalFormatting sqref="Z59:Z60">
    <cfRule type="expression" dxfId="1727" priority="1099" stopIfTrue="1">
      <formula>Y$5="Actual"</formula>
    </cfRule>
    <cfRule type="expression" dxfId="1726" priority="1100" stopIfTrue="1">
      <formula>Y$5="Base"</formula>
    </cfRule>
  </conditionalFormatting>
  <conditionalFormatting sqref="Z59:Z60">
    <cfRule type="expression" dxfId="1725" priority="1097" stopIfTrue="1">
      <formula>Y$5="Actual"</formula>
    </cfRule>
    <cfRule type="expression" dxfId="1724" priority="1098" stopIfTrue="1">
      <formula>Y$5="Base"</formula>
    </cfRule>
  </conditionalFormatting>
  <conditionalFormatting sqref="Z59:Z60">
    <cfRule type="expression" dxfId="1723" priority="1095" stopIfTrue="1">
      <formula>Y$5="Actual"</formula>
    </cfRule>
    <cfRule type="expression" dxfId="1722" priority="1096" stopIfTrue="1">
      <formula>Y$5="Base"</formula>
    </cfRule>
  </conditionalFormatting>
  <conditionalFormatting sqref="Z59">
    <cfRule type="expression" dxfId="1721" priority="1093" stopIfTrue="1">
      <formula>Y$5="Actual"</formula>
    </cfRule>
    <cfRule type="expression" dxfId="1720" priority="1094" stopIfTrue="1">
      <formula>Y$5="Base"</formula>
    </cfRule>
  </conditionalFormatting>
  <conditionalFormatting sqref="Z60">
    <cfRule type="expression" dxfId="1719" priority="1091" stopIfTrue="1">
      <formula>Y$5="Actual"</formula>
    </cfRule>
    <cfRule type="expression" dxfId="1718" priority="1092" stopIfTrue="1">
      <formula>Y$5="Base"</formula>
    </cfRule>
  </conditionalFormatting>
  <conditionalFormatting sqref="Z59">
    <cfRule type="expression" dxfId="1717" priority="1089" stopIfTrue="1">
      <formula>Y$5="Actual"</formula>
    </cfRule>
    <cfRule type="expression" dxfId="1716" priority="1090" stopIfTrue="1">
      <formula>Y$5="Base"</formula>
    </cfRule>
  </conditionalFormatting>
  <conditionalFormatting sqref="Z59">
    <cfRule type="expression" dxfId="1715" priority="1087" stopIfTrue="1">
      <formula>Y$5="Actual"</formula>
    </cfRule>
    <cfRule type="expression" dxfId="1714" priority="1088" stopIfTrue="1">
      <formula>Y$5="Base"</formula>
    </cfRule>
  </conditionalFormatting>
  <conditionalFormatting sqref="Z59:Z60">
    <cfRule type="expression" dxfId="1713" priority="1085" stopIfTrue="1">
      <formula>Y$5="Actual"</formula>
    </cfRule>
    <cfRule type="expression" dxfId="1712" priority="1086" stopIfTrue="1">
      <formula>Y$5="Base"</formula>
    </cfRule>
  </conditionalFormatting>
  <conditionalFormatting sqref="Z59">
    <cfRule type="expression" dxfId="1711" priority="1083" stopIfTrue="1">
      <formula>Y$5="Actual"</formula>
    </cfRule>
    <cfRule type="expression" dxfId="1710" priority="1084" stopIfTrue="1">
      <formula>Y$5="Base"</formula>
    </cfRule>
  </conditionalFormatting>
  <conditionalFormatting sqref="Z59">
    <cfRule type="expression" dxfId="1709" priority="1081" stopIfTrue="1">
      <formula>Y$5="Actual"</formula>
    </cfRule>
    <cfRule type="expression" dxfId="1708" priority="1082" stopIfTrue="1">
      <formula>Y$5="Base"</formula>
    </cfRule>
  </conditionalFormatting>
  <conditionalFormatting sqref="Z59:AB60">
    <cfRule type="expression" dxfId="1707" priority="1079" stopIfTrue="1">
      <formula>Y$5="Actual"</formula>
    </cfRule>
    <cfRule type="expression" dxfId="1706" priority="1080" stopIfTrue="1">
      <formula>Y$5="Base"</formula>
    </cfRule>
  </conditionalFormatting>
  <conditionalFormatting sqref="Z59:Z60">
    <cfRule type="expression" dxfId="1705" priority="1077" stopIfTrue="1">
      <formula>Y$5="Actual"</formula>
    </cfRule>
    <cfRule type="expression" dxfId="1704" priority="1078" stopIfTrue="1">
      <formula>Y$5="Base"</formula>
    </cfRule>
  </conditionalFormatting>
  <conditionalFormatting sqref="Z58:Z60">
    <cfRule type="expression" dxfId="1703" priority="1075" stopIfTrue="1">
      <formula>Y$5="Actual"</formula>
    </cfRule>
    <cfRule type="expression" dxfId="1702" priority="1076" stopIfTrue="1">
      <formula>Y$5="Base"</formula>
    </cfRule>
  </conditionalFormatting>
  <conditionalFormatting sqref="Z59:Z60">
    <cfRule type="expression" dxfId="1701" priority="1073" stopIfTrue="1">
      <formula>Y$5="Actual"</formula>
    </cfRule>
    <cfRule type="expression" dxfId="1700" priority="1074" stopIfTrue="1">
      <formula>Y$5="Base"</formula>
    </cfRule>
  </conditionalFormatting>
  <conditionalFormatting sqref="Z59:Z60">
    <cfRule type="expression" dxfId="1699" priority="1071" stopIfTrue="1">
      <formula>Y$5="Actual"</formula>
    </cfRule>
    <cfRule type="expression" dxfId="1698" priority="1072" stopIfTrue="1">
      <formula>Y$5="Base"</formula>
    </cfRule>
  </conditionalFormatting>
  <conditionalFormatting sqref="Z59:Z60">
    <cfRule type="expression" dxfId="1697" priority="1069" stopIfTrue="1">
      <formula>Y$5="Actual"</formula>
    </cfRule>
    <cfRule type="expression" dxfId="1696" priority="1070" stopIfTrue="1">
      <formula>Y$5="Base"</formula>
    </cfRule>
  </conditionalFormatting>
  <conditionalFormatting sqref="Z59">
    <cfRule type="expression" dxfId="1695" priority="1067" stopIfTrue="1">
      <formula>Y$5="Actual"</formula>
    </cfRule>
    <cfRule type="expression" dxfId="1694" priority="1068" stopIfTrue="1">
      <formula>Y$5="Base"</formula>
    </cfRule>
  </conditionalFormatting>
  <conditionalFormatting sqref="Z60">
    <cfRule type="expression" dxfId="1693" priority="1065" stopIfTrue="1">
      <formula>Y$5="Actual"</formula>
    </cfRule>
    <cfRule type="expression" dxfId="1692" priority="1066" stopIfTrue="1">
      <formula>Y$5="Base"</formula>
    </cfRule>
  </conditionalFormatting>
  <conditionalFormatting sqref="Z59">
    <cfRule type="expression" dxfId="1691" priority="1063" stopIfTrue="1">
      <formula>Y$5="Actual"</formula>
    </cfRule>
    <cfRule type="expression" dxfId="1690" priority="1064" stopIfTrue="1">
      <formula>Y$5="Base"</formula>
    </cfRule>
  </conditionalFormatting>
  <conditionalFormatting sqref="Z59">
    <cfRule type="expression" dxfId="1689" priority="1061" stopIfTrue="1">
      <formula>Y$5="Actual"</formula>
    </cfRule>
    <cfRule type="expression" dxfId="1688" priority="1062" stopIfTrue="1">
      <formula>Y$5="Base"</formula>
    </cfRule>
  </conditionalFormatting>
  <conditionalFormatting sqref="Z59:Z60">
    <cfRule type="expression" dxfId="1687" priority="1059" stopIfTrue="1">
      <formula>Y$5="Actual"</formula>
    </cfRule>
    <cfRule type="expression" dxfId="1686" priority="1060" stopIfTrue="1">
      <formula>Y$5="Base"</formula>
    </cfRule>
  </conditionalFormatting>
  <conditionalFormatting sqref="Z59:Z60">
    <cfRule type="expression" dxfId="1685" priority="1057" stopIfTrue="1">
      <formula>Y$5="Actual"</formula>
    </cfRule>
    <cfRule type="expression" dxfId="1684" priority="1058" stopIfTrue="1">
      <formula>Y$5="Base"</formula>
    </cfRule>
  </conditionalFormatting>
  <conditionalFormatting sqref="Z59">
    <cfRule type="expression" dxfId="1683" priority="1055" stopIfTrue="1">
      <formula>Y$5="Actual"</formula>
    </cfRule>
    <cfRule type="expression" dxfId="1682" priority="1056" stopIfTrue="1">
      <formula>Y$5="Base"</formula>
    </cfRule>
  </conditionalFormatting>
  <conditionalFormatting sqref="Z60">
    <cfRule type="expression" dxfId="1681" priority="1053" stopIfTrue="1">
      <formula>Y$5="Actual"</formula>
    </cfRule>
    <cfRule type="expression" dxfId="1680" priority="1054" stopIfTrue="1">
      <formula>Y$5="Base"</formula>
    </cfRule>
  </conditionalFormatting>
  <conditionalFormatting sqref="Z59">
    <cfRule type="expression" dxfId="1679" priority="1051" stopIfTrue="1">
      <formula>Y$5="Actual"</formula>
    </cfRule>
    <cfRule type="expression" dxfId="1678" priority="1052" stopIfTrue="1">
      <formula>Y$5="Base"</formula>
    </cfRule>
  </conditionalFormatting>
  <conditionalFormatting sqref="Z59">
    <cfRule type="expression" dxfId="1677" priority="1049" stopIfTrue="1">
      <formula>Y$5="Actual"</formula>
    </cfRule>
    <cfRule type="expression" dxfId="1676" priority="1050" stopIfTrue="1">
      <formula>Y$5="Base"</formula>
    </cfRule>
  </conditionalFormatting>
  <conditionalFormatting sqref="Z59:Z60">
    <cfRule type="expression" dxfId="1675" priority="1047" stopIfTrue="1">
      <formula>Y$5="Actual"</formula>
    </cfRule>
    <cfRule type="expression" dxfId="1674" priority="1048" stopIfTrue="1">
      <formula>Y$5="Base"</formula>
    </cfRule>
  </conditionalFormatting>
  <conditionalFormatting sqref="Z59">
    <cfRule type="expression" dxfId="1673" priority="1045" stopIfTrue="1">
      <formula>Y$5="Actual"</formula>
    </cfRule>
    <cfRule type="expression" dxfId="1672" priority="1046" stopIfTrue="1">
      <formula>Y$5="Base"</formula>
    </cfRule>
  </conditionalFormatting>
  <conditionalFormatting sqref="Z59">
    <cfRule type="expression" dxfId="1671" priority="1043" stopIfTrue="1">
      <formula>Y$5="Actual"</formula>
    </cfRule>
    <cfRule type="expression" dxfId="1670" priority="1044" stopIfTrue="1">
      <formula>Y$5="Base"</formula>
    </cfRule>
  </conditionalFormatting>
  <conditionalFormatting sqref="Z59:Z60">
    <cfRule type="expression" dxfId="1669" priority="1041" stopIfTrue="1">
      <formula>Y$5="Actual"</formula>
    </cfRule>
    <cfRule type="expression" dxfId="1668" priority="1042" stopIfTrue="1">
      <formula>Y$5="Base"</formula>
    </cfRule>
  </conditionalFormatting>
  <conditionalFormatting sqref="Z59">
    <cfRule type="expression" dxfId="1667" priority="1039" stopIfTrue="1">
      <formula>Y$5="Actual"</formula>
    </cfRule>
    <cfRule type="expression" dxfId="1666" priority="1040" stopIfTrue="1">
      <formula>Y$5="Base"</formula>
    </cfRule>
  </conditionalFormatting>
  <conditionalFormatting sqref="Z59">
    <cfRule type="expression" dxfId="1665" priority="1037" stopIfTrue="1">
      <formula>Y$5="Actual"</formula>
    </cfRule>
    <cfRule type="expression" dxfId="1664" priority="1038" stopIfTrue="1">
      <formula>Y$5="Base"</formula>
    </cfRule>
  </conditionalFormatting>
  <conditionalFormatting sqref="Z59:AB60">
    <cfRule type="expression" dxfId="1663" priority="1035" stopIfTrue="1">
      <formula>Y$5="Actual"</formula>
    </cfRule>
    <cfRule type="expression" dxfId="1662" priority="1036" stopIfTrue="1">
      <formula>Y$5="Base"</formula>
    </cfRule>
  </conditionalFormatting>
  <conditionalFormatting sqref="Z59:Z60">
    <cfRule type="expression" dxfId="1661" priority="1033" stopIfTrue="1">
      <formula>Y$5="Actual"</formula>
    </cfRule>
    <cfRule type="expression" dxfId="1660" priority="1034" stopIfTrue="1">
      <formula>Y$5="Base"</formula>
    </cfRule>
  </conditionalFormatting>
  <conditionalFormatting sqref="Z58:Z60">
    <cfRule type="expression" dxfId="1659" priority="1031" stopIfTrue="1">
      <formula>Y$5="Actual"</formula>
    </cfRule>
    <cfRule type="expression" dxfId="1658" priority="1032" stopIfTrue="1">
      <formula>Y$5="Base"</formula>
    </cfRule>
  </conditionalFormatting>
  <conditionalFormatting sqref="Z59:Z60">
    <cfRule type="expression" dxfId="1657" priority="1029" stopIfTrue="1">
      <formula>Y$5="Actual"</formula>
    </cfRule>
    <cfRule type="expression" dxfId="1656" priority="1030" stopIfTrue="1">
      <formula>Y$5="Base"</formula>
    </cfRule>
  </conditionalFormatting>
  <conditionalFormatting sqref="Z59:Z60">
    <cfRule type="expression" dxfId="1655" priority="1027" stopIfTrue="1">
      <formula>Y$5="Actual"</formula>
    </cfRule>
    <cfRule type="expression" dxfId="1654" priority="1028" stopIfTrue="1">
      <formula>Y$5="Base"</formula>
    </cfRule>
  </conditionalFormatting>
  <conditionalFormatting sqref="Z59:Z60">
    <cfRule type="expression" dxfId="1653" priority="1025" stopIfTrue="1">
      <formula>Y$5="Actual"</formula>
    </cfRule>
    <cfRule type="expression" dxfId="1652" priority="1026" stopIfTrue="1">
      <formula>Y$5="Base"</formula>
    </cfRule>
  </conditionalFormatting>
  <conditionalFormatting sqref="Z59">
    <cfRule type="expression" dxfId="1651" priority="1023" stopIfTrue="1">
      <formula>Y$5="Actual"</formula>
    </cfRule>
    <cfRule type="expression" dxfId="1650" priority="1024" stopIfTrue="1">
      <formula>Y$5="Base"</formula>
    </cfRule>
  </conditionalFormatting>
  <conditionalFormatting sqref="Z60">
    <cfRule type="expression" dxfId="1649" priority="1021" stopIfTrue="1">
      <formula>Y$5="Actual"</formula>
    </cfRule>
    <cfRule type="expression" dxfId="1648" priority="1022" stopIfTrue="1">
      <formula>Y$5="Base"</formula>
    </cfRule>
  </conditionalFormatting>
  <conditionalFormatting sqref="Z59">
    <cfRule type="expression" dxfId="1647" priority="1019" stopIfTrue="1">
      <formula>Y$5="Actual"</formula>
    </cfRule>
    <cfRule type="expression" dxfId="1646" priority="1020" stopIfTrue="1">
      <formula>Y$5="Base"</formula>
    </cfRule>
  </conditionalFormatting>
  <conditionalFormatting sqref="Z59">
    <cfRule type="expression" dxfId="1645" priority="1017" stopIfTrue="1">
      <formula>Y$5="Actual"</formula>
    </cfRule>
    <cfRule type="expression" dxfId="1644" priority="1018" stopIfTrue="1">
      <formula>Y$5="Base"</formula>
    </cfRule>
  </conditionalFormatting>
  <conditionalFormatting sqref="Z59:Z60">
    <cfRule type="expression" dxfId="1643" priority="1015" stopIfTrue="1">
      <formula>Y$5="Actual"</formula>
    </cfRule>
    <cfRule type="expression" dxfId="1642" priority="1016" stopIfTrue="1">
      <formula>Y$5="Base"</formula>
    </cfRule>
  </conditionalFormatting>
  <conditionalFormatting sqref="Z59:Z60">
    <cfRule type="expression" dxfId="1641" priority="1013" stopIfTrue="1">
      <formula>Y$5="Actual"</formula>
    </cfRule>
    <cfRule type="expression" dxfId="1640" priority="1014" stopIfTrue="1">
      <formula>Y$5="Base"</formula>
    </cfRule>
  </conditionalFormatting>
  <conditionalFormatting sqref="Z59">
    <cfRule type="expression" dxfId="1639" priority="1011" stopIfTrue="1">
      <formula>Y$5="Actual"</formula>
    </cfRule>
    <cfRule type="expression" dxfId="1638" priority="1012" stopIfTrue="1">
      <formula>Y$5="Base"</formula>
    </cfRule>
  </conditionalFormatting>
  <conditionalFormatting sqref="Z60">
    <cfRule type="expression" dxfId="1637" priority="1009" stopIfTrue="1">
      <formula>Y$5="Actual"</formula>
    </cfRule>
    <cfRule type="expression" dxfId="1636" priority="1010" stopIfTrue="1">
      <formula>Y$5="Base"</formula>
    </cfRule>
  </conditionalFormatting>
  <conditionalFormatting sqref="Z59">
    <cfRule type="expression" dxfId="1635" priority="1007" stopIfTrue="1">
      <formula>Y$5="Actual"</formula>
    </cfRule>
    <cfRule type="expression" dxfId="1634" priority="1008" stopIfTrue="1">
      <formula>Y$5="Base"</formula>
    </cfRule>
  </conditionalFormatting>
  <conditionalFormatting sqref="Z59">
    <cfRule type="expression" dxfId="1633" priority="1005" stopIfTrue="1">
      <formula>Y$5="Actual"</formula>
    </cfRule>
    <cfRule type="expression" dxfId="1632" priority="1006" stopIfTrue="1">
      <formula>Y$5="Base"</formula>
    </cfRule>
  </conditionalFormatting>
  <conditionalFormatting sqref="Z59:Z60">
    <cfRule type="expression" dxfId="1631" priority="1003" stopIfTrue="1">
      <formula>Y$5="Actual"</formula>
    </cfRule>
    <cfRule type="expression" dxfId="1630" priority="1004" stopIfTrue="1">
      <formula>Y$5="Base"</formula>
    </cfRule>
  </conditionalFormatting>
  <conditionalFormatting sqref="Z59">
    <cfRule type="expression" dxfId="1629" priority="1001" stopIfTrue="1">
      <formula>Y$5="Actual"</formula>
    </cfRule>
    <cfRule type="expression" dxfId="1628" priority="1002" stopIfTrue="1">
      <formula>Y$5="Base"</formula>
    </cfRule>
  </conditionalFormatting>
  <conditionalFormatting sqref="Z59">
    <cfRule type="expression" dxfId="1627" priority="999" stopIfTrue="1">
      <formula>Y$5="Actual"</formula>
    </cfRule>
    <cfRule type="expression" dxfId="1626" priority="1000" stopIfTrue="1">
      <formula>Y$5="Base"</formula>
    </cfRule>
  </conditionalFormatting>
  <conditionalFormatting sqref="Z59:Z60">
    <cfRule type="expression" dxfId="1625" priority="997" stopIfTrue="1">
      <formula>Y$5="Actual"</formula>
    </cfRule>
    <cfRule type="expression" dxfId="1624" priority="998" stopIfTrue="1">
      <formula>Y$5="Base"</formula>
    </cfRule>
  </conditionalFormatting>
  <conditionalFormatting sqref="Z59">
    <cfRule type="expression" dxfId="1623" priority="995" stopIfTrue="1">
      <formula>Y$5="Actual"</formula>
    </cfRule>
    <cfRule type="expression" dxfId="1622" priority="996" stopIfTrue="1">
      <formula>Y$5="Base"</formula>
    </cfRule>
  </conditionalFormatting>
  <conditionalFormatting sqref="Z59">
    <cfRule type="expression" dxfId="1621" priority="993" stopIfTrue="1">
      <formula>Y$5="Actual"</formula>
    </cfRule>
    <cfRule type="expression" dxfId="1620" priority="994" stopIfTrue="1">
      <formula>Y$5="Base"</formula>
    </cfRule>
  </conditionalFormatting>
  <conditionalFormatting sqref="Z59:AB60">
    <cfRule type="expression" dxfId="1619" priority="991" stopIfTrue="1">
      <formula>Y$5="Actual"</formula>
    </cfRule>
    <cfRule type="expression" dxfId="1618" priority="992" stopIfTrue="1">
      <formula>Y$5="Base"</formula>
    </cfRule>
  </conditionalFormatting>
  <conditionalFormatting sqref="Z59:Z60">
    <cfRule type="expression" dxfId="1617" priority="989" stopIfTrue="1">
      <formula>Y$5="Actual"</formula>
    </cfRule>
    <cfRule type="expression" dxfId="1616" priority="990" stopIfTrue="1">
      <formula>Y$5="Base"</formula>
    </cfRule>
  </conditionalFormatting>
  <conditionalFormatting sqref="Z59:Z60">
    <cfRule type="expression" dxfId="1615" priority="987" stopIfTrue="1">
      <formula>Y$5="Actual"</formula>
    </cfRule>
    <cfRule type="expression" dxfId="1614" priority="988" stopIfTrue="1">
      <formula>Y$5="Base"</formula>
    </cfRule>
  </conditionalFormatting>
  <conditionalFormatting sqref="Z59:Z60">
    <cfRule type="expression" dxfId="1613" priority="985" stopIfTrue="1">
      <formula>Y$5="Actual"</formula>
    </cfRule>
    <cfRule type="expression" dxfId="1612" priority="986" stopIfTrue="1">
      <formula>Y$5="Base"</formula>
    </cfRule>
  </conditionalFormatting>
  <conditionalFormatting sqref="Z59">
    <cfRule type="expression" dxfId="1611" priority="983" stopIfTrue="1">
      <formula>Y$5="Actual"</formula>
    </cfRule>
    <cfRule type="expression" dxfId="1610" priority="984" stopIfTrue="1">
      <formula>Y$5="Base"</formula>
    </cfRule>
  </conditionalFormatting>
  <conditionalFormatting sqref="Z60">
    <cfRule type="expression" dxfId="1609" priority="981" stopIfTrue="1">
      <formula>Y$5="Actual"</formula>
    </cfRule>
    <cfRule type="expression" dxfId="1608" priority="982" stopIfTrue="1">
      <formula>Y$5="Base"</formula>
    </cfRule>
  </conditionalFormatting>
  <conditionalFormatting sqref="Z59">
    <cfRule type="expression" dxfId="1607" priority="979" stopIfTrue="1">
      <formula>Y$5="Actual"</formula>
    </cfRule>
    <cfRule type="expression" dxfId="1606" priority="980" stopIfTrue="1">
      <formula>Y$5="Base"</formula>
    </cfRule>
  </conditionalFormatting>
  <conditionalFormatting sqref="Z59">
    <cfRule type="expression" dxfId="1605" priority="977" stopIfTrue="1">
      <formula>Y$5="Actual"</formula>
    </cfRule>
    <cfRule type="expression" dxfId="1604" priority="978" stopIfTrue="1">
      <formula>Y$5="Base"</formula>
    </cfRule>
  </conditionalFormatting>
  <conditionalFormatting sqref="Z59:Z60">
    <cfRule type="expression" dxfId="1603" priority="975" stopIfTrue="1">
      <formula>Y$5="Actual"</formula>
    </cfRule>
    <cfRule type="expression" dxfId="1602" priority="976" stopIfTrue="1">
      <formula>Y$5="Base"</formula>
    </cfRule>
  </conditionalFormatting>
  <conditionalFormatting sqref="Z59">
    <cfRule type="expression" dxfId="1601" priority="973" stopIfTrue="1">
      <formula>Y$5="Actual"</formula>
    </cfRule>
    <cfRule type="expression" dxfId="1600" priority="974" stopIfTrue="1">
      <formula>Y$5="Base"</formula>
    </cfRule>
  </conditionalFormatting>
  <conditionalFormatting sqref="Z59">
    <cfRule type="expression" dxfId="1599" priority="971" stopIfTrue="1">
      <formula>Y$5="Actual"</formula>
    </cfRule>
    <cfRule type="expression" dxfId="1598" priority="972" stopIfTrue="1">
      <formula>Y$5="Base"</formula>
    </cfRule>
  </conditionalFormatting>
  <conditionalFormatting sqref="Z59:AB60">
    <cfRule type="expression" dxfId="1597" priority="969" stopIfTrue="1">
      <formula>Y$5="Actual"</formula>
    </cfRule>
    <cfRule type="expression" dxfId="1596" priority="970" stopIfTrue="1">
      <formula>Y$5="Base"</formula>
    </cfRule>
  </conditionalFormatting>
  <conditionalFormatting sqref="Z59:Z60">
    <cfRule type="expression" dxfId="1595" priority="967" stopIfTrue="1">
      <formula>Y$5="Actual"</formula>
    </cfRule>
    <cfRule type="expression" dxfId="1594" priority="968" stopIfTrue="1">
      <formula>Y$5="Base"</formula>
    </cfRule>
  </conditionalFormatting>
  <conditionalFormatting sqref="Z59:Z60">
    <cfRule type="expression" dxfId="1593" priority="965" stopIfTrue="1">
      <formula>Y$5="Actual"</formula>
    </cfRule>
    <cfRule type="expression" dxfId="1592" priority="966" stopIfTrue="1">
      <formula>Y$5="Base"</formula>
    </cfRule>
  </conditionalFormatting>
  <conditionalFormatting sqref="Z59:Z60">
    <cfRule type="expression" dxfId="1591" priority="963" stopIfTrue="1">
      <formula>Y$5="Actual"</formula>
    </cfRule>
    <cfRule type="expression" dxfId="1590" priority="964" stopIfTrue="1">
      <formula>Y$5="Base"</formula>
    </cfRule>
  </conditionalFormatting>
  <conditionalFormatting sqref="Z59">
    <cfRule type="expression" dxfId="1589" priority="961" stopIfTrue="1">
      <formula>Y$5="Actual"</formula>
    </cfRule>
    <cfRule type="expression" dxfId="1588" priority="962" stopIfTrue="1">
      <formula>Y$5="Base"</formula>
    </cfRule>
  </conditionalFormatting>
  <conditionalFormatting sqref="Z60">
    <cfRule type="expression" dxfId="1587" priority="959" stopIfTrue="1">
      <formula>Y$5="Actual"</formula>
    </cfRule>
    <cfRule type="expression" dxfId="1586" priority="960" stopIfTrue="1">
      <formula>Y$5="Base"</formula>
    </cfRule>
  </conditionalFormatting>
  <conditionalFormatting sqref="Z59">
    <cfRule type="expression" dxfId="1585" priority="957" stopIfTrue="1">
      <formula>Y$5="Actual"</formula>
    </cfRule>
    <cfRule type="expression" dxfId="1584" priority="958" stopIfTrue="1">
      <formula>Y$5="Base"</formula>
    </cfRule>
  </conditionalFormatting>
  <conditionalFormatting sqref="Z59">
    <cfRule type="expression" dxfId="1583" priority="955" stopIfTrue="1">
      <formula>Y$5="Actual"</formula>
    </cfRule>
    <cfRule type="expression" dxfId="1582" priority="956" stopIfTrue="1">
      <formula>Y$5="Base"</formula>
    </cfRule>
  </conditionalFormatting>
  <conditionalFormatting sqref="Z59:Z60">
    <cfRule type="expression" dxfId="1581" priority="953" stopIfTrue="1">
      <formula>Y$5="Actual"</formula>
    </cfRule>
    <cfRule type="expression" dxfId="1580" priority="954" stopIfTrue="1">
      <formula>Y$5="Base"</formula>
    </cfRule>
  </conditionalFormatting>
  <conditionalFormatting sqref="Z59">
    <cfRule type="expression" dxfId="1579" priority="951" stopIfTrue="1">
      <formula>Y$5="Actual"</formula>
    </cfRule>
    <cfRule type="expression" dxfId="1578" priority="952" stopIfTrue="1">
      <formula>Y$5="Base"</formula>
    </cfRule>
  </conditionalFormatting>
  <conditionalFormatting sqref="Z59">
    <cfRule type="expression" dxfId="1577" priority="949" stopIfTrue="1">
      <formula>Y$5="Actual"</formula>
    </cfRule>
    <cfRule type="expression" dxfId="1576" priority="950" stopIfTrue="1">
      <formula>Y$5="Base"</formula>
    </cfRule>
  </conditionalFormatting>
  <conditionalFormatting sqref="Z59:AB60">
    <cfRule type="expression" dxfId="1575" priority="947" stopIfTrue="1">
      <formula>Y$5="Actual"</formula>
    </cfRule>
    <cfRule type="expression" dxfId="1574" priority="948" stopIfTrue="1">
      <formula>Y$5="Base"</formula>
    </cfRule>
  </conditionalFormatting>
  <conditionalFormatting sqref="Z59:Z60">
    <cfRule type="expression" dxfId="1573" priority="945" stopIfTrue="1">
      <formula>Y$5="Actual"</formula>
    </cfRule>
    <cfRule type="expression" dxfId="1572" priority="946" stopIfTrue="1">
      <formula>Y$5="Base"</formula>
    </cfRule>
  </conditionalFormatting>
  <conditionalFormatting sqref="Z59:Z60">
    <cfRule type="expression" dxfId="1571" priority="943" stopIfTrue="1">
      <formula>Y$5="Actual"</formula>
    </cfRule>
    <cfRule type="expression" dxfId="1570" priority="944" stopIfTrue="1">
      <formula>Y$5="Base"</formula>
    </cfRule>
  </conditionalFormatting>
  <conditionalFormatting sqref="Z59:Z60">
    <cfRule type="expression" dxfId="1569" priority="941" stopIfTrue="1">
      <formula>Y$5="Actual"</formula>
    </cfRule>
    <cfRule type="expression" dxfId="1568" priority="942" stopIfTrue="1">
      <formula>Y$5="Base"</formula>
    </cfRule>
  </conditionalFormatting>
  <conditionalFormatting sqref="Z59">
    <cfRule type="expression" dxfId="1567" priority="939" stopIfTrue="1">
      <formula>Y$5="Actual"</formula>
    </cfRule>
    <cfRule type="expression" dxfId="1566" priority="940" stopIfTrue="1">
      <formula>Y$5="Base"</formula>
    </cfRule>
  </conditionalFormatting>
  <conditionalFormatting sqref="Z60">
    <cfRule type="expression" dxfId="1565" priority="937" stopIfTrue="1">
      <formula>Y$5="Actual"</formula>
    </cfRule>
    <cfRule type="expression" dxfId="1564" priority="938" stopIfTrue="1">
      <formula>Y$5="Base"</formula>
    </cfRule>
  </conditionalFormatting>
  <conditionalFormatting sqref="Z59">
    <cfRule type="expression" dxfId="1563" priority="935" stopIfTrue="1">
      <formula>Y$5="Actual"</formula>
    </cfRule>
    <cfRule type="expression" dxfId="1562" priority="936" stopIfTrue="1">
      <formula>Y$5="Base"</formula>
    </cfRule>
  </conditionalFormatting>
  <conditionalFormatting sqref="Z59">
    <cfRule type="expression" dxfId="1561" priority="933" stopIfTrue="1">
      <formula>Y$5="Actual"</formula>
    </cfRule>
    <cfRule type="expression" dxfId="1560" priority="934" stopIfTrue="1">
      <formula>Y$5="Base"</formula>
    </cfRule>
  </conditionalFormatting>
  <conditionalFormatting sqref="Z59:Z60">
    <cfRule type="expression" dxfId="1559" priority="931" stopIfTrue="1">
      <formula>Y$5="Actual"</formula>
    </cfRule>
    <cfRule type="expression" dxfId="1558" priority="932" stopIfTrue="1">
      <formula>Y$5="Base"</formula>
    </cfRule>
  </conditionalFormatting>
  <conditionalFormatting sqref="Z59">
    <cfRule type="expression" dxfId="1557" priority="929" stopIfTrue="1">
      <formula>Y$5="Actual"</formula>
    </cfRule>
    <cfRule type="expression" dxfId="1556" priority="930" stopIfTrue="1">
      <formula>Y$5="Base"</formula>
    </cfRule>
  </conditionalFormatting>
  <conditionalFormatting sqref="Z59">
    <cfRule type="expression" dxfId="1555" priority="927" stopIfTrue="1">
      <formula>Y$5="Actual"</formula>
    </cfRule>
    <cfRule type="expression" dxfId="1554" priority="928" stopIfTrue="1">
      <formula>Y$5="Base"</formula>
    </cfRule>
  </conditionalFormatting>
  <conditionalFormatting sqref="Z59:AB60">
    <cfRule type="expression" dxfId="1553" priority="925" stopIfTrue="1">
      <formula>Y$5="Actual"</formula>
    </cfRule>
    <cfRule type="expression" dxfId="1552" priority="926" stopIfTrue="1">
      <formula>Y$5="Base"</formula>
    </cfRule>
  </conditionalFormatting>
  <conditionalFormatting sqref="Z59:Z60">
    <cfRule type="expression" dxfId="1551" priority="923" stopIfTrue="1">
      <formula>Y$5="Actual"</formula>
    </cfRule>
    <cfRule type="expression" dxfId="1550" priority="924" stopIfTrue="1">
      <formula>Y$5="Base"</formula>
    </cfRule>
  </conditionalFormatting>
  <conditionalFormatting sqref="Z59:Z60">
    <cfRule type="expression" dxfId="1549" priority="921" stopIfTrue="1">
      <formula>Y$5="Actual"</formula>
    </cfRule>
    <cfRule type="expression" dxfId="1548" priority="922" stopIfTrue="1">
      <formula>Y$5="Base"</formula>
    </cfRule>
  </conditionalFormatting>
  <conditionalFormatting sqref="Z59:Z60">
    <cfRule type="expression" dxfId="1547" priority="919" stopIfTrue="1">
      <formula>Y$5="Actual"</formula>
    </cfRule>
    <cfRule type="expression" dxfId="1546" priority="920" stopIfTrue="1">
      <formula>Y$5="Base"</formula>
    </cfRule>
  </conditionalFormatting>
  <conditionalFormatting sqref="Z59">
    <cfRule type="expression" dxfId="1545" priority="917" stopIfTrue="1">
      <formula>Y$5="Actual"</formula>
    </cfRule>
    <cfRule type="expression" dxfId="1544" priority="918" stopIfTrue="1">
      <formula>Y$5="Base"</formula>
    </cfRule>
  </conditionalFormatting>
  <conditionalFormatting sqref="Z60">
    <cfRule type="expression" dxfId="1543" priority="915" stopIfTrue="1">
      <formula>Y$5="Actual"</formula>
    </cfRule>
    <cfRule type="expression" dxfId="1542" priority="916" stopIfTrue="1">
      <formula>Y$5="Base"</formula>
    </cfRule>
  </conditionalFormatting>
  <conditionalFormatting sqref="Z59">
    <cfRule type="expression" dxfId="1541" priority="913" stopIfTrue="1">
      <formula>Y$5="Actual"</formula>
    </cfRule>
    <cfRule type="expression" dxfId="1540" priority="914" stopIfTrue="1">
      <formula>Y$5="Base"</formula>
    </cfRule>
  </conditionalFormatting>
  <conditionalFormatting sqref="Z59">
    <cfRule type="expression" dxfId="1539" priority="911" stopIfTrue="1">
      <formula>Y$5="Actual"</formula>
    </cfRule>
    <cfRule type="expression" dxfId="1538" priority="912" stopIfTrue="1">
      <formula>Y$5="Base"</formula>
    </cfRule>
  </conditionalFormatting>
  <conditionalFormatting sqref="Z59:Z60">
    <cfRule type="expression" dxfId="1537" priority="909" stopIfTrue="1">
      <formula>Y$5="Actual"</formula>
    </cfRule>
    <cfRule type="expression" dxfId="1536" priority="910" stopIfTrue="1">
      <formula>Y$5="Base"</formula>
    </cfRule>
  </conditionalFormatting>
  <conditionalFormatting sqref="Z59">
    <cfRule type="expression" dxfId="1535" priority="907" stopIfTrue="1">
      <formula>Y$5="Actual"</formula>
    </cfRule>
    <cfRule type="expression" dxfId="1534" priority="908" stopIfTrue="1">
      <formula>Y$5="Base"</formula>
    </cfRule>
  </conditionalFormatting>
  <conditionalFormatting sqref="Z59">
    <cfRule type="expression" dxfId="1533" priority="905" stopIfTrue="1">
      <formula>Y$5="Actual"</formula>
    </cfRule>
    <cfRule type="expression" dxfId="1532" priority="906" stopIfTrue="1">
      <formula>Y$5="Base"</formula>
    </cfRule>
  </conditionalFormatting>
  <conditionalFormatting sqref="Z59:AB60">
    <cfRule type="expression" dxfId="1531" priority="903" stopIfTrue="1">
      <formula>Y$5="Actual"</formula>
    </cfRule>
    <cfRule type="expression" dxfId="1530" priority="904" stopIfTrue="1">
      <formula>Y$5="Base"</formula>
    </cfRule>
  </conditionalFormatting>
  <conditionalFormatting sqref="Z59:Z60">
    <cfRule type="expression" dxfId="1529" priority="901" stopIfTrue="1">
      <formula>Y$5="Actual"</formula>
    </cfRule>
    <cfRule type="expression" dxfId="1528" priority="902" stopIfTrue="1">
      <formula>Y$5="Base"</formula>
    </cfRule>
  </conditionalFormatting>
  <conditionalFormatting sqref="Z59:Z60">
    <cfRule type="expression" dxfId="1527" priority="899" stopIfTrue="1">
      <formula>Y$5="Actual"</formula>
    </cfRule>
    <cfRule type="expression" dxfId="1526" priority="900" stopIfTrue="1">
      <formula>Y$5="Base"</formula>
    </cfRule>
  </conditionalFormatting>
  <conditionalFormatting sqref="Z59:Z60">
    <cfRule type="expression" dxfId="1525" priority="897" stopIfTrue="1">
      <formula>Y$5="Actual"</formula>
    </cfRule>
    <cfRule type="expression" dxfId="1524" priority="898" stopIfTrue="1">
      <formula>Y$5="Base"</formula>
    </cfRule>
  </conditionalFormatting>
  <conditionalFormatting sqref="Z59">
    <cfRule type="expression" dxfId="1523" priority="895" stopIfTrue="1">
      <formula>Y$5="Actual"</formula>
    </cfRule>
    <cfRule type="expression" dxfId="1522" priority="896" stopIfTrue="1">
      <formula>Y$5="Base"</formula>
    </cfRule>
  </conditionalFormatting>
  <conditionalFormatting sqref="Z60">
    <cfRule type="expression" dxfId="1521" priority="893" stopIfTrue="1">
      <formula>Y$5="Actual"</formula>
    </cfRule>
    <cfRule type="expression" dxfId="1520" priority="894" stopIfTrue="1">
      <formula>Y$5="Base"</formula>
    </cfRule>
  </conditionalFormatting>
  <conditionalFormatting sqref="Z59">
    <cfRule type="expression" dxfId="1519" priority="891" stopIfTrue="1">
      <formula>Y$5="Actual"</formula>
    </cfRule>
    <cfRule type="expression" dxfId="1518" priority="892" stopIfTrue="1">
      <formula>Y$5="Base"</formula>
    </cfRule>
  </conditionalFormatting>
  <conditionalFormatting sqref="Z59">
    <cfRule type="expression" dxfId="1517" priority="889" stopIfTrue="1">
      <formula>Y$5="Actual"</formula>
    </cfRule>
    <cfRule type="expression" dxfId="1516" priority="890" stopIfTrue="1">
      <formula>Y$5="Base"</formula>
    </cfRule>
  </conditionalFormatting>
  <conditionalFormatting sqref="Z59:Z60">
    <cfRule type="expression" dxfId="1515" priority="887" stopIfTrue="1">
      <formula>Y$5="Actual"</formula>
    </cfRule>
    <cfRule type="expression" dxfId="1514" priority="888" stopIfTrue="1">
      <formula>Y$5="Base"</formula>
    </cfRule>
  </conditionalFormatting>
  <conditionalFormatting sqref="Z59">
    <cfRule type="expression" dxfId="1513" priority="885" stopIfTrue="1">
      <formula>Y$5="Actual"</formula>
    </cfRule>
    <cfRule type="expression" dxfId="1512" priority="886" stopIfTrue="1">
      <formula>Y$5="Base"</formula>
    </cfRule>
  </conditionalFormatting>
  <conditionalFormatting sqref="Z59">
    <cfRule type="expression" dxfId="1511" priority="883" stopIfTrue="1">
      <formula>Y$5="Actual"</formula>
    </cfRule>
    <cfRule type="expression" dxfId="1510" priority="884" stopIfTrue="1">
      <formula>Y$5="Base"</formula>
    </cfRule>
  </conditionalFormatting>
  <conditionalFormatting sqref="Z59:AB60">
    <cfRule type="expression" dxfId="1509" priority="881" stopIfTrue="1">
      <formula>Y$5="Actual"</formula>
    </cfRule>
    <cfRule type="expression" dxfId="1508" priority="882" stopIfTrue="1">
      <formula>Y$5="Base"</formula>
    </cfRule>
  </conditionalFormatting>
  <conditionalFormatting sqref="Z59:Z60">
    <cfRule type="expression" dxfId="1507" priority="879" stopIfTrue="1">
      <formula>Y$5="Actual"</formula>
    </cfRule>
    <cfRule type="expression" dxfId="1506" priority="880" stopIfTrue="1">
      <formula>Y$5="Base"</formula>
    </cfRule>
  </conditionalFormatting>
  <conditionalFormatting sqref="Z59:Z60">
    <cfRule type="expression" dxfId="1505" priority="877" stopIfTrue="1">
      <formula>Y$5="Actual"</formula>
    </cfRule>
    <cfRule type="expression" dxfId="1504" priority="878" stopIfTrue="1">
      <formula>Y$5="Base"</formula>
    </cfRule>
  </conditionalFormatting>
  <conditionalFormatting sqref="Z59:Z60">
    <cfRule type="expression" dxfId="1503" priority="875" stopIfTrue="1">
      <formula>Y$5="Actual"</formula>
    </cfRule>
    <cfRule type="expression" dxfId="1502" priority="876" stopIfTrue="1">
      <formula>Y$5="Base"</formula>
    </cfRule>
  </conditionalFormatting>
  <conditionalFormatting sqref="Z59">
    <cfRule type="expression" dxfId="1501" priority="873" stopIfTrue="1">
      <formula>Y$5="Actual"</formula>
    </cfRule>
    <cfRule type="expression" dxfId="1500" priority="874" stopIfTrue="1">
      <formula>Y$5="Base"</formula>
    </cfRule>
  </conditionalFormatting>
  <conditionalFormatting sqref="Z60">
    <cfRule type="expression" dxfId="1499" priority="871" stopIfTrue="1">
      <formula>Y$5="Actual"</formula>
    </cfRule>
    <cfRule type="expression" dxfId="1498" priority="872" stopIfTrue="1">
      <formula>Y$5="Base"</formula>
    </cfRule>
  </conditionalFormatting>
  <conditionalFormatting sqref="Z59">
    <cfRule type="expression" dxfId="1497" priority="869" stopIfTrue="1">
      <formula>Y$5="Actual"</formula>
    </cfRule>
    <cfRule type="expression" dxfId="1496" priority="870" stopIfTrue="1">
      <formula>Y$5="Base"</formula>
    </cfRule>
  </conditionalFormatting>
  <conditionalFormatting sqref="Z59">
    <cfRule type="expression" dxfId="1495" priority="867" stopIfTrue="1">
      <formula>Y$5="Actual"</formula>
    </cfRule>
    <cfRule type="expression" dxfId="1494" priority="868" stopIfTrue="1">
      <formula>Y$5="Base"</formula>
    </cfRule>
  </conditionalFormatting>
  <conditionalFormatting sqref="Z59:Z60">
    <cfRule type="expression" dxfId="1493" priority="865" stopIfTrue="1">
      <formula>Y$5="Actual"</formula>
    </cfRule>
    <cfRule type="expression" dxfId="1492" priority="866" stopIfTrue="1">
      <formula>Y$5="Base"</formula>
    </cfRule>
  </conditionalFormatting>
  <conditionalFormatting sqref="Z59">
    <cfRule type="expression" dxfId="1491" priority="863" stopIfTrue="1">
      <formula>Y$5="Actual"</formula>
    </cfRule>
    <cfRule type="expression" dxfId="1490" priority="864" stopIfTrue="1">
      <formula>Y$5="Base"</formula>
    </cfRule>
  </conditionalFormatting>
  <conditionalFormatting sqref="Z59">
    <cfRule type="expression" dxfId="1489" priority="861" stopIfTrue="1">
      <formula>Y$5="Actual"</formula>
    </cfRule>
    <cfRule type="expression" dxfId="1488" priority="862" stopIfTrue="1">
      <formula>Y$5="Base"</formula>
    </cfRule>
  </conditionalFormatting>
  <conditionalFormatting sqref="AB59:AB60">
    <cfRule type="expression" dxfId="1487" priority="859" stopIfTrue="1">
      <formula>AA$5="Actual"</formula>
    </cfRule>
    <cfRule type="expression" dxfId="1486" priority="860" stopIfTrue="1">
      <formula>AA$5="Base"</formula>
    </cfRule>
  </conditionalFormatting>
  <conditionalFormatting sqref="AB59:AB60">
    <cfRule type="expression" dxfId="1485" priority="857" stopIfTrue="1">
      <formula>AA$5="Actual"</formula>
    </cfRule>
    <cfRule type="expression" dxfId="1484" priority="858" stopIfTrue="1">
      <formula>AA$5="Base"</formula>
    </cfRule>
  </conditionalFormatting>
  <conditionalFormatting sqref="Z59:AB60">
    <cfRule type="expression" dxfId="1483" priority="855" stopIfTrue="1">
      <formula>Y$5="Actual"</formula>
    </cfRule>
    <cfRule type="expression" dxfId="1482" priority="856" stopIfTrue="1">
      <formula>Y$5="Base"</formula>
    </cfRule>
  </conditionalFormatting>
  <conditionalFormatting sqref="Z59:Z60">
    <cfRule type="expression" dxfId="1481" priority="853" stopIfTrue="1">
      <formula>Y$5="Actual"</formula>
    </cfRule>
    <cfRule type="expression" dxfId="1480" priority="854" stopIfTrue="1">
      <formula>Y$5="Base"</formula>
    </cfRule>
  </conditionalFormatting>
  <conditionalFormatting sqref="Z59:Z60">
    <cfRule type="expression" dxfId="1479" priority="851" stopIfTrue="1">
      <formula>Y$5="Actual"</formula>
    </cfRule>
    <cfRule type="expression" dxfId="1478" priority="852" stopIfTrue="1">
      <formula>Y$5="Base"</formula>
    </cfRule>
  </conditionalFormatting>
  <conditionalFormatting sqref="Z59:Z60">
    <cfRule type="expression" dxfId="1477" priority="849" stopIfTrue="1">
      <formula>Y$5="Actual"</formula>
    </cfRule>
    <cfRule type="expression" dxfId="1476" priority="850" stopIfTrue="1">
      <formula>Y$5="Base"</formula>
    </cfRule>
  </conditionalFormatting>
  <conditionalFormatting sqref="Z59">
    <cfRule type="expression" dxfId="1475" priority="847" stopIfTrue="1">
      <formula>Y$5="Actual"</formula>
    </cfRule>
    <cfRule type="expression" dxfId="1474" priority="848" stopIfTrue="1">
      <formula>Y$5="Base"</formula>
    </cfRule>
  </conditionalFormatting>
  <conditionalFormatting sqref="Z60">
    <cfRule type="expression" dxfId="1473" priority="845" stopIfTrue="1">
      <formula>Y$5="Actual"</formula>
    </cfRule>
    <cfRule type="expression" dxfId="1472" priority="846" stopIfTrue="1">
      <formula>Y$5="Base"</formula>
    </cfRule>
  </conditionalFormatting>
  <conditionalFormatting sqref="Z59">
    <cfRule type="expression" dxfId="1471" priority="843" stopIfTrue="1">
      <formula>Y$5="Actual"</formula>
    </cfRule>
    <cfRule type="expression" dxfId="1470" priority="844" stopIfTrue="1">
      <formula>Y$5="Base"</formula>
    </cfRule>
  </conditionalFormatting>
  <conditionalFormatting sqref="Z59">
    <cfRule type="expression" dxfId="1469" priority="841" stopIfTrue="1">
      <formula>Y$5="Actual"</formula>
    </cfRule>
    <cfRule type="expression" dxfId="1468" priority="842" stopIfTrue="1">
      <formula>Y$5="Base"</formula>
    </cfRule>
  </conditionalFormatting>
  <conditionalFormatting sqref="Z59:Z60">
    <cfRule type="expression" dxfId="1467" priority="839" stopIfTrue="1">
      <formula>Y$5="Actual"</formula>
    </cfRule>
    <cfRule type="expression" dxfId="1466" priority="840" stopIfTrue="1">
      <formula>Y$5="Base"</formula>
    </cfRule>
  </conditionalFormatting>
  <conditionalFormatting sqref="Z59">
    <cfRule type="expression" dxfId="1465" priority="837" stopIfTrue="1">
      <formula>Y$5="Actual"</formula>
    </cfRule>
    <cfRule type="expression" dxfId="1464" priority="838" stopIfTrue="1">
      <formula>Y$5="Base"</formula>
    </cfRule>
  </conditionalFormatting>
  <conditionalFormatting sqref="Z59">
    <cfRule type="expression" dxfId="1463" priority="835" stopIfTrue="1">
      <formula>Y$5="Actual"</formula>
    </cfRule>
    <cfRule type="expression" dxfId="1462" priority="836" stopIfTrue="1">
      <formula>Y$5="Base"</formula>
    </cfRule>
  </conditionalFormatting>
  <conditionalFormatting sqref="Z59:Z60">
    <cfRule type="expression" dxfId="1461" priority="833" stopIfTrue="1">
      <formula>Y$5="Actual"</formula>
    </cfRule>
    <cfRule type="expression" dxfId="1460" priority="834" stopIfTrue="1">
      <formula>Y$5="Base"</formula>
    </cfRule>
  </conditionalFormatting>
  <conditionalFormatting sqref="Z59:Z60">
    <cfRule type="expression" dxfId="1459" priority="831" stopIfTrue="1">
      <formula>Y$5="Actual"</formula>
    </cfRule>
    <cfRule type="expression" dxfId="1458" priority="832" stopIfTrue="1">
      <formula>Y$5="Base"</formula>
    </cfRule>
  </conditionalFormatting>
  <conditionalFormatting sqref="Z59:Z60">
    <cfRule type="expression" dxfId="1457" priority="829" stopIfTrue="1">
      <formula>Y$5="Actual"</formula>
    </cfRule>
    <cfRule type="expression" dxfId="1456" priority="830" stopIfTrue="1">
      <formula>Y$5="Base"</formula>
    </cfRule>
  </conditionalFormatting>
  <conditionalFormatting sqref="Z59:Z60">
    <cfRule type="expression" dxfId="1455" priority="827" stopIfTrue="1">
      <formula>Y$5="Actual"</formula>
    </cfRule>
    <cfRule type="expression" dxfId="1454" priority="828" stopIfTrue="1">
      <formula>Y$5="Base"</formula>
    </cfRule>
  </conditionalFormatting>
  <conditionalFormatting sqref="Z59">
    <cfRule type="expression" dxfId="1453" priority="825" stopIfTrue="1">
      <formula>Y$5="Actual"</formula>
    </cfRule>
    <cfRule type="expression" dxfId="1452" priority="826" stopIfTrue="1">
      <formula>Y$5="Base"</formula>
    </cfRule>
  </conditionalFormatting>
  <conditionalFormatting sqref="Z60">
    <cfRule type="expression" dxfId="1451" priority="823" stopIfTrue="1">
      <formula>Y$5="Actual"</formula>
    </cfRule>
    <cfRule type="expression" dxfId="1450" priority="824" stopIfTrue="1">
      <formula>Y$5="Base"</formula>
    </cfRule>
  </conditionalFormatting>
  <conditionalFormatting sqref="Z59">
    <cfRule type="expression" dxfId="1449" priority="821" stopIfTrue="1">
      <formula>Y$5="Actual"</formula>
    </cfRule>
    <cfRule type="expression" dxfId="1448" priority="822" stopIfTrue="1">
      <formula>Y$5="Base"</formula>
    </cfRule>
  </conditionalFormatting>
  <conditionalFormatting sqref="Z59">
    <cfRule type="expression" dxfId="1447" priority="819" stopIfTrue="1">
      <formula>Y$5="Actual"</formula>
    </cfRule>
    <cfRule type="expression" dxfId="1446" priority="820" stopIfTrue="1">
      <formula>Y$5="Base"</formula>
    </cfRule>
  </conditionalFormatting>
  <conditionalFormatting sqref="Z59:Z60">
    <cfRule type="expression" dxfId="1445" priority="817" stopIfTrue="1">
      <formula>Y$5="Actual"</formula>
    </cfRule>
    <cfRule type="expression" dxfId="1444" priority="818" stopIfTrue="1">
      <formula>Y$5="Base"</formula>
    </cfRule>
  </conditionalFormatting>
  <conditionalFormatting sqref="Z59">
    <cfRule type="expression" dxfId="1443" priority="815" stopIfTrue="1">
      <formula>Y$5="Actual"</formula>
    </cfRule>
    <cfRule type="expression" dxfId="1442" priority="816" stopIfTrue="1">
      <formula>Y$5="Base"</formula>
    </cfRule>
  </conditionalFormatting>
  <conditionalFormatting sqref="Z59">
    <cfRule type="expression" dxfId="1441" priority="813" stopIfTrue="1">
      <formula>Y$5="Actual"</formula>
    </cfRule>
    <cfRule type="expression" dxfId="1440" priority="814" stopIfTrue="1">
      <formula>Y$5="Base"</formula>
    </cfRule>
  </conditionalFormatting>
  <conditionalFormatting sqref="AB59:AB60">
    <cfRule type="expression" dxfId="1439" priority="811" stopIfTrue="1">
      <formula>AA$5="Actual"</formula>
    </cfRule>
    <cfRule type="expression" dxfId="1438" priority="812" stopIfTrue="1">
      <formula>AA$5="Base"</formula>
    </cfRule>
  </conditionalFormatting>
  <conditionalFormatting sqref="Z69:Z74">
    <cfRule type="expression" dxfId="1437" priority="810" stopIfTrue="1">
      <formula>#REF!="Not applicable"</formula>
    </cfRule>
  </conditionalFormatting>
  <conditionalFormatting sqref="Z59:AB60">
    <cfRule type="expression" dxfId="1436" priority="808" stopIfTrue="1">
      <formula>Y$5="Actual"</formula>
    </cfRule>
    <cfRule type="expression" dxfId="1435" priority="809" stopIfTrue="1">
      <formula>Y$5="Base"</formula>
    </cfRule>
  </conditionalFormatting>
  <conditionalFormatting sqref="Z58:AB58">
    <cfRule type="cellIs" dxfId="1434" priority="806" stopIfTrue="1" operator="equal">
      <formula>"Actual"</formula>
    </cfRule>
    <cfRule type="cellIs" dxfId="1433" priority="807" stopIfTrue="1" operator="equal">
      <formula>"Base"</formula>
    </cfRule>
  </conditionalFormatting>
  <conditionalFormatting sqref="Z59:Z60">
    <cfRule type="expression" dxfId="1432" priority="804" stopIfTrue="1">
      <formula>Y$5="Actual"</formula>
    </cfRule>
    <cfRule type="expression" dxfId="1431" priority="805" stopIfTrue="1">
      <formula>Y$5="Base"</formula>
    </cfRule>
  </conditionalFormatting>
  <conditionalFormatting sqref="Z59:Z60">
    <cfRule type="expression" dxfId="1430" priority="802" stopIfTrue="1">
      <formula>Y$5="Actual"</formula>
    </cfRule>
    <cfRule type="expression" dxfId="1429" priority="803" stopIfTrue="1">
      <formula>Y$5="Base"</formula>
    </cfRule>
  </conditionalFormatting>
  <conditionalFormatting sqref="Z59:Z60">
    <cfRule type="expression" dxfId="1428" priority="800" stopIfTrue="1">
      <formula>Y$5="Actual"</formula>
    </cfRule>
    <cfRule type="expression" dxfId="1427" priority="801" stopIfTrue="1">
      <formula>Y$5="Base"</formula>
    </cfRule>
  </conditionalFormatting>
  <conditionalFormatting sqref="Z59">
    <cfRule type="expression" dxfId="1426" priority="798" stopIfTrue="1">
      <formula>Y$5="Actual"</formula>
    </cfRule>
    <cfRule type="expression" dxfId="1425" priority="799" stopIfTrue="1">
      <formula>Y$5="Base"</formula>
    </cfRule>
  </conditionalFormatting>
  <conditionalFormatting sqref="Z60">
    <cfRule type="expression" dxfId="1424" priority="796" stopIfTrue="1">
      <formula>Y$5="Actual"</formula>
    </cfRule>
    <cfRule type="expression" dxfId="1423" priority="797" stopIfTrue="1">
      <formula>Y$5="Base"</formula>
    </cfRule>
  </conditionalFormatting>
  <conditionalFormatting sqref="Z59">
    <cfRule type="expression" dxfId="1422" priority="794" stopIfTrue="1">
      <formula>Y$5="Actual"</formula>
    </cfRule>
    <cfRule type="expression" dxfId="1421" priority="795" stopIfTrue="1">
      <formula>Y$5="Base"</formula>
    </cfRule>
  </conditionalFormatting>
  <conditionalFormatting sqref="Z59">
    <cfRule type="expression" dxfId="1420" priority="792" stopIfTrue="1">
      <formula>Y$5="Actual"</formula>
    </cfRule>
    <cfRule type="expression" dxfId="1419" priority="793" stopIfTrue="1">
      <formula>Y$5="Base"</formula>
    </cfRule>
  </conditionalFormatting>
  <conditionalFormatting sqref="Z59:Z60">
    <cfRule type="expression" dxfId="1418" priority="790" stopIfTrue="1">
      <formula>Y$5="Actual"</formula>
    </cfRule>
    <cfRule type="expression" dxfId="1417" priority="791" stopIfTrue="1">
      <formula>Y$5="Base"</formula>
    </cfRule>
  </conditionalFormatting>
  <conditionalFormatting sqref="Z59">
    <cfRule type="expression" dxfId="1416" priority="788" stopIfTrue="1">
      <formula>Y$5="Actual"</formula>
    </cfRule>
    <cfRule type="expression" dxfId="1415" priority="789" stopIfTrue="1">
      <formula>Y$5="Base"</formula>
    </cfRule>
  </conditionalFormatting>
  <conditionalFormatting sqref="Z59">
    <cfRule type="expression" dxfId="1414" priority="786" stopIfTrue="1">
      <formula>Y$5="Actual"</formula>
    </cfRule>
    <cfRule type="expression" dxfId="1413" priority="787" stopIfTrue="1">
      <formula>Y$5="Base"</formula>
    </cfRule>
  </conditionalFormatting>
  <conditionalFormatting sqref="Z59:AB60">
    <cfRule type="expression" dxfId="1412" priority="784" stopIfTrue="1">
      <formula>Y$5="Actual"</formula>
    </cfRule>
    <cfRule type="expression" dxfId="1411" priority="785" stopIfTrue="1">
      <formula>Y$5="Base"</formula>
    </cfRule>
  </conditionalFormatting>
  <conditionalFormatting sqref="Z59:Z60">
    <cfRule type="expression" dxfId="1410" priority="782" stopIfTrue="1">
      <formula>Y$5="Actual"</formula>
    </cfRule>
    <cfRule type="expression" dxfId="1409" priority="783" stopIfTrue="1">
      <formula>Y$5="Base"</formula>
    </cfRule>
  </conditionalFormatting>
  <conditionalFormatting sqref="Z59:Z60">
    <cfRule type="expression" dxfId="1408" priority="780" stopIfTrue="1">
      <formula>Y$5="Actual"</formula>
    </cfRule>
    <cfRule type="expression" dxfId="1407" priority="781" stopIfTrue="1">
      <formula>Y$5="Base"</formula>
    </cfRule>
  </conditionalFormatting>
  <conditionalFormatting sqref="Z59:Z60">
    <cfRule type="expression" dxfId="1406" priority="778" stopIfTrue="1">
      <formula>Y$5="Actual"</formula>
    </cfRule>
    <cfRule type="expression" dxfId="1405" priority="779" stopIfTrue="1">
      <formula>Y$5="Base"</formula>
    </cfRule>
  </conditionalFormatting>
  <conditionalFormatting sqref="Z59">
    <cfRule type="expression" dxfId="1404" priority="776" stopIfTrue="1">
      <formula>Y$5="Actual"</formula>
    </cfRule>
    <cfRule type="expression" dxfId="1403" priority="777" stopIfTrue="1">
      <formula>Y$5="Base"</formula>
    </cfRule>
  </conditionalFormatting>
  <conditionalFormatting sqref="Z60">
    <cfRule type="expression" dxfId="1402" priority="774" stopIfTrue="1">
      <formula>Y$5="Actual"</formula>
    </cfRule>
    <cfRule type="expression" dxfId="1401" priority="775" stopIfTrue="1">
      <formula>Y$5="Base"</formula>
    </cfRule>
  </conditionalFormatting>
  <conditionalFormatting sqref="Z59">
    <cfRule type="expression" dxfId="1400" priority="772" stopIfTrue="1">
      <formula>Y$5="Actual"</formula>
    </cfRule>
    <cfRule type="expression" dxfId="1399" priority="773" stopIfTrue="1">
      <formula>Y$5="Base"</formula>
    </cfRule>
  </conditionalFormatting>
  <conditionalFormatting sqref="Z59">
    <cfRule type="expression" dxfId="1398" priority="770" stopIfTrue="1">
      <formula>Y$5="Actual"</formula>
    </cfRule>
    <cfRule type="expression" dxfId="1397" priority="771" stopIfTrue="1">
      <formula>Y$5="Base"</formula>
    </cfRule>
  </conditionalFormatting>
  <conditionalFormatting sqref="Z59:Z60">
    <cfRule type="expression" dxfId="1396" priority="768" stopIfTrue="1">
      <formula>Y$5="Actual"</formula>
    </cfRule>
    <cfRule type="expression" dxfId="1395" priority="769" stopIfTrue="1">
      <formula>Y$5="Base"</formula>
    </cfRule>
  </conditionalFormatting>
  <conditionalFormatting sqref="Z59">
    <cfRule type="expression" dxfId="1394" priority="766" stopIfTrue="1">
      <formula>Y$5="Actual"</formula>
    </cfRule>
    <cfRule type="expression" dxfId="1393" priority="767" stopIfTrue="1">
      <formula>Y$5="Base"</formula>
    </cfRule>
  </conditionalFormatting>
  <conditionalFormatting sqref="Z59">
    <cfRule type="expression" dxfId="1392" priority="764" stopIfTrue="1">
      <formula>Y$5="Actual"</formula>
    </cfRule>
    <cfRule type="expression" dxfId="1391" priority="765" stopIfTrue="1">
      <formula>Y$5="Base"</formula>
    </cfRule>
  </conditionalFormatting>
  <conditionalFormatting sqref="Z59:AB60">
    <cfRule type="expression" dxfId="1390" priority="762" stopIfTrue="1">
      <formula>Y$5="Actual"</formula>
    </cfRule>
    <cfRule type="expression" dxfId="1389" priority="763" stopIfTrue="1">
      <formula>Y$5="Base"</formula>
    </cfRule>
  </conditionalFormatting>
  <conditionalFormatting sqref="Z59:Z60">
    <cfRule type="expression" dxfId="1388" priority="760" stopIfTrue="1">
      <formula>Y$5="Actual"</formula>
    </cfRule>
    <cfRule type="expression" dxfId="1387" priority="761" stopIfTrue="1">
      <formula>Y$5="Base"</formula>
    </cfRule>
  </conditionalFormatting>
  <conditionalFormatting sqref="Z59:Z60">
    <cfRule type="expression" dxfId="1386" priority="758" stopIfTrue="1">
      <formula>Y$5="Actual"</formula>
    </cfRule>
    <cfRule type="expression" dxfId="1385" priority="759" stopIfTrue="1">
      <formula>Y$5="Base"</formula>
    </cfRule>
  </conditionalFormatting>
  <conditionalFormatting sqref="Z59:Z60">
    <cfRule type="expression" dxfId="1384" priority="756" stopIfTrue="1">
      <formula>Y$5="Actual"</formula>
    </cfRule>
    <cfRule type="expression" dxfId="1383" priority="757" stopIfTrue="1">
      <formula>Y$5="Base"</formula>
    </cfRule>
  </conditionalFormatting>
  <conditionalFormatting sqref="Z59">
    <cfRule type="expression" dxfId="1382" priority="754" stopIfTrue="1">
      <formula>Y$5="Actual"</formula>
    </cfRule>
    <cfRule type="expression" dxfId="1381" priority="755" stopIfTrue="1">
      <formula>Y$5="Base"</formula>
    </cfRule>
  </conditionalFormatting>
  <conditionalFormatting sqref="Z60">
    <cfRule type="expression" dxfId="1380" priority="752" stopIfTrue="1">
      <formula>Y$5="Actual"</formula>
    </cfRule>
    <cfRule type="expression" dxfId="1379" priority="753" stopIfTrue="1">
      <formula>Y$5="Base"</formula>
    </cfRule>
  </conditionalFormatting>
  <conditionalFormatting sqref="Z59">
    <cfRule type="expression" dxfId="1378" priority="750" stopIfTrue="1">
      <formula>Y$5="Actual"</formula>
    </cfRule>
    <cfRule type="expression" dxfId="1377" priority="751" stopIfTrue="1">
      <formula>Y$5="Base"</formula>
    </cfRule>
  </conditionalFormatting>
  <conditionalFormatting sqref="Z59">
    <cfRule type="expression" dxfId="1376" priority="748" stopIfTrue="1">
      <formula>Y$5="Actual"</formula>
    </cfRule>
    <cfRule type="expression" dxfId="1375" priority="749" stopIfTrue="1">
      <formula>Y$5="Base"</formula>
    </cfRule>
  </conditionalFormatting>
  <conditionalFormatting sqref="Z59:Z60">
    <cfRule type="expression" dxfId="1374" priority="746" stopIfTrue="1">
      <formula>Y$5="Actual"</formula>
    </cfRule>
    <cfRule type="expression" dxfId="1373" priority="747" stopIfTrue="1">
      <formula>Y$5="Base"</formula>
    </cfRule>
  </conditionalFormatting>
  <conditionalFormatting sqref="Z59">
    <cfRule type="expression" dxfId="1372" priority="744" stopIfTrue="1">
      <formula>Y$5="Actual"</formula>
    </cfRule>
    <cfRule type="expression" dxfId="1371" priority="745" stopIfTrue="1">
      <formula>Y$5="Base"</formula>
    </cfRule>
  </conditionalFormatting>
  <conditionalFormatting sqref="Z59">
    <cfRule type="expression" dxfId="1370" priority="742" stopIfTrue="1">
      <formula>Y$5="Actual"</formula>
    </cfRule>
    <cfRule type="expression" dxfId="1369" priority="743" stopIfTrue="1">
      <formula>Y$5="Base"</formula>
    </cfRule>
  </conditionalFormatting>
  <conditionalFormatting sqref="Z59:AB60">
    <cfRule type="expression" dxfId="1368" priority="740" stopIfTrue="1">
      <formula>Y$5="Actual"</formula>
    </cfRule>
    <cfRule type="expression" dxfId="1367" priority="741" stopIfTrue="1">
      <formula>Y$5="Base"</formula>
    </cfRule>
  </conditionalFormatting>
  <conditionalFormatting sqref="Z59:Z60">
    <cfRule type="expression" dxfId="1366" priority="738" stopIfTrue="1">
      <formula>Y$5="Actual"</formula>
    </cfRule>
    <cfRule type="expression" dxfId="1365" priority="739" stopIfTrue="1">
      <formula>Y$5="Base"</formula>
    </cfRule>
  </conditionalFormatting>
  <conditionalFormatting sqref="Z59:Z60">
    <cfRule type="expression" dxfId="1364" priority="736" stopIfTrue="1">
      <formula>Y$5="Actual"</formula>
    </cfRule>
    <cfRule type="expression" dxfId="1363" priority="737" stopIfTrue="1">
      <formula>Y$5="Base"</formula>
    </cfRule>
  </conditionalFormatting>
  <conditionalFormatting sqref="Z59:Z60">
    <cfRule type="expression" dxfId="1362" priority="734" stopIfTrue="1">
      <formula>Y$5="Actual"</formula>
    </cfRule>
    <cfRule type="expression" dxfId="1361" priority="735" stopIfTrue="1">
      <formula>Y$5="Base"</formula>
    </cfRule>
  </conditionalFormatting>
  <conditionalFormatting sqref="Z59">
    <cfRule type="expression" dxfId="1360" priority="732" stopIfTrue="1">
      <formula>Y$5="Actual"</formula>
    </cfRule>
    <cfRule type="expression" dxfId="1359" priority="733" stopIfTrue="1">
      <formula>Y$5="Base"</formula>
    </cfRule>
  </conditionalFormatting>
  <conditionalFormatting sqref="Z60">
    <cfRule type="expression" dxfId="1358" priority="730" stopIfTrue="1">
      <formula>Y$5="Actual"</formula>
    </cfRule>
    <cfRule type="expression" dxfId="1357" priority="731" stopIfTrue="1">
      <formula>Y$5="Base"</formula>
    </cfRule>
  </conditionalFormatting>
  <conditionalFormatting sqref="Z59">
    <cfRule type="expression" dxfId="1356" priority="728" stopIfTrue="1">
      <formula>Y$5="Actual"</formula>
    </cfRule>
    <cfRule type="expression" dxfId="1355" priority="729" stopIfTrue="1">
      <formula>Y$5="Base"</formula>
    </cfRule>
  </conditionalFormatting>
  <conditionalFormatting sqref="Z59">
    <cfRule type="expression" dxfId="1354" priority="726" stopIfTrue="1">
      <formula>Y$5="Actual"</formula>
    </cfRule>
    <cfRule type="expression" dxfId="1353" priority="727" stopIfTrue="1">
      <formula>Y$5="Base"</formula>
    </cfRule>
  </conditionalFormatting>
  <conditionalFormatting sqref="Z59:Z60">
    <cfRule type="expression" dxfId="1352" priority="724" stopIfTrue="1">
      <formula>Y$5="Actual"</formula>
    </cfRule>
    <cfRule type="expression" dxfId="1351" priority="725" stopIfTrue="1">
      <formula>Y$5="Base"</formula>
    </cfRule>
  </conditionalFormatting>
  <conditionalFormatting sqref="Z59">
    <cfRule type="expression" dxfId="1350" priority="722" stopIfTrue="1">
      <formula>Y$5="Actual"</formula>
    </cfRule>
    <cfRule type="expression" dxfId="1349" priority="723" stopIfTrue="1">
      <formula>Y$5="Base"</formula>
    </cfRule>
  </conditionalFormatting>
  <conditionalFormatting sqref="Z59">
    <cfRule type="expression" dxfId="1348" priority="720" stopIfTrue="1">
      <formula>Y$5="Actual"</formula>
    </cfRule>
    <cfRule type="expression" dxfId="1347" priority="721" stopIfTrue="1">
      <formula>Y$5="Base"</formula>
    </cfRule>
  </conditionalFormatting>
  <conditionalFormatting sqref="Z59:AB60">
    <cfRule type="expression" dxfId="1346" priority="718" stopIfTrue="1">
      <formula>Y$5="Actual"</formula>
    </cfRule>
    <cfRule type="expression" dxfId="1345" priority="719" stopIfTrue="1">
      <formula>Y$5="Base"</formula>
    </cfRule>
  </conditionalFormatting>
  <conditionalFormatting sqref="Z59:Z60">
    <cfRule type="expression" dxfId="1344" priority="716" stopIfTrue="1">
      <formula>Y$5="Actual"</formula>
    </cfRule>
    <cfRule type="expression" dxfId="1343" priority="717" stopIfTrue="1">
      <formula>Y$5="Base"</formula>
    </cfRule>
  </conditionalFormatting>
  <conditionalFormatting sqref="Z59:Z60">
    <cfRule type="expression" dxfId="1342" priority="714" stopIfTrue="1">
      <formula>Y$5="Actual"</formula>
    </cfRule>
    <cfRule type="expression" dxfId="1341" priority="715" stopIfTrue="1">
      <formula>Y$5="Base"</formula>
    </cfRule>
  </conditionalFormatting>
  <conditionalFormatting sqref="Z59:Z60">
    <cfRule type="expression" dxfId="1340" priority="712" stopIfTrue="1">
      <formula>Y$5="Actual"</formula>
    </cfRule>
    <cfRule type="expression" dxfId="1339" priority="713" stopIfTrue="1">
      <formula>Y$5="Base"</formula>
    </cfRule>
  </conditionalFormatting>
  <conditionalFormatting sqref="Z59">
    <cfRule type="expression" dxfId="1338" priority="710" stopIfTrue="1">
      <formula>Y$5="Actual"</formula>
    </cfRule>
    <cfRule type="expression" dxfId="1337" priority="711" stopIfTrue="1">
      <formula>Y$5="Base"</formula>
    </cfRule>
  </conditionalFormatting>
  <conditionalFormatting sqref="Z60">
    <cfRule type="expression" dxfId="1336" priority="708" stopIfTrue="1">
      <formula>Y$5="Actual"</formula>
    </cfRule>
    <cfRule type="expression" dxfId="1335" priority="709" stopIfTrue="1">
      <formula>Y$5="Base"</formula>
    </cfRule>
  </conditionalFormatting>
  <conditionalFormatting sqref="Z59">
    <cfRule type="expression" dxfId="1334" priority="706" stopIfTrue="1">
      <formula>Y$5="Actual"</formula>
    </cfRule>
    <cfRule type="expression" dxfId="1333" priority="707" stopIfTrue="1">
      <formula>Y$5="Base"</formula>
    </cfRule>
  </conditionalFormatting>
  <conditionalFormatting sqref="Z59">
    <cfRule type="expression" dxfId="1332" priority="704" stopIfTrue="1">
      <formula>Y$5="Actual"</formula>
    </cfRule>
    <cfRule type="expression" dxfId="1331" priority="705" stopIfTrue="1">
      <formula>Y$5="Base"</formula>
    </cfRule>
  </conditionalFormatting>
  <conditionalFormatting sqref="Z59:Z60">
    <cfRule type="expression" dxfId="1330" priority="702" stopIfTrue="1">
      <formula>Y$5="Actual"</formula>
    </cfRule>
    <cfRule type="expression" dxfId="1329" priority="703" stopIfTrue="1">
      <formula>Y$5="Base"</formula>
    </cfRule>
  </conditionalFormatting>
  <conditionalFormatting sqref="Z59">
    <cfRule type="expression" dxfId="1328" priority="700" stopIfTrue="1">
      <formula>Y$5="Actual"</formula>
    </cfRule>
    <cfRule type="expression" dxfId="1327" priority="701" stopIfTrue="1">
      <formula>Y$5="Base"</formula>
    </cfRule>
  </conditionalFormatting>
  <conditionalFormatting sqref="Z59">
    <cfRule type="expression" dxfId="1326" priority="698" stopIfTrue="1">
      <formula>Y$5="Actual"</formula>
    </cfRule>
    <cfRule type="expression" dxfId="1325" priority="699" stopIfTrue="1">
      <formula>Y$5="Base"</formula>
    </cfRule>
  </conditionalFormatting>
  <conditionalFormatting sqref="Z59:AB60">
    <cfRule type="expression" dxfId="1324" priority="696" stopIfTrue="1">
      <formula>Y$5="Actual"</formula>
    </cfRule>
    <cfRule type="expression" dxfId="1323" priority="697" stopIfTrue="1">
      <formula>Y$5="Base"</formula>
    </cfRule>
  </conditionalFormatting>
  <conditionalFormatting sqref="Z59:Z60">
    <cfRule type="expression" dxfId="1322" priority="694" stopIfTrue="1">
      <formula>Y$5="Actual"</formula>
    </cfRule>
    <cfRule type="expression" dxfId="1321" priority="695" stopIfTrue="1">
      <formula>Y$5="Base"</formula>
    </cfRule>
  </conditionalFormatting>
  <conditionalFormatting sqref="Z59:Z60">
    <cfRule type="expression" dxfId="1320" priority="692" stopIfTrue="1">
      <formula>Y$5="Actual"</formula>
    </cfRule>
    <cfRule type="expression" dxfId="1319" priority="693" stopIfTrue="1">
      <formula>Y$5="Base"</formula>
    </cfRule>
  </conditionalFormatting>
  <conditionalFormatting sqref="Z59:Z60">
    <cfRule type="expression" dxfId="1318" priority="690" stopIfTrue="1">
      <formula>Y$5="Actual"</formula>
    </cfRule>
    <cfRule type="expression" dxfId="1317" priority="691" stopIfTrue="1">
      <formula>Y$5="Base"</formula>
    </cfRule>
  </conditionalFormatting>
  <conditionalFormatting sqref="Z59">
    <cfRule type="expression" dxfId="1316" priority="688" stopIfTrue="1">
      <formula>Y$5="Actual"</formula>
    </cfRule>
    <cfRule type="expression" dxfId="1315" priority="689" stopIfTrue="1">
      <formula>Y$5="Base"</formula>
    </cfRule>
  </conditionalFormatting>
  <conditionalFormatting sqref="Z60">
    <cfRule type="expression" dxfId="1314" priority="686" stopIfTrue="1">
      <formula>Y$5="Actual"</formula>
    </cfRule>
    <cfRule type="expression" dxfId="1313" priority="687" stopIfTrue="1">
      <formula>Y$5="Base"</formula>
    </cfRule>
  </conditionalFormatting>
  <conditionalFormatting sqref="Z59">
    <cfRule type="expression" dxfId="1312" priority="684" stopIfTrue="1">
      <formula>Y$5="Actual"</formula>
    </cfRule>
    <cfRule type="expression" dxfId="1311" priority="685" stopIfTrue="1">
      <formula>Y$5="Base"</formula>
    </cfRule>
  </conditionalFormatting>
  <conditionalFormatting sqref="Z59">
    <cfRule type="expression" dxfId="1310" priority="682" stopIfTrue="1">
      <formula>Y$5="Actual"</formula>
    </cfRule>
    <cfRule type="expression" dxfId="1309" priority="683" stopIfTrue="1">
      <formula>Y$5="Base"</formula>
    </cfRule>
  </conditionalFormatting>
  <conditionalFormatting sqref="Z59:Z60">
    <cfRule type="expression" dxfId="1308" priority="680" stopIfTrue="1">
      <formula>Y$5="Actual"</formula>
    </cfRule>
    <cfRule type="expression" dxfId="1307" priority="681" stopIfTrue="1">
      <formula>Y$5="Base"</formula>
    </cfRule>
  </conditionalFormatting>
  <conditionalFormatting sqref="Z59">
    <cfRule type="expression" dxfId="1306" priority="678" stopIfTrue="1">
      <formula>Y$5="Actual"</formula>
    </cfRule>
    <cfRule type="expression" dxfId="1305" priority="679" stopIfTrue="1">
      <formula>Y$5="Base"</formula>
    </cfRule>
  </conditionalFormatting>
  <conditionalFormatting sqref="Z59">
    <cfRule type="expression" dxfId="1304" priority="676" stopIfTrue="1">
      <formula>Y$5="Actual"</formula>
    </cfRule>
    <cfRule type="expression" dxfId="1303" priority="677" stopIfTrue="1">
      <formula>Y$5="Base"</formula>
    </cfRule>
  </conditionalFormatting>
  <conditionalFormatting sqref="Z59:AB60">
    <cfRule type="expression" dxfId="1302" priority="674" stopIfTrue="1">
      <formula>Y$5="Actual"</formula>
    </cfRule>
    <cfRule type="expression" dxfId="1301" priority="675" stopIfTrue="1">
      <formula>Y$5="Base"</formula>
    </cfRule>
  </conditionalFormatting>
  <conditionalFormatting sqref="Z59:Z60">
    <cfRule type="expression" dxfId="1300" priority="672" stopIfTrue="1">
      <formula>Y$5="Actual"</formula>
    </cfRule>
    <cfRule type="expression" dxfId="1299" priority="673" stopIfTrue="1">
      <formula>Y$5="Base"</formula>
    </cfRule>
  </conditionalFormatting>
  <conditionalFormatting sqref="Z58:Z60">
    <cfRule type="expression" dxfId="1298" priority="670" stopIfTrue="1">
      <formula>Y$5="Actual"</formula>
    </cfRule>
    <cfRule type="expression" dxfId="1297" priority="671" stopIfTrue="1">
      <formula>Y$5="Base"</formula>
    </cfRule>
  </conditionalFormatting>
  <conditionalFormatting sqref="Z59:Z60">
    <cfRule type="expression" dxfId="1296" priority="668" stopIfTrue="1">
      <formula>Y$5="Actual"</formula>
    </cfRule>
    <cfRule type="expression" dxfId="1295" priority="669" stopIfTrue="1">
      <formula>Y$5="Base"</formula>
    </cfRule>
  </conditionalFormatting>
  <conditionalFormatting sqref="Z59:Z60">
    <cfRule type="expression" dxfId="1294" priority="666" stopIfTrue="1">
      <formula>Y$5="Actual"</formula>
    </cfRule>
    <cfRule type="expression" dxfId="1293" priority="667" stopIfTrue="1">
      <formula>Y$5="Base"</formula>
    </cfRule>
  </conditionalFormatting>
  <conditionalFormatting sqref="Z59:Z60">
    <cfRule type="expression" dxfId="1292" priority="664" stopIfTrue="1">
      <formula>Y$5="Actual"</formula>
    </cfRule>
    <cfRule type="expression" dxfId="1291" priority="665" stopIfTrue="1">
      <formula>Y$5="Base"</formula>
    </cfRule>
  </conditionalFormatting>
  <conditionalFormatting sqref="Z59">
    <cfRule type="expression" dxfId="1290" priority="662" stopIfTrue="1">
      <formula>Y$5="Actual"</formula>
    </cfRule>
    <cfRule type="expression" dxfId="1289" priority="663" stopIfTrue="1">
      <formula>Y$5="Base"</formula>
    </cfRule>
  </conditionalFormatting>
  <conditionalFormatting sqref="Z60">
    <cfRule type="expression" dxfId="1288" priority="660" stopIfTrue="1">
      <formula>Y$5="Actual"</formula>
    </cfRule>
    <cfRule type="expression" dxfId="1287" priority="661" stopIfTrue="1">
      <formula>Y$5="Base"</formula>
    </cfRule>
  </conditionalFormatting>
  <conditionalFormatting sqref="Z59">
    <cfRule type="expression" dxfId="1286" priority="658" stopIfTrue="1">
      <formula>Y$5="Actual"</formula>
    </cfRule>
    <cfRule type="expression" dxfId="1285" priority="659" stopIfTrue="1">
      <formula>Y$5="Base"</formula>
    </cfRule>
  </conditionalFormatting>
  <conditionalFormatting sqref="Z59">
    <cfRule type="expression" dxfId="1284" priority="656" stopIfTrue="1">
      <formula>Y$5="Actual"</formula>
    </cfRule>
    <cfRule type="expression" dxfId="1283" priority="657" stopIfTrue="1">
      <formula>Y$5="Base"</formula>
    </cfRule>
  </conditionalFormatting>
  <conditionalFormatting sqref="Z59:Z60">
    <cfRule type="expression" dxfId="1282" priority="654" stopIfTrue="1">
      <formula>Y$5="Actual"</formula>
    </cfRule>
    <cfRule type="expression" dxfId="1281" priority="655" stopIfTrue="1">
      <formula>Y$5="Base"</formula>
    </cfRule>
  </conditionalFormatting>
  <conditionalFormatting sqref="Z59:Z60">
    <cfRule type="expression" dxfId="1280" priority="652" stopIfTrue="1">
      <formula>Y$5="Actual"</formula>
    </cfRule>
    <cfRule type="expression" dxfId="1279" priority="653" stopIfTrue="1">
      <formula>Y$5="Base"</formula>
    </cfRule>
  </conditionalFormatting>
  <conditionalFormatting sqref="Z59">
    <cfRule type="expression" dxfId="1278" priority="650" stopIfTrue="1">
      <formula>Y$5="Actual"</formula>
    </cfRule>
    <cfRule type="expression" dxfId="1277" priority="651" stopIfTrue="1">
      <formula>Y$5="Base"</formula>
    </cfRule>
  </conditionalFormatting>
  <conditionalFormatting sqref="Z60">
    <cfRule type="expression" dxfId="1276" priority="648" stopIfTrue="1">
      <formula>Y$5="Actual"</formula>
    </cfRule>
    <cfRule type="expression" dxfId="1275" priority="649" stopIfTrue="1">
      <formula>Y$5="Base"</formula>
    </cfRule>
  </conditionalFormatting>
  <conditionalFormatting sqref="Z59">
    <cfRule type="expression" dxfId="1274" priority="646" stopIfTrue="1">
      <formula>Y$5="Actual"</formula>
    </cfRule>
    <cfRule type="expression" dxfId="1273" priority="647" stopIfTrue="1">
      <formula>Y$5="Base"</formula>
    </cfRule>
  </conditionalFormatting>
  <conditionalFormatting sqref="Z59">
    <cfRule type="expression" dxfId="1272" priority="644" stopIfTrue="1">
      <formula>Y$5="Actual"</formula>
    </cfRule>
    <cfRule type="expression" dxfId="1271" priority="645" stopIfTrue="1">
      <formula>Y$5="Base"</formula>
    </cfRule>
  </conditionalFormatting>
  <conditionalFormatting sqref="Z59:Z60">
    <cfRule type="expression" dxfId="1270" priority="642" stopIfTrue="1">
      <formula>Y$5="Actual"</formula>
    </cfRule>
    <cfRule type="expression" dxfId="1269" priority="643" stopIfTrue="1">
      <formula>Y$5="Base"</formula>
    </cfRule>
  </conditionalFormatting>
  <conditionalFormatting sqref="Z59">
    <cfRule type="expression" dxfId="1268" priority="640" stopIfTrue="1">
      <formula>Y$5="Actual"</formula>
    </cfRule>
    <cfRule type="expression" dxfId="1267" priority="641" stopIfTrue="1">
      <formula>Y$5="Base"</formula>
    </cfRule>
  </conditionalFormatting>
  <conditionalFormatting sqref="Z59">
    <cfRule type="expression" dxfId="1266" priority="638" stopIfTrue="1">
      <formula>Y$5="Actual"</formula>
    </cfRule>
    <cfRule type="expression" dxfId="1265" priority="639" stopIfTrue="1">
      <formula>Y$5="Base"</formula>
    </cfRule>
  </conditionalFormatting>
  <conditionalFormatting sqref="Z59:Z60">
    <cfRule type="expression" dxfId="1264" priority="636" stopIfTrue="1">
      <formula>Y$5="Actual"</formula>
    </cfRule>
    <cfRule type="expression" dxfId="1263" priority="637" stopIfTrue="1">
      <formula>Y$5="Base"</formula>
    </cfRule>
  </conditionalFormatting>
  <conditionalFormatting sqref="Z59">
    <cfRule type="expression" dxfId="1262" priority="634" stopIfTrue="1">
      <formula>Y$5="Actual"</formula>
    </cfRule>
    <cfRule type="expression" dxfId="1261" priority="635" stopIfTrue="1">
      <formula>Y$5="Base"</formula>
    </cfRule>
  </conditionalFormatting>
  <conditionalFormatting sqref="Z59">
    <cfRule type="expression" dxfId="1260" priority="632" stopIfTrue="1">
      <formula>Y$5="Actual"</formula>
    </cfRule>
    <cfRule type="expression" dxfId="1259" priority="633" stopIfTrue="1">
      <formula>Y$5="Base"</formula>
    </cfRule>
  </conditionalFormatting>
  <conditionalFormatting sqref="Z59:AB60">
    <cfRule type="expression" dxfId="1258" priority="630" stopIfTrue="1">
      <formula>Y$5="Actual"</formula>
    </cfRule>
    <cfRule type="expression" dxfId="1257" priority="631" stopIfTrue="1">
      <formula>Y$5="Base"</formula>
    </cfRule>
  </conditionalFormatting>
  <conditionalFormatting sqref="Z59:Z60">
    <cfRule type="expression" dxfId="1256" priority="628" stopIfTrue="1">
      <formula>Y$5="Actual"</formula>
    </cfRule>
    <cfRule type="expression" dxfId="1255" priority="629" stopIfTrue="1">
      <formula>Y$5="Base"</formula>
    </cfRule>
  </conditionalFormatting>
  <conditionalFormatting sqref="Z58:Z60">
    <cfRule type="expression" dxfId="1254" priority="626" stopIfTrue="1">
      <formula>Y$5="Actual"</formula>
    </cfRule>
    <cfRule type="expression" dxfId="1253" priority="627" stopIfTrue="1">
      <formula>Y$5="Base"</formula>
    </cfRule>
  </conditionalFormatting>
  <conditionalFormatting sqref="Z59:Z60">
    <cfRule type="expression" dxfId="1252" priority="624" stopIfTrue="1">
      <formula>Y$5="Actual"</formula>
    </cfRule>
    <cfRule type="expression" dxfId="1251" priority="625" stopIfTrue="1">
      <formula>Y$5="Base"</formula>
    </cfRule>
  </conditionalFormatting>
  <conditionalFormatting sqref="Z59:Z60">
    <cfRule type="expression" dxfId="1250" priority="622" stopIfTrue="1">
      <formula>Y$5="Actual"</formula>
    </cfRule>
    <cfRule type="expression" dxfId="1249" priority="623" stopIfTrue="1">
      <formula>Y$5="Base"</formula>
    </cfRule>
  </conditionalFormatting>
  <conditionalFormatting sqref="Z59:Z60">
    <cfRule type="expression" dxfId="1248" priority="620" stopIfTrue="1">
      <formula>Y$5="Actual"</formula>
    </cfRule>
    <cfRule type="expression" dxfId="1247" priority="621" stopIfTrue="1">
      <formula>Y$5="Base"</formula>
    </cfRule>
  </conditionalFormatting>
  <conditionalFormatting sqref="Z59">
    <cfRule type="expression" dxfId="1246" priority="618" stopIfTrue="1">
      <formula>Y$5="Actual"</formula>
    </cfRule>
    <cfRule type="expression" dxfId="1245" priority="619" stopIfTrue="1">
      <formula>Y$5="Base"</formula>
    </cfRule>
  </conditionalFormatting>
  <conditionalFormatting sqref="Z60">
    <cfRule type="expression" dxfId="1244" priority="616" stopIfTrue="1">
      <formula>Y$5="Actual"</formula>
    </cfRule>
    <cfRule type="expression" dxfId="1243" priority="617" stopIfTrue="1">
      <formula>Y$5="Base"</formula>
    </cfRule>
  </conditionalFormatting>
  <conditionalFormatting sqref="Z59">
    <cfRule type="expression" dxfId="1242" priority="614" stopIfTrue="1">
      <formula>Y$5="Actual"</formula>
    </cfRule>
    <cfRule type="expression" dxfId="1241" priority="615" stopIfTrue="1">
      <formula>Y$5="Base"</formula>
    </cfRule>
  </conditionalFormatting>
  <conditionalFormatting sqref="Z59">
    <cfRule type="expression" dxfId="1240" priority="612" stopIfTrue="1">
      <formula>Y$5="Actual"</formula>
    </cfRule>
    <cfRule type="expression" dxfId="1239" priority="613" stopIfTrue="1">
      <formula>Y$5="Base"</formula>
    </cfRule>
  </conditionalFormatting>
  <conditionalFormatting sqref="Z59:Z60">
    <cfRule type="expression" dxfId="1238" priority="610" stopIfTrue="1">
      <formula>Y$5="Actual"</formula>
    </cfRule>
    <cfRule type="expression" dxfId="1237" priority="611" stopIfTrue="1">
      <formula>Y$5="Base"</formula>
    </cfRule>
  </conditionalFormatting>
  <conditionalFormatting sqref="Z59:Z60">
    <cfRule type="expression" dxfId="1236" priority="608" stopIfTrue="1">
      <formula>Y$5="Actual"</formula>
    </cfRule>
    <cfRule type="expression" dxfId="1235" priority="609" stopIfTrue="1">
      <formula>Y$5="Base"</formula>
    </cfRule>
  </conditionalFormatting>
  <conditionalFormatting sqref="Z59">
    <cfRule type="expression" dxfId="1234" priority="606" stopIfTrue="1">
      <formula>Y$5="Actual"</formula>
    </cfRule>
    <cfRule type="expression" dxfId="1233" priority="607" stopIfTrue="1">
      <formula>Y$5="Base"</formula>
    </cfRule>
  </conditionalFormatting>
  <conditionalFormatting sqref="Z60">
    <cfRule type="expression" dxfId="1232" priority="604" stopIfTrue="1">
      <formula>Y$5="Actual"</formula>
    </cfRule>
    <cfRule type="expression" dxfId="1231" priority="605" stopIfTrue="1">
      <formula>Y$5="Base"</formula>
    </cfRule>
  </conditionalFormatting>
  <conditionalFormatting sqref="Z59">
    <cfRule type="expression" dxfId="1230" priority="602" stopIfTrue="1">
      <formula>Y$5="Actual"</formula>
    </cfRule>
    <cfRule type="expression" dxfId="1229" priority="603" stopIfTrue="1">
      <formula>Y$5="Base"</formula>
    </cfRule>
  </conditionalFormatting>
  <conditionalFormatting sqref="Z59">
    <cfRule type="expression" dxfId="1228" priority="600" stopIfTrue="1">
      <formula>Y$5="Actual"</formula>
    </cfRule>
    <cfRule type="expression" dxfId="1227" priority="601" stopIfTrue="1">
      <formula>Y$5="Base"</formula>
    </cfRule>
  </conditionalFormatting>
  <conditionalFormatting sqref="Z59:Z60">
    <cfRule type="expression" dxfId="1226" priority="598" stopIfTrue="1">
      <formula>Y$5="Actual"</formula>
    </cfRule>
    <cfRule type="expression" dxfId="1225" priority="599" stopIfTrue="1">
      <formula>Y$5="Base"</formula>
    </cfRule>
  </conditionalFormatting>
  <conditionalFormatting sqref="Z59">
    <cfRule type="expression" dxfId="1224" priority="596" stopIfTrue="1">
      <formula>Y$5="Actual"</formula>
    </cfRule>
    <cfRule type="expression" dxfId="1223" priority="597" stopIfTrue="1">
      <formula>Y$5="Base"</formula>
    </cfRule>
  </conditionalFormatting>
  <conditionalFormatting sqref="Z59">
    <cfRule type="expression" dxfId="1222" priority="594" stopIfTrue="1">
      <formula>Y$5="Actual"</formula>
    </cfRule>
    <cfRule type="expression" dxfId="1221" priority="595" stopIfTrue="1">
      <formula>Y$5="Base"</formula>
    </cfRule>
  </conditionalFormatting>
  <conditionalFormatting sqref="Z59:Z60">
    <cfRule type="expression" dxfId="1220" priority="592" stopIfTrue="1">
      <formula>Y$5="Actual"</formula>
    </cfRule>
    <cfRule type="expression" dxfId="1219" priority="593" stopIfTrue="1">
      <formula>Y$5="Base"</formula>
    </cfRule>
  </conditionalFormatting>
  <conditionalFormatting sqref="Z59">
    <cfRule type="expression" dxfId="1218" priority="590" stopIfTrue="1">
      <formula>Y$5="Actual"</formula>
    </cfRule>
    <cfRule type="expression" dxfId="1217" priority="591" stopIfTrue="1">
      <formula>Y$5="Base"</formula>
    </cfRule>
  </conditionalFormatting>
  <conditionalFormatting sqref="Z59">
    <cfRule type="expression" dxfId="1216" priority="588" stopIfTrue="1">
      <formula>Y$5="Actual"</formula>
    </cfRule>
    <cfRule type="expression" dxfId="1215" priority="589" stopIfTrue="1">
      <formula>Y$5="Base"</formula>
    </cfRule>
  </conditionalFormatting>
  <conditionalFormatting sqref="Z59:AB60">
    <cfRule type="expression" dxfId="1214" priority="586" stopIfTrue="1">
      <formula>Y$5="Actual"</formula>
    </cfRule>
    <cfRule type="expression" dxfId="1213" priority="587" stopIfTrue="1">
      <formula>Y$5="Base"</formula>
    </cfRule>
  </conditionalFormatting>
  <conditionalFormatting sqref="Z59:Z60">
    <cfRule type="expression" dxfId="1212" priority="584" stopIfTrue="1">
      <formula>Y$5="Actual"</formula>
    </cfRule>
    <cfRule type="expression" dxfId="1211" priority="585" stopIfTrue="1">
      <formula>Y$5="Base"</formula>
    </cfRule>
  </conditionalFormatting>
  <conditionalFormatting sqref="Z59:Z60">
    <cfRule type="expression" dxfId="1210" priority="582" stopIfTrue="1">
      <formula>Y$5="Actual"</formula>
    </cfRule>
    <cfRule type="expression" dxfId="1209" priority="583" stopIfTrue="1">
      <formula>Y$5="Base"</formula>
    </cfRule>
  </conditionalFormatting>
  <conditionalFormatting sqref="Z59:Z60">
    <cfRule type="expression" dxfId="1208" priority="580" stopIfTrue="1">
      <formula>Y$5="Actual"</formula>
    </cfRule>
    <cfRule type="expression" dxfId="1207" priority="581" stopIfTrue="1">
      <formula>Y$5="Base"</formula>
    </cfRule>
  </conditionalFormatting>
  <conditionalFormatting sqref="Z59">
    <cfRule type="expression" dxfId="1206" priority="578" stopIfTrue="1">
      <formula>Y$5="Actual"</formula>
    </cfRule>
    <cfRule type="expression" dxfId="1205" priority="579" stopIfTrue="1">
      <formula>Y$5="Base"</formula>
    </cfRule>
  </conditionalFormatting>
  <conditionalFormatting sqref="Z60">
    <cfRule type="expression" dxfId="1204" priority="576" stopIfTrue="1">
      <formula>Y$5="Actual"</formula>
    </cfRule>
    <cfRule type="expression" dxfId="1203" priority="577" stopIfTrue="1">
      <formula>Y$5="Base"</formula>
    </cfRule>
  </conditionalFormatting>
  <conditionalFormatting sqref="Z59">
    <cfRule type="expression" dxfId="1202" priority="574" stopIfTrue="1">
      <formula>Y$5="Actual"</formula>
    </cfRule>
    <cfRule type="expression" dxfId="1201" priority="575" stopIfTrue="1">
      <formula>Y$5="Base"</formula>
    </cfRule>
  </conditionalFormatting>
  <conditionalFormatting sqref="Z59">
    <cfRule type="expression" dxfId="1200" priority="572" stopIfTrue="1">
      <formula>Y$5="Actual"</formula>
    </cfRule>
    <cfRule type="expression" dxfId="1199" priority="573" stopIfTrue="1">
      <formula>Y$5="Base"</formula>
    </cfRule>
  </conditionalFormatting>
  <conditionalFormatting sqref="Z59:Z60">
    <cfRule type="expression" dxfId="1198" priority="570" stopIfTrue="1">
      <formula>Y$5="Actual"</formula>
    </cfRule>
    <cfRule type="expression" dxfId="1197" priority="571" stopIfTrue="1">
      <formula>Y$5="Base"</formula>
    </cfRule>
  </conditionalFormatting>
  <conditionalFormatting sqref="Z59">
    <cfRule type="expression" dxfId="1196" priority="568" stopIfTrue="1">
      <formula>Y$5="Actual"</formula>
    </cfRule>
    <cfRule type="expression" dxfId="1195" priority="569" stopIfTrue="1">
      <formula>Y$5="Base"</formula>
    </cfRule>
  </conditionalFormatting>
  <conditionalFormatting sqref="Z59">
    <cfRule type="expression" dxfId="1194" priority="566" stopIfTrue="1">
      <formula>Y$5="Actual"</formula>
    </cfRule>
    <cfRule type="expression" dxfId="1193" priority="567" stopIfTrue="1">
      <formula>Y$5="Base"</formula>
    </cfRule>
  </conditionalFormatting>
  <conditionalFormatting sqref="Z59:AB60">
    <cfRule type="expression" dxfId="1192" priority="564" stopIfTrue="1">
      <formula>Y$5="Actual"</formula>
    </cfRule>
    <cfRule type="expression" dxfId="1191" priority="565" stopIfTrue="1">
      <formula>Y$5="Base"</formula>
    </cfRule>
  </conditionalFormatting>
  <conditionalFormatting sqref="Z59:Z60">
    <cfRule type="expression" dxfId="1190" priority="562" stopIfTrue="1">
      <formula>Y$5="Actual"</formula>
    </cfRule>
    <cfRule type="expression" dxfId="1189" priority="563" stopIfTrue="1">
      <formula>Y$5="Base"</formula>
    </cfRule>
  </conditionalFormatting>
  <conditionalFormatting sqref="Z59:Z60">
    <cfRule type="expression" dxfId="1188" priority="560" stopIfTrue="1">
      <formula>Y$5="Actual"</formula>
    </cfRule>
    <cfRule type="expression" dxfId="1187" priority="561" stopIfTrue="1">
      <formula>Y$5="Base"</formula>
    </cfRule>
  </conditionalFormatting>
  <conditionalFormatting sqref="Z59:Z60">
    <cfRule type="expression" dxfId="1186" priority="558" stopIfTrue="1">
      <formula>Y$5="Actual"</formula>
    </cfRule>
    <cfRule type="expression" dxfId="1185" priority="559" stopIfTrue="1">
      <formula>Y$5="Base"</formula>
    </cfRule>
  </conditionalFormatting>
  <conditionalFormatting sqref="Z59">
    <cfRule type="expression" dxfId="1184" priority="556" stopIfTrue="1">
      <formula>Y$5="Actual"</formula>
    </cfRule>
    <cfRule type="expression" dxfId="1183" priority="557" stopIfTrue="1">
      <formula>Y$5="Base"</formula>
    </cfRule>
  </conditionalFormatting>
  <conditionalFormatting sqref="Z60">
    <cfRule type="expression" dxfId="1182" priority="554" stopIfTrue="1">
      <formula>Y$5="Actual"</formula>
    </cfRule>
    <cfRule type="expression" dxfId="1181" priority="555" stopIfTrue="1">
      <formula>Y$5="Base"</formula>
    </cfRule>
  </conditionalFormatting>
  <conditionalFormatting sqref="Z59">
    <cfRule type="expression" dxfId="1180" priority="552" stopIfTrue="1">
      <formula>Y$5="Actual"</formula>
    </cfRule>
    <cfRule type="expression" dxfId="1179" priority="553" stopIfTrue="1">
      <formula>Y$5="Base"</formula>
    </cfRule>
  </conditionalFormatting>
  <conditionalFormatting sqref="Z59">
    <cfRule type="expression" dxfId="1178" priority="550" stopIfTrue="1">
      <formula>Y$5="Actual"</formula>
    </cfRule>
    <cfRule type="expression" dxfId="1177" priority="551" stopIfTrue="1">
      <formula>Y$5="Base"</formula>
    </cfRule>
  </conditionalFormatting>
  <conditionalFormatting sqref="Z59:Z60">
    <cfRule type="expression" dxfId="1176" priority="548" stopIfTrue="1">
      <formula>Y$5="Actual"</formula>
    </cfRule>
    <cfRule type="expression" dxfId="1175" priority="549" stopIfTrue="1">
      <formula>Y$5="Base"</formula>
    </cfRule>
  </conditionalFormatting>
  <conditionalFormatting sqref="Z59">
    <cfRule type="expression" dxfId="1174" priority="546" stopIfTrue="1">
      <formula>Y$5="Actual"</formula>
    </cfRule>
    <cfRule type="expression" dxfId="1173" priority="547" stopIfTrue="1">
      <formula>Y$5="Base"</formula>
    </cfRule>
  </conditionalFormatting>
  <conditionalFormatting sqref="Z59">
    <cfRule type="expression" dxfId="1172" priority="544" stopIfTrue="1">
      <formula>Y$5="Actual"</formula>
    </cfRule>
    <cfRule type="expression" dxfId="1171" priority="545" stopIfTrue="1">
      <formula>Y$5="Base"</formula>
    </cfRule>
  </conditionalFormatting>
  <conditionalFormatting sqref="Z59:AB60">
    <cfRule type="expression" dxfId="1170" priority="542" stopIfTrue="1">
      <formula>Y$5="Actual"</formula>
    </cfRule>
    <cfRule type="expression" dxfId="1169" priority="543" stopIfTrue="1">
      <formula>Y$5="Base"</formula>
    </cfRule>
  </conditionalFormatting>
  <conditionalFormatting sqref="Z59:Z60">
    <cfRule type="expression" dxfId="1168" priority="540" stopIfTrue="1">
      <formula>Y$5="Actual"</formula>
    </cfRule>
    <cfRule type="expression" dxfId="1167" priority="541" stopIfTrue="1">
      <formula>Y$5="Base"</formula>
    </cfRule>
  </conditionalFormatting>
  <conditionalFormatting sqref="Z59:Z60">
    <cfRule type="expression" dxfId="1166" priority="538" stopIfTrue="1">
      <formula>Y$5="Actual"</formula>
    </cfRule>
    <cfRule type="expression" dxfId="1165" priority="539" stopIfTrue="1">
      <formula>Y$5="Base"</formula>
    </cfRule>
  </conditionalFormatting>
  <conditionalFormatting sqref="Z59:Z60">
    <cfRule type="expression" dxfId="1164" priority="536" stopIfTrue="1">
      <formula>Y$5="Actual"</formula>
    </cfRule>
    <cfRule type="expression" dxfId="1163" priority="537" stopIfTrue="1">
      <formula>Y$5="Base"</formula>
    </cfRule>
  </conditionalFormatting>
  <conditionalFormatting sqref="Z59">
    <cfRule type="expression" dxfId="1162" priority="534" stopIfTrue="1">
      <formula>Y$5="Actual"</formula>
    </cfRule>
    <cfRule type="expression" dxfId="1161" priority="535" stopIfTrue="1">
      <formula>Y$5="Base"</formula>
    </cfRule>
  </conditionalFormatting>
  <conditionalFormatting sqref="Z60">
    <cfRule type="expression" dxfId="1160" priority="532" stopIfTrue="1">
      <formula>Y$5="Actual"</formula>
    </cfRule>
    <cfRule type="expression" dxfId="1159" priority="533" stopIfTrue="1">
      <formula>Y$5="Base"</formula>
    </cfRule>
  </conditionalFormatting>
  <conditionalFormatting sqref="Z59">
    <cfRule type="expression" dxfId="1158" priority="530" stopIfTrue="1">
      <formula>Y$5="Actual"</formula>
    </cfRule>
    <cfRule type="expression" dxfId="1157" priority="531" stopIfTrue="1">
      <formula>Y$5="Base"</formula>
    </cfRule>
  </conditionalFormatting>
  <conditionalFormatting sqref="Z59">
    <cfRule type="expression" dxfId="1156" priority="528" stopIfTrue="1">
      <formula>Y$5="Actual"</formula>
    </cfRule>
    <cfRule type="expression" dxfId="1155" priority="529" stopIfTrue="1">
      <formula>Y$5="Base"</formula>
    </cfRule>
  </conditionalFormatting>
  <conditionalFormatting sqref="Z59:Z60">
    <cfRule type="expression" dxfId="1154" priority="526" stopIfTrue="1">
      <formula>Y$5="Actual"</formula>
    </cfRule>
    <cfRule type="expression" dxfId="1153" priority="527" stopIfTrue="1">
      <formula>Y$5="Base"</formula>
    </cfRule>
  </conditionalFormatting>
  <conditionalFormatting sqref="Z59">
    <cfRule type="expression" dxfId="1152" priority="524" stopIfTrue="1">
      <formula>Y$5="Actual"</formula>
    </cfRule>
    <cfRule type="expression" dxfId="1151" priority="525" stopIfTrue="1">
      <formula>Y$5="Base"</formula>
    </cfRule>
  </conditionalFormatting>
  <conditionalFormatting sqref="Z59">
    <cfRule type="expression" dxfId="1150" priority="522" stopIfTrue="1">
      <formula>Y$5="Actual"</formula>
    </cfRule>
    <cfRule type="expression" dxfId="1149" priority="523" stopIfTrue="1">
      <formula>Y$5="Base"</formula>
    </cfRule>
  </conditionalFormatting>
  <conditionalFormatting sqref="Z59:AB60">
    <cfRule type="expression" dxfId="1148" priority="520" stopIfTrue="1">
      <formula>Y$5="Actual"</formula>
    </cfRule>
    <cfRule type="expression" dxfId="1147" priority="521" stopIfTrue="1">
      <formula>Y$5="Base"</formula>
    </cfRule>
  </conditionalFormatting>
  <conditionalFormatting sqref="Z59:Z60">
    <cfRule type="expression" dxfId="1146" priority="518" stopIfTrue="1">
      <formula>Y$5="Actual"</formula>
    </cfRule>
    <cfRule type="expression" dxfId="1145" priority="519" stopIfTrue="1">
      <formula>Y$5="Base"</formula>
    </cfRule>
  </conditionalFormatting>
  <conditionalFormatting sqref="Z59:Z60">
    <cfRule type="expression" dxfId="1144" priority="516" stopIfTrue="1">
      <formula>Y$5="Actual"</formula>
    </cfRule>
    <cfRule type="expression" dxfId="1143" priority="517" stopIfTrue="1">
      <formula>Y$5="Base"</formula>
    </cfRule>
  </conditionalFormatting>
  <conditionalFormatting sqref="Z59:Z60">
    <cfRule type="expression" dxfId="1142" priority="514" stopIfTrue="1">
      <formula>Y$5="Actual"</formula>
    </cfRule>
    <cfRule type="expression" dxfId="1141" priority="515" stopIfTrue="1">
      <formula>Y$5="Base"</formula>
    </cfRule>
  </conditionalFormatting>
  <conditionalFormatting sqref="Z59">
    <cfRule type="expression" dxfId="1140" priority="512" stopIfTrue="1">
      <formula>Y$5="Actual"</formula>
    </cfRule>
    <cfRule type="expression" dxfId="1139" priority="513" stopIfTrue="1">
      <formula>Y$5="Base"</formula>
    </cfRule>
  </conditionalFormatting>
  <conditionalFormatting sqref="Z60">
    <cfRule type="expression" dxfId="1138" priority="510" stopIfTrue="1">
      <formula>Y$5="Actual"</formula>
    </cfRule>
    <cfRule type="expression" dxfId="1137" priority="511" stopIfTrue="1">
      <formula>Y$5="Base"</formula>
    </cfRule>
  </conditionalFormatting>
  <conditionalFormatting sqref="Z59">
    <cfRule type="expression" dxfId="1136" priority="508" stopIfTrue="1">
      <formula>Y$5="Actual"</formula>
    </cfRule>
    <cfRule type="expression" dxfId="1135" priority="509" stopIfTrue="1">
      <formula>Y$5="Base"</formula>
    </cfRule>
  </conditionalFormatting>
  <conditionalFormatting sqref="Z59">
    <cfRule type="expression" dxfId="1134" priority="506" stopIfTrue="1">
      <formula>Y$5="Actual"</formula>
    </cfRule>
    <cfRule type="expression" dxfId="1133" priority="507" stopIfTrue="1">
      <formula>Y$5="Base"</formula>
    </cfRule>
  </conditionalFormatting>
  <conditionalFormatting sqref="Z59:Z60">
    <cfRule type="expression" dxfId="1132" priority="504" stopIfTrue="1">
      <formula>Y$5="Actual"</formula>
    </cfRule>
    <cfRule type="expression" dxfId="1131" priority="505" stopIfTrue="1">
      <formula>Y$5="Base"</formula>
    </cfRule>
  </conditionalFormatting>
  <conditionalFormatting sqref="Z59">
    <cfRule type="expression" dxfId="1130" priority="502" stopIfTrue="1">
      <formula>Y$5="Actual"</formula>
    </cfRule>
    <cfRule type="expression" dxfId="1129" priority="503" stopIfTrue="1">
      <formula>Y$5="Base"</formula>
    </cfRule>
  </conditionalFormatting>
  <conditionalFormatting sqref="Z59">
    <cfRule type="expression" dxfId="1128" priority="500" stopIfTrue="1">
      <formula>Y$5="Actual"</formula>
    </cfRule>
    <cfRule type="expression" dxfId="1127" priority="501" stopIfTrue="1">
      <formula>Y$5="Base"</formula>
    </cfRule>
  </conditionalFormatting>
  <conditionalFormatting sqref="Z59:AB60">
    <cfRule type="expression" dxfId="1126" priority="498" stopIfTrue="1">
      <formula>Y$5="Actual"</formula>
    </cfRule>
    <cfRule type="expression" dxfId="1125" priority="499" stopIfTrue="1">
      <formula>Y$5="Base"</formula>
    </cfRule>
  </conditionalFormatting>
  <conditionalFormatting sqref="Z59:Z60">
    <cfRule type="expression" dxfId="1124" priority="496" stopIfTrue="1">
      <formula>Y$5="Actual"</formula>
    </cfRule>
    <cfRule type="expression" dxfId="1123" priority="497" stopIfTrue="1">
      <formula>Y$5="Base"</formula>
    </cfRule>
  </conditionalFormatting>
  <conditionalFormatting sqref="Z59:Z60">
    <cfRule type="expression" dxfId="1122" priority="494" stopIfTrue="1">
      <formula>Y$5="Actual"</formula>
    </cfRule>
    <cfRule type="expression" dxfId="1121" priority="495" stopIfTrue="1">
      <formula>Y$5="Base"</formula>
    </cfRule>
  </conditionalFormatting>
  <conditionalFormatting sqref="Z59:Z60">
    <cfRule type="expression" dxfId="1120" priority="492" stopIfTrue="1">
      <formula>Y$5="Actual"</formula>
    </cfRule>
    <cfRule type="expression" dxfId="1119" priority="493" stopIfTrue="1">
      <formula>Y$5="Base"</formula>
    </cfRule>
  </conditionalFormatting>
  <conditionalFormatting sqref="Z59">
    <cfRule type="expression" dxfId="1118" priority="490" stopIfTrue="1">
      <formula>Y$5="Actual"</formula>
    </cfRule>
    <cfRule type="expression" dxfId="1117" priority="491" stopIfTrue="1">
      <formula>Y$5="Base"</formula>
    </cfRule>
  </conditionalFormatting>
  <conditionalFormatting sqref="Z60">
    <cfRule type="expression" dxfId="1116" priority="488" stopIfTrue="1">
      <formula>Y$5="Actual"</formula>
    </cfRule>
    <cfRule type="expression" dxfId="1115" priority="489" stopIfTrue="1">
      <formula>Y$5="Base"</formula>
    </cfRule>
  </conditionalFormatting>
  <conditionalFormatting sqref="Z59">
    <cfRule type="expression" dxfId="1114" priority="486" stopIfTrue="1">
      <formula>Y$5="Actual"</formula>
    </cfRule>
    <cfRule type="expression" dxfId="1113" priority="487" stopIfTrue="1">
      <formula>Y$5="Base"</formula>
    </cfRule>
  </conditionalFormatting>
  <conditionalFormatting sqref="Z59">
    <cfRule type="expression" dxfId="1112" priority="484" stopIfTrue="1">
      <formula>Y$5="Actual"</formula>
    </cfRule>
    <cfRule type="expression" dxfId="1111" priority="485" stopIfTrue="1">
      <formula>Y$5="Base"</formula>
    </cfRule>
  </conditionalFormatting>
  <conditionalFormatting sqref="Z59:Z60">
    <cfRule type="expression" dxfId="1110" priority="482" stopIfTrue="1">
      <formula>Y$5="Actual"</formula>
    </cfRule>
    <cfRule type="expression" dxfId="1109" priority="483" stopIfTrue="1">
      <formula>Y$5="Base"</formula>
    </cfRule>
  </conditionalFormatting>
  <conditionalFormatting sqref="Z59">
    <cfRule type="expression" dxfId="1108" priority="480" stopIfTrue="1">
      <formula>Y$5="Actual"</formula>
    </cfRule>
    <cfRule type="expression" dxfId="1107" priority="481" stopIfTrue="1">
      <formula>Y$5="Base"</formula>
    </cfRule>
  </conditionalFormatting>
  <conditionalFormatting sqref="Z59">
    <cfRule type="expression" dxfId="1106" priority="478" stopIfTrue="1">
      <formula>Y$5="Actual"</formula>
    </cfRule>
    <cfRule type="expression" dxfId="1105" priority="479" stopIfTrue="1">
      <formula>Y$5="Base"</formula>
    </cfRule>
  </conditionalFormatting>
  <conditionalFormatting sqref="Z59:AB60">
    <cfRule type="expression" dxfId="1104" priority="476" stopIfTrue="1">
      <formula>Y$5="Actual"</formula>
    </cfRule>
    <cfRule type="expression" dxfId="1103" priority="477" stopIfTrue="1">
      <formula>Y$5="Base"</formula>
    </cfRule>
  </conditionalFormatting>
  <conditionalFormatting sqref="Z59:Z60">
    <cfRule type="expression" dxfId="1102" priority="474" stopIfTrue="1">
      <formula>Y$5="Actual"</formula>
    </cfRule>
    <cfRule type="expression" dxfId="1101" priority="475" stopIfTrue="1">
      <formula>Y$5="Base"</formula>
    </cfRule>
  </conditionalFormatting>
  <conditionalFormatting sqref="Z59:Z60">
    <cfRule type="expression" dxfId="1100" priority="472" stopIfTrue="1">
      <formula>Y$5="Actual"</formula>
    </cfRule>
    <cfRule type="expression" dxfId="1099" priority="473" stopIfTrue="1">
      <formula>Y$5="Base"</formula>
    </cfRule>
  </conditionalFormatting>
  <conditionalFormatting sqref="Z59:Z60">
    <cfRule type="expression" dxfId="1098" priority="470" stopIfTrue="1">
      <formula>Y$5="Actual"</formula>
    </cfRule>
    <cfRule type="expression" dxfId="1097" priority="471" stopIfTrue="1">
      <formula>Y$5="Base"</formula>
    </cfRule>
  </conditionalFormatting>
  <conditionalFormatting sqref="Z59">
    <cfRule type="expression" dxfId="1096" priority="468" stopIfTrue="1">
      <formula>Y$5="Actual"</formula>
    </cfRule>
    <cfRule type="expression" dxfId="1095" priority="469" stopIfTrue="1">
      <formula>Y$5="Base"</formula>
    </cfRule>
  </conditionalFormatting>
  <conditionalFormatting sqref="Z60">
    <cfRule type="expression" dxfId="1094" priority="466" stopIfTrue="1">
      <formula>Y$5="Actual"</formula>
    </cfRule>
    <cfRule type="expression" dxfId="1093" priority="467" stopIfTrue="1">
      <formula>Y$5="Base"</formula>
    </cfRule>
  </conditionalFormatting>
  <conditionalFormatting sqref="Z59">
    <cfRule type="expression" dxfId="1092" priority="464" stopIfTrue="1">
      <formula>Y$5="Actual"</formula>
    </cfRule>
    <cfRule type="expression" dxfId="1091" priority="465" stopIfTrue="1">
      <formula>Y$5="Base"</formula>
    </cfRule>
  </conditionalFormatting>
  <conditionalFormatting sqref="Z59">
    <cfRule type="expression" dxfId="1090" priority="462" stopIfTrue="1">
      <formula>Y$5="Actual"</formula>
    </cfRule>
    <cfRule type="expression" dxfId="1089" priority="463" stopIfTrue="1">
      <formula>Y$5="Base"</formula>
    </cfRule>
  </conditionalFormatting>
  <conditionalFormatting sqref="Z59:Z60">
    <cfRule type="expression" dxfId="1088" priority="460" stopIfTrue="1">
      <formula>Y$5="Actual"</formula>
    </cfRule>
    <cfRule type="expression" dxfId="1087" priority="461" stopIfTrue="1">
      <formula>Y$5="Base"</formula>
    </cfRule>
  </conditionalFormatting>
  <conditionalFormatting sqref="Z59">
    <cfRule type="expression" dxfId="1086" priority="458" stopIfTrue="1">
      <formula>Y$5="Actual"</formula>
    </cfRule>
    <cfRule type="expression" dxfId="1085" priority="459" stopIfTrue="1">
      <formula>Y$5="Base"</formula>
    </cfRule>
  </conditionalFormatting>
  <conditionalFormatting sqref="Z59">
    <cfRule type="expression" dxfId="1084" priority="456" stopIfTrue="1">
      <formula>Y$5="Actual"</formula>
    </cfRule>
    <cfRule type="expression" dxfId="1083" priority="457" stopIfTrue="1">
      <formula>Y$5="Base"</formula>
    </cfRule>
  </conditionalFormatting>
  <conditionalFormatting sqref="AB59:AB60">
    <cfRule type="expression" dxfId="1082" priority="454" stopIfTrue="1">
      <formula>AA$5="Actual"</formula>
    </cfRule>
    <cfRule type="expression" dxfId="1081" priority="455" stopIfTrue="1">
      <formula>AA$5="Base"</formula>
    </cfRule>
  </conditionalFormatting>
  <conditionalFormatting sqref="AB59:AB60">
    <cfRule type="expression" dxfId="1080" priority="452" stopIfTrue="1">
      <formula>AA$5="Actual"</formula>
    </cfRule>
    <cfRule type="expression" dxfId="1079" priority="453" stopIfTrue="1">
      <formula>AA$5="Base"</formula>
    </cfRule>
  </conditionalFormatting>
  <conditionalFormatting sqref="Z59:AB60">
    <cfRule type="expression" dxfId="1078" priority="450" stopIfTrue="1">
      <formula>Y$5="Actual"</formula>
    </cfRule>
    <cfRule type="expression" dxfId="1077" priority="451" stopIfTrue="1">
      <formula>Y$5="Base"</formula>
    </cfRule>
  </conditionalFormatting>
  <conditionalFormatting sqref="Z59:Z60">
    <cfRule type="expression" dxfId="1076" priority="448" stopIfTrue="1">
      <formula>Y$5="Actual"</formula>
    </cfRule>
    <cfRule type="expression" dxfId="1075" priority="449" stopIfTrue="1">
      <formula>Y$5="Base"</formula>
    </cfRule>
  </conditionalFormatting>
  <conditionalFormatting sqref="Z59:Z60">
    <cfRule type="expression" dxfId="1074" priority="446" stopIfTrue="1">
      <formula>Y$5="Actual"</formula>
    </cfRule>
    <cfRule type="expression" dxfId="1073" priority="447" stopIfTrue="1">
      <formula>Y$5="Base"</formula>
    </cfRule>
  </conditionalFormatting>
  <conditionalFormatting sqref="Z59:Z60">
    <cfRule type="expression" dxfId="1072" priority="444" stopIfTrue="1">
      <formula>Y$5="Actual"</formula>
    </cfRule>
    <cfRule type="expression" dxfId="1071" priority="445" stopIfTrue="1">
      <formula>Y$5="Base"</formula>
    </cfRule>
  </conditionalFormatting>
  <conditionalFormatting sqref="Z59">
    <cfRule type="expression" dxfId="1070" priority="442" stopIfTrue="1">
      <formula>Y$5="Actual"</formula>
    </cfRule>
    <cfRule type="expression" dxfId="1069" priority="443" stopIfTrue="1">
      <formula>Y$5="Base"</formula>
    </cfRule>
  </conditionalFormatting>
  <conditionalFormatting sqref="Z60">
    <cfRule type="expression" dxfId="1068" priority="440" stopIfTrue="1">
      <formula>Y$5="Actual"</formula>
    </cfRule>
    <cfRule type="expression" dxfId="1067" priority="441" stopIfTrue="1">
      <formula>Y$5="Base"</formula>
    </cfRule>
  </conditionalFormatting>
  <conditionalFormatting sqref="Z59">
    <cfRule type="expression" dxfId="1066" priority="438" stopIfTrue="1">
      <formula>Y$5="Actual"</formula>
    </cfRule>
    <cfRule type="expression" dxfId="1065" priority="439" stopIfTrue="1">
      <formula>Y$5="Base"</formula>
    </cfRule>
  </conditionalFormatting>
  <conditionalFormatting sqref="Z59">
    <cfRule type="expression" dxfId="1064" priority="436" stopIfTrue="1">
      <formula>Y$5="Actual"</formula>
    </cfRule>
    <cfRule type="expression" dxfId="1063" priority="437" stopIfTrue="1">
      <formula>Y$5="Base"</formula>
    </cfRule>
  </conditionalFormatting>
  <conditionalFormatting sqref="Z59:Z60">
    <cfRule type="expression" dxfId="1062" priority="434" stopIfTrue="1">
      <formula>Y$5="Actual"</formula>
    </cfRule>
    <cfRule type="expression" dxfId="1061" priority="435" stopIfTrue="1">
      <formula>Y$5="Base"</formula>
    </cfRule>
  </conditionalFormatting>
  <conditionalFormatting sqref="Z59">
    <cfRule type="expression" dxfId="1060" priority="432" stopIfTrue="1">
      <formula>Y$5="Actual"</formula>
    </cfRule>
    <cfRule type="expression" dxfId="1059" priority="433" stopIfTrue="1">
      <formula>Y$5="Base"</formula>
    </cfRule>
  </conditionalFormatting>
  <conditionalFormatting sqref="Z59">
    <cfRule type="expression" dxfId="1058" priority="430" stopIfTrue="1">
      <formula>Y$5="Actual"</formula>
    </cfRule>
    <cfRule type="expression" dxfId="1057" priority="431" stopIfTrue="1">
      <formula>Y$5="Base"</formula>
    </cfRule>
  </conditionalFormatting>
  <conditionalFormatting sqref="Z59:Z60">
    <cfRule type="expression" dxfId="1056" priority="428" stopIfTrue="1">
      <formula>Y$5="Actual"</formula>
    </cfRule>
    <cfRule type="expression" dxfId="1055" priority="429" stopIfTrue="1">
      <formula>Y$5="Base"</formula>
    </cfRule>
  </conditionalFormatting>
  <conditionalFormatting sqref="Z59:Z60">
    <cfRule type="expression" dxfId="1054" priority="426" stopIfTrue="1">
      <formula>Y$5="Actual"</formula>
    </cfRule>
    <cfRule type="expression" dxfId="1053" priority="427" stopIfTrue="1">
      <formula>Y$5="Base"</formula>
    </cfRule>
  </conditionalFormatting>
  <conditionalFormatting sqref="Z59:Z60">
    <cfRule type="expression" dxfId="1052" priority="424" stopIfTrue="1">
      <formula>Y$5="Actual"</formula>
    </cfRule>
    <cfRule type="expression" dxfId="1051" priority="425" stopIfTrue="1">
      <formula>Y$5="Base"</formula>
    </cfRule>
  </conditionalFormatting>
  <conditionalFormatting sqref="Z59:Z60">
    <cfRule type="expression" dxfId="1050" priority="422" stopIfTrue="1">
      <formula>Y$5="Actual"</formula>
    </cfRule>
    <cfRule type="expression" dxfId="1049" priority="423" stopIfTrue="1">
      <formula>Y$5="Base"</formula>
    </cfRule>
  </conditionalFormatting>
  <conditionalFormatting sqref="Z59">
    <cfRule type="expression" dxfId="1048" priority="420" stopIfTrue="1">
      <formula>Y$5="Actual"</formula>
    </cfRule>
    <cfRule type="expression" dxfId="1047" priority="421" stopIfTrue="1">
      <formula>Y$5="Base"</formula>
    </cfRule>
  </conditionalFormatting>
  <conditionalFormatting sqref="Z60">
    <cfRule type="expression" dxfId="1046" priority="418" stopIfTrue="1">
      <formula>Y$5="Actual"</formula>
    </cfRule>
    <cfRule type="expression" dxfId="1045" priority="419" stopIfTrue="1">
      <formula>Y$5="Base"</formula>
    </cfRule>
  </conditionalFormatting>
  <conditionalFormatting sqref="Z59">
    <cfRule type="expression" dxfId="1044" priority="416" stopIfTrue="1">
      <formula>Y$5="Actual"</formula>
    </cfRule>
    <cfRule type="expression" dxfId="1043" priority="417" stopIfTrue="1">
      <formula>Y$5="Base"</formula>
    </cfRule>
  </conditionalFormatting>
  <conditionalFormatting sqref="Z59">
    <cfRule type="expression" dxfId="1042" priority="414" stopIfTrue="1">
      <formula>Y$5="Actual"</formula>
    </cfRule>
    <cfRule type="expression" dxfId="1041" priority="415" stopIfTrue="1">
      <formula>Y$5="Base"</formula>
    </cfRule>
  </conditionalFormatting>
  <conditionalFormatting sqref="Z59:Z60">
    <cfRule type="expression" dxfId="1040" priority="412" stopIfTrue="1">
      <formula>Y$5="Actual"</formula>
    </cfRule>
    <cfRule type="expression" dxfId="1039" priority="413" stopIfTrue="1">
      <formula>Y$5="Base"</formula>
    </cfRule>
  </conditionalFormatting>
  <conditionalFormatting sqref="Z59">
    <cfRule type="expression" dxfId="1038" priority="410" stopIfTrue="1">
      <formula>Y$5="Actual"</formula>
    </cfRule>
    <cfRule type="expression" dxfId="1037" priority="411" stopIfTrue="1">
      <formula>Y$5="Base"</formula>
    </cfRule>
  </conditionalFormatting>
  <conditionalFormatting sqref="Z59">
    <cfRule type="expression" dxfId="1036" priority="408" stopIfTrue="1">
      <formula>Y$5="Actual"</formula>
    </cfRule>
    <cfRule type="expression" dxfId="1035" priority="409" stopIfTrue="1">
      <formula>Y$5="Base"</formula>
    </cfRule>
  </conditionalFormatting>
  <conditionalFormatting sqref="AB59:AB60">
    <cfRule type="expression" dxfId="1034" priority="406" stopIfTrue="1">
      <formula>AA$5="Actual"</formula>
    </cfRule>
    <cfRule type="expression" dxfId="1033" priority="407" stopIfTrue="1">
      <formula>AA$5="Base"</formula>
    </cfRule>
  </conditionalFormatting>
  <conditionalFormatting sqref="Z69:Z74">
    <cfRule type="expression" dxfId="1032" priority="405" stopIfTrue="1">
      <formula>#REF!="Not applicable"</formula>
    </cfRule>
  </conditionalFormatting>
  <conditionalFormatting sqref="Z59:AB60">
    <cfRule type="expression" dxfId="1031" priority="403" stopIfTrue="1">
      <formula>Y$5="Actual"</formula>
    </cfRule>
    <cfRule type="expression" dxfId="1030" priority="404" stopIfTrue="1">
      <formula>Y$5="Base"</formula>
    </cfRule>
  </conditionalFormatting>
  <conditionalFormatting sqref="Z58:AB58">
    <cfRule type="cellIs" dxfId="1029" priority="401" stopIfTrue="1" operator="equal">
      <formula>"Actual"</formula>
    </cfRule>
    <cfRule type="cellIs" dxfId="1028" priority="402" stopIfTrue="1" operator="equal">
      <formula>"Base"</formula>
    </cfRule>
  </conditionalFormatting>
  <conditionalFormatting sqref="Z59:Z60">
    <cfRule type="expression" dxfId="1027" priority="399" stopIfTrue="1">
      <formula>Y$5="Actual"</formula>
    </cfRule>
    <cfRule type="expression" dxfId="1026" priority="400" stopIfTrue="1">
      <formula>Y$5="Base"</formula>
    </cfRule>
  </conditionalFormatting>
  <conditionalFormatting sqref="Z59:Z60">
    <cfRule type="expression" dxfId="1025" priority="397" stopIfTrue="1">
      <formula>Y$5="Actual"</formula>
    </cfRule>
    <cfRule type="expression" dxfId="1024" priority="398" stopIfTrue="1">
      <formula>Y$5="Base"</formula>
    </cfRule>
  </conditionalFormatting>
  <conditionalFormatting sqref="Z59:Z60">
    <cfRule type="expression" dxfId="1023" priority="395" stopIfTrue="1">
      <formula>Y$5="Actual"</formula>
    </cfRule>
    <cfRule type="expression" dxfId="1022" priority="396" stopIfTrue="1">
      <formula>Y$5="Base"</formula>
    </cfRule>
  </conditionalFormatting>
  <conditionalFormatting sqref="Z59">
    <cfRule type="expression" dxfId="1021" priority="393" stopIfTrue="1">
      <formula>Y$5="Actual"</formula>
    </cfRule>
    <cfRule type="expression" dxfId="1020" priority="394" stopIfTrue="1">
      <formula>Y$5="Base"</formula>
    </cfRule>
  </conditionalFormatting>
  <conditionalFormatting sqref="Z60">
    <cfRule type="expression" dxfId="1019" priority="391" stopIfTrue="1">
      <formula>Y$5="Actual"</formula>
    </cfRule>
    <cfRule type="expression" dxfId="1018" priority="392" stopIfTrue="1">
      <formula>Y$5="Base"</formula>
    </cfRule>
  </conditionalFormatting>
  <conditionalFormatting sqref="Z59">
    <cfRule type="expression" dxfId="1017" priority="389" stopIfTrue="1">
      <formula>Y$5="Actual"</formula>
    </cfRule>
    <cfRule type="expression" dxfId="1016" priority="390" stopIfTrue="1">
      <formula>Y$5="Base"</formula>
    </cfRule>
  </conditionalFormatting>
  <conditionalFormatting sqref="Z59">
    <cfRule type="expression" dxfId="1015" priority="387" stopIfTrue="1">
      <formula>Y$5="Actual"</formula>
    </cfRule>
    <cfRule type="expression" dxfId="1014" priority="388" stopIfTrue="1">
      <formula>Y$5="Base"</formula>
    </cfRule>
  </conditionalFormatting>
  <conditionalFormatting sqref="Z59:Z60">
    <cfRule type="expression" dxfId="1013" priority="385" stopIfTrue="1">
      <formula>Y$5="Actual"</formula>
    </cfRule>
    <cfRule type="expression" dxfId="1012" priority="386" stopIfTrue="1">
      <formula>Y$5="Base"</formula>
    </cfRule>
  </conditionalFormatting>
  <conditionalFormatting sqref="Z59">
    <cfRule type="expression" dxfId="1011" priority="383" stopIfTrue="1">
      <formula>Y$5="Actual"</formula>
    </cfRule>
    <cfRule type="expression" dxfId="1010" priority="384" stopIfTrue="1">
      <formula>Y$5="Base"</formula>
    </cfRule>
  </conditionalFormatting>
  <conditionalFormatting sqref="Z59">
    <cfRule type="expression" dxfId="1009" priority="381" stopIfTrue="1">
      <formula>Y$5="Actual"</formula>
    </cfRule>
    <cfRule type="expression" dxfId="1008" priority="382" stopIfTrue="1">
      <formula>Y$5="Base"</formula>
    </cfRule>
  </conditionalFormatting>
  <conditionalFormatting sqref="Z59:AB60">
    <cfRule type="expression" dxfId="1007" priority="379" stopIfTrue="1">
      <formula>Y$5="Actual"</formula>
    </cfRule>
    <cfRule type="expression" dxfId="1006" priority="380" stopIfTrue="1">
      <formula>Y$5="Base"</formula>
    </cfRule>
  </conditionalFormatting>
  <conditionalFormatting sqref="Z59:Z60">
    <cfRule type="expression" dxfId="1005" priority="377" stopIfTrue="1">
      <formula>Y$5="Actual"</formula>
    </cfRule>
    <cfRule type="expression" dxfId="1004" priority="378" stopIfTrue="1">
      <formula>Y$5="Base"</formula>
    </cfRule>
  </conditionalFormatting>
  <conditionalFormatting sqref="Z59:Z60">
    <cfRule type="expression" dxfId="1003" priority="375" stopIfTrue="1">
      <formula>Y$5="Actual"</formula>
    </cfRule>
    <cfRule type="expression" dxfId="1002" priority="376" stopIfTrue="1">
      <formula>Y$5="Base"</formula>
    </cfRule>
  </conditionalFormatting>
  <conditionalFormatting sqref="Z59:Z60">
    <cfRule type="expression" dxfId="1001" priority="373" stopIfTrue="1">
      <formula>Y$5="Actual"</formula>
    </cfRule>
    <cfRule type="expression" dxfId="1000" priority="374" stopIfTrue="1">
      <formula>Y$5="Base"</formula>
    </cfRule>
  </conditionalFormatting>
  <conditionalFormatting sqref="Z59">
    <cfRule type="expression" dxfId="999" priority="371" stopIfTrue="1">
      <formula>Y$5="Actual"</formula>
    </cfRule>
    <cfRule type="expression" dxfId="998" priority="372" stopIfTrue="1">
      <formula>Y$5="Base"</formula>
    </cfRule>
  </conditionalFormatting>
  <conditionalFormatting sqref="Z60">
    <cfRule type="expression" dxfId="997" priority="369" stopIfTrue="1">
      <formula>Y$5="Actual"</formula>
    </cfRule>
    <cfRule type="expression" dxfId="996" priority="370" stopIfTrue="1">
      <formula>Y$5="Base"</formula>
    </cfRule>
  </conditionalFormatting>
  <conditionalFormatting sqref="Z59">
    <cfRule type="expression" dxfId="995" priority="367" stopIfTrue="1">
      <formula>Y$5="Actual"</formula>
    </cfRule>
    <cfRule type="expression" dxfId="994" priority="368" stopIfTrue="1">
      <formula>Y$5="Base"</formula>
    </cfRule>
  </conditionalFormatting>
  <conditionalFormatting sqref="Z59">
    <cfRule type="expression" dxfId="993" priority="365" stopIfTrue="1">
      <formula>Y$5="Actual"</formula>
    </cfRule>
    <cfRule type="expression" dxfId="992" priority="366" stopIfTrue="1">
      <formula>Y$5="Base"</formula>
    </cfRule>
  </conditionalFormatting>
  <conditionalFormatting sqref="Z59:Z60">
    <cfRule type="expression" dxfId="991" priority="363" stopIfTrue="1">
      <formula>Y$5="Actual"</formula>
    </cfRule>
    <cfRule type="expression" dxfId="990" priority="364" stopIfTrue="1">
      <formula>Y$5="Base"</formula>
    </cfRule>
  </conditionalFormatting>
  <conditionalFormatting sqref="Z59">
    <cfRule type="expression" dxfId="989" priority="361" stopIfTrue="1">
      <formula>Y$5="Actual"</formula>
    </cfRule>
    <cfRule type="expression" dxfId="988" priority="362" stopIfTrue="1">
      <formula>Y$5="Base"</formula>
    </cfRule>
  </conditionalFormatting>
  <conditionalFormatting sqref="Z59">
    <cfRule type="expression" dxfId="987" priority="359" stopIfTrue="1">
      <formula>Y$5="Actual"</formula>
    </cfRule>
    <cfRule type="expression" dxfId="986" priority="360" stopIfTrue="1">
      <formula>Y$5="Base"</formula>
    </cfRule>
  </conditionalFormatting>
  <conditionalFormatting sqref="Z59:AB60">
    <cfRule type="expression" dxfId="985" priority="357" stopIfTrue="1">
      <formula>Y$5="Actual"</formula>
    </cfRule>
    <cfRule type="expression" dxfId="984" priority="358" stopIfTrue="1">
      <formula>Y$5="Base"</formula>
    </cfRule>
  </conditionalFormatting>
  <conditionalFormatting sqref="Z59:Z60">
    <cfRule type="expression" dxfId="983" priority="355" stopIfTrue="1">
      <formula>Y$5="Actual"</formula>
    </cfRule>
    <cfRule type="expression" dxfId="982" priority="356" stopIfTrue="1">
      <formula>Y$5="Base"</formula>
    </cfRule>
  </conditionalFormatting>
  <conditionalFormatting sqref="Z59:Z60">
    <cfRule type="expression" dxfId="981" priority="353" stopIfTrue="1">
      <formula>Y$5="Actual"</formula>
    </cfRule>
    <cfRule type="expression" dxfId="980" priority="354" stopIfTrue="1">
      <formula>Y$5="Base"</formula>
    </cfRule>
  </conditionalFormatting>
  <conditionalFormatting sqref="Z59:Z60">
    <cfRule type="expression" dxfId="979" priority="351" stopIfTrue="1">
      <formula>Y$5="Actual"</formula>
    </cfRule>
    <cfRule type="expression" dxfId="978" priority="352" stopIfTrue="1">
      <formula>Y$5="Base"</formula>
    </cfRule>
  </conditionalFormatting>
  <conditionalFormatting sqref="Z59">
    <cfRule type="expression" dxfId="977" priority="349" stopIfTrue="1">
      <formula>Y$5="Actual"</formula>
    </cfRule>
    <cfRule type="expression" dxfId="976" priority="350" stopIfTrue="1">
      <formula>Y$5="Base"</formula>
    </cfRule>
  </conditionalFormatting>
  <conditionalFormatting sqref="Z60">
    <cfRule type="expression" dxfId="975" priority="347" stopIfTrue="1">
      <formula>Y$5="Actual"</formula>
    </cfRule>
    <cfRule type="expression" dxfId="974" priority="348" stopIfTrue="1">
      <formula>Y$5="Base"</formula>
    </cfRule>
  </conditionalFormatting>
  <conditionalFormatting sqref="Z59">
    <cfRule type="expression" dxfId="973" priority="345" stopIfTrue="1">
      <formula>Y$5="Actual"</formula>
    </cfRule>
    <cfRule type="expression" dxfId="972" priority="346" stopIfTrue="1">
      <formula>Y$5="Base"</formula>
    </cfRule>
  </conditionalFormatting>
  <conditionalFormatting sqref="Z59">
    <cfRule type="expression" dxfId="971" priority="343" stopIfTrue="1">
      <formula>Y$5="Actual"</formula>
    </cfRule>
    <cfRule type="expression" dxfId="970" priority="344" stopIfTrue="1">
      <formula>Y$5="Base"</formula>
    </cfRule>
  </conditionalFormatting>
  <conditionalFormatting sqref="Z59:Z60">
    <cfRule type="expression" dxfId="969" priority="341" stopIfTrue="1">
      <formula>Y$5="Actual"</formula>
    </cfRule>
    <cfRule type="expression" dxfId="968" priority="342" stopIfTrue="1">
      <formula>Y$5="Base"</formula>
    </cfRule>
  </conditionalFormatting>
  <conditionalFormatting sqref="Z59">
    <cfRule type="expression" dxfId="967" priority="339" stopIfTrue="1">
      <formula>Y$5="Actual"</formula>
    </cfRule>
    <cfRule type="expression" dxfId="966" priority="340" stopIfTrue="1">
      <formula>Y$5="Base"</formula>
    </cfRule>
  </conditionalFormatting>
  <conditionalFormatting sqref="Z59">
    <cfRule type="expression" dxfId="965" priority="337" stopIfTrue="1">
      <formula>Y$5="Actual"</formula>
    </cfRule>
    <cfRule type="expression" dxfId="964" priority="338" stopIfTrue="1">
      <formula>Y$5="Base"</formula>
    </cfRule>
  </conditionalFormatting>
  <conditionalFormatting sqref="Z59:AB60">
    <cfRule type="expression" dxfId="963" priority="335" stopIfTrue="1">
      <formula>Y$5="Actual"</formula>
    </cfRule>
    <cfRule type="expression" dxfId="962" priority="336" stopIfTrue="1">
      <formula>Y$5="Base"</formula>
    </cfRule>
  </conditionalFormatting>
  <conditionalFormatting sqref="Z59:Z60">
    <cfRule type="expression" dxfId="961" priority="333" stopIfTrue="1">
      <formula>Y$5="Actual"</formula>
    </cfRule>
    <cfRule type="expression" dxfId="960" priority="334" stopIfTrue="1">
      <formula>Y$5="Base"</formula>
    </cfRule>
  </conditionalFormatting>
  <conditionalFormatting sqref="Z59:Z60">
    <cfRule type="expression" dxfId="959" priority="331" stopIfTrue="1">
      <formula>Y$5="Actual"</formula>
    </cfRule>
    <cfRule type="expression" dxfId="958" priority="332" stopIfTrue="1">
      <formula>Y$5="Base"</formula>
    </cfRule>
  </conditionalFormatting>
  <conditionalFormatting sqref="Z59:Z60">
    <cfRule type="expression" dxfId="957" priority="329" stopIfTrue="1">
      <formula>Y$5="Actual"</formula>
    </cfRule>
    <cfRule type="expression" dxfId="956" priority="330" stopIfTrue="1">
      <formula>Y$5="Base"</formula>
    </cfRule>
  </conditionalFormatting>
  <conditionalFormatting sqref="Z59">
    <cfRule type="expression" dxfId="955" priority="327" stopIfTrue="1">
      <formula>Y$5="Actual"</formula>
    </cfRule>
    <cfRule type="expression" dxfId="954" priority="328" stopIfTrue="1">
      <formula>Y$5="Base"</formula>
    </cfRule>
  </conditionalFormatting>
  <conditionalFormatting sqref="Z60">
    <cfRule type="expression" dxfId="953" priority="325" stopIfTrue="1">
      <formula>Y$5="Actual"</formula>
    </cfRule>
    <cfRule type="expression" dxfId="952" priority="326" stopIfTrue="1">
      <formula>Y$5="Base"</formula>
    </cfRule>
  </conditionalFormatting>
  <conditionalFormatting sqref="Z59">
    <cfRule type="expression" dxfId="951" priority="323" stopIfTrue="1">
      <formula>Y$5="Actual"</formula>
    </cfRule>
    <cfRule type="expression" dxfId="950" priority="324" stopIfTrue="1">
      <formula>Y$5="Base"</formula>
    </cfRule>
  </conditionalFormatting>
  <conditionalFormatting sqref="Z59">
    <cfRule type="expression" dxfId="949" priority="321" stopIfTrue="1">
      <formula>Y$5="Actual"</formula>
    </cfRule>
    <cfRule type="expression" dxfId="948" priority="322" stopIfTrue="1">
      <formula>Y$5="Base"</formula>
    </cfRule>
  </conditionalFormatting>
  <conditionalFormatting sqref="Z59:Z60">
    <cfRule type="expression" dxfId="947" priority="319" stopIfTrue="1">
      <formula>Y$5="Actual"</formula>
    </cfRule>
    <cfRule type="expression" dxfId="946" priority="320" stopIfTrue="1">
      <formula>Y$5="Base"</formula>
    </cfRule>
  </conditionalFormatting>
  <conditionalFormatting sqref="Z59">
    <cfRule type="expression" dxfId="945" priority="317" stopIfTrue="1">
      <formula>Y$5="Actual"</formula>
    </cfRule>
    <cfRule type="expression" dxfId="944" priority="318" stopIfTrue="1">
      <formula>Y$5="Base"</formula>
    </cfRule>
  </conditionalFormatting>
  <conditionalFormatting sqref="Z59">
    <cfRule type="expression" dxfId="943" priority="315" stopIfTrue="1">
      <formula>Y$5="Actual"</formula>
    </cfRule>
    <cfRule type="expression" dxfId="942" priority="316" stopIfTrue="1">
      <formula>Y$5="Base"</formula>
    </cfRule>
  </conditionalFormatting>
  <conditionalFormatting sqref="Z59:AB60">
    <cfRule type="expression" dxfId="941" priority="313" stopIfTrue="1">
      <formula>Y$5="Actual"</formula>
    </cfRule>
    <cfRule type="expression" dxfId="940" priority="314" stopIfTrue="1">
      <formula>Y$5="Base"</formula>
    </cfRule>
  </conditionalFormatting>
  <conditionalFormatting sqref="Z59:Z60">
    <cfRule type="expression" dxfId="939" priority="311" stopIfTrue="1">
      <formula>Y$5="Actual"</formula>
    </cfRule>
    <cfRule type="expression" dxfId="938" priority="312" stopIfTrue="1">
      <formula>Y$5="Base"</formula>
    </cfRule>
  </conditionalFormatting>
  <conditionalFormatting sqref="Z59:Z60">
    <cfRule type="expression" dxfId="937" priority="309" stopIfTrue="1">
      <formula>Y$5="Actual"</formula>
    </cfRule>
    <cfRule type="expression" dxfId="936" priority="310" stopIfTrue="1">
      <formula>Y$5="Base"</formula>
    </cfRule>
  </conditionalFormatting>
  <conditionalFormatting sqref="Z59:Z60">
    <cfRule type="expression" dxfId="935" priority="307" stopIfTrue="1">
      <formula>Y$5="Actual"</formula>
    </cfRule>
    <cfRule type="expression" dxfId="934" priority="308" stopIfTrue="1">
      <formula>Y$5="Base"</formula>
    </cfRule>
  </conditionalFormatting>
  <conditionalFormatting sqref="Z59">
    <cfRule type="expression" dxfId="933" priority="305" stopIfTrue="1">
      <formula>Y$5="Actual"</formula>
    </cfRule>
    <cfRule type="expression" dxfId="932" priority="306" stopIfTrue="1">
      <formula>Y$5="Base"</formula>
    </cfRule>
  </conditionalFormatting>
  <conditionalFormatting sqref="Z60">
    <cfRule type="expression" dxfId="931" priority="303" stopIfTrue="1">
      <formula>Y$5="Actual"</formula>
    </cfRule>
    <cfRule type="expression" dxfId="930" priority="304" stopIfTrue="1">
      <formula>Y$5="Base"</formula>
    </cfRule>
  </conditionalFormatting>
  <conditionalFormatting sqref="Z59">
    <cfRule type="expression" dxfId="929" priority="301" stopIfTrue="1">
      <formula>Y$5="Actual"</formula>
    </cfRule>
    <cfRule type="expression" dxfId="928" priority="302" stopIfTrue="1">
      <formula>Y$5="Base"</formula>
    </cfRule>
  </conditionalFormatting>
  <conditionalFormatting sqref="Z59">
    <cfRule type="expression" dxfId="927" priority="299" stopIfTrue="1">
      <formula>Y$5="Actual"</formula>
    </cfRule>
    <cfRule type="expression" dxfId="926" priority="300" stopIfTrue="1">
      <formula>Y$5="Base"</formula>
    </cfRule>
  </conditionalFormatting>
  <conditionalFormatting sqref="Z59:Z60">
    <cfRule type="expression" dxfId="925" priority="297" stopIfTrue="1">
      <formula>Y$5="Actual"</formula>
    </cfRule>
    <cfRule type="expression" dxfId="924" priority="298" stopIfTrue="1">
      <formula>Y$5="Base"</formula>
    </cfRule>
  </conditionalFormatting>
  <conditionalFormatting sqref="Z59">
    <cfRule type="expression" dxfId="923" priority="295" stopIfTrue="1">
      <formula>Y$5="Actual"</formula>
    </cfRule>
    <cfRule type="expression" dxfId="922" priority="296" stopIfTrue="1">
      <formula>Y$5="Base"</formula>
    </cfRule>
  </conditionalFormatting>
  <conditionalFormatting sqref="Z59">
    <cfRule type="expression" dxfId="921" priority="293" stopIfTrue="1">
      <formula>Y$5="Actual"</formula>
    </cfRule>
    <cfRule type="expression" dxfId="920" priority="294" stopIfTrue="1">
      <formula>Y$5="Base"</formula>
    </cfRule>
  </conditionalFormatting>
  <conditionalFormatting sqref="Z59:AB60">
    <cfRule type="expression" dxfId="919" priority="291" stopIfTrue="1">
      <formula>Y$5="Actual"</formula>
    </cfRule>
    <cfRule type="expression" dxfId="918" priority="292" stopIfTrue="1">
      <formula>Y$5="Base"</formula>
    </cfRule>
  </conditionalFormatting>
  <conditionalFormatting sqref="Z59:Z60">
    <cfRule type="expression" dxfId="917" priority="289" stopIfTrue="1">
      <formula>Y$5="Actual"</formula>
    </cfRule>
    <cfRule type="expression" dxfId="916" priority="290" stopIfTrue="1">
      <formula>Y$5="Base"</formula>
    </cfRule>
  </conditionalFormatting>
  <conditionalFormatting sqref="Z59:Z60">
    <cfRule type="expression" dxfId="915" priority="287" stopIfTrue="1">
      <formula>Y$5="Actual"</formula>
    </cfRule>
    <cfRule type="expression" dxfId="914" priority="288" stopIfTrue="1">
      <formula>Y$5="Base"</formula>
    </cfRule>
  </conditionalFormatting>
  <conditionalFormatting sqref="Z59:Z60">
    <cfRule type="expression" dxfId="913" priority="285" stopIfTrue="1">
      <formula>Y$5="Actual"</formula>
    </cfRule>
    <cfRule type="expression" dxfId="912" priority="286" stopIfTrue="1">
      <formula>Y$5="Base"</formula>
    </cfRule>
  </conditionalFormatting>
  <conditionalFormatting sqref="Z59">
    <cfRule type="expression" dxfId="911" priority="283" stopIfTrue="1">
      <formula>Y$5="Actual"</formula>
    </cfRule>
    <cfRule type="expression" dxfId="910" priority="284" stopIfTrue="1">
      <formula>Y$5="Base"</formula>
    </cfRule>
  </conditionalFormatting>
  <conditionalFormatting sqref="Z60">
    <cfRule type="expression" dxfId="909" priority="281" stopIfTrue="1">
      <formula>Y$5="Actual"</formula>
    </cfRule>
    <cfRule type="expression" dxfId="908" priority="282" stopIfTrue="1">
      <formula>Y$5="Base"</formula>
    </cfRule>
  </conditionalFormatting>
  <conditionalFormatting sqref="Z59">
    <cfRule type="expression" dxfId="907" priority="279" stopIfTrue="1">
      <formula>Y$5="Actual"</formula>
    </cfRule>
    <cfRule type="expression" dxfId="906" priority="280" stopIfTrue="1">
      <formula>Y$5="Base"</formula>
    </cfRule>
  </conditionalFormatting>
  <conditionalFormatting sqref="Z59">
    <cfRule type="expression" dxfId="905" priority="277" stopIfTrue="1">
      <formula>Y$5="Actual"</formula>
    </cfRule>
    <cfRule type="expression" dxfId="904" priority="278" stopIfTrue="1">
      <formula>Y$5="Base"</formula>
    </cfRule>
  </conditionalFormatting>
  <conditionalFormatting sqref="Z59:Z60">
    <cfRule type="expression" dxfId="903" priority="275" stopIfTrue="1">
      <formula>Y$5="Actual"</formula>
    </cfRule>
    <cfRule type="expression" dxfId="902" priority="276" stopIfTrue="1">
      <formula>Y$5="Base"</formula>
    </cfRule>
  </conditionalFormatting>
  <conditionalFormatting sqref="Z59">
    <cfRule type="expression" dxfId="901" priority="273" stopIfTrue="1">
      <formula>Y$5="Actual"</formula>
    </cfRule>
    <cfRule type="expression" dxfId="900" priority="274" stopIfTrue="1">
      <formula>Y$5="Base"</formula>
    </cfRule>
  </conditionalFormatting>
  <conditionalFormatting sqref="Z59">
    <cfRule type="expression" dxfId="899" priority="271" stopIfTrue="1">
      <formula>Y$5="Actual"</formula>
    </cfRule>
    <cfRule type="expression" dxfId="898" priority="272" stopIfTrue="1">
      <formula>Y$5="Base"</formula>
    </cfRule>
  </conditionalFormatting>
  <conditionalFormatting sqref="Z59:AB60">
    <cfRule type="expression" dxfId="897" priority="269" stopIfTrue="1">
      <formula>Y$5="Actual"</formula>
    </cfRule>
    <cfRule type="expression" dxfId="896" priority="270" stopIfTrue="1">
      <formula>Y$5="Base"</formula>
    </cfRule>
  </conditionalFormatting>
  <conditionalFormatting sqref="Z59:Z60">
    <cfRule type="expression" dxfId="895" priority="267" stopIfTrue="1">
      <formula>Y$5="Actual"</formula>
    </cfRule>
    <cfRule type="expression" dxfId="894" priority="268" stopIfTrue="1">
      <formula>Y$5="Base"</formula>
    </cfRule>
  </conditionalFormatting>
  <conditionalFormatting sqref="Z58:Z60">
    <cfRule type="expression" dxfId="893" priority="265" stopIfTrue="1">
      <formula>Y$5="Actual"</formula>
    </cfRule>
    <cfRule type="expression" dxfId="892" priority="266" stopIfTrue="1">
      <formula>Y$5="Base"</formula>
    </cfRule>
  </conditionalFormatting>
  <conditionalFormatting sqref="Z59:Z60">
    <cfRule type="expression" dxfId="891" priority="263" stopIfTrue="1">
      <formula>Y$5="Actual"</formula>
    </cfRule>
    <cfRule type="expression" dxfId="890" priority="264" stopIfTrue="1">
      <formula>Y$5="Base"</formula>
    </cfRule>
  </conditionalFormatting>
  <conditionalFormatting sqref="Z59:Z60">
    <cfRule type="expression" dxfId="889" priority="261" stopIfTrue="1">
      <formula>Y$5="Actual"</formula>
    </cfRule>
    <cfRule type="expression" dxfId="888" priority="262" stopIfTrue="1">
      <formula>Y$5="Base"</formula>
    </cfRule>
  </conditionalFormatting>
  <conditionalFormatting sqref="Z59:Z60">
    <cfRule type="expression" dxfId="887" priority="259" stopIfTrue="1">
      <formula>Y$5="Actual"</formula>
    </cfRule>
    <cfRule type="expression" dxfId="886" priority="260" stopIfTrue="1">
      <formula>Y$5="Base"</formula>
    </cfRule>
  </conditionalFormatting>
  <conditionalFormatting sqref="Z59">
    <cfRule type="expression" dxfId="885" priority="257" stopIfTrue="1">
      <formula>Y$5="Actual"</formula>
    </cfRule>
    <cfRule type="expression" dxfId="884" priority="258" stopIfTrue="1">
      <formula>Y$5="Base"</formula>
    </cfRule>
  </conditionalFormatting>
  <conditionalFormatting sqref="Z60">
    <cfRule type="expression" dxfId="883" priority="255" stopIfTrue="1">
      <formula>Y$5="Actual"</formula>
    </cfRule>
    <cfRule type="expression" dxfId="882" priority="256" stopIfTrue="1">
      <formula>Y$5="Base"</formula>
    </cfRule>
  </conditionalFormatting>
  <conditionalFormatting sqref="Z59">
    <cfRule type="expression" dxfId="881" priority="253" stopIfTrue="1">
      <formula>Y$5="Actual"</formula>
    </cfRule>
    <cfRule type="expression" dxfId="880" priority="254" stopIfTrue="1">
      <formula>Y$5="Base"</formula>
    </cfRule>
  </conditionalFormatting>
  <conditionalFormatting sqref="Z59">
    <cfRule type="expression" dxfId="879" priority="251" stopIfTrue="1">
      <formula>Y$5="Actual"</formula>
    </cfRule>
    <cfRule type="expression" dxfId="878" priority="252" stopIfTrue="1">
      <formula>Y$5="Base"</formula>
    </cfRule>
  </conditionalFormatting>
  <conditionalFormatting sqref="Z59:Z60">
    <cfRule type="expression" dxfId="877" priority="249" stopIfTrue="1">
      <formula>Y$5="Actual"</formula>
    </cfRule>
    <cfRule type="expression" dxfId="876" priority="250" stopIfTrue="1">
      <formula>Y$5="Base"</formula>
    </cfRule>
  </conditionalFormatting>
  <conditionalFormatting sqref="Z59:Z60">
    <cfRule type="expression" dxfId="875" priority="247" stopIfTrue="1">
      <formula>Y$5="Actual"</formula>
    </cfRule>
    <cfRule type="expression" dxfId="874" priority="248" stopIfTrue="1">
      <formula>Y$5="Base"</formula>
    </cfRule>
  </conditionalFormatting>
  <conditionalFormatting sqref="Z59">
    <cfRule type="expression" dxfId="873" priority="245" stopIfTrue="1">
      <formula>Y$5="Actual"</formula>
    </cfRule>
    <cfRule type="expression" dxfId="872" priority="246" stopIfTrue="1">
      <formula>Y$5="Base"</formula>
    </cfRule>
  </conditionalFormatting>
  <conditionalFormatting sqref="Z60">
    <cfRule type="expression" dxfId="871" priority="243" stopIfTrue="1">
      <formula>Y$5="Actual"</formula>
    </cfRule>
    <cfRule type="expression" dxfId="870" priority="244" stopIfTrue="1">
      <formula>Y$5="Base"</formula>
    </cfRule>
  </conditionalFormatting>
  <conditionalFormatting sqref="Z59">
    <cfRule type="expression" dxfId="869" priority="241" stopIfTrue="1">
      <formula>Y$5="Actual"</formula>
    </cfRule>
    <cfRule type="expression" dxfId="868" priority="242" stopIfTrue="1">
      <formula>Y$5="Base"</formula>
    </cfRule>
  </conditionalFormatting>
  <conditionalFormatting sqref="Z59">
    <cfRule type="expression" dxfId="867" priority="239" stopIfTrue="1">
      <formula>Y$5="Actual"</formula>
    </cfRule>
    <cfRule type="expression" dxfId="866" priority="240" stopIfTrue="1">
      <formula>Y$5="Base"</formula>
    </cfRule>
  </conditionalFormatting>
  <conditionalFormatting sqref="Z59:Z60">
    <cfRule type="expression" dxfId="865" priority="237" stopIfTrue="1">
      <formula>Y$5="Actual"</formula>
    </cfRule>
    <cfRule type="expression" dxfId="864" priority="238" stopIfTrue="1">
      <formula>Y$5="Base"</formula>
    </cfRule>
  </conditionalFormatting>
  <conditionalFormatting sqref="Z59">
    <cfRule type="expression" dxfId="863" priority="235" stopIfTrue="1">
      <formula>Y$5="Actual"</formula>
    </cfRule>
    <cfRule type="expression" dxfId="862" priority="236" stopIfTrue="1">
      <formula>Y$5="Base"</formula>
    </cfRule>
  </conditionalFormatting>
  <conditionalFormatting sqref="Z59">
    <cfRule type="expression" dxfId="861" priority="233" stopIfTrue="1">
      <formula>Y$5="Actual"</formula>
    </cfRule>
    <cfRule type="expression" dxfId="860" priority="234" stopIfTrue="1">
      <formula>Y$5="Base"</formula>
    </cfRule>
  </conditionalFormatting>
  <conditionalFormatting sqref="Z59:Z60">
    <cfRule type="expression" dxfId="859" priority="231" stopIfTrue="1">
      <formula>Y$5="Actual"</formula>
    </cfRule>
    <cfRule type="expression" dxfId="858" priority="232" stopIfTrue="1">
      <formula>Y$5="Base"</formula>
    </cfRule>
  </conditionalFormatting>
  <conditionalFormatting sqref="Z59">
    <cfRule type="expression" dxfId="857" priority="229" stopIfTrue="1">
      <formula>Y$5="Actual"</formula>
    </cfRule>
    <cfRule type="expression" dxfId="856" priority="230" stopIfTrue="1">
      <formula>Y$5="Base"</formula>
    </cfRule>
  </conditionalFormatting>
  <conditionalFormatting sqref="Z59">
    <cfRule type="expression" dxfId="855" priority="227" stopIfTrue="1">
      <formula>Y$5="Actual"</formula>
    </cfRule>
    <cfRule type="expression" dxfId="854" priority="228" stopIfTrue="1">
      <formula>Y$5="Base"</formula>
    </cfRule>
  </conditionalFormatting>
  <conditionalFormatting sqref="Z59:AB60">
    <cfRule type="expression" dxfId="853" priority="225" stopIfTrue="1">
      <formula>Y$5="Actual"</formula>
    </cfRule>
    <cfRule type="expression" dxfId="852" priority="226" stopIfTrue="1">
      <formula>Y$5="Base"</formula>
    </cfRule>
  </conditionalFormatting>
  <conditionalFormatting sqref="Z59:Z60">
    <cfRule type="expression" dxfId="851" priority="223" stopIfTrue="1">
      <formula>Y$5="Actual"</formula>
    </cfRule>
    <cfRule type="expression" dxfId="850" priority="224" stopIfTrue="1">
      <formula>Y$5="Base"</formula>
    </cfRule>
  </conditionalFormatting>
  <conditionalFormatting sqref="Z58:Z60">
    <cfRule type="expression" dxfId="849" priority="221" stopIfTrue="1">
      <formula>Y$5="Actual"</formula>
    </cfRule>
    <cfRule type="expression" dxfId="848" priority="222" stopIfTrue="1">
      <formula>Y$5="Base"</formula>
    </cfRule>
  </conditionalFormatting>
  <conditionalFormatting sqref="Z59:Z60">
    <cfRule type="expression" dxfId="847" priority="219" stopIfTrue="1">
      <formula>Y$5="Actual"</formula>
    </cfRule>
    <cfRule type="expression" dxfId="846" priority="220" stopIfTrue="1">
      <formula>Y$5="Base"</formula>
    </cfRule>
  </conditionalFormatting>
  <conditionalFormatting sqref="Z59:Z60">
    <cfRule type="expression" dxfId="845" priority="217" stopIfTrue="1">
      <formula>Y$5="Actual"</formula>
    </cfRule>
    <cfRule type="expression" dxfId="844" priority="218" stopIfTrue="1">
      <formula>Y$5="Base"</formula>
    </cfRule>
  </conditionalFormatting>
  <conditionalFormatting sqref="Z59:Z60">
    <cfRule type="expression" dxfId="843" priority="215" stopIfTrue="1">
      <formula>Y$5="Actual"</formula>
    </cfRule>
    <cfRule type="expression" dxfId="842" priority="216" stopIfTrue="1">
      <formula>Y$5="Base"</formula>
    </cfRule>
  </conditionalFormatting>
  <conditionalFormatting sqref="Z59">
    <cfRule type="expression" dxfId="841" priority="213" stopIfTrue="1">
      <formula>Y$5="Actual"</formula>
    </cfRule>
    <cfRule type="expression" dxfId="840" priority="214" stopIfTrue="1">
      <formula>Y$5="Base"</formula>
    </cfRule>
  </conditionalFormatting>
  <conditionalFormatting sqref="Z60">
    <cfRule type="expression" dxfId="839" priority="211" stopIfTrue="1">
      <formula>Y$5="Actual"</formula>
    </cfRule>
    <cfRule type="expression" dxfId="838" priority="212" stopIfTrue="1">
      <formula>Y$5="Base"</formula>
    </cfRule>
  </conditionalFormatting>
  <conditionalFormatting sqref="Z59">
    <cfRule type="expression" dxfId="837" priority="209" stopIfTrue="1">
      <formula>Y$5="Actual"</formula>
    </cfRule>
    <cfRule type="expression" dxfId="836" priority="210" stopIfTrue="1">
      <formula>Y$5="Base"</formula>
    </cfRule>
  </conditionalFormatting>
  <conditionalFormatting sqref="Z59">
    <cfRule type="expression" dxfId="835" priority="207" stopIfTrue="1">
      <formula>Y$5="Actual"</formula>
    </cfRule>
    <cfRule type="expression" dxfId="834" priority="208" stopIfTrue="1">
      <formula>Y$5="Base"</formula>
    </cfRule>
  </conditionalFormatting>
  <conditionalFormatting sqref="Z59:Z60">
    <cfRule type="expression" dxfId="833" priority="205" stopIfTrue="1">
      <formula>Y$5="Actual"</formula>
    </cfRule>
    <cfRule type="expression" dxfId="832" priority="206" stopIfTrue="1">
      <formula>Y$5="Base"</formula>
    </cfRule>
  </conditionalFormatting>
  <conditionalFormatting sqref="Z59:Z60">
    <cfRule type="expression" dxfId="831" priority="203" stopIfTrue="1">
      <formula>Y$5="Actual"</formula>
    </cfRule>
    <cfRule type="expression" dxfId="830" priority="204" stopIfTrue="1">
      <formula>Y$5="Base"</formula>
    </cfRule>
  </conditionalFormatting>
  <conditionalFormatting sqref="Z59">
    <cfRule type="expression" dxfId="829" priority="201" stopIfTrue="1">
      <formula>Y$5="Actual"</formula>
    </cfRule>
    <cfRule type="expression" dxfId="828" priority="202" stopIfTrue="1">
      <formula>Y$5="Base"</formula>
    </cfRule>
  </conditionalFormatting>
  <conditionalFormatting sqref="Z60">
    <cfRule type="expression" dxfId="827" priority="199" stopIfTrue="1">
      <formula>Y$5="Actual"</formula>
    </cfRule>
    <cfRule type="expression" dxfId="826" priority="200" stopIfTrue="1">
      <formula>Y$5="Base"</formula>
    </cfRule>
  </conditionalFormatting>
  <conditionalFormatting sqref="Z59">
    <cfRule type="expression" dxfId="825" priority="197" stopIfTrue="1">
      <formula>Y$5="Actual"</formula>
    </cfRule>
    <cfRule type="expression" dxfId="824" priority="198" stopIfTrue="1">
      <formula>Y$5="Base"</formula>
    </cfRule>
  </conditionalFormatting>
  <conditionalFormatting sqref="Z59">
    <cfRule type="expression" dxfId="823" priority="195" stopIfTrue="1">
      <formula>Y$5="Actual"</formula>
    </cfRule>
    <cfRule type="expression" dxfId="822" priority="196" stopIfTrue="1">
      <formula>Y$5="Base"</formula>
    </cfRule>
  </conditionalFormatting>
  <conditionalFormatting sqref="Z59:Z60">
    <cfRule type="expression" dxfId="821" priority="193" stopIfTrue="1">
      <formula>Y$5="Actual"</formula>
    </cfRule>
    <cfRule type="expression" dxfId="820" priority="194" stopIfTrue="1">
      <formula>Y$5="Base"</formula>
    </cfRule>
  </conditionalFormatting>
  <conditionalFormatting sqref="Z59">
    <cfRule type="expression" dxfId="819" priority="191" stopIfTrue="1">
      <formula>Y$5="Actual"</formula>
    </cfRule>
    <cfRule type="expression" dxfId="818" priority="192" stopIfTrue="1">
      <formula>Y$5="Base"</formula>
    </cfRule>
  </conditionalFormatting>
  <conditionalFormatting sqref="Z59">
    <cfRule type="expression" dxfId="817" priority="189" stopIfTrue="1">
      <formula>Y$5="Actual"</formula>
    </cfRule>
    <cfRule type="expression" dxfId="816" priority="190" stopIfTrue="1">
      <formula>Y$5="Base"</formula>
    </cfRule>
  </conditionalFormatting>
  <conditionalFormatting sqref="Z59:Z60">
    <cfRule type="expression" dxfId="815" priority="187" stopIfTrue="1">
      <formula>Y$5="Actual"</formula>
    </cfRule>
    <cfRule type="expression" dxfId="814" priority="188" stopIfTrue="1">
      <formula>Y$5="Base"</formula>
    </cfRule>
  </conditionalFormatting>
  <conditionalFormatting sqref="Z59">
    <cfRule type="expression" dxfId="813" priority="185" stopIfTrue="1">
      <formula>Y$5="Actual"</formula>
    </cfRule>
    <cfRule type="expression" dxfId="812" priority="186" stopIfTrue="1">
      <formula>Y$5="Base"</formula>
    </cfRule>
  </conditionalFormatting>
  <conditionalFormatting sqref="Z59">
    <cfRule type="expression" dxfId="811" priority="183" stopIfTrue="1">
      <formula>Y$5="Actual"</formula>
    </cfRule>
    <cfRule type="expression" dxfId="810" priority="184" stopIfTrue="1">
      <formula>Y$5="Base"</formula>
    </cfRule>
  </conditionalFormatting>
  <conditionalFormatting sqref="Z59:AB60">
    <cfRule type="expression" dxfId="809" priority="181" stopIfTrue="1">
      <formula>Y$5="Actual"</formula>
    </cfRule>
    <cfRule type="expression" dxfId="808" priority="182" stopIfTrue="1">
      <formula>Y$5="Base"</formula>
    </cfRule>
  </conditionalFormatting>
  <conditionalFormatting sqref="Z59:Z60">
    <cfRule type="expression" dxfId="807" priority="179" stopIfTrue="1">
      <formula>Y$5="Actual"</formula>
    </cfRule>
    <cfRule type="expression" dxfId="806" priority="180" stopIfTrue="1">
      <formula>Y$5="Base"</formula>
    </cfRule>
  </conditionalFormatting>
  <conditionalFormatting sqref="Z59:Z60">
    <cfRule type="expression" dxfId="805" priority="177" stopIfTrue="1">
      <formula>Y$5="Actual"</formula>
    </cfRule>
    <cfRule type="expression" dxfId="804" priority="178" stopIfTrue="1">
      <formula>Y$5="Base"</formula>
    </cfRule>
  </conditionalFormatting>
  <conditionalFormatting sqref="Z59:Z60">
    <cfRule type="expression" dxfId="803" priority="175" stopIfTrue="1">
      <formula>Y$5="Actual"</formula>
    </cfRule>
    <cfRule type="expression" dxfId="802" priority="176" stopIfTrue="1">
      <formula>Y$5="Base"</formula>
    </cfRule>
  </conditionalFormatting>
  <conditionalFormatting sqref="Z59">
    <cfRule type="expression" dxfId="801" priority="173" stopIfTrue="1">
      <formula>Y$5="Actual"</formula>
    </cfRule>
    <cfRule type="expression" dxfId="800" priority="174" stopIfTrue="1">
      <formula>Y$5="Base"</formula>
    </cfRule>
  </conditionalFormatting>
  <conditionalFormatting sqref="Z60">
    <cfRule type="expression" dxfId="799" priority="171" stopIfTrue="1">
      <formula>Y$5="Actual"</formula>
    </cfRule>
    <cfRule type="expression" dxfId="798" priority="172" stopIfTrue="1">
      <formula>Y$5="Base"</formula>
    </cfRule>
  </conditionalFormatting>
  <conditionalFormatting sqref="Z59">
    <cfRule type="expression" dxfId="797" priority="169" stopIfTrue="1">
      <formula>Y$5="Actual"</formula>
    </cfRule>
    <cfRule type="expression" dxfId="796" priority="170" stopIfTrue="1">
      <formula>Y$5="Base"</formula>
    </cfRule>
  </conditionalFormatting>
  <conditionalFormatting sqref="Z59">
    <cfRule type="expression" dxfId="795" priority="167" stopIfTrue="1">
      <formula>Y$5="Actual"</formula>
    </cfRule>
    <cfRule type="expression" dxfId="794" priority="168" stopIfTrue="1">
      <formula>Y$5="Base"</formula>
    </cfRule>
  </conditionalFormatting>
  <conditionalFormatting sqref="Z59:Z60">
    <cfRule type="expression" dxfId="793" priority="165" stopIfTrue="1">
      <formula>Y$5="Actual"</formula>
    </cfRule>
    <cfRule type="expression" dxfId="792" priority="166" stopIfTrue="1">
      <formula>Y$5="Base"</formula>
    </cfRule>
  </conditionalFormatting>
  <conditionalFormatting sqref="Z59">
    <cfRule type="expression" dxfId="791" priority="163" stopIfTrue="1">
      <formula>Y$5="Actual"</formula>
    </cfRule>
    <cfRule type="expression" dxfId="790" priority="164" stopIfTrue="1">
      <formula>Y$5="Base"</formula>
    </cfRule>
  </conditionalFormatting>
  <conditionalFormatting sqref="Z59">
    <cfRule type="expression" dxfId="789" priority="161" stopIfTrue="1">
      <formula>Y$5="Actual"</formula>
    </cfRule>
    <cfRule type="expression" dxfId="788" priority="162" stopIfTrue="1">
      <formula>Y$5="Base"</formula>
    </cfRule>
  </conditionalFormatting>
  <conditionalFormatting sqref="Z59:AB60">
    <cfRule type="expression" dxfId="787" priority="159" stopIfTrue="1">
      <formula>Y$5="Actual"</formula>
    </cfRule>
    <cfRule type="expression" dxfId="786" priority="160" stopIfTrue="1">
      <formula>Y$5="Base"</formula>
    </cfRule>
  </conditionalFormatting>
  <conditionalFormatting sqref="Z59:Z60">
    <cfRule type="expression" dxfId="785" priority="157" stopIfTrue="1">
      <formula>Y$5="Actual"</formula>
    </cfRule>
    <cfRule type="expression" dxfId="784" priority="158" stopIfTrue="1">
      <formula>Y$5="Base"</formula>
    </cfRule>
  </conditionalFormatting>
  <conditionalFormatting sqref="Z59:Z60">
    <cfRule type="expression" dxfId="783" priority="155" stopIfTrue="1">
      <formula>Y$5="Actual"</formula>
    </cfRule>
    <cfRule type="expression" dxfId="782" priority="156" stopIfTrue="1">
      <formula>Y$5="Base"</formula>
    </cfRule>
  </conditionalFormatting>
  <conditionalFormatting sqref="Z59:Z60">
    <cfRule type="expression" dxfId="781" priority="153" stopIfTrue="1">
      <formula>Y$5="Actual"</formula>
    </cfRule>
    <cfRule type="expression" dxfId="780" priority="154" stopIfTrue="1">
      <formula>Y$5="Base"</formula>
    </cfRule>
  </conditionalFormatting>
  <conditionalFormatting sqref="Z59">
    <cfRule type="expression" dxfId="779" priority="151" stopIfTrue="1">
      <formula>Y$5="Actual"</formula>
    </cfRule>
    <cfRule type="expression" dxfId="778" priority="152" stopIfTrue="1">
      <formula>Y$5="Base"</formula>
    </cfRule>
  </conditionalFormatting>
  <conditionalFormatting sqref="Z60">
    <cfRule type="expression" dxfId="777" priority="149" stopIfTrue="1">
      <formula>Y$5="Actual"</formula>
    </cfRule>
    <cfRule type="expression" dxfId="776" priority="150" stopIfTrue="1">
      <formula>Y$5="Base"</formula>
    </cfRule>
  </conditionalFormatting>
  <conditionalFormatting sqref="Z59">
    <cfRule type="expression" dxfId="775" priority="147" stopIfTrue="1">
      <formula>Y$5="Actual"</formula>
    </cfRule>
    <cfRule type="expression" dxfId="774" priority="148" stopIfTrue="1">
      <formula>Y$5="Base"</formula>
    </cfRule>
  </conditionalFormatting>
  <conditionalFormatting sqref="Z59">
    <cfRule type="expression" dxfId="773" priority="145" stopIfTrue="1">
      <formula>Y$5="Actual"</formula>
    </cfRule>
    <cfRule type="expression" dxfId="772" priority="146" stopIfTrue="1">
      <formula>Y$5="Base"</formula>
    </cfRule>
  </conditionalFormatting>
  <conditionalFormatting sqref="Z59:Z60">
    <cfRule type="expression" dxfId="771" priority="143" stopIfTrue="1">
      <formula>Y$5="Actual"</formula>
    </cfRule>
    <cfRule type="expression" dxfId="770" priority="144" stopIfTrue="1">
      <formula>Y$5="Base"</formula>
    </cfRule>
  </conditionalFormatting>
  <conditionalFormatting sqref="Z59">
    <cfRule type="expression" dxfId="769" priority="141" stopIfTrue="1">
      <formula>Y$5="Actual"</formula>
    </cfRule>
    <cfRule type="expression" dxfId="768" priority="142" stopIfTrue="1">
      <formula>Y$5="Base"</formula>
    </cfRule>
  </conditionalFormatting>
  <conditionalFormatting sqref="Z59">
    <cfRule type="expression" dxfId="767" priority="139" stopIfTrue="1">
      <formula>Y$5="Actual"</formula>
    </cfRule>
    <cfRule type="expression" dxfId="766" priority="140" stopIfTrue="1">
      <formula>Y$5="Base"</formula>
    </cfRule>
  </conditionalFormatting>
  <conditionalFormatting sqref="Z59:AB60">
    <cfRule type="expression" dxfId="765" priority="137" stopIfTrue="1">
      <formula>Y$5="Actual"</formula>
    </cfRule>
    <cfRule type="expression" dxfId="764" priority="138" stopIfTrue="1">
      <formula>Y$5="Base"</formula>
    </cfRule>
  </conditionalFormatting>
  <conditionalFormatting sqref="Z59:Z60">
    <cfRule type="expression" dxfId="763" priority="135" stopIfTrue="1">
      <formula>Y$5="Actual"</formula>
    </cfRule>
    <cfRule type="expression" dxfId="762" priority="136" stopIfTrue="1">
      <formula>Y$5="Base"</formula>
    </cfRule>
  </conditionalFormatting>
  <conditionalFormatting sqref="Z59:Z60">
    <cfRule type="expression" dxfId="761" priority="133" stopIfTrue="1">
      <formula>Y$5="Actual"</formula>
    </cfRule>
    <cfRule type="expression" dxfId="760" priority="134" stopIfTrue="1">
      <formula>Y$5="Base"</formula>
    </cfRule>
  </conditionalFormatting>
  <conditionalFormatting sqref="Z59:Z60">
    <cfRule type="expression" dxfId="759" priority="131" stopIfTrue="1">
      <formula>Y$5="Actual"</formula>
    </cfRule>
    <cfRule type="expression" dxfId="758" priority="132" stopIfTrue="1">
      <formula>Y$5="Base"</formula>
    </cfRule>
  </conditionalFormatting>
  <conditionalFormatting sqref="Z59">
    <cfRule type="expression" dxfId="757" priority="129" stopIfTrue="1">
      <formula>Y$5="Actual"</formula>
    </cfRule>
    <cfRule type="expression" dxfId="756" priority="130" stopIfTrue="1">
      <formula>Y$5="Base"</formula>
    </cfRule>
  </conditionalFormatting>
  <conditionalFormatting sqref="Z60">
    <cfRule type="expression" dxfId="755" priority="127" stopIfTrue="1">
      <formula>Y$5="Actual"</formula>
    </cfRule>
    <cfRule type="expression" dxfId="754" priority="128" stopIfTrue="1">
      <formula>Y$5="Base"</formula>
    </cfRule>
  </conditionalFormatting>
  <conditionalFormatting sqref="Z59">
    <cfRule type="expression" dxfId="753" priority="125" stopIfTrue="1">
      <formula>Y$5="Actual"</formula>
    </cfRule>
    <cfRule type="expression" dxfId="752" priority="126" stopIfTrue="1">
      <formula>Y$5="Base"</formula>
    </cfRule>
  </conditionalFormatting>
  <conditionalFormatting sqref="Z59">
    <cfRule type="expression" dxfId="751" priority="123" stopIfTrue="1">
      <formula>Y$5="Actual"</formula>
    </cfRule>
    <cfRule type="expression" dxfId="750" priority="124" stopIfTrue="1">
      <formula>Y$5="Base"</formula>
    </cfRule>
  </conditionalFormatting>
  <conditionalFormatting sqref="Z59:Z60">
    <cfRule type="expression" dxfId="749" priority="121" stopIfTrue="1">
      <formula>Y$5="Actual"</formula>
    </cfRule>
    <cfRule type="expression" dxfId="748" priority="122" stopIfTrue="1">
      <formula>Y$5="Base"</formula>
    </cfRule>
  </conditionalFormatting>
  <conditionalFormatting sqref="Z59">
    <cfRule type="expression" dxfId="747" priority="119" stopIfTrue="1">
      <formula>Y$5="Actual"</formula>
    </cfRule>
    <cfRule type="expression" dxfId="746" priority="120" stopIfTrue="1">
      <formula>Y$5="Base"</formula>
    </cfRule>
  </conditionalFormatting>
  <conditionalFormatting sqref="Z59">
    <cfRule type="expression" dxfId="745" priority="117" stopIfTrue="1">
      <formula>Y$5="Actual"</formula>
    </cfRule>
    <cfRule type="expression" dxfId="744" priority="118" stopIfTrue="1">
      <formula>Y$5="Base"</formula>
    </cfRule>
  </conditionalFormatting>
  <conditionalFormatting sqref="Z59:AB60">
    <cfRule type="expression" dxfId="743" priority="115" stopIfTrue="1">
      <formula>Y$5="Actual"</formula>
    </cfRule>
    <cfRule type="expression" dxfId="742" priority="116" stopIfTrue="1">
      <formula>Y$5="Base"</formula>
    </cfRule>
  </conditionalFormatting>
  <conditionalFormatting sqref="Z59:Z60">
    <cfRule type="expression" dxfId="741" priority="113" stopIfTrue="1">
      <formula>Y$5="Actual"</formula>
    </cfRule>
    <cfRule type="expression" dxfId="740" priority="114" stopIfTrue="1">
      <formula>Y$5="Base"</formula>
    </cfRule>
  </conditionalFormatting>
  <conditionalFormatting sqref="Z59:Z60">
    <cfRule type="expression" dxfId="739" priority="111" stopIfTrue="1">
      <formula>Y$5="Actual"</formula>
    </cfRule>
    <cfRule type="expression" dxfId="738" priority="112" stopIfTrue="1">
      <formula>Y$5="Base"</formula>
    </cfRule>
  </conditionalFormatting>
  <conditionalFormatting sqref="Z59:Z60">
    <cfRule type="expression" dxfId="737" priority="109" stopIfTrue="1">
      <formula>Y$5="Actual"</formula>
    </cfRule>
    <cfRule type="expression" dxfId="736" priority="110" stopIfTrue="1">
      <formula>Y$5="Base"</formula>
    </cfRule>
  </conditionalFormatting>
  <conditionalFormatting sqref="Z59">
    <cfRule type="expression" dxfId="735" priority="107" stopIfTrue="1">
      <formula>Y$5="Actual"</formula>
    </cfRule>
    <cfRule type="expression" dxfId="734" priority="108" stopIfTrue="1">
      <formula>Y$5="Base"</formula>
    </cfRule>
  </conditionalFormatting>
  <conditionalFormatting sqref="Z60">
    <cfRule type="expression" dxfId="733" priority="105" stopIfTrue="1">
      <formula>Y$5="Actual"</formula>
    </cfRule>
    <cfRule type="expression" dxfId="732" priority="106" stopIfTrue="1">
      <formula>Y$5="Base"</formula>
    </cfRule>
  </conditionalFormatting>
  <conditionalFormatting sqref="Z59">
    <cfRule type="expression" dxfId="731" priority="103" stopIfTrue="1">
      <formula>Y$5="Actual"</formula>
    </cfRule>
    <cfRule type="expression" dxfId="730" priority="104" stopIfTrue="1">
      <formula>Y$5="Base"</formula>
    </cfRule>
  </conditionalFormatting>
  <conditionalFormatting sqref="Z59">
    <cfRule type="expression" dxfId="729" priority="101" stopIfTrue="1">
      <formula>Y$5="Actual"</formula>
    </cfRule>
    <cfRule type="expression" dxfId="728" priority="102" stopIfTrue="1">
      <formula>Y$5="Base"</formula>
    </cfRule>
  </conditionalFormatting>
  <conditionalFormatting sqref="Z59:Z60">
    <cfRule type="expression" dxfId="727" priority="99" stopIfTrue="1">
      <formula>Y$5="Actual"</formula>
    </cfRule>
    <cfRule type="expression" dxfId="726" priority="100" stopIfTrue="1">
      <formula>Y$5="Base"</formula>
    </cfRule>
  </conditionalFormatting>
  <conditionalFormatting sqref="Z59">
    <cfRule type="expression" dxfId="725" priority="97" stopIfTrue="1">
      <formula>Y$5="Actual"</formula>
    </cfRule>
    <cfRule type="expression" dxfId="724" priority="98" stopIfTrue="1">
      <formula>Y$5="Base"</formula>
    </cfRule>
  </conditionalFormatting>
  <conditionalFormatting sqref="Z59">
    <cfRule type="expression" dxfId="723" priority="95" stopIfTrue="1">
      <formula>Y$5="Actual"</formula>
    </cfRule>
    <cfRule type="expression" dxfId="722" priority="96" stopIfTrue="1">
      <formula>Y$5="Base"</formula>
    </cfRule>
  </conditionalFormatting>
  <conditionalFormatting sqref="Z59:AB60">
    <cfRule type="expression" dxfId="721" priority="93" stopIfTrue="1">
      <formula>Y$5="Actual"</formula>
    </cfRule>
    <cfRule type="expression" dxfId="720" priority="94" stopIfTrue="1">
      <formula>Y$5="Base"</formula>
    </cfRule>
  </conditionalFormatting>
  <conditionalFormatting sqref="Z59:Z60">
    <cfRule type="expression" dxfId="719" priority="91" stopIfTrue="1">
      <formula>Y$5="Actual"</formula>
    </cfRule>
    <cfRule type="expression" dxfId="718" priority="92" stopIfTrue="1">
      <formula>Y$5="Base"</formula>
    </cfRule>
  </conditionalFormatting>
  <conditionalFormatting sqref="Z59:Z60">
    <cfRule type="expression" dxfId="717" priority="89" stopIfTrue="1">
      <formula>Y$5="Actual"</formula>
    </cfRule>
    <cfRule type="expression" dxfId="716" priority="90" stopIfTrue="1">
      <formula>Y$5="Base"</formula>
    </cfRule>
  </conditionalFormatting>
  <conditionalFormatting sqref="Z59:Z60">
    <cfRule type="expression" dxfId="715" priority="87" stopIfTrue="1">
      <formula>Y$5="Actual"</formula>
    </cfRule>
    <cfRule type="expression" dxfId="714" priority="88" stopIfTrue="1">
      <formula>Y$5="Base"</formula>
    </cfRule>
  </conditionalFormatting>
  <conditionalFormatting sqref="Z59">
    <cfRule type="expression" dxfId="713" priority="85" stopIfTrue="1">
      <formula>Y$5="Actual"</formula>
    </cfRule>
    <cfRule type="expression" dxfId="712" priority="86" stopIfTrue="1">
      <formula>Y$5="Base"</formula>
    </cfRule>
  </conditionalFormatting>
  <conditionalFormatting sqref="Z60">
    <cfRule type="expression" dxfId="711" priority="83" stopIfTrue="1">
      <formula>Y$5="Actual"</formula>
    </cfRule>
    <cfRule type="expression" dxfId="710" priority="84" stopIfTrue="1">
      <formula>Y$5="Base"</formula>
    </cfRule>
  </conditionalFormatting>
  <conditionalFormatting sqref="Z59">
    <cfRule type="expression" dxfId="709" priority="81" stopIfTrue="1">
      <formula>Y$5="Actual"</formula>
    </cfRule>
    <cfRule type="expression" dxfId="708" priority="82" stopIfTrue="1">
      <formula>Y$5="Base"</formula>
    </cfRule>
  </conditionalFormatting>
  <conditionalFormatting sqref="Z59">
    <cfRule type="expression" dxfId="707" priority="79" stopIfTrue="1">
      <formula>Y$5="Actual"</formula>
    </cfRule>
    <cfRule type="expression" dxfId="706" priority="80" stopIfTrue="1">
      <formula>Y$5="Base"</formula>
    </cfRule>
  </conditionalFormatting>
  <conditionalFormatting sqref="Z59:Z60">
    <cfRule type="expression" dxfId="705" priority="77" stopIfTrue="1">
      <formula>Y$5="Actual"</formula>
    </cfRule>
    <cfRule type="expression" dxfId="704" priority="78" stopIfTrue="1">
      <formula>Y$5="Base"</formula>
    </cfRule>
  </conditionalFormatting>
  <conditionalFormatting sqref="Z59">
    <cfRule type="expression" dxfId="703" priority="75" stopIfTrue="1">
      <formula>Y$5="Actual"</formula>
    </cfRule>
    <cfRule type="expression" dxfId="702" priority="76" stopIfTrue="1">
      <formula>Y$5="Base"</formula>
    </cfRule>
  </conditionalFormatting>
  <conditionalFormatting sqref="Z59">
    <cfRule type="expression" dxfId="701" priority="73" stopIfTrue="1">
      <formula>Y$5="Actual"</formula>
    </cfRule>
    <cfRule type="expression" dxfId="700" priority="74" stopIfTrue="1">
      <formula>Y$5="Base"</formula>
    </cfRule>
  </conditionalFormatting>
  <conditionalFormatting sqref="Z59:AB60">
    <cfRule type="expression" dxfId="699" priority="71" stopIfTrue="1">
      <formula>Y$5="Actual"</formula>
    </cfRule>
    <cfRule type="expression" dxfId="698" priority="72" stopIfTrue="1">
      <formula>Y$5="Base"</formula>
    </cfRule>
  </conditionalFormatting>
  <conditionalFormatting sqref="Z59:Z60">
    <cfRule type="expression" dxfId="697" priority="69" stopIfTrue="1">
      <formula>Y$5="Actual"</formula>
    </cfRule>
    <cfRule type="expression" dxfId="696" priority="70" stopIfTrue="1">
      <formula>Y$5="Base"</formula>
    </cfRule>
  </conditionalFormatting>
  <conditionalFormatting sqref="Z59:Z60">
    <cfRule type="expression" dxfId="695" priority="67" stopIfTrue="1">
      <formula>Y$5="Actual"</formula>
    </cfRule>
    <cfRule type="expression" dxfId="694" priority="68" stopIfTrue="1">
      <formula>Y$5="Base"</formula>
    </cfRule>
  </conditionalFormatting>
  <conditionalFormatting sqref="Z59:Z60">
    <cfRule type="expression" dxfId="693" priority="65" stopIfTrue="1">
      <formula>Y$5="Actual"</formula>
    </cfRule>
    <cfRule type="expression" dxfId="692" priority="66" stopIfTrue="1">
      <formula>Y$5="Base"</formula>
    </cfRule>
  </conditionalFormatting>
  <conditionalFormatting sqref="Z59">
    <cfRule type="expression" dxfId="691" priority="63" stopIfTrue="1">
      <formula>Y$5="Actual"</formula>
    </cfRule>
    <cfRule type="expression" dxfId="690" priority="64" stopIfTrue="1">
      <formula>Y$5="Base"</formula>
    </cfRule>
  </conditionalFormatting>
  <conditionalFormatting sqref="Z60">
    <cfRule type="expression" dxfId="689" priority="61" stopIfTrue="1">
      <formula>Y$5="Actual"</formula>
    </cfRule>
    <cfRule type="expression" dxfId="688" priority="62" stopIfTrue="1">
      <formula>Y$5="Base"</formula>
    </cfRule>
  </conditionalFormatting>
  <conditionalFormatting sqref="Z59">
    <cfRule type="expression" dxfId="687" priority="59" stopIfTrue="1">
      <formula>Y$5="Actual"</formula>
    </cfRule>
    <cfRule type="expression" dxfId="686" priority="60" stopIfTrue="1">
      <formula>Y$5="Base"</formula>
    </cfRule>
  </conditionalFormatting>
  <conditionalFormatting sqref="Z59">
    <cfRule type="expression" dxfId="685" priority="57" stopIfTrue="1">
      <formula>Y$5="Actual"</formula>
    </cfRule>
    <cfRule type="expression" dxfId="684" priority="58" stopIfTrue="1">
      <formula>Y$5="Base"</formula>
    </cfRule>
  </conditionalFormatting>
  <conditionalFormatting sqref="Z59:Z60">
    <cfRule type="expression" dxfId="683" priority="55" stopIfTrue="1">
      <formula>Y$5="Actual"</formula>
    </cfRule>
    <cfRule type="expression" dxfId="682" priority="56" stopIfTrue="1">
      <formula>Y$5="Base"</formula>
    </cfRule>
  </conditionalFormatting>
  <conditionalFormatting sqref="Z59">
    <cfRule type="expression" dxfId="681" priority="53" stopIfTrue="1">
      <formula>Y$5="Actual"</formula>
    </cfRule>
    <cfRule type="expression" dxfId="680" priority="54" stopIfTrue="1">
      <formula>Y$5="Base"</formula>
    </cfRule>
  </conditionalFormatting>
  <conditionalFormatting sqref="Z59">
    <cfRule type="expression" dxfId="679" priority="51" stopIfTrue="1">
      <formula>Y$5="Actual"</formula>
    </cfRule>
    <cfRule type="expression" dxfId="678" priority="52" stopIfTrue="1">
      <formula>Y$5="Base"</formula>
    </cfRule>
  </conditionalFormatting>
  <conditionalFormatting sqref="AB59:AB60">
    <cfRule type="expression" dxfId="677" priority="49" stopIfTrue="1">
      <formula>AA$5="Actual"</formula>
    </cfRule>
    <cfRule type="expression" dxfId="676" priority="50" stopIfTrue="1">
      <formula>AA$5="Base"</formula>
    </cfRule>
  </conditionalFormatting>
  <conditionalFormatting sqref="AB59:AB60">
    <cfRule type="expression" dxfId="675" priority="47" stopIfTrue="1">
      <formula>AA$5="Actual"</formula>
    </cfRule>
    <cfRule type="expression" dxfId="674" priority="48" stopIfTrue="1">
      <formula>AA$5="Base"</formula>
    </cfRule>
  </conditionalFormatting>
  <conditionalFormatting sqref="Z59:AB60">
    <cfRule type="expression" dxfId="673" priority="45" stopIfTrue="1">
      <formula>Y$5="Actual"</formula>
    </cfRule>
    <cfRule type="expression" dxfId="672" priority="46" stopIfTrue="1">
      <formula>Y$5="Base"</formula>
    </cfRule>
  </conditionalFormatting>
  <conditionalFormatting sqref="Z59:Z60">
    <cfRule type="expression" dxfId="671" priority="43" stopIfTrue="1">
      <formula>Y$5="Actual"</formula>
    </cfRule>
    <cfRule type="expression" dxfId="670" priority="44" stopIfTrue="1">
      <formula>Y$5="Base"</formula>
    </cfRule>
  </conditionalFormatting>
  <conditionalFormatting sqref="Z59:Z60">
    <cfRule type="expression" dxfId="669" priority="41" stopIfTrue="1">
      <formula>Y$5="Actual"</formula>
    </cfRule>
    <cfRule type="expression" dxfId="668" priority="42" stopIfTrue="1">
      <formula>Y$5="Base"</formula>
    </cfRule>
  </conditionalFormatting>
  <conditionalFormatting sqref="Z59:Z60">
    <cfRule type="expression" dxfId="667" priority="39" stopIfTrue="1">
      <formula>Y$5="Actual"</formula>
    </cfRule>
    <cfRule type="expression" dxfId="666" priority="40" stopIfTrue="1">
      <formula>Y$5="Base"</formula>
    </cfRule>
  </conditionalFormatting>
  <conditionalFormatting sqref="Z59">
    <cfRule type="expression" dxfId="665" priority="37" stopIfTrue="1">
      <formula>Y$5="Actual"</formula>
    </cfRule>
    <cfRule type="expression" dxfId="664" priority="38" stopIfTrue="1">
      <formula>Y$5="Base"</formula>
    </cfRule>
  </conditionalFormatting>
  <conditionalFormatting sqref="Z60">
    <cfRule type="expression" dxfId="663" priority="35" stopIfTrue="1">
      <formula>Y$5="Actual"</formula>
    </cfRule>
    <cfRule type="expression" dxfId="662" priority="36" stopIfTrue="1">
      <formula>Y$5="Base"</formula>
    </cfRule>
  </conditionalFormatting>
  <conditionalFormatting sqref="Z59">
    <cfRule type="expression" dxfId="661" priority="33" stopIfTrue="1">
      <formula>Y$5="Actual"</formula>
    </cfRule>
    <cfRule type="expression" dxfId="660" priority="34" stopIfTrue="1">
      <formula>Y$5="Base"</formula>
    </cfRule>
  </conditionalFormatting>
  <conditionalFormatting sqref="Z59">
    <cfRule type="expression" dxfId="659" priority="31" stopIfTrue="1">
      <formula>Y$5="Actual"</formula>
    </cfRule>
    <cfRule type="expression" dxfId="658" priority="32" stopIfTrue="1">
      <formula>Y$5="Base"</formula>
    </cfRule>
  </conditionalFormatting>
  <conditionalFormatting sqref="Z59:Z60">
    <cfRule type="expression" dxfId="657" priority="29" stopIfTrue="1">
      <formula>Y$5="Actual"</formula>
    </cfRule>
    <cfRule type="expression" dxfId="656" priority="30" stopIfTrue="1">
      <formula>Y$5="Base"</formula>
    </cfRule>
  </conditionalFormatting>
  <conditionalFormatting sqref="Z59">
    <cfRule type="expression" dxfId="655" priority="27" stopIfTrue="1">
      <formula>Y$5="Actual"</formula>
    </cfRule>
    <cfRule type="expression" dxfId="654" priority="28" stopIfTrue="1">
      <formula>Y$5="Base"</formula>
    </cfRule>
  </conditionalFormatting>
  <conditionalFormatting sqref="Z59">
    <cfRule type="expression" dxfId="653" priority="25" stopIfTrue="1">
      <formula>Y$5="Actual"</formula>
    </cfRule>
    <cfRule type="expression" dxfId="652" priority="26" stopIfTrue="1">
      <formula>Y$5="Base"</formula>
    </cfRule>
  </conditionalFormatting>
  <conditionalFormatting sqref="Z59:Z60">
    <cfRule type="expression" dxfId="651" priority="23" stopIfTrue="1">
      <formula>Y$5="Actual"</formula>
    </cfRule>
    <cfRule type="expression" dxfId="650" priority="24" stopIfTrue="1">
      <formula>Y$5="Base"</formula>
    </cfRule>
  </conditionalFormatting>
  <conditionalFormatting sqref="Z59:Z60">
    <cfRule type="expression" dxfId="649" priority="21" stopIfTrue="1">
      <formula>Y$5="Actual"</formula>
    </cfRule>
    <cfRule type="expression" dxfId="648" priority="22" stopIfTrue="1">
      <formula>Y$5="Base"</formula>
    </cfRule>
  </conditionalFormatting>
  <conditionalFormatting sqref="Z59:Z60">
    <cfRule type="expression" dxfId="647" priority="19" stopIfTrue="1">
      <formula>Y$5="Actual"</formula>
    </cfRule>
    <cfRule type="expression" dxfId="646" priority="20" stopIfTrue="1">
      <formula>Y$5="Base"</formula>
    </cfRule>
  </conditionalFormatting>
  <conditionalFormatting sqref="Z59:Z60">
    <cfRule type="expression" dxfId="645" priority="17" stopIfTrue="1">
      <formula>Y$5="Actual"</formula>
    </cfRule>
    <cfRule type="expression" dxfId="644" priority="18" stopIfTrue="1">
      <formula>Y$5="Base"</formula>
    </cfRule>
  </conditionalFormatting>
  <conditionalFormatting sqref="Z59">
    <cfRule type="expression" dxfId="643" priority="15" stopIfTrue="1">
      <formula>Y$5="Actual"</formula>
    </cfRule>
    <cfRule type="expression" dxfId="642" priority="16" stopIfTrue="1">
      <formula>Y$5="Base"</formula>
    </cfRule>
  </conditionalFormatting>
  <conditionalFormatting sqref="Z60">
    <cfRule type="expression" dxfId="641" priority="13" stopIfTrue="1">
      <formula>Y$5="Actual"</formula>
    </cfRule>
    <cfRule type="expression" dxfId="640" priority="14" stopIfTrue="1">
      <formula>Y$5="Base"</formula>
    </cfRule>
  </conditionalFormatting>
  <conditionalFormatting sqref="Z59">
    <cfRule type="expression" dxfId="639" priority="11" stopIfTrue="1">
      <formula>Y$5="Actual"</formula>
    </cfRule>
    <cfRule type="expression" dxfId="638" priority="12" stopIfTrue="1">
      <formula>Y$5="Base"</formula>
    </cfRule>
  </conditionalFormatting>
  <conditionalFormatting sqref="Z59">
    <cfRule type="expression" dxfId="637" priority="9" stopIfTrue="1">
      <formula>Y$5="Actual"</formula>
    </cfRule>
    <cfRule type="expression" dxfId="636" priority="10" stopIfTrue="1">
      <formula>Y$5="Base"</formula>
    </cfRule>
  </conditionalFormatting>
  <conditionalFormatting sqref="Z59:Z60">
    <cfRule type="expression" dxfId="635" priority="7" stopIfTrue="1">
      <formula>Y$5="Actual"</formula>
    </cfRule>
    <cfRule type="expression" dxfId="634" priority="8" stopIfTrue="1">
      <formula>Y$5="Base"</formula>
    </cfRule>
  </conditionalFormatting>
  <conditionalFormatting sqref="Z59">
    <cfRule type="expression" dxfId="633" priority="5" stopIfTrue="1">
      <formula>Y$5="Actual"</formula>
    </cfRule>
    <cfRule type="expression" dxfId="632" priority="6" stopIfTrue="1">
      <formula>Y$5="Base"</formula>
    </cfRule>
  </conditionalFormatting>
  <conditionalFormatting sqref="Z59">
    <cfRule type="expression" dxfId="631" priority="3" stopIfTrue="1">
      <formula>Y$5="Actual"</formula>
    </cfRule>
    <cfRule type="expression" dxfId="630" priority="4" stopIfTrue="1">
      <formula>Y$5="Base"</formula>
    </cfRule>
  </conditionalFormatting>
  <conditionalFormatting sqref="AB59:AB60">
    <cfRule type="expression" dxfId="629" priority="1" stopIfTrue="1">
      <formula>AA$5="Actual"</formula>
    </cfRule>
    <cfRule type="expression" dxfId="628" priority="2" stopIfTrue="1">
      <formula>AA$5="Base"</formula>
    </cfRule>
  </conditionalFormatting>
  <pageMargins left="0.24" right="0.24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0"/>
  <sheetViews>
    <sheetView showGridLines="0" workbookViewId="0">
      <selection activeCell="F36" sqref="F36"/>
    </sheetView>
  </sheetViews>
  <sheetFormatPr defaultRowHeight="10.5"/>
  <cols>
    <col min="1" max="1" width="2" customWidth="1"/>
    <col min="2" max="2" width="32.83203125" customWidth="1"/>
    <col min="4" max="4" width="3.1640625" customWidth="1"/>
    <col min="5" max="5" width="14.6640625" customWidth="1"/>
    <col min="6" max="9" width="12.33203125" customWidth="1"/>
    <col min="10" max="13" width="3.83203125" customWidth="1"/>
    <col min="14" max="14" width="27" bestFit="1" customWidth="1"/>
    <col min="15" max="15" width="13.83203125" bestFit="1" customWidth="1"/>
    <col min="17" max="22" width="15.1640625" customWidth="1"/>
  </cols>
  <sheetData>
    <row r="1" spans="1:22" ht="30">
      <c r="A1" s="188"/>
      <c r="B1" s="189" t="s">
        <v>661</v>
      </c>
      <c r="C1" s="189"/>
      <c r="D1" s="189"/>
      <c r="E1" s="190"/>
      <c r="F1" s="190"/>
      <c r="G1" s="190"/>
      <c r="H1" s="190"/>
      <c r="I1" s="190"/>
    </row>
    <row r="2" spans="1:22" ht="11.25">
      <c r="A2" s="188"/>
      <c r="B2" s="191"/>
      <c r="C2" s="192"/>
      <c r="D2" s="192"/>
      <c r="E2" s="193"/>
      <c r="F2" s="193"/>
      <c r="G2" s="193"/>
      <c r="H2" s="193"/>
      <c r="I2" s="193"/>
      <c r="N2" s="243" t="s">
        <v>292</v>
      </c>
      <c r="Q2" s="220" t="s">
        <v>583</v>
      </c>
      <c r="R2" s="220" t="s">
        <v>689</v>
      </c>
      <c r="S2" s="220" t="s">
        <v>690</v>
      </c>
      <c r="T2" s="220" t="s">
        <v>578</v>
      </c>
      <c r="U2" s="220" t="s">
        <v>585</v>
      </c>
      <c r="V2" s="220" t="s">
        <v>302</v>
      </c>
    </row>
    <row r="3" spans="1:22" ht="15.75">
      <c r="A3" s="194"/>
      <c r="B3" s="195" t="s">
        <v>662</v>
      </c>
      <c r="C3" s="196"/>
      <c r="D3" s="196"/>
      <c r="E3" s="197"/>
      <c r="F3" s="197"/>
      <c r="G3" s="197"/>
      <c r="H3" s="197"/>
      <c r="I3" s="197"/>
      <c r="N3" s="216" t="s">
        <v>687</v>
      </c>
      <c r="O3" s="217">
        <v>23405.800000000774</v>
      </c>
      <c r="P3" s="217"/>
      <c r="Q3" s="218">
        <f>Q12*R29*S29</f>
        <v>1695628.0877074609</v>
      </c>
      <c r="R3" s="217">
        <f>R12*R31*S31</f>
        <v>129251.32071886136</v>
      </c>
      <c r="S3" s="217">
        <f>S12*R32*S32</f>
        <v>196733.20327558831</v>
      </c>
      <c r="T3" s="217">
        <f>T12*R33*S33</f>
        <v>130561.05985634052</v>
      </c>
      <c r="U3" s="217">
        <f>U12*R34*S34</f>
        <v>-2119889.9509739368</v>
      </c>
      <c r="V3" s="219">
        <f>SUM(Q3:U3)</f>
        <v>32283.720584314317</v>
      </c>
    </row>
    <row r="4" spans="1:22" ht="12.75">
      <c r="A4" s="198"/>
      <c r="B4" s="199"/>
      <c r="C4" s="199"/>
      <c r="D4" s="199"/>
      <c r="E4" s="200"/>
      <c r="F4" s="200"/>
      <c r="G4" s="200"/>
      <c r="H4" s="200"/>
      <c r="I4" s="200"/>
      <c r="N4" s="216" t="s">
        <v>688</v>
      </c>
      <c r="O4" s="217">
        <v>1950827.9699999993</v>
      </c>
      <c r="P4" s="217"/>
      <c r="Q4" s="218">
        <f>Q13*R29*S29</f>
        <v>1674324.3286541479</v>
      </c>
      <c r="R4" s="217">
        <f>R13*R31*S31</f>
        <v>248450.76406816347</v>
      </c>
      <c r="S4" s="217">
        <f>S13*R32*S32</f>
        <v>1604.2971389242541</v>
      </c>
      <c r="T4" s="217">
        <f>T13*R33*S33</f>
        <v>142.43329745506631</v>
      </c>
      <c r="U4" s="217">
        <f>U13*R34*S34</f>
        <v>105541.19180738128</v>
      </c>
      <c r="V4" s="219">
        <f>SUM(Q4:U4)</f>
        <v>2030063.014966072</v>
      </c>
    </row>
    <row r="5" spans="1:22" ht="11.25">
      <c r="A5" s="163"/>
      <c r="B5" s="201"/>
      <c r="C5" s="172"/>
      <c r="D5" s="172"/>
      <c r="E5" s="164"/>
      <c r="F5" s="164"/>
      <c r="G5" s="164"/>
      <c r="H5" s="164"/>
      <c r="I5" s="164"/>
      <c r="N5" s="220" t="s">
        <v>302</v>
      </c>
      <c r="O5" s="221">
        <f>SUM(O3:O4)</f>
        <v>1974233.77</v>
      </c>
      <c r="P5" s="221"/>
      <c r="Q5" s="221">
        <f t="shared" ref="Q5:V5" si="0">SUM(Q3:Q4)</f>
        <v>3369952.4163616085</v>
      </c>
      <c r="R5" s="221">
        <f t="shared" si="0"/>
        <v>377702.08478702483</v>
      </c>
      <c r="S5" s="221">
        <f t="shared" si="0"/>
        <v>198337.50041451256</v>
      </c>
      <c r="T5" s="221">
        <f t="shared" si="0"/>
        <v>130703.49315379559</v>
      </c>
      <c r="U5" s="221">
        <f t="shared" si="0"/>
        <v>-2014348.7591665555</v>
      </c>
      <c r="V5" s="221">
        <f t="shared" si="0"/>
        <v>2062346.7355503864</v>
      </c>
    </row>
    <row r="6" spans="1:22" ht="11.25">
      <c r="A6" s="163"/>
      <c r="B6" s="154" t="s">
        <v>663</v>
      </c>
      <c r="C6" s="154"/>
      <c r="D6" s="154"/>
      <c r="E6" s="202" t="s">
        <v>664</v>
      </c>
      <c r="F6" s="202" t="s">
        <v>664</v>
      </c>
      <c r="G6" s="202" t="s">
        <v>664</v>
      </c>
      <c r="H6" s="202" t="s">
        <v>664</v>
      </c>
      <c r="I6" s="202" t="s">
        <v>664</v>
      </c>
      <c r="O6" s="217"/>
      <c r="P6" s="217"/>
      <c r="Q6" s="221"/>
      <c r="R6" s="221"/>
      <c r="S6" s="221"/>
      <c r="T6" s="221"/>
      <c r="U6" s="220"/>
      <c r="V6" s="222"/>
    </row>
    <row r="7" spans="1:22" ht="11.25">
      <c r="A7" s="203"/>
      <c r="B7" s="154"/>
      <c r="C7" s="154"/>
      <c r="D7" s="154"/>
      <c r="E7" s="204" t="s">
        <v>665</v>
      </c>
      <c r="F7" s="204" t="s">
        <v>666</v>
      </c>
      <c r="G7" s="204" t="s">
        <v>667</v>
      </c>
      <c r="H7" s="204" t="s">
        <v>668</v>
      </c>
      <c r="I7" s="204" t="s">
        <v>669</v>
      </c>
    </row>
    <row r="8" spans="1:22" ht="11.25">
      <c r="A8" s="203"/>
      <c r="B8" s="154"/>
      <c r="C8" s="154"/>
      <c r="D8" s="154"/>
      <c r="E8" s="204"/>
      <c r="F8" s="204"/>
      <c r="G8" s="204"/>
      <c r="H8" s="204"/>
      <c r="I8" s="204"/>
    </row>
    <row r="9" spans="1:22" ht="11.25">
      <c r="A9" s="163"/>
      <c r="B9" s="163"/>
      <c r="C9" s="163"/>
      <c r="D9" s="163"/>
      <c r="E9" s="164"/>
      <c r="F9" s="164"/>
      <c r="G9" s="164"/>
      <c r="H9" s="164"/>
      <c r="I9" s="164"/>
    </row>
    <row r="10" spans="1:22" ht="11.25">
      <c r="A10" s="101"/>
      <c r="B10" s="102" t="s">
        <v>580</v>
      </c>
      <c r="C10" s="103"/>
      <c r="D10" s="205"/>
      <c r="E10" s="164"/>
      <c r="F10" s="164"/>
      <c r="G10" s="164"/>
      <c r="H10" s="164"/>
      <c r="I10" s="164"/>
      <c r="N10" s="243" t="s">
        <v>697</v>
      </c>
    </row>
    <row r="11" spans="1:22" ht="11.25">
      <c r="A11" s="101"/>
      <c r="B11" s="206"/>
      <c r="C11" s="207"/>
      <c r="D11" s="208"/>
      <c r="E11" s="101"/>
      <c r="F11" s="101"/>
      <c r="G11" s="101"/>
      <c r="H11" s="101"/>
      <c r="I11" s="101"/>
      <c r="Q11" s="220" t="s">
        <v>583</v>
      </c>
      <c r="R11" s="220" t="s">
        <v>689</v>
      </c>
      <c r="S11" s="220" t="s">
        <v>690</v>
      </c>
      <c r="T11" s="220" t="s">
        <v>578</v>
      </c>
      <c r="U11" s="220" t="s">
        <v>585</v>
      </c>
      <c r="V11" s="220" t="s">
        <v>302</v>
      </c>
    </row>
    <row r="12" spans="1:22" ht="11.25">
      <c r="A12" s="101"/>
      <c r="B12" s="104" t="s">
        <v>670</v>
      </c>
      <c r="C12" s="209"/>
      <c r="D12" s="208"/>
      <c r="E12" s="225">
        <f>Summary!G10+V5</f>
        <v>2754363.1885503861</v>
      </c>
      <c r="F12" s="225">
        <f t="shared" ref="F12:I14" si="1">E12</f>
        <v>2754363.1885503861</v>
      </c>
      <c r="G12" s="225">
        <f t="shared" si="1"/>
        <v>2754363.1885503861</v>
      </c>
      <c r="H12" s="225">
        <f t="shared" si="1"/>
        <v>2754363.1885503861</v>
      </c>
      <c r="I12" s="225">
        <f t="shared" si="1"/>
        <v>2754363.1885503861</v>
      </c>
      <c r="L12" s="104"/>
      <c r="N12" s="216" t="s">
        <v>687</v>
      </c>
      <c r="O12" s="217">
        <v>23405.800000000774</v>
      </c>
      <c r="P12" s="217"/>
      <c r="Q12" s="218">
        <v>1629063.8200000008</v>
      </c>
      <c r="R12" s="217">
        <v>124203.3</v>
      </c>
      <c r="S12" s="217">
        <v>189049.62000000005</v>
      </c>
      <c r="T12" s="217">
        <v>125939.48</v>
      </c>
      <c r="U12" s="217">
        <v>-2044850.4200000002</v>
      </c>
      <c r="V12" s="219">
        <f>SUM(Q12:U12)</f>
        <v>23405.800000000745</v>
      </c>
    </row>
    <row r="13" spans="1:22" ht="11.25">
      <c r="A13" s="101"/>
      <c r="B13" s="104" t="s">
        <v>671</v>
      </c>
      <c r="C13" s="209"/>
      <c r="D13" s="208"/>
      <c r="E13" s="225">
        <f>Summary!E10+Summary!F10</f>
        <v>4744747.2073164843</v>
      </c>
      <c r="F13" s="225">
        <f t="shared" si="1"/>
        <v>4744747.2073164843</v>
      </c>
      <c r="G13" s="225">
        <f t="shared" si="1"/>
        <v>4744747.2073164843</v>
      </c>
      <c r="H13" s="225">
        <f t="shared" si="1"/>
        <v>4744747.2073164843</v>
      </c>
      <c r="I13" s="225">
        <f t="shared" si="1"/>
        <v>4744747.2073164843</v>
      </c>
      <c r="L13" s="104"/>
      <c r="N13" s="216" t="s">
        <v>688</v>
      </c>
      <c r="O13" s="217">
        <v>1950827.9699999993</v>
      </c>
      <c r="P13" s="217"/>
      <c r="Q13" s="218">
        <v>1608596.3699999999</v>
      </c>
      <c r="R13" s="217">
        <v>238747.30728599997</v>
      </c>
      <c r="S13" s="217">
        <v>1541.639943999995</v>
      </c>
      <c r="T13" s="217">
        <v>137.39146599999998</v>
      </c>
      <c r="U13" s="217">
        <v>101805.26130399943</v>
      </c>
      <c r="V13" s="219">
        <f>SUM(Q13:U13)</f>
        <v>1950827.969999999</v>
      </c>
    </row>
    <row r="14" spans="1:22" ht="11.25">
      <c r="A14" s="101"/>
      <c r="B14" s="104" t="s">
        <v>672</v>
      </c>
      <c r="C14" s="209"/>
      <c r="D14" s="208"/>
      <c r="E14" s="225">
        <f>Summary!H10</f>
        <v>74257.470500603362</v>
      </c>
      <c r="F14" s="225">
        <f t="shared" si="1"/>
        <v>74257.470500603362</v>
      </c>
      <c r="G14" s="225">
        <f t="shared" si="1"/>
        <v>74257.470500603362</v>
      </c>
      <c r="H14" s="225">
        <f t="shared" si="1"/>
        <v>74257.470500603362</v>
      </c>
      <c r="I14" s="225">
        <f t="shared" si="1"/>
        <v>74257.470500603362</v>
      </c>
      <c r="L14" s="104"/>
      <c r="M14" s="220"/>
      <c r="N14" s="220" t="s">
        <v>302</v>
      </c>
      <c r="O14" s="221">
        <f>SUM(O12:O13)</f>
        <v>1974233.77</v>
      </c>
      <c r="P14" s="221"/>
      <c r="Q14" s="221">
        <f t="shared" ref="Q14:V14" si="2">SUM(Q12:Q13)</f>
        <v>3237660.1900000004</v>
      </c>
      <c r="R14" s="221">
        <f t="shared" si="2"/>
        <v>362950.60728599998</v>
      </c>
      <c r="S14" s="221">
        <f t="shared" si="2"/>
        <v>190591.25994400005</v>
      </c>
      <c r="T14" s="221">
        <f t="shared" si="2"/>
        <v>126076.871466</v>
      </c>
      <c r="U14" s="221">
        <f t="shared" si="2"/>
        <v>-1943045.1586960007</v>
      </c>
      <c r="V14" s="221">
        <f t="shared" si="2"/>
        <v>1974233.7699999998</v>
      </c>
    </row>
    <row r="15" spans="1:22" ht="11.25">
      <c r="A15" s="101"/>
      <c r="B15" s="106" t="s">
        <v>302</v>
      </c>
      <c r="C15" s="209"/>
      <c r="D15" s="208"/>
      <c r="E15" s="211">
        <f>SUM(E12:E14)</f>
        <v>7573367.8663674742</v>
      </c>
      <c r="F15" s="211">
        <f>SUM(F12:F14)</f>
        <v>7573367.8663674742</v>
      </c>
      <c r="G15" s="211">
        <f>SUM(G12:G14)</f>
        <v>7573367.8663674742</v>
      </c>
      <c r="H15" s="211">
        <f>SUM(H12:H14)</f>
        <v>7573367.8663674742</v>
      </c>
      <c r="I15" s="211">
        <f>SUM(I12:I14)</f>
        <v>7573367.8663674742</v>
      </c>
      <c r="L15" s="104"/>
      <c r="O15" s="217"/>
      <c r="P15" s="217"/>
      <c r="Q15" s="221"/>
      <c r="R15" s="221"/>
      <c r="S15" s="221"/>
      <c r="T15" s="221"/>
      <c r="U15" s="220"/>
      <c r="V15" s="222"/>
    </row>
    <row r="16" spans="1:22" ht="11.25">
      <c r="B16" s="104"/>
      <c r="E16" s="211"/>
      <c r="F16" s="211"/>
      <c r="G16" s="211"/>
      <c r="H16" s="211"/>
      <c r="I16" s="211"/>
      <c r="L16" s="104"/>
      <c r="O16" s="217"/>
      <c r="P16" s="217"/>
      <c r="Q16" s="217"/>
      <c r="R16" s="217"/>
      <c r="S16" s="217"/>
      <c r="T16" s="217"/>
    </row>
    <row r="17" spans="2:24" ht="11.25">
      <c r="B17" s="102" t="s">
        <v>588</v>
      </c>
      <c r="C17" s="103"/>
      <c r="D17" s="205"/>
      <c r="E17" s="211"/>
      <c r="F17" s="211"/>
      <c r="G17" s="211"/>
      <c r="H17" s="211"/>
      <c r="I17" s="211"/>
      <c r="Q17" s="242"/>
    </row>
    <row r="18" spans="2:24" ht="11.25">
      <c r="B18" s="206"/>
      <c r="C18" s="207"/>
      <c r="D18" s="208"/>
      <c r="E18" s="223"/>
      <c r="F18" s="101"/>
      <c r="G18" s="101"/>
      <c r="H18" s="101"/>
      <c r="I18" s="101"/>
      <c r="O18" s="219"/>
    </row>
    <row r="19" spans="2:24" ht="11.25">
      <c r="B19" s="104" t="s">
        <v>670</v>
      </c>
      <c r="C19" s="209"/>
      <c r="D19" s="208"/>
      <c r="E19" s="225">
        <f>Summary!G7</f>
        <v>479513.3885</v>
      </c>
      <c r="F19" s="225">
        <f t="shared" ref="F19:I21" si="3">E19</f>
        <v>479513.3885</v>
      </c>
      <c r="G19" s="225">
        <f t="shared" si="3"/>
        <v>479513.3885</v>
      </c>
      <c r="H19" s="225">
        <f t="shared" si="3"/>
        <v>479513.3885</v>
      </c>
      <c r="I19" s="225">
        <f t="shared" si="3"/>
        <v>479513.3885</v>
      </c>
    </row>
    <row r="20" spans="2:24" ht="11.25">
      <c r="B20" s="104" t="s">
        <v>671</v>
      </c>
      <c r="C20" s="209"/>
      <c r="D20" s="208"/>
      <c r="E20" s="225">
        <f>+Summary!E7+Summary!F7</f>
        <v>2614969.1317999996</v>
      </c>
      <c r="F20" s="225">
        <f t="shared" si="3"/>
        <v>2614969.1317999996</v>
      </c>
      <c r="G20" s="225">
        <f t="shared" si="3"/>
        <v>2614969.1317999996</v>
      </c>
      <c r="H20" s="225">
        <f t="shared" si="3"/>
        <v>2614969.1317999996</v>
      </c>
      <c r="I20" s="225">
        <f t="shared" si="3"/>
        <v>2614969.1317999996</v>
      </c>
    </row>
    <row r="21" spans="2:24" ht="11.25">
      <c r="B21" s="104" t="s">
        <v>672</v>
      </c>
      <c r="C21" s="209"/>
      <c r="D21" s="208"/>
      <c r="E21" s="225">
        <f>Summary!H7</f>
        <v>0</v>
      </c>
      <c r="F21" s="225">
        <f t="shared" si="3"/>
        <v>0</v>
      </c>
      <c r="G21" s="225">
        <f t="shared" si="3"/>
        <v>0</v>
      </c>
      <c r="H21" s="225">
        <f t="shared" si="3"/>
        <v>0</v>
      </c>
      <c r="I21" s="225">
        <f t="shared" si="3"/>
        <v>0</v>
      </c>
    </row>
    <row r="22" spans="2:24" ht="11.25">
      <c r="B22" s="106" t="s">
        <v>302</v>
      </c>
      <c r="C22" s="209"/>
      <c r="D22" s="208"/>
      <c r="E22" s="211">
        <f>SUM(E19:E21)</f>
        <v>3094482.5202999995</v>
      </c>
      <c r="F22" s="211">
        <f>SUM(F19:F21)</f>
        <v>3094482.5202999995</v>
      </c>
      <c r="G22" s="211">
        <f>SUM(G19:G21)</f>
        <v>3094482.5202999995</v>
      </c>
      <c r="H22" s="211">
        <f>SUM(H19:H21)</f>
        <v>3094482.5202999995</v>
      </c>
      <c r="I22" s="211">
        <f>SUM(I19:I21)</f>
        <v>3094482.5202999995</v>
      </c>
    </row>
    <row r="23" spans="2:24" ht="11.25">
      <c r="E23" s="211"/>
      <c r="F23" s="211"/>
      <c r="G23" s="211"/>
      <c r="H23" s="211"/>
      <c r="I23" s="211"/>
    </row>
    <row r="24" spans="2:24" ht="11.25">
      <c r="B24" s="102" t="s">
        <v>384</v>
      </c>
      <c r="C24" s="103"/>
      <c r="D24" s="205"/>
      <c r="E24" s="211"/>
      <c r="F24" s="211"/>
      <c r="G24" s="211"/>
      <c r="H24" s="211"/>
      <c r="I24" s="211"/>
    </row>
    <row r="25" spans="2:24" ht="11.25">
      <c r="B25" s="206"/>
      <c r="C25" s="207"/>
      <c r="D25" s="208"/>
      <c r="E25" s="223"/>
      <c r="F25" s="101"/>
      <c r="G25" s="101"/>
      <c r="H25" s="101"/>
      <c r="I25" s="101"/>
      <c r="N25" s="154"/>
      <c r="O25" s="154"/>
      <c r="P25" s="154"/>
      <c r="Q25" s="155" t="s">
        <v>568</v>
      </c>
      <c r="R25" s="156" t="s">
        <v>569</v>
      </c>
      <c r="S25" s="156" t="s">
        <v>570</v>
      </c>
      <c r="T25" s="202" t="s">
        <v>664</v>
      </c>
      <c r="U25" s="202" t="s">
        <v>664</v>
      </c>
      <c r="V25" s="202" t="s">
        <v>664</v>
      </c>
      <c r="W25" s="202" t="s">
        <v>664</v>
      </c>
      <c r="X25" s="202" t="s">
        <v>664</v>
      </c>
    </row>
    <row r="26" spans="2:24" ht="11.25">
      <c r="B26" s="104" t="s">
        <v>670</v>
      </c>
      <c r="C26" s="209"/>
      <c r="D26" s="208"/>
      <c r="E26" s="225">
        <f>Summary!G8</f>
        <v>326500</v>
      </c>
      <c r="F26" s="225">
        <f t="shared" ref="F26:I28" si="4">E26</f>
        <v>326500</v>
      </c>
      <c r="G26" s="225">
        <f t="shared" si="4"/>
        <v>326500</v>
      </c>
      <c r="H26" s="225">
        <f t="shared" si="4"/>
        <v>326500</v>
      </c>
      <c r="I26" s="225">
        <f t="shared" si="4"/>
        <v>326500</v>
      </c>
      <c r="N26" s="154"/>
      <c r="O26" s="154"/>
      <c r="P26" s="157"/>
      <c r="Q26" s="158" t="s">
        <v>491</v>
      </c>
      <c r="R26" s="159" t="s">
        <v>491</v>
      </c>
      <c r="S26" s="159" t="s">
        <v>490</v>
      </c>
      <c r="T26" s="212" t="s">
        <v>674</v>
      </c>
      <c r="U26" s="212" t="s">
        <v>675</v>
      </c>
      <c r="V26" s="212" t="s">
        <v>676</v>
      </c>
      <c r="W26" s="212" t="s">
        <v>677</v>
      </c>
      <c r="X26" s="212" t="s">
        <v>678</v>
      </c>
    </row>
    <row r="27" spans="2:24" ht="11.25">
      <c r="B27" s="104" t="s">
        <v>671</v>
      </c>
      <c r="C27" s="209"/>
      <c r="D27" s="208"/>
      <c r="E27" s="225">
        <f>Summary!E8+Summary!F8</f>
        <v>2838008.399999999</v>
      </c>
      <c r="F27" s="225">
        <f t="shared" si="4"/>
        <v>2838008.399999999</v>
      </c>
      <c r="G27" s="225">
        <f t="shared" si="4"/>
        <v>2838008.399999999</v>
      </c>
      <c r="H27" s="225">
        <f t="shared" si="4"/>
        <v>2838008.399999999</v>
      </c>
      <c r="I27" s="225">
        <f t="shared" si="4"/>
        <v>2838008.399999999</v>
      </c>
      <c r="N27" s="154" t="s">
        <v>569</v>
      </c>
      <c r="O27" s="154" t="s">
        <v>679</v>
      </c>
      <c r="P27" s="157"/>
      <c r="Q27" s="160" t="s">
        <v>571</v>
      </c>
      <c r="R27" s="161" t="s">
        <v>572</v>
      </c>
      <c r="S27" s="162" t="s">
        <v>573</v>
      </c>
      <c r="T27" s="204" t="s">
        <v>680</v>
      </c>
      <c r="U27" s="213" t="s">
        <v>681</v>
      </c>
      <c r="V27" s="204" t="s">
        <v>682</v>
      </c>
      <c r="W27" s="213" t="s">
        <v>683</v>
      </c>
      <c r="X27" s="204" t="s">
        <v>684</v>
      </c>
    </row>
    <row r="28" spans="2:24" ht="11.25">
      <c r="B28" s="104" t="s">
        <v>672</v>
      </c>
      <c r="C28" s="209"/>
      <c r="D28" s="208"/>
      <c r="E28" s="225">
        <f>+Summary!H8</f>
        <v>748396.09324999992</v>
      </c>
      <c r="F28" s="225">
        <f t="shared" si="4"/>
        <v>748396.09324999992</v>
      </c>
      <c r="G28" s="225">
        <f t="shared" si="4"/>
        <v>748396.09324999992</v>
      </c>
      <c r="H28" s="225">
        <f t="shared" si="4"/>
        <v>748396.09324999992</v>
      </c>
      <c r="I28" s="225">
        <f t="shared" si="4"/>
        <v>748396.09324999992</v>
      </c>
      <c r="N28" s="214" t="s">
        <v>685</v>
      </c>
      <c r="O28" s="215" t="s">
        <v>686</v>
      </c>
      <c r="P28" s="163"/>
      <c r="Q28" s="164"/>
      <c r="R28" s="164"/>
      <c r="S28" s="164"/>
      <c r="T28" s="164"/>
      <c r="U28" s="164"/>
      <c r="V28" s="164"/>
      <c r="W28" s="164"/>
      <c r="X28" s="164"/>
    </row>
    <row r="29" spans="2:24" ht="11.25">
      <c r="B29" s="106" t="s">
        <v>302</v>
      </c>
      <c r="C29" s="209"/>
      <c r="D29" s="208"/>
      <c r="E29" s="211">
        <f>SUM(E26:E28)</f>
        <v>3912904.4932499989</v>
      </c>
      <c r="F29" s="211">
        <f>SUM(F26:F28)</f>
        <v>3912904.4932499989</v>
      </c>
      <c r="G29" s="211">
        <f>SUM(G26:G28)</f>
        <v>3912904.4932499989</v>
      </c>
      <c r="H29" s="211">
        <f>SUM(H26:H28)</f>
        <v>3912904.4932499989</v>
      </c>
      <c r="I29" s="211">
        <f>SUM(I26:I28)</f>
        <v>3912904.4932499989</v>
      </c>
      <c r="N29" s="163"/>
      <c r="O29" s="163"/>
      <c r="P29" s="165" t="s">
        <v>574</v>
      </c>
      <c r="Q29" s="164"/>
      <c r="R29" s="166">
        <v>1.0135000000000001</v>
      </c>
      <c r="S29" s="166">
        <v>1.0269959960387758</v>
      </c>
      <c r="T29" s="166">
        <v>1.0124827287964482</v>
      </c>
      <c r="U29" s="166">
        <v>1.0282950086141003</v>
      </c>
      <c r="V29" s="166">
        <v>1.0495497084396577</v>
      </c>
      <c r="W29" s="166">
        <v>1.071120899694461</v>
      </c>
      <c r="X29" s="166">
        <v>1.0929607725933015</v>
      </c>
    </row>
    <row r="30" spans="2:24" ht="11.25">
      <c r="E30" s="211"/>
      <c r="F30" s="211"/>
      <c r="G30" s="211"/>
      <c r="H30" s="211"/>
      <c r="I30" s="211"/>
      <c r="N30" s="163"/>
      <c r="O30" s="163"/>
      <c r="P30" s="165" t="s">
        <v>575</v>
      </c>
      <c r="Q30" s="164"/>
      <c r="R30" s="166">
        <v>1.0135000000000001</v>
      </c>
      <c r="S30" s="166">
        <v>1.0269959960387758</v>
      </c>
      <c r="T30" s="166">
        <v>1.0124827287964482</v>
      </c>
      <c r="U30" s="166">
        <v>1.0282950086141003</v>
      </c>
      <c r="V30" s="166">
        <v>1.0495497084396577</v>
      </c>
      <c r="W30" s="166">
        <v>1.071120899694461</v>
      </c>
      <c r="X30" s="166">
        <v>1.0929607725933015</v>
      </c>
    </row>
    <row r="31" spans="2:24" ht="11.25">
      <c r="B31" s="102" t="s">
        <v>554</v>
      </c>
      <c r="C31" s="103"/>
      <c r="D31" s="205"/>
      <c r="E31" s="211"/>
      <c r="F31" s="211"/>
      <c r="G31" s="211"/>
      <c r="H31" s="211"/>
      <c r="I31" s="211"/>
      <c r="N31" s="163"/>
      <c r="O31" s="163"/>
      <c r="P31" s="165" t="s">
        <v>576</v>
      </c>
      <c r="Q31" s="164"/>
      <c r="R31" s="166">
        <v>1.0038725423897379</v>
      </c>
      <c r="S31" s="166">
        <v>1.0366288202608633</v>
      </c>
      <c r="T31" s="166">
        <v>1.0056183251409139</v>
      </c>
      <c r="U31" s="166">
        <v>1.0162663404730961</v>
      </c>
      <c r="V31" s="166">
        <v>1.0332180331339478</v>
      </c>
      <c r="W31" s="166">
        <v>1.0513135515807037</v>
      </c>
      <c r="X31" s="166">
        <v>1.0703943905174822</v>
      </c>
    </row>
    <row r="32" spans="2:24" ht="11.25">
      <c r="B32" s="206"/>
      <c r="C32" s="207"/>
      <c r="D32" s="208"/>
      <c r="E32" s="223"/>
      <c r="F32" s="101"/>
      <c r="G32" s="101"/>
      <c r="H32" s="101"/>
      <c r="I32" s="101"/>
      <c r="N32" s="163"/>
      <c r="O32" s="163"/>
      <c r="P32" s="165" t="s">
        <v>577</v>
      </c>
      <c r="Q32" s="164"/>
      <c r="R32" s="166">
        <v>1.0038725423897379</v>
      </c>
      <c r="S32" s="166">
        <v>1.0366288202608633</v>
      </c>
      <c r="T32" s="166">
        <v>1.0056183251409139</v>
      </c>
      <c r="U32" s="166">
        <v>1.0162663404730961</v>
      </c>
      <c r="V32" s="166">
        <v>1.0332180331339478</v>
      </c>
      <c r="W32" s="166">
        <v>1.0513135515807037</v>
      </c>
      <c r="X32" s="166">
        <v>1.0703943905174822</v>
      </c>
    </row>
    <row r="33" spans="2:24" ht="11.25">
      <c r="B33" s="104" t="s">
        <v>670</v>
      </c>
      <c r="C33" s="209"/>
      <c r="D33" s="208"/>
      <c r="E33" s="225">
        <f>+Summary!G9</f>
        <v>150981.62575000001</v>
      </c>
      <c r="F33" s="225">
        <f t="shared" ref="F33:I35" si="5">E33</f>
        <v>150981.62575000001</v>
      </c>
      <c r="G33" s="225">
        <f t="shared" si="5"/>
        <v>150981.62575000001</v>
      </c>
      <c r="H33" s="225">
        <f t="shared" si="5"/>
        <v>150981.62575000001</v>
      </c>
      <c r="I33" s="225">
        <f t="shared" si="5"/>
        <v>150981.62575000001</v>
      </c>
      <c r="N33" s="163"/>
      <c r="O33" s="163"/>
      <c r="P33" s="165" t="s">
        <v>578</v>
      </c>
      <c r="Q33" s="164"/>
      <c r="R33" s="166">
        <v>1.011313842940079</v>
      </c>
      <c r="S33" s="166">
        <v>1.0250990220048899</v>
      </c>
      <c r="T33" s="166">
        <v>1</v>
      </c>
      <c r="U33" s="166">
        <v>1</v>
      </c>
      <c r="V33" s="166">
        <v>1</v>
      </c>
      <c r="W33" s="166">
        <v>1</v>
      </c>
      <c r="X33" s="166">
        <v>1</v>
      </c>
    </row>
    <row r="34" spans="2:24" ht="11.25">
      <c r="B34" s="104" t="s">
        <v>671</v>
      </c>
      <c r="C34" s="209"/>
      <c r="D34" s="208"/>
      <c r="E34" s="225">
        <f>+Summary!E9+Summary!F9</f>
        <v>7967147.038218746</v>
      </c>
      <c r="F34" s="225">
        <f t="shared" si="5"/>
        <v>7967147.038218746</v>
      </c>
      <c r="G34" s="225">
        <f t="shared" si="5"/>
        <v>7967147.038218746</v>
      </c>
      <c r="H34" s="225">
        <f t="shared" si="5"/>
        <v>7967147.038218746</v>
      </c>
      <c r="I34" s="225">
        <f t="shared" si="5"/>
        <v>7967147.038218746</v>
      </c>
      <c r="N34" s="163"/>
      <c r="O34" s="163"/>
      <c r="P34" s="165" t="s">
        <v>579</v>
      </c>
      <c r="Q34" s="164"/>
      <c r="R34" s="166">
        <v>1.011313842940079</v>
      </c>
      <c r="S34" s="166">
        <v>1.0250990220048899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</row>
    <row r="35" spans="2:24" ht="11.25">
      <c r="B35" s="104" t="s">
        <v>672</v>
      </c>
      <c r="C35" s="209"/>
      <c r="D35" s="208"/>
      <c r="E35" s="225">
        <f>+Summary!H9</f>
        <v>4040312.6114349989</v>
      </c>
      <c r="F35" s="225">
        <f t="shared" si="5"/>
        <v>4040312.6114349989</v>
      </c>
      <c r="G35" s="225">
        <f t="shared" si="5"/>
        <v>4040312.6114349989</v>
      </c>
      <c r="H35" s="225">
        <f t="shared" si="5"/>
        <v>4040312.6114349989</v>
      </c>
      <c r="I35" s="225">
        <f t="shared" si="5"/>
        <v>4040312.6114349989</v>
      </c>
    </row>
    <row r="36" spans="2:24" ht="11.25">
      <c r="B36" s="106" t="s">
        <v>302</v>
      </c>
      <c r="C36" s="209"/>
      <c r="D36" s="208"/>
      <c r="E36" s="211">
        <f>SUM(E33:E35)</f>
        <v>12158441.275403745</v>
      </c>
      <c r="F36" s="211">
        <f>SUM(F33:F35)</f>
        <v>12158441.275403745</v>
      </c>
      <c r="G36" s="211">
        <f>SUM(G33:G35)</f>
        <v>12158441.275403745</v>
      </c>
      <c r="H36" s="211">
        <f>SUM(H33:H35)</f>
        <v>12158441.275403745</v>
      </c>
      <c r="I36" s="211">
        <f>SUM(I33:I35)</f>
        <v>12158441.275403745</v>
      </c>
    </row>
    <row r="37" spans="2:24" ht="11.25">
      <c r="E37" s="211"/>
      <c r="F37" s="211"/>
      <c r="G37" s="211"/>
      <c r="H37" s="211"/>
      <c r="I37" s="211"/>
    </row>
    <row r="38" spans="2:24" ht="11.25">
      <c r="B38" s="102" t="s">
        <v>673</v>
      </c>
      <c r="C38" s="103"/>
      <c r="D38" s="205"/>
      <c r="E38" s="211"/>
      <c r="F38" s="211"/>
      <c r="G38" s="211"/>
      <c r="H38" s="211"/>
      <c r="I38" s="211"/>
    </row>
    <row r="39" spans="2:24" ht="11.25">
      <c r="B39" s="206"/>
      <c r="C39" s="207"/>
      <c r="D39" s="208"/>
      <c r="E39" s="223"/>
      <c r="F39" s="101"/>
      <c r="G39" s="101"/>
      <c r="H39" s="101"/>
      <c r="I39" s="101"/>
    </row>
    <row r="40" spans="2:24" ht="11.25">
      <c r="B40" s="104" t="s">
        <v>670</v>
      </c>
      <c r="C40" s="209"/>
      <c r="D40" s="208"/>
      <c r="E40" s="210"/>
      <c r="F40" s="210"/>
      <c r="G40" s="210"/>
      <c r="H40" s="210"/>
      <c r="I40" s="210"/>
    </row>
    <row r="41" spans="2:24" ht="11.25">
      <c r="B41" s="104" t="s">
        <v>671</v>
      </c>
      <c r="C41" s="209"/>
      <c r="D41" s="208"/>
      <c r="E41" s="210"/>
      <c r="F41" s="210"/>
      <c r="G41" s="210"/>
      <c r="H41" s="210"/>
      <c r="I41" s="210"/>
    </row>
    <row r="42" spans="2:24" ht="11.25">
      <c r="B42" s="104" t="s">
        <v>672</v>
      </c>
      <c r="C42" s="209"/>
      <c r="D42" s="208"/>
      <c r="E42" s="210">
        <v>1712220.7517403567</v>
      </c>
      <c r="F42" s="210">
        <v>1712220.7517403567</v>
      </c>
      <c r="G42" s="210">
        <v>1712220.7517403567</v>
      </c>
      <c r="H42" s="210">
        <v>1712220.7517403567</v>
      </c>
      <c r="I42" s="210">
        <v>1712220.7517403567</v>
      </c>
    </row>
    <row r="43" spans="2:24" ht="11.25">
      <c r="B43" s="106" t="s">
        <v>302</v>
      </c>
      <c r="C43" s="209"/>
      <c r="D43" s="208"/>
      <c r="E43" s="211">
        <f>SUM(E40:E42)</f>
        <v>1712220.7517403567</v>
      </c>
      <c r="F43" s="211">
        <f>SUM(F40:F42)</f>
        <v>1712220.7517403567</v>
      </c>
      <c r="G43" s="211">
        <f>SUM(G40:G42)</f>
        <v>1712220.7517403567</v>
      </c>
      <c r="H43" s="211">
        <f>SUM(H40:H42)</f>
        <v>1712220.7517403567</v>
      </c>
      <c r="I43" s="211">
        <f>SUM(I40:I42)</f>
        <v>1712220.7517403567</v>
      </c>
    </row>
    <row r="45" spans="2:24">
      <c r="B45" s="220" t="s">
        <v>701</v>
      </c>
    </row>
    <row r="46" spans="2:24">
      <c r="B46" t="s">
        <v>698</v>
      </c>
      <c r="E46" s="153">
        <f>E12+E19+E26+E33+E40</f>
        <v>3711358.2028003861</v>
      </c>
      <c r="F46" s="153">
        <f t="shared" ref="F46:I46" si="6">F12+F19+F26+F33+F40</f>
        <v>3711358.2028003861</v>
      </c>
      <c r="G46" s="153">
        <f t="shared" si="6"/>
        <v>3711358.2028003861</v>
      </c>
      <c r="H46" s="153">
        <f t="shared" si="6"/>
        <v>3711358.2028003861</v>
      </c>
      <c r="I46" s="153">
        <f t="shared" si="6"/>
        <v>3711358.2028003861</v>
      </c>
    </row>
    <row r="47" spans="2:24">
      <c r="B47" t="s">
        <v>699</v>
      </c>
      <c r="E47" s="153">
        <f>E13+E20+E27+E34+E41</f>
        <v>18164871.777335227</v>
      </c>
      <c r="F47" s="153">
        <f t="shared" ref="F47:I47" si="7">F13+F20+F27+F34+F41</f>
        <v>18164871.777335227</v>
      </c>
      <c r="G47" s="153">
        <f t="shared" si="7"/>
        <v>18164871.777335227</v>
      </c>
      <c r="H47" s="153">
        <f t="shared" si="7"/>
        <v>18164871.777335227</v>
      </c>
      <c r="I47" s="153">
        <f t="shared" si="7"/>
        <v>18164871.777335227</v>
      </c>
    </row>
    <row r="48" spans="2:24">
      <c r="B48" t="s">
        <v>700</v>
      </c>
      <c r="E48" s="153">
        <f>E14+E21+E28+E35+E42</f>
        <v>6575186.9269259591</v>
      </c>
      <c r="F48" s="153">
        <f t="shared" ref="F48:I48" si="8">F14+F21+F28+F35+F42</f>
        <v>6575186.9269259591</v>
      </c>
      <c r="G48" s="153">
        <f t="shared" si="8"/>
        <v>6575186.9269259591</v>
      </c>
      <c r="H48" s="153">
        <f t="shared" si="8"/>
        <v>6575186.9269259591</v>
      </c>
      <c r="I48" s="153">
        <f t="shared" si="8"/>
        <v>6575186.9269259591</v>
      </c>
    </row>
    <row r="49" spans="2:14" ht="11.25" thickBot="1">
      <c r="E49" s="244">
        <f>SUM(E46:E48)</f>
        <v>28451416.907061569</v>
      </c>
      <c r="F49" s="244">
        <f t="shared" ref="F49:I49" si="9">SUM(F46:F48)</f>
        <v>28451416.907061569</v>
      </c>
      <c r="G49" s="244">
        <f t="shared" si="9"/>
        <v>28451416.907061569</v>
      </c>
      <c r="H49" s="244">
        <f t="shared" si="9"/>
        <v>28451416.907061569</v>
      </c>
      <c r="I49" s="244">
        <f t="shared" si="9"/>
        <v>28451416.907061569</v>
      </c>
    </row>
    <row r="50" spans="2:14" ht="11.25" thickTop="1">
      <c r="E50" s="153"/>
    </row>
    <row r="51" spans="2:14">
      <c r="B51" s="220" t="s">
        <v>706</v>
      </c>
    </row>
    <row r="52" spans="2:14" ht="6.75" customHeight="1"/>
    <row r="53" spans="2:14">
      <c r="B53" t="s">
        <v>698</v>
      </c>
      <c r="E53" s="153">
        <v>3744279.1578764515</v>
      </c>
      <c r="F53" s="153">
        <v>3804532.1957045142</v>
      </c>
      <c r="G53" s="153">
        <v>3887685.7880794052</v>
      </c>
      <c r="H53" s="153">
        <v>3972807.9611754669</v>
      </c>
      <c r="I53" s="153">
        <v>4059613.0406445563</v>
      </c>
    </row>
    <row r="54" spans="2:14">
      <c r="B54" t="s">
        <v>699</v>
      </c>
      <c r="E54" s="153">
        <v>18259590.031857967</v>
      </c>
      <c r="F54" s="153">
        <v>18502705.456458379</v>
      </c>
      <c r="G54" s="153">
        <v>18848538.858767591</v>
      </c>
      <c r="H54" s="153">
        <v>19205953.942914233</v>
      </c>
      <c r="I54" s="153">
        <v>19573304.220557246</v>
      </c>
    </row>
    <row r="55" spans="2:14">
      <c r="B55" t="s">
        <v>700</v>
      </c>
      <c r="E55" s="153">
        <v>6597019.204461935</v>
      </c>
      <c r="F55" s="153">
        <v>6675149.1603536019</v>
      </c>
      <c r="G55" s="153">
        <v>6789056.0656108512</v>
      </c>
      <c r="H55" s="153">
        <v>6907660.7319442574</v>
      </c>
      <c r="I55" s="153">
        <v>7030301.6025130972</v>
      </c>
    </row>
    <row r="56" spans="2:14" ht="11.25" thickBot="1">
      <c r="E56" s="244">
        <f>SUM(E53:E55)</f>
        <v>28600888.394196354</v>
      </c>
      <c r="F56" s="244">
        <f t="shared" ref="F56:I56" si="10">SUM(F53:F55)</f>
        <v>28982386.812516496</v>
      </c>
      <c r="G56" s="244">
        <f t="shared" si="10"/>
        <v>29525280.712457847</v>
      </c>
      <c r="H56" s="244">
        <f t="shared" si="10"/>
        <v>30086422.63603396</v>
      </c>
      <c r="I56" s="244">
        <f t="shared" si="10"/>
        <v>30663218.8637149</v>
      </c>
      <c r="N56" s="153"/>
    </row>
    <row r="57" spans="2:14" ht="11.25" thickTop="1"/>
    <row r="58" spans="2:14">
      <c r="B58" s="220" t="s">
        <v>702</v>
      </c>
    </row>
    <row r="59" spans="2:14" ht="6.75" customHeight="1"/>
    <row r="60" spans="2:14">
      <c r="B60" t="s">
        <v>698</v>
      </c>
      <c r="E60" s="245">
        <f>(E53-E46)/(E46)</f>
        <v>8.87032543806336E-3</v>
      </c>
      <c r="F60" s="245">
        <f t="shared" ref="F60:I60" si="11">(F53-F46)/(F46)</f>
        <v>2.5105093017921062E-2</v>
      </c>
      <c r="G60" s="245">
        <f t="shared" si="11"/>
        <v>4.7510257874319978E-2</v>
      </c>
      <c r="H60" s="245">
        <f t="shared" si="11"/>
        <v>7.0445843297422817E-2</v>
      </c>
      <c r="I60" s="245">
        <f t="shared" si="11"/>
        <v>9.3834876294450989E-2</v>
      </c>
    </row>
    <row r="61" spans="2:14">
      <c r="B61" t="s">
        <v>699</v>
      </c>
      <c r="E61" s="245">
        <f t="shared" ref="E61:I62" si="12">(E54-E47)/(E47)</f>
        <v>5.2143640584858533E-3</v>
      </c>
      <c r="F61" s="245">
        <f t="shared" si="12"/>
        <v>1.8598186833593603E-2</v>
      </c>
      <c r="G61" s="245">
        <f t="shared" si="12"/>
        <v>3.763676891379953E-2</v>
      </c>
      <c r="H61" s="245">
        <f t="shared" si="12"/>
        <v>5.7312937759240935E-2</v>
      </c>
      <c r="I61" s="245">
        <f t="shared" si="12"/>
        <v>7.7536052028694027E-2</v>
      </c>
    </row>
    <row r="62" spans="2:14">
      <c r="B62" t="s">
        <v>700</v>
      </c>
      <c r="E62" s="245">
        <f t="shared" si="12"/>
        <v>3.3204040856345614E-3</v>
      </c>
      <c r="F62" s="245">
        <f t="shared" si="12"/>
        <v>1.5202949290808579E-2</v>
      </c>
      <c r="G62" s="245">
        <f t="shared" si="12"/>
        <v>3.2526700922992695E-2</v>
      </c>
      <c r="H62" s="245">
        <f t="shared" si="12"/>
        <v>5.0564920619486781E-2</v>
      </c>
      <c r="I62" s="245">
        <f t="shared" si="12"/>
        <v>6.9216994230750187E-2</v>
      </c>
    </row>
    <row r="64" spans="2:14">
      <c r="B64" s="220" t="s">
        <v>703</v>
      </c>
    </row>
    <row r="65" spans="2:11" ht="6.75" customHeight="1"/>
    <row r="66" spans="2:11">
      <c r="B66" t="s">
        <v>698</v>
      </c>
      <c r="E66" s="245">
        <f>E60+1</f>
        <v>1.0088703254380633</v>
      </c>
      <c r="F66" s="245">
        <f>((F53-E53)/E53)+1</f>
        <v>1.0160920260716444</v>
      </c>
      <c r="G66" s="245">
        <f t="shared" ref="G66:I66" si="13">((G53-F53)/F53)+1</f>
        <v>1.0218564564833426</v>
      </c>
      <c r="H66" s="245">
        <f t="shared" si="13"/>
        <v>1.021895332528433</v>
      </c>
      <c r="I66" s="245">
        <f t="shared" si="13"/>
        <v>1.0218498050541074</v>
      </c>
    </row>
    <row r="67" spans="2:11">
      <c r="B67" t="s">
        <v>699</v>
      </c>
      <c r="E67" s="245">
        <f>E61+1</f>
        <v>1.0052143640584859</v>
      </c>
      <c r="F67" s="245">
        <f>((F54-E54)/E54)+1</f>
        <v>1.0133143966636842</v>
      </c>
      <c r="G67" s="245">
        <f t="shared" ref="G67:I67" si="14">((G54-F54)/F54)+1</f>
        <v>1.0186909640389104</v>
      </c>
      <c r="H67" s="245">
        <f t="shared" si="14"/>
        <v>1.0189624822817704</v>
      </c>
      <c r="I67" s="245">
        <f t="shared" si="14"/>
        <v>1.019126895687394</v>
      </c>
    </row>
    <row r="68" spans="2:11">
      <c r="B68" t="s">
        <v>700</v>
      </c>
      <c r="E68" s="245">
        <f>E62+1</f>
        <v>1.0033204040856345</v>
      </c>
      <c r="F68" s="245">
        <f>((F55-E55)/E55)+1</f>
        <v>1.0118432209260242</v>
      </c>
      <c r="G68" s="245">
        <f t="shared" ref="G68:I68" si="15">((G55-F55)/F55)+1</f>
        <v>1.0170643235860239</v>
      </c>
      <c r="H68" s="245">
        <f t="shared" si="15"/>
        <v>1.0174699789171258</v>
      </c>
      <c r="I68" s="245">
        <f t="shared" si="15"/>
        <v>1.0177543274529526</v>
      </c>
    </row>
    <row r="69" spans="2:11">
      <c r="B69" t="s">
        <v>704</v>
      </c>
      <c r="E69" s="245">
        <f>E66</f>
        <v>1.0088703254380633</v>
      </c>
      <c r="F69" s="245">
        <f t="shared" ref="F69:I69" si="16">F66</f>
        <v>1.0160920260716444</v>
      </c>
      <c r="G69" s="245">
        <f t="shared" si="16"/>
        <v>1.0218564564833426</v>
      </c>
      <c r="H69" s="245">
        <f t="shared" si="16"/>
        <v>1.021895332528433</v>
      </c>
      <c r="I69" s="245">
        <f t="shared" si="16"/>
        <v>1.0218498050541074</v>
      </c>
    </row>
    <row r="70" spans="2:11">
      <c r="B70" t="s">
        <v>705</v>
      </c>
      <c r="E70" s="245">
        <f>E66</f>
        <v>1.0088703254380633</v>
      </c>
      <c r="F70" s="245">
        <f t="shared" ref="F70:I70" si="17">F66</f>
        <v>1.0160920260716444</v>
      </c>
      <c r="G70" s="245">
        <f t="shared" si="17"/>
        <v>1.0218564564833426</v>
      </c>
      <c r="H70" s="245">
        <f t="shared" si="17"/>
        <v>1.021895332528433</v>
      </c>
      <c r="I70" s="245">
        <f t="shared" si="17"/>
        <v>1.0218498050541074</v>
      </c>
    </row>
    <row r="72" spans="2:11">
      <c r="E72" s="153"/>
      <c r="F72" s="153"/>
      <c r="G72" s="153"/>
      <c r="H72" s="153"/>
      <c r="I72" s="153"/>
    </row>
    <row r="73" spans="2:11">
      <c r="B73" t="str">
        <f>N3</f>
        <v>30020 - Measurement Services</v>
      </c>
      <c r="E73" s="153">
        <v>48282.515462822375</v>
      </c>
      <c r="F73" s="153">
        <v>49153.411352649433</v>
      </c>
      <c r="G73" s="153">
        <v>50331.093163937367</v>
      </c>
      <c r="H73" s="153">
        <v>51528.872558804083</v>
      </c>
      <c r="I73" s="153">
        <v>52743.685798714017</v>
      </c>
      <c r="J73" s="153"/>
      <c r="K73" s="153"/>
    </row>
    <row r="74" spans="2:11">
      <c r="B74" t="str">
        <f>N4</f>
        <v>30021 - Meter Data Quality</v>
      </c>
      <c r="E74" s="153">
        <v>2050802.9746433299</v>
      </c>
      <c r="F74" s="153">
        <v>2083794.8643291793</v>
      </c>
      <c r="G74" s="153">
        <v>2129332.0388540891</v>
      </c>
      <c r="H74" s="153">
        <v>2175949.0364010576</v>
      </c>
      <c r="I74" s="153">
        <v>2223489.2430775766</v>
      </c>
      <c r="J74" s="153"/>
    </row>
    <row r="76" spans="2:11">
      <c r="E76" s="153">
        <f>SUM(E72:E74)</f>
        <v>2099085.4901061524</v>
      </c>
      <c r="F76" s="153">
        <f>SUM(F72:F74)</f>
        <v>2132948.2756818286</v>
      </c>
      <c r="G76" s="153">
        <f>SUM(G72:G74)</f>
        <v>2179663.1320180264</v>
      </c>
      <c r="H76" s="153">
        <f>SUM(H72:H74)</f>
        <v>2227477.9089598618</v>
      </c>
      <c r="I76" s="153">
        <f>SUM(I72:I74)</f>
        <v>2276232.9288762906</v>
      </c>
    </row>
    <row r="78" spans="2:11">
      <c r="E78" s="153"/>
      <c r="F78" s="153"/>
      <c r="G78" s="153"/>
      <c r="H78" s="153"/>
      <c r="I78" s="153"/>
    </row>
    <row r="79" spans="2:11">
      <c r="E79" s="153"/>
      <c r="F79" s="153"/>
      <c r="G79" s="153"/>
      <c r="H79" s="153"/>
      <c r="I79" s="153"/>
      <c r="J79" s="153"/>
    </row>
    <row r="80" spans="2:11">
      <c r="E80" s="153"/>
      <c r="F80" s="153"/>
      <c r="G80" s="153"/>
      <c r="H80" s="153"/>
      <c r="I80" s="153"/>
    </row>
  </sheetData>
  <conditionalFormatting sqref="I7:I8 E8:H8 D6">
    <cfRule type="expression" dxfId="627" priority="837" stopIfTrue="1">
      <formula>D$6="Actual"</formula>
    </cfRule>
    <cfRule type="expression" dxfId="626" priority="838" stopIfTrue="1">
      <formula>D$6="Base"</formula>
    </cfRule>
  </conditionalFormatting>
  <conditionalFormatting sqref="B4:D4">
    <cfRule type="expression" dxfId="625" priority="836" stopIfTrue="1">
      <formula>Check_Model="Model in error"</formula>
    </cfRule>
  </conditionalFormatting>
  <conditionalFormatting sqref="E6:I6 Q25:X25">
    <cfRule type="cellIs" dxfId="624" priority="834" stopIfTrue="1" operator="equal">
      <formula>"Actual"</formula>
    </cfRule>
    <cfRule type="cellIs" dxfId="623" priority="835" stopIfTrue="1" operator="equal">
      <formula>"Base"</formula>
    </cfRule>
  </conditionalFormatting>
  <conditionalFormatting sqref="E7:I8">
    <cfRule type="expression" dxfId="622" priority="832" stopIfTrue="1">
      <formula>E$6="Actual"</formula>
    </cfRule>
    <cfRule type="expression" dxfId="621" priority="833" stopIfTrue="1">
      <formula>E$6="Base"</formula>
    </cfRule>
  </conditionalFormatting>
  <conditionalFormatting sqref="Q26:S27">
    <cfRule type="expression" dxfId="620" priority="828" stopIfTrue="1">
      <formula>Q$7="Actual"</formula>
    </cfRule>
    <cfRule type="expression" dxfId="619" priority="829" stopIfTrue="1">
      <formula>Q$7="Base"</formula>
    </cfRule>
  </conditionalFormatting>
  <conditionalFormatting sqref="Q26:Q27">
    <cfRule type="expression" dxfId="618" priority="824" stopIfTrue="1">
      <formula>Q$7="Actual"</formula>
    </cfRule>
    <cfRule type="expression" dxfId="617" priority="825" stopIfTrue="1">
      <formula>Q$7="Base"</formula>
    </cfRule>
  </conditionalFormatting>
  <conditionalFormatting sqref="Q26:Q27">
    <cfRule type="expression" dxfId="616" priority="822" stopIfTrue="1">
      <formula>Q$7="Actual"</formula>
    </cfRule>
    <cfRule type="expression" dxfId="615" priority="823" stopIfTrue="1">
      <formula>Q$7="Base"</formula>
    </cfRule>
  </conditionalFormatting>
  <conditionalFormatting sqref="Q26:Q27">
    <cfRule type="expression" dxfId="614" priority="820" stopIfTrue="1">
      <formula>Q$7="Actual"</formula>
    </cfRule>
    <cfRule type="expression" dxfId="613" priority="821" stopIfTrue="1">
      <formula>Q$7="Base"</formula>
    </cfRule>
  </conditionalFormatting>
  <conditionalFormatting sqref="Q26">
    <cfRule type="expression" dxfId="612" priority="818" stopIfTrue="1">
      <formula>Q$7="Actual"</formula>
    </cfRule>
    <cfRule type="expression" dxfId="611" priority="819" stopIfTrue="1">
      <formula>Q$7="Base"</formula>
    </cfRule>
  </conditionalFormatting>
  <conditionalFormatting sqref="Q27">
    <cfRule type="expression" dxfId="610" priority="816" stopIfTrue="1">
      <formula>Q$7="Actual"</formula>
    </cfRule>
    <cfRule type="expression" dxfId="609" priority="817" stopIfTrue="1">
      <formula>Q$7="Base"</formula>
    </cfRule>
  </conditionalFormatting>
  <conditionalFormatting sqref="Q26">
    <cfRule type="expression" dxfId="608" priority="814" stopIfTrue="1">
      <formula>Q$7="Actual"</formula>
    </cfRule>
    <cfRule type="expression" dxfId="607" priority="815" stopIfTrue="1">
      <formula>Q$7="Base"</formula>
    </cfRule>
  </conditionalFormatting>
  <conditionalFormatting sqref="Q26">
    <cfRule type="expression" dxfId="606" priority="812" stopIfTrue="1">
      <formula>Q$7="Actual"</formula>
    </cfRule>
    <cfRule type="expression" dxfId="605" priority="813" stopIfTrue="1">
      <formula>Q$7="Base"</formula>
    </cfRule>
  </conditionalFormatting>
  <conditionalFormatting sqref="Q26:Q27">
    <cfRule type="expression" dxfId="604" priority="810" stopIfTrue="1">
      <formula>Q$7="Actual"</formula>
    </cfRule>
    <cfRule type="expression" dxfId="603" priority="811" stopIfTrue="1">
      <formula>Q$7="Base"</formula>
    </cfRule>
  </conditionalFormatting>
  <conditionalFormatting sqref="Q26">
    <cfRule type="expression" dxfId="602" priority="808" stopIfTrue="1">
      <formula>Q$7="Actual"</formula>
    </cfRule>
    <cfRule type="expression" dxfId="601" priority="809" stopIfTrue="1">
      <formula>Q$7="Base"</formula>
    </cfRule>
  </conditionalFormatting>
  <conditionalFormatting sqref="Q26">
    <cfRule type="expression" dxfId="600" priority="806" stopIfTrue="1">
      <formula>Q$7="Actual"</formula>
    </cfRule>
    <cfRule type="expression" dxfId="599" priority="807" stopIfTrue="1">
      <formula>Q$7="Base"</formula>
    </cfRule>
  </conditionalFormatting>
  <conditionalFormatting sqref="Q26:S27">
    <cfRule type="expression" dxfId="598" priority="804" stopIfTrue="1">
      <formula>Q$7="Actual"</formula>
    </cfRule>
    <cfRule type="expression" dxfId="597" priority="805" stopIfTrue="1">
      <formula>Q$7="Base"</formula>
    </cfRule>
  </conditionalFormatting>
  <conditionalFormatting sqref="Q26:Q27">
    <cfRule type="expression" dxfId="596" priority="802" stopIfTrue="1">
      <formula>Q$7="Actual"</formula>
    </cfRule>
    <cfRule type="expression" dxfId="595" priority="803" stopIfTrue="1">
      <formula>Q$7="Base"</formula>
    </cfRule>
  </conditionalFormatting>
  <conditionalFormatting sqref="Q26:Q27">
    <cfRule type="expression" dxfId="594" priority="800" stopIfTrue="1">
      <formula>Q$7="Actual"</formula>
    </cfRule>
    <cfRule type="expression" dxfId="593" priority="801" stopIfTrue="1">
      <formula>Q$7="Base"</formula>
    </cfRule>
  </conditionalFormatting>
  <conditionalFormatting sqref="Q26:Q27">
    <cfRule type="expression" dxfId="592" priority="798" stopIfTrue="1">
      <formula>Q$7="Actual"</formula>
    </cfRule>
    <cfRule type="expression" dxfId="591" priority="799" stopIfTrue="1">
      <formula>Q$7="Base"</formula>
    </cfRule>
  </conditionalFormatting>
  <conditionalFormatting sqref="Q26">
    <cfRule type="expression" dxfId="590" priority="796" stopIfTrue="1">
      <formula>Q$7="Actual"</formula>
    </cfRule>
    <cfRule type="expression" dxfId="589" priority="797" stopIfTrue="1">
      <formula>Q$7="Base"</formula>
    </cfRule>
  </conditionalFormatting>
  <conditionalFormatting sqref="Q27">
    <cfRule type="expression" dxfId="588" priority="794" stopIfTrue="1">
      <formula>Q$7="Actual"</formula>
    </cfRule>
    <cfRule type="expression" dxfId="587" priority="795" stopIfTrue="1">
      <formula>Q$7="Base"</formula>
    </cfRule>
  </conditionalFormatting>
  <conditionalFormatting sqref="Q26">
    <cfRule type="expression" dxfId="586" priority="792" stopIfTrue="1">
      <formula>Q$7="Actual"</formula>
    </cfRule>
    <cfRule type="expression" dxfId="585" priority="793" stopIfTrue="1">
      <formula>Q$7="Base"</formula>
    </cfRule>
  </conditionalFormatting>
  <conditionalFormatting sqref="Q26">
    <cfRule type="expression" dxfId="584" priority="790" stopIfTrue="1">
      <formula>Q$7="Actual"</formula>
    </cfRule>
    <cfRule type="expression" dxfId="583" priority="791" stopIfTrue="1">
      <formula>Q$7="Base"</formula>
    </cfRule>
  </conditionalFormatting>
  <conditionalFormatting sqref="Q26:Q27">
    <cfRule type="expression" dxfId="582" priority="788" stopIfTrue="1">
      <formula>Q$7="Actual"</formula>
    </cfRule>
    <cfRule type="expression" dxfId="581" priority="789" stopIfTrue="1">
      <formula>Q$7="Base"</formula>
    </cfRule>
  </conditionalFormatting>
  <conditionalFormatting sqref="Q26">
    <cfRule type="expression" dxfId="580" priority="786" stopIfTrue="1">
      <formula>Q$7="Actual"</formula>
    </cfRule>
    <cfRule type="expression" dxfId="579" priority="787" stopIfTrue="1">
      <formula>Q$7="Base"</formula>
    </cfRule>
  </conditionalFormatting>
  <conditionalFormatting sqref="Q26">
    <cfRule type="expression" dxfId="578" priority="784" stopIfTrue="1">
      <formula>Q$7="Actual"</formula>
    </cfRule>
    <cfRule type="expression" dxfId="577" priority="785" stopIfTrue="1">
      <formula>Q$7="Base"</formula>
    </cfRule>
  </conditionalFormatting>
  <conditionalFormatting sqref="Q26:S27">
    <cfRule type="expression" dxfId="576" priority="782" stopIfTrue="1">
      <formula>Q$7="Actual"</formula>
    </cfRule>
    <cfRule type="expression" dxfId="575" priority="783" stopIfTrue="1">
      <formula>Q$7="Base"</formula>
    </cfRule>
  </conditionalFormatting>
  <conditionalFormatting sqref="Q26:Q27">
    <cfRule type="expression" dxfId="574" priority="780" stopIfTrue="1">
      <formula>Q$7="Actual"</formula>
    </cfRule>
    <cfRule type="expression" dxfId="573" priority="781" stopIfTrue="1">
      <formula>Q$7="Base"</formula>
    </cfRule>
  </conditionalFormatting>
  <conditionalFormatting sqref="Q26:Q27">
    <cfRule type="expression" dxfId="572" priority="778" stopIfTrue="1">
      <formula>Q$7="Actual"</formula>
    </cfRule>
    <cfRule type="expression" dxfId="571" priority="779" stopIfTrue="1">
      <formula>Q$7="Base"</formula>
    </cfRule>
  </conditionalFormatting>
  <conditionalFormatting sqref="Q26:Q27">
    <cfRule type="expression" dxfId="570" priority="776" stopIfTrue="1">
      <formula>Q$7="Actual"</formula>
    </cfRule>
    <cfRule type="expression" dxfId="569" priority="777" stopIfTrue="1">
      <formula>Q$7="Base"</formula>
    </cfRule>
  </conditionalFormatting>
  <conditionalFormatting sqref="Q26">
    <cfRule type="expression" dxfId="568" priority="774" stopIfTrue="1">
      <formula>Q$7="Actual"</formula>
    </cfRule>
    <cfRule type="expression" dxfId="567" priority="775" stopIfTrue="1">
      <formula>Q$7="Base"</formula>
    </cfRule>
  </conditionalFormatting>
  <conditionalFormatting sqref="Q27">
    <cfRule type="expression" dxfId="566" priority="772" stopIfTrue="1">
      <formula>Q$7="Actual"</formula>
    </cfRule>
    <cfRule type="expression" dxfId="565" priority="773" stopIfTrue="1">
      <formula>Q$7="Base"</formula>
    </cfRule>
  </conditionalFormatting>
  <conditionalFormatting sqref="Q26">
    <cfRule type="expression" dxfId="564" priority="770" stopIfTrue="1">
      <formula>Q$7="Actual"</formula>
    </cfRule>
    <cfRule type="expression" dxfId="563" priority="771" stopIfTrue="1">
      <formula>Q$7="Base"</formula>
    </cfRule>
  </conditionalFormatting>
  <conditionalFormatting sqref="Q26">
    <cfRule type="expression" dxfId="562" priority="768" stopIfTrue="1">
      <formula>Q$7="Actual"</formula>
    </cfRule>
    <cfRule type="expression" dxfId="561" priority="769" stopIfTrue="1">
      <formula>Q$7="Base"</formula>
    </cfRule>
  </conditionalFormatting>
  <conditionalFormatting sqref="Q26:Q27">
    <cfRule type="expression" dxfId="560" priority="766" stopIfTrue="1">
      <formula>Q$7="Actual"</formula>
    </cfRule>
    <cfRule type="expression" dxfId="559" priority="767" stopIfTrue="1">
      <formula>Q$7="Base"</formula>
    </cfRule>
  </conditionalFormatting>
  <conditionalFormatting sqref="Q26">
    <cfRule type="expression" dxfId="558" priority="764" stopIfTrue="1">
      <formula>Q$7="Actual"</formula>
    </cfRule>
    <cfRule type="expression" dxfId="557" priority="765" stopIfTrue="1">
      <formula>Q$7="Base"</formula>
    </cfRule>
  </conditionalFormatting>
  <conditionalFormatting sqref="Q26">
    <cfRule type="expression" dxfId="556" priority="762" stopIfTrue="1">
      <formula>Q$7="Actual"</formula>
    </cfRule>
    <cfRule type="expression" dxfId="555" priority="763" stopIfTrue="1">
      <formula>Q$7="Base"</formula>
    </cfRule>
  </conditionalFormatting>
  <conditionalFormatting sqref="Q26:S27">
    <cfRule type="expression" dxfId="554" priority="760" stopIfTrue="1">
      <formula>Q$7="Actual"</formula>
    </cfRule>
    <cfRule type="expression" dxfId="553" priority="761" stopIfTrue="1">
      <formula>Q$7="Base"</formula>
    </cfRule>
  </conditionalFormatting>
  <conditionalFormatting sqref="Q26:Q27">
    <cfRule type="expression" dxfId="552" priority="758" stopIfTrue="1">
      <formula>Q$7="Actual"</formula>
    </cfRule>
    <cfRule type="expression" dxfId="551" priority="759" stopIfTrue="1">
      <formula>Q$7="Base"</formula>
    </cfRule>
  </conditionalFormatting>
  <conditionalFormatting sqref="Q26:Q27">
    <cfRule type="expression" dxfId="550" priority="756" stopIfTrue="1">
      <formula>Q$7="Actual"</formula>
    </cfRule>
    <cfRule type="expression" dxfId="549" priority="757" stopIfTrue="1">
      <formula>Q$7="Base"</formula>
    </cfRule>
  </conditionalFormatting>
  <conditionalFormatting sqref="Q26:Q27">
    <cfRule type="expression" dxfId="548" priority="754" stopIfTrue="1">
      <formula>Q$7="Actual"</formula>
    </cfRule>
    <cfRule type="expression" dxfId="547" priority="755" stopIfTrue="1">
      <formula>Q$7="Base"</formula>
    </cfRule>
  </conditionalFormatting>
  <conditionalFormatting sqref="Q26">
    <cfRule type="expression" dxfId="546" priority="752" stopIfTrue="1">
      <formula>Q$7="Actual"</formula>
    </cfRule>
    <cfRule type="expression" dxfId="545" priority="753" stopIfTrue="1">
      <formula>Q$7="Base"</formula>
    </cfRule>
  </conditionalFormatting>
  <conditionalFormatting sqref="Q27">
    <cfRule type="expression" dxfId="544" priority="750" stopIfTrue="1">
      <formula>Q$7="Actual"</formula>
    </cfRule>
    <cfRule type="expression" dxfId="543" priority="751" stopIfTrue="1">
      <formula>Q$7="Base"</formula>
    </cfRule>
  </conditionalFormatting>
  <conditionalFormatting sqref="Q26">
    <cfRule type="expression" dxfId="542" priority="748" stopIfTrue="1">
      <formula>Q$7="Actual"</formula>
    </cfRule>
    <cfRule type="expression" dxfId="541" priority="749" stopIfTrue="1">
      <formula>Q$7="Base"</formula>
    </cfRule>
  </conditionalFormatting>
  <conditionalFormatting sqref="Q26">
    <cfRule type="expression" dxfId="540" priority="746" stopIfTrue="1">
      <formula>Q$7="Actual"</formula>
    </cfRule>
    <cfRule type="expression" dxfId="539" priority="747" stopIfTrue="1">
      <formula>Q$7="Base"</formula>
    </cfRule>
  </conditionalFormatting>
  <conditionalFormatting sqref="Q26:Q27">
    <cfRule type="expression" dxfId="538" priority="744" stopIfTrue="1">
      <formula>Q$7="Actual"</formula>
    </cfRule>
    <cfRule type="expression" dxfId="537" priority="745" stopIfTrue="1">
      <formula>Q$7="Base"</formula>
    </cfRule>
  </conditionalFormatting>
  <conditionalFormatting sqref="Q26">
    <cfRule type="expression" dxfId="536" priority="742" stopIfTrue="1">
      <formula>Q$7="Actual"</formula>
    </cfRule>
    <cfRule type="expression" dxfId="535" priority="743" stopIfTrue="1">
      <formula>Q$7="Base"</formula>
    </cfRule>
  </conditionalFormatting>
  <conditionalFormatting sqref="Q26">
    <cfRule type="expression" dxfId="534" priority="740" stopIfTrue="1">
      <formula>Q$7="Actual"</formula>
    </cfRule>
    <cfRule type="expression" dxfId="533" priority="741" stopIfTrue="1">
      <formula>Q$7="Base"</formula>
    </cfRule>
  </conditionalFormatting>
  <conditionalFormatting sqref="Q26:S27">
    <cfRule type="expression" dxfId="532" priority="738" stopIfTrue="1">
      <formula>Q$7="Actual"</formula>
    </cfRule>
    <cfRule type="expression" dxfId="531" priority="739" stopIfTrue="1">
      <formula>Q$7="Base"</formula>
    </cfRule>
  </conditionalFormatting>
  <conditionalFormatting sqref="Q26:Q27">
    <cfRule type="expression" dxfId="530" priority="736" stopIfTrue="1">
      <formula>Q$7="Actual"</formula>
    </cfRule>
    <cfRule type="expression" dxfId="529" priority="737" stopIfTrue="1">
      <formula>Q$7="Base"</formula>
    </cfRule>
  </conditionalFormatting>
  <conditionalFormatting sqref="Q26:Q27">
    <cfRule type="expression" dxfId="528" priority="734" stopIfTrue="1">
      <formula>Q$7="Actual"</formula>
    </cfRule>
    <cfRule type="expression" dxfId="527" priority="735" stopIfTrue="1">
      <formula>Q$7="Base"</formula>
    </cfRule>
  </conditionalFormatting>
  <conditionalFormatting sqref="Q26:Q27">
    <cfRule type="expression" dxfId="526" priority="732" stopIfTrue="1">
      <formula>Q$7="Actual"</formula>
    </cfRule>
    <cfRule type="expression" dxfId="525" priority="733" stopIfTrue="1">
      <formula>Q$7="Base"</formula>
    </cfRule>
  </conditionalFormatting>
  <conditionalFormatting sqref="Q26">
    <cfRule type="expression" dxfId="524" priority="730" stopIfTrue="1">
      <formula>Q$7="Actual"</formula>
    </cfRule>
    <cfRule type="expression" dxfId="523" priority="731" stopIfTrue="1">
      <formula>Q$7="Base"</formula>
    </cfRule>
  </conditionalFormatting>
  <conditionalFormatting sqref="Q27">
    <cfRule type="expression" dxfId="522" priority="728" stopIfTrue="1">
      <formula>Q$7="Actual"</formula>
    </cfRule>
    <cfRule type="expression" dxfId="521" priority="729" stopIfTrue="1">
      <formula>Q$7="Base"</formula>
    </cfRule>
  </conditionalFormatting>
  <conditionalFormatting sqref="Q26">
    <cfRule type="expression" dxfId="520" priority="726" stopIfTrue="1">
      <formula>Q$7="Actual"</formula>
    </cfRule>
    <cfRule type="expression" dxfId="519" priority="727" stopIfTrue="1">
      <formula>Q$7="Base"</formula>
    </cfRule>
  </conditionalFormatting>
  <conditionalFormatting sqref="Q26">
    <cfRule type="expression" dxfId="518" priority="724" stopIfTrue="1">
      <formula>Q$7="Actual"</formula>
    </cfRule>
    <cfRule type="expression" dxfId="517" priority="725" stopIfTrue="1">
      <formula>Q$7="Base"</formula>
    </cfRule>
  </conditionalFormatting>
  <conditionalFormatting sqref="Q26:Q27">
    <cfRule type="expression" dxfId="516" priority="722" stopIfTrue="1">
      <formula>Q$7="Actual"</formula>
    </cfRule>
    <cfRule type="expression" dxfId="515" priority="723" stopIfTrue="1">
      <formula>Q$7="Base"</formula>
    </cfRule>
  </conditionalFormatting>
  <conditionalFormatting sqref="Q26">
    <cfRule type="expression" dxfId="514" priority="720" stopIfTrue="1">
      <formula>Q$7="Actual"</formula>
    </cfRule>
    <cfRule type="expression" dxfId="513" priority="721" stopIfTrue="1">
      <formula>Q$7="Base"</formula>
    </cfRule>
  </conditionalFormatting>
  <conditionalFormatting sqref="Q26">
    <cfRule type="expression" dxfId="512" priority="718" stopIfTrue="1">
      <formula>Q$7="Actual"</formula>
    </cfRule>
    <cfRule type="expression" dxfId="511" priority="719" stopIfTrue="1">
      <formula>Q$7="Base"</formula>
    </cfRule>
  </conditionalFormatting>
  <conditionalFormatting sqref="Q26:S27">
    <cfRule type="expression" dxfId="510" priority="716" stopIfTrue="1">
      <formula>Q$7="Actual"</formula>
    </cfRule>
    <cfRule type="expression" dxfId="509" priority="717" stopIfTrue="1">
      <formula>Q$7="Base"</formula>
    </cfRule>
  </conditionalFormatting>
  <conditionalFormatting sqref="Q26:Q27">
    <cfRule type="expression" dxfId="508" priority="714" stopIfTrue="1">
      <formula>Q$7="Actual"</formula>
    </cfRule>
    <cfRule type="expression" dxfId="507" priority="715" stopIfTrue="1">
      <formula>Q$7="Base"</formula>
    </cfRule>
  </conditionalFormatting>
  <conditionalFormatting sqref="Q26:Q27">
    <cfRule type="expression" dxfId="506" priority="712" stopIfTrue="1">
      <formula>Q$7="Actual"</formula>
    </cfRule>
    <cfRule type="expression" dxfId="505" priority="713" stopIfTrue="1">
      <formula>Q$7="Base"</formula>
    </cfRule>
  </conditionalFormatting>
  <conditionalFormatting sqref="Q26:Q27">
    <cfRule type="expression" dxfId="504" priority="710" stopIfTrue="1">
      <formula>Q$7="Actual"</formula>
    </cfRule>
    <cfRule type="expression" dxfId="503" priority="711" stopIfTrue="1">
      <formula>Q$7="Base"</formula>
    </cfRule>
  </conditionalFormatting>
  <conditionalFormatting sqref="Q26">
    <cfRule type="expression" dxfId="502" priority="708" stopIfTrue="1">
      <formula>Q$7="Actual"</formula>
    </cfRule>
    <cfRule type="expression" dxfId="501" priority="709" stopIfTrue="1">
      <formula>Q$7="Base"</formula>
    </cfRule>
  </conditionalFormatting>
  <conditionalFormatting sqref="Q27">
    <cfRule type="expression" dxfId="500" priority="706" stopIfTrue="1">
      <formula>Q$7="Actual"</formula>
    </cfRule>
    <cfRule type="expression" dxfId="499" priority="707" stopIfTrue="1">
      <formula>Q$7="Base"</formula>
    </cfRule>
  </conditionalFormatting>
  <conditionalFormatting sqref="Q26">
    <cfRule type="expression" dxfId="498" priority="704" stopIfTrue="1">
      <formula>Q$7="Actual"</formula>
    </cfRule>
    <cfRule type="expression" dxfId="497" priority="705" stopIfTrue="1">
      <formula>Q$7="Base"</formula>
    </cfRule>
  </conditionalFormatting>
  <conditionalFormatting sqref="Q26">
    <cfRule type="expression" dxfId="496" priority="702" stopIfTrue="1">
      <formula>Q$7="Actual"</formula>
    </cfRule>
    <cfRule type="expression" dxfId="495" priority="703" stopIfTrue="1">
      <formula>Q$7="Base"</formula>
    </cfRule>
  </conditionalFormatting>
  <conditionalFormatting sqref="Q26:Q27">
    <cfRule type="expression" dxfId="494" priority="700" stopIfTrue="1">
      <formula>Q$7="Actual"</formula>
    </cfRule>
    <cfRule type="expression" dxfId="493" priority="701" stopIfTrue="1">
      <formula>Q$7="Base"</formula>
    </cfRule>
  </conditionalFormatting>
  <conditionalFormatting sqref="Q26">
    <cfRule type="expression" dxfId="492" priority="698" stopIfTrue="1">
      <formula>Q$7="Actual"</formula>
    </cfRule>
    <cfRule type="expression" dxfId="491" priority="699" stopIfTrue="1">
      <formula>Q$7="Base"</formula>
    </cfRule>
  </conditionalFormatting>
  <conditionalFormatting sqref="Q26">
    <cfRule type="expression" dxfId="490" priority="696" stopIfTrue="1">
      <formula>Q$7="Actual"</formula>
    </cfRule>
    <cfRule type="expression" dxfId="489" priority="697" stopIfTrue="1">
      <formula>Q$7="Base"</formula>
    </cfRule>
  </conditionalFormatting>
  <conditionalFormatting sqref="Q26:S27">
    <cfRule type="expression" dxfId="488" priority="694" stopIfTrue="1">
      <formula>Q$7="Actual"</formula>
    </cfRule>
    <cfRule type="expression" dxfId="487" priority="695" stopIfTrue="1">
      <formula>Q$7="Base"</formula>
    </cfRule>
  </conditionalFormatting>
  <conditionalFormatting sqref="Q26:Q27">
    <cfRule type="expression" dxfId="486" priority="692" stopIfTrue="1">
      <formula>Q$7="Actual"</formula>
    </cfRule>
    <cfRule type="expression" dxfId="485" priority="693" stopIfTrue="1">
      <formula>Q$7="Base"</formula>
    </cfRule>
  </conditionalFormatting>
  <conditionalFormatting sqref="Q25:Q27">
    <cfRule type="expression" dxfId="484" priority="690" stopIfTrue="1">
      <formula>Q$7="Actual"</formula>
    </cfRule>
    <cfRule type="expression" dxfId="483" priority="691" stopIfTrue="1">
      <formula>Q$7="Base"</formula>
    </cfRule>
  </conditionalFormatting>
  <conditionalFormatting sqref="Q26:Q27">
    <cfRule type="expression" dxfId="482" priority="688" stopIfTrue="1">
      <formula>Q$7="Actual"</formula>
    </cfRule>
    <cfRule type="expression" dxfId="481" priority="689" stopIfTrue="1">
      <formula>Q$7="Base"</formula>
    </cfRule>
  </conditionalFormatting>
  <conditionalFormatting sqref="Q26:Q27">
    <cfRule type="expression" dxfId="480" priority="686" stopIfTrue="1">
      <formula>Q$7="Actual"</formula>
    </cfRule>
    <cfRule type="expression" dxfId="479" priority="687" stopIfTrue="1">
      <formula>Q$7="Base"</formula>
    </cfRule>
  </conditionalFormatting>
  <conditionalFormatting sqref="Q26:Q27">
    <cfRule type="expression" dxfId="478" priority="684" stopIfTrue="1">
      <formula>Q$7="Actual"</formula>
    </cfRule>
    <cfRule type="expression" dxfId="477" priority="685" stopIfTrue="1">
      <formula>Q$7="Base"</formula>
    </cfRule>
  </conditionalFormatting>
  <conditionalFormatting sqref="Q26">
    <cfRule type="expression" dxfId="476" priority="682" stopIfTrue="1">
      <formula>Q$7="Actual"</formula>
    </cfRule>
    <cfRule type="expression" dxfId="475" priority="683" stopIfTrue="1">
      <formula>Q$7="Base"</formula>
    </cfRule>
  </conditionalFormatting>
  <conditionalFormatting sqref="Q27">
    <cfRule type="expression" dxfId="474" priority="680" stopIfTrue="1">
      <formula>Q$7="Actual"</formula>
    </cfRule>
    <cfRule type="expression" dxfId="473" priority="681" stopIfTrue="1">
      <formula>Q$7="Base"</formula>
    </cfRule>
  </conditionalFormatting>
  <conditionalFormatting sqref="Q26">
    <cfRule type="expression" dxfId="472" priority="678" stopIfTrue="1">
      <formula>Q$7="Actual"</formula>
    </cfRule>
    <cfRule type="expression" dxfId="471" priority="679" stopIfTrue="1">
      <formula>Q$7="Base"</formula>
    </cfRule>
  </conditionalFormatting>
  <conditionalFormatting sqref="Q26">
    <cfRule type="expression" dxfId="470" priority="676" stopIfTrue="1">
      <formula>Q$7="Actual"</formula>
    </cfRule>
    <cfRule type="expression" dxfId="469" priority="677" stopIfTrue="1">
      <formula>Q$7="Base"</formula>
    </cfRule>
  </conditionalFormatting>
  <conditionalFormatting sqref="Q26:Q27">
    <cfRule type="expression" dxfId="468" priority="674" stopIfTrue="1">
      <formula>Q$7="Actual"</formula>
    </cfRule>
    <cfRule type="expression" dxfId="467" priority="675" stopIfTrue="1">
      <formula>Q$7="Base"</formula>
    </cfRule>
  </conditionalFormatting>
  <conditionalFormatting sqref="Q26:Q27">
    <cfRule type="expression" dxfId="466" priority="672" stopIfTrue="1">
      <formula>Q$7="Actual"</formula>
    </cfRule>
    <cfRule type="expression" dxfId="465" priority="673" stopIfTrue="1">
      <formula>Q$7="Base"</formula>
    </cfRule>
  </conditionalFormatting>
  <conditionalFormatting sqref="Q26">
    <cfRule type="expression" dxfId="464" priority="670" stopIfTrue="1">
      <formula>Q$7="Actual"</formula>
    </cfRule>
    <cfRule type="expression" dxfId="463" priority="671" stopIfTrue="1">
      <formula>Q$7="Base"</formula>
    </cfRule>
  </conditionalFormatting>
  <conditionalFormatting sqref="Q27">
    <cfRule type="expression" dxfId="462" priority="668" stopIfTrue="1">
      <formula>Q$7="Actual"</formula>
    </cfRule>
    <cfRule type="expression" dxfId="461" priority="669" stopIfTrue="1">
      <formula>Q$7="Base"</formula>
    </cfRule>
  </conditionalFormatting>
  <conditionalFormatting sqref="Q26">
    <cfRule type="expression" dxfId="460" priority="666" stopIfTrue="1">
      <formula>Q$7="Actual"</formula>
    </cfRule>
    <cfRule type="expression" dxfId="459" priority="667" stopIfTrue="1">
      <formula>Q$7="Base"</formula>
    </cfRule>
  </conditionalFormatting>
  <conditionalFormatting sqref="Q26">
    <cfRule type="expression" dxfId="458" priority="664" stopIfTrue="1">
      <formula>Q$7="Actual"</formula>
    </cfRule>
    <cfRule type="expression" dxfId="457" priority="665" stopIfTrue="1">
      <formula>Q$7="Base"</formula>
    </cfRule>
  </conditionalFormatting>
  <conditionalFormatting sqref="Q26:Q27">
    <cfRule type="expression" dxfId="456" priority="662" stopIfTrue="1">
      <formula>Q$7="Actual"</formula>
    </cfRule>
    <cfRule type="expression" dxfId="455" priority="663" stopIfTrue="1">
      <formula>Q$7="Base"</formula>
    </cfRule>
  </conditionalFormatting>
  <conditionalFormatting sqref="Q26">
    <cfRule type="expression" dxfId="454" priority="660" stopIfTrue="1">
      <formula>Q$7="Actual"</formula>
    </cfRule>
    <cfRule type="expression" dxfId="453" priority="661" stopIfTrue="1">
      <formula>Q$7="Base"</formula>
    </cfRule>
  </conditionalFormatting>
  <conditionalFormatting sqref="Q26">
    <cfRule type="expression" dxfId="452" priority="658" stopIfTrue="1">
      <formula>Q$7="Actual"</formula>
    </cfRule>
    <cfRule type="expression" dxfId="451" priority="659" stopIfTrue="1">
      <formula>Q$7="Base"</formula>
    </cfRule>
  </conditionalFormatting>
  <conditionalFormatting sqref="Q26:Q27">
    <cfRule type="expression" dxfId="450" priority="656" stopIfTrue="1">
      <formula>Q$7="Actual"</formula>
    </cfRule>
    <cfRule type="expression" dxfId="449" priority="657" stopIfTrue="1">
      <formula>Q$7="Base"</formula>
    </cfRule>
  </conditionalFormatting>
  <conditionalFormatting sqref="Q26">
    <cfRule type="expression" dxfId="448" priority="654" stopIfTrue="1">
      <formula>Q$7="Actual"</formula>
    </cfRule>
    <cfRule type="expression" dxfId="447" priority="655" stopIfTrue="1">
      <formula>Q$7="Base"</formula>
    </cfRule>
  </conditionalFormatting>
  <conditionalFormatting sqref="Q26">
    <cfRule type="expression" dxfId="446" priority="652" stopIfTrue="1">
      <formula>Q$7="Actual"</formula>
    </cfRule>
    <cfRule type="expression" dxfId="445" priority="653" stopIfTrue="1">
      <formula>Q$7="Base"</formula>
    </cfRule>
  </conditionalFormatting>
  <conditionalFormatting sqref="Q26:S27">
    <cfRule type="expression" dxfId="444" priority="650" stopIfTrue="1">
      <formula>Q$7="Actual"</formula>
    </cfRule>
    <cfRule type="expression" dxfId="443" priority="651" stopIfTrue="1">
      <formula>Q$7="Base"</formula>
    </cfRule>
  </conditionalFormatting>
  <conditionalFormatting sqref="Q26:Q27">
    <cfRule type="expression" dxfId="442" priority="648" stopIfTrue="1">
      <formula>Q$7="Actual"</formula>
    </cfRule>
    <cfRule type="expression" dxfId="441" priority="649" stopIfTrue="1">
      <formula>Q$7="Base"</formula>
    </cfRule>
  </conditionalFormatting>
  <conditionalFormatting sqref="Q25:Q27">
    <cfRule type="expression" dxfId="440" priority="646" stopIfTrue="1">
      <formula>Q$7="Actual"</formula>
    </cfRule>
    <cfRule type="expression" dxfId="439" priority="647" stopIfTrue="1">
      <formula>Q$7="Base"</formula>
    </cfRule>
  </conditionalFormatting>
  <conditionalFormatting sqref="Q26:Q27">
    <cfRule type="expression" dxfId="438" priority="644" stopIfTrue="1">
      <formula>Q$7="Actual"</formula>
    </cfRule>
    <cfRule type="expression" dxfId="437" priority="645" stopIfTrue="1">
      <formula>Q$7="Base"</formula>
    </cfRule>
  </conditionalFormatting>
  <conditionalFormatting sqref="Q26:Q27">
    <cfRule type="expression" dxfId="436" priority="642" stopIfTrue="1">
      <formula>Q$7="Actual"</formula>
    </cfRule>
    <cfRule type="expression" dxfId="435" priority="643" stopIfTrue="1">
      <formula>Q$7="Base"</formula>
    </cfRule>
  </conditionalFormatting>
  <conditionalFormatting sqref="Q26:Q27">
    <cfRule type="expression" dxfId="434" priority="640" stopIfTrue="1">
      <formula>Q$7="Actual"</formula>
    </cfRule>
    <cfRule type="expression" dxfId="433" priority="641" stopIfTrue="1">
      <formula>Q$7="Base"</formula>
    </cfRule>
  </conditionalFormatting>
  <conditionalFormatting sqref="Q26">
    <cfRule type="expression" dxfId="432" priority="638" stopIfTrue="1">
      <formula>Q$7="Actual"</formula>
    </cfRule>
    <cfRule type="expression" dxfId="431" priority="639" stopIfTrue="1">
      <formula>Q$7="Base"</formula>
    </cfRule>
  </conditionalFormatting>
  <conditionalFormatting sqref="Q27">
    <cfRule type="expression" dxfId="430" priority="636" stopIfTrue="1">
      <formula>Q$7="Actual"</formula>
    </cfRule>
    <cfRule type="expression" dxfId="429" priority="637" stopIfTrue="1">
      <formula>Q$7="Base"</formula>
    </cfRule>
  </conditionalFormatting>
  <conditionalFormatting sqref="Q26">
    <cfRule type="expression" dxfId="428" priority="634" stopIfTrue="1">
      <formula>Q$7="Actual"</formula>
    </cfRule>
    <cfRule type="expression" dxfId="427" priority="635" stopIfTrue="1">
      <formula>Q$7="Base"</formula>
    </cfRule>
  </conditionalFormatting>
  <conditionalFormatting sqref="Q26">
    <cfRule type="expression" dxfId="426" priority="632" stopIfTrue="1">
      <formula>Q$7="Actual"</formula>
    </cfRule>
    <cfRule type="expression" dxfId="425" priority="633" stopIfTrue="1">
      <formula>Q$7="Base"</formula>
    </cfRule>
  </conditionalFormatting>
  <conditionalFormatting sqref="Q26:Q27">
    <cfRule type="expression" dxfId="424" priority="630" stopIfTrue="1">
      <formula>Q$7="Actual"</formula>
    </cfRule>
    <cfRule type="expression" dxfId="423" priority="631" stopIfTrue="1">
      <formula>Q$7="Base"</formula>
    </cfRule>
  </conditionalFormatting>
  <conditionalFormatting sqref="Q26:Q27">
    <cfRule type="expression" dxfId="422" priority="628" stopIfTrue="1">
      <formula>Q$7="Actual"</formula>
    </cfRule>
    <cfRule type="expression" dxfId="421" priority="629" stopIfTrue="1">
      <formula>Q$7="Base"</formula>
    </cfRule>
  </conditionalFormatting>
  <conditionalFormatting sqref="Q26">
    <cfRule type="expression" dxfId="420" priority="626" stopIfTrue="1">
      <formula>Q$7="Actual"</formula>
    </cfRule>
    <cfRule type="expression" dxfId="419" priority="627" stopIfTrue="1">
      <formula>Q$7="Base"</formula>
    </cfRule>
  </conditionalFormatting>
  <conditionalFormatting sqref="Q27">
    <cfRule type="expression" dxfId="418" priority="624" stopIfTrue="1">
      <formula>Q$7="Actual"</formula>
    </cfRule>
    <cfRule type="expression" dxfId="417" priority="625" stopIfTrue="1">
      <formula>Q$7="Base"</formula>
    </cfRule>
  </conditionalFormatting>
  <conditionalFormatting sqref="Q26">
    <cfRule type="expression" dxfId="416" priority="622" stopIfTrue="1">
      <formula>Q$7="Actual"</formula>
    </cfRule>
    <cfRule type="expression" dxfId="415" priority="623" stopIfTrue="1">
      <formula>Q$7="Base"</formula>
    </cfRule>
  </conditionalFormatting>
  <conditionalFormatting sqref="Q26">
    <cfRule type="expression" dxfId="414" priority="620" stopIfTrue="1">
      <formula>Q$7="Actual"</formula>
    </cfRule>
    <cfRule type="expression" dxfId="413" priority="621" stopIfTrue="1">
      <formula>Q$7="Base"</formula>
    </cfRule>
  </conditionalFormatting>
  <conditionalFormatting sqref="Q26:Q27">
    <cfRule type="expression" dxfId="412" priority="618" stopIfTrue="1">
      <formula>Q$7="Actual"</formula>
    </cfRule>
    <cfRule type="expression" dxfId="411" priority="619" stopIfTrue="1">
      <formula>Q$7="Base"</formula>
    </cfRule>
  </conditionalFormatting>
  <conditionalFormatting sqref="Q26">
    <cfRule type="expression" dxfId="410" priority="616" stopIfTrue="1">
      <formula>Q$7="Actual"</formula>
    </cfRule>
    <cfRule type="expression" dxfId="409" priority="617" stopIfTrue="1">
      <formula>Q$7="Base"</formula>
    </cfRule>
  </conditionalFormatting>
  <conditionalFormatting sqref="Q26">
    <cfRule type="expression" dxfId="408" priority="614" stopIfTrue="1">
      <formula>Q$7="Actual"</formula>
    </cfRule>
    <cfRule type="expression" dxfId="407" priority="615" stopIfTrue="1">
      <formula>Q$7="Base"</formula>
    </cfRule>
  </conditionalFormatting>
  <conditionalFormatting sqref="Q26:Q27">
    <cfRule type="expression" dxfId="406" priority="612" stopIfTrue="1">
      <formula>Q$7="Actual"</formula>
    </cfRule>
    <cfRule type="expression" dxfId="405" priority="613" stopIfTrue="1">
      <formula>Q$7="Base"</formula>
    </cfRule>
  </conditionalFormatting>
  <conditionalFormatting sqref="Q26">
    <cfRule type="expression" dxfId="404" priority="610" stopIfTrue="1">
      <formula>Q$7="Actual"</formula>
    </cfRule>
    <cfRule type="expression" dxfId="403" priority="611" stopIfTrue="1">
      <formula>Q$7="Base"</formula>
    </cfRule>
  </conditionalFormatting>
  <conditionalFormatting sqref="Q26">
    <cfRule type="expression" dxfId="402" priority="608" stopIfTrue="1">
      <formula>Q$7="Actual"</formula>
    </cfRule>
    <cfRule type="expression" dxfId="401" priority="609" stopIfTrue="1">
      <formula>Q$7="Base"</formula>
    </cfRule>
  </conditionalFormatting>
  <conditionalFormatting sqref="Q26:S27">
    <cfRule type="expression" dxfId="400" priority="606" stopIfTrue="1">
      <formula>Q$7="Actual"</formula>
    </cfRule>
    <cfRule type="expression" dxfId="399" priority="607" stopIfTrue="1">
      <formula>Q$7="Base"</formula>
    </cfRule>
  </conditionalFormatting>
  <conditionalFormatting sqref="Q26:Q27">
    <cfRule type="expression" dxfId="398" priority="604" stopIfTrue="1">
      <formula>Q$7="Actual"</formula>
    </cfRule>
    <cfRule type="expression" dxfId="397" priority="605" stopIfTrue="1">
      <formula>Q$7="Base"</formula>
    </cfRule>
  </conditionalFormatting>
  <conditionalFormatting sqref="Q26:Q27">
    <cfRule type="expression" dxfId="396" priority="602" stopIfTrue="1">
      <formula>Q$7="Actual"</formula>
    </cfRule>
    <cfRule type="expression" dxfId="395" priority="603" stopIfTrue="1">
      <formula>Q$7="Base"</formula>
    </cfRule>
  </conditionalFormatting>
  <conditionalFormatting sqref="Q26:Q27">
    <cfRule type="expression" dxfId="394" priority="600" stopIfTrue="1">
      <formula>Q$7="Actual"</formula>
    </cfRule>
    <cfRule type="expression" dxfId="393" priority="601" stopIfTrue="1">
      <formula>Q$7="Base"</formula>
    </cfRule>
  </conditionalFormatting>
  <conditionalFormatting sqref="Q26">
    <cfRule type="expression" dxfId="392" priority="598" stopIfTrue="1">
      <formula>Q$7="Actual"</formula>
    </cfRule>
    <cfRule type="expression" dxfId="391" priority="599" stopIfTrue="1">
      <formula>Q$7="Base"</formula>
    </cfRule>
  </conditionalFormatting>
  <conditionalFormatting sqref="Q27">
    <cfRule type="expression" dxfId="390" priority="596" stopIfTrue="1">
      <formula>Q$7="Actual"</formula>
    </cfRule>
    <cfRule type="expression" dxfId="389" priority="597" stopIfTrue="1">
      <formula>Q$7="Base"</formula>
    </cfRule>
  </conditionalFormatting>
  <conditionalFormatting sqref="Q26">
    <cfRule type="expression" dxfId="388" priority="594" stopIfTrue="1">
      <formula>Q$7="Actual"</formula>
    </cfRule>
    <cfRule type="expression" dxfId="387" priority="595" stopIfTrue="1">
      <formula>Q$7="Base"</formula>
    </cfRule>
  </conditionalFormatting>
  <conditionalFormatting sqref="Q26">
    <cfRule type="expression" dxfId="386" priority="592" stopIfTrue="1">
      <formula>Q$7="Actual"</formula>
    </cfRule>
    <cfRule type="expression" dxfId="385" priority="593" stopIfTrue="1">
      <formula>Q$7="Base"</formula>
    </cfRule>
  </conditionalFormatting>
  <conditionalFormatting sqref="Q26:Q27">
    <cfRule type="expression" dxfId="384" priority="590" stopIfTrue="1">
      <formula>Q$7="Actual"</formula>
    </cfRule>
    <cfRule type="expression" dxfId="383" priority="591" stopIfTrue="1">
      <formula>Q$7="Base"</formula>
    </cfRule>
  </conditionalFormatting>
  <conditionalFormatting sqref="Q26">
    <cfRule type="expression" dxfId="382" priority="588" stopIfTrue="1">
      <formula>Q$7="Actual"</formula>
    </cfRule>
    <cfRule type="expression" dxfId="381" priority="589" stopIfTrue="1">
      <formula>Q$7="Base"</formula>
    </cfRule>
  </conditionalFormatting>
  <conditionalFormatting sqref="Q26">
    <cfRule type="expression" dxfId="380" priority="586" stopIfTrue="1">
      <formula>Q$7="Actual"</formula>
    </cfRule>
    <cfRule type="expression" dxfId="379" priority="587" stopIfTrue="1">
      <formula>Q$7="Base"</formula>
    </cfRule>
  </conditionalFormatting>
  <conditionalFormatting sqref="Q26:S27">
    <cfRule type="expression" dxfId="378" priority="584" stopIfTrue="1">
      <formula>Q$7="Actual"</formula>
    </cfRule>
    <cfRule type="expression" dxfId="377" priority="585" stopIfTrue="1">
      <formula>Q$7="Base"</formula>
    </cfRule>
  </conditionalFormatting>
  <conditionalFormatting sqref="Q26:Q27">
    <cfRule type="expression" dxfId="376" priority="582" stopIfTrue="1">
      <formula>Q$7="Actual"</formula>
    </cfRule>
    <cfRule type="expression" dxfId="375" priority="583" stopIfTrue="1">
      <formula>Q$7="Base"</formula>
    </cfRule>
  </conditionalFormatting>
  <conditionalFormatting sqref="Q26:Q27">
    <cfRule type="expression" dxfId="374" priority="580" stopIfTrue="1">
      <formula>Q$7="Actual"</formula>
    </cfRule>
    <cfRule type="expression" dxfId="373" priority="581" stopIfTrue="1">
      <formula>Q$7="Base"</formula>
    </cfRule>
  </conditionalFormatting>
  <conditionalFormatting sqref="Q26:Q27">
    <cfRule type="expression" dxfId="372" priority="578" stopIfTrue="1">
      <formula>Q$7="Actual"</formula>
    </cfRule>
    <cfRule type="expression" dxfId="371" priority="579" stopIfTrue="1">
      <formula>Q$7="Base"</formula>
    </cfRule>
  </conditionalFormatting>
  <conditionalFormatting sqref="Q26">
    <cfRule type="expression" dxfId="370" priority="576" stopIfTrue="1">
      <formula>Q$7="Actual"</formula>
    </cfRule>
    <cfRule type="expression" dxfId="369" priority="577" stopIfTrue="1">
      <formula>Q$7="Base"</formula>
    </cfRule>
  </conditionalFormatting>
  <conditionalFormatting sqref="Q27">
    <cfRule type="expression" dxfId="368" priority="574" stopIfTrue="1">
      <formula>Q$7="Actual"</formula>
    </cfRule>
    <cfRule type="expression" dxfId="367" priority="575" stopIfTrue="1">
      <formula>Q$7="Base"</formula>
    </cfRule>
  </conditionalFormatting>
  <conditionalFormatting sqref="Q26">
    <cfRule type="expression" dxfId="366" priority="572" stopIfTrue="1">
      <formula>Q$7="Actual"</formula>
    </cfRule>
    <cfRule type="expression" dxfId="365" priority="573" stopIfTrue="1">
      <formula>Q$7="Base"</formula>
    </cfRule>
  </conditionalFormatting>
  <conditionalFormatting sqref="Q26">
    <cfRule type="expression" dxfId="364" priority="570" stopIfTrue="1">
      <formula>Q$7="Actual"</formula>
    </cfRule>
    <cfRule type="expression" dxfId="363" priority="571" stopIfTrue="1">
      <formula>Q$7="Base"</formula>
    </cfRule>
  </conditionalFormatting>
  <conditionalFormatting sqref="Q26:Q27">
    <cfRule type="expression" dxfId="362" priority="568" stopIfTrue="1">
      <formula>Q$7="Actual"</formula>
    </cfRule>
    <cfRule type="expression" dxfId="361" priority="569" stopIfTrue="1">
      <formula>Q$7="Base"</formula>
    </cfRule>
  </conditionalFormatting>
  <conditionalFormatting sqref="Q26">
    <cfRule type="expression" dxfId="360" priority="566" stopIfTrue="1">
      <formula>Q$7="Actual"</formula>
    </cfRule>
    <cfRule type="expression" dxfId="359" priority="567" stopIfTrue="1">
      <formula>Q$7="Base"</formula>
    </cfRule>
  </conditionalFormatting>
  <conditionalFormatting sqref="Q26">
    <cfRule type="expression" dxfId="358" priority="564" stopIfTrue="1">
      <formula>Q$7="Actual"</formula>
    </cfRule>
    <cfRule type="expression" dxfId="357" priority="565" stopIfTrue="1">
      <formula>Q$7="Base"</formula>
    </cfRule>
  </conditionalFormatting>
  <conditionalFormatting sqref="Q26:S27">
    <cfRule type="expression" dxfId="356" priority="562" stopIfTrue="1">
      <formula>Q$7="Actual"</formula>
    </cfRule>
    <cfRule type="expression" dxfId="355" priority="563" stopIfTrue="1">
      <formula>Q$7="Base"</formula>
    </cfRule>
  </conditionalFormatting>
  <conditionalFormatting sqref="Q26:Q27">
    <cfRule type="expression" dxfId="354" priority="560" stopIfTrue="1">
      <formula>Q$7="Actual"</formula>
    </cfRule>
    <cfRule type="expression" dxfId="353" priority="561" stopIfTrue="1">
      <formula>Q$7="Base"</formula>
    </cfRule>
  </conditionalFormatting>
  <conditionalFormatting sqref="Q26:Q27">
    <cfRule type="expression" dxfId="352" priority="558" stopIfTrue="1">
      <formula>Q$7="Actual"</formula>
    </cfRule>
    <cfRule type="expression" dxfId="351" priority="559" stopIfTrue="1">
      <formula>Q$7="Base"</formula>
    </cfRule>
  </conditionalFormatting>
  <conditionalFormatting sqref="Q26:Q27">
    <cfRule type="expression" dxfId="350" priority="556" stopIfTrue="1">
      <formula>Q$7="Actual"</formula>
    </cfRule>
    <cfRule type="expression" dxfId="349" priority="557" stopIfTrue="1">
      <formula>Q$7="Base"</formula>
    </cfRule>
  </conditionalFormatting>
  <conditionalFormatting sqref="Q26">
    <cfRule type="expression" dxfId="348" priority="554" stopIfTrue="1">
      <formula>Q$7="Actual"</formula>
    </cfRule>
    <cfRule type="expression" dxfId="347" priority="555" stopIfTrue="1">
      <formula>Q$7="Base"</formula>
    </cfRule>
  </conditionalFormatting>
  <conditionalFormatting sqref="Q27">
    <cfRule type="expression" dxfId="346" priority="552" stopIfTrue="1">
      <formula>Q$7="Actual"</formula>
    </cfRule>
    <cfRule type="expression" dxfId="345" priority="553" stopIfTrue="1">
      <formula>Q$7="Base"</formula>
    </cfRule>
  </conditionalFormatting>
  <conditionalFormatting sqref="Q26">
    <cfRule type="expression" dxfId="344" priority="550" stopIfTrue="1">
      <formula>Q$7="Actual"</formula>
    </cfRule>
    <cfRule type="expression" dxfId="343" priority="551" stopIfTrue="1">
      <formula>Q$7="Base"</formula>
    </cfRule>
  </conditionalFormatting>
  <conditionalFormatting sqref="Q26">
    <cfRule type="expression" dxfId="342" priority="548" stopIfTrue="1">
      <formula>Q$7="Actual"</formula>
    </cfRule>
    <cfRule type="expression" dxfId="341" priority="549" stopIfTrue="1">
      <formula>Q$7="Base"</formula>
    </cfRule>
  </conditionalFormatting>
  <conditionalFormatting sqref="Q26:Q27">
    <cfRule type="expression" dxfId="340" priority="546" stopIfTrue="1">
      <formula>Q$7="Actual"</formula>
    </cfRule>
    <cfRule type="expression" dxfId="339" priority="547" stopIfTrue="1">
      <formula>Q$7="Base"</formula>
    </cfRule>
  </conditionalFormatting>
  <conditionalFormatting sqref="Q26">
    <cfRule type="expression" dxfId="338" priority="544" stopIfTrue="1">
      <formula>Q$7="Actual"</formula>
    </cfRule>
    <cfRule type="expression" dxfId="337" priority="545" stopIfTrue="1">
      <formula>Q$7="Base"</formula>
    </cfRule>
  </conditionalFormatting>
  <conditionalFormatting sqref="Q26">
    <cfRule type="expression" dxfId="336" priority="542" stopIfTrue="1">
      <formula>Q$7="Actual"</formula>
    </cfRule>
    <cfRule type="expression" dxfId="335" priority="543" stopIfTrue="1">
      <formula>Q$7="Base"</formula>
    </cfRule>
  </conditionalFormatting>
  <conditionalFormatting sqref="Q26:S27">
    <cfRule type="expression" dxfId="334" priority="540" stopIfTrue="1">
      <formula>Q$7="Actual"</formula>
    </cfRule>
    <cfRule type="expression" dxfId="333" priority="541" stopIfTrue="1">
      <formula>Q$7="Base"</formula>
    </cfRule>
  </conditionalFormatting>
  <conditionalFormatting sqref="Q26:Q27">
    <cfRule type="expression" dxfId="332" priority="538" stopIfTrue="1">
      <formula>Q$7="Actual"</formula>
    </cfRule>
    <cfRule type="expression" dxfId="331" priority="539" stopIfTrue="1">
      <formula>Q$7="Base"</formula>
    </cfRule>
  </conditionalFormatting>
  <conditionalFormatting sqref="Q26:Q27">
    <cfRule type="expression" dxfId="330" priority="536" stopIfTrue="1">
      <formula>Q$7="Actual"</formula>
    </cfRule>
    <cfRule type="expression" dxfId="329" priority="537" stopIfTrue="1">
      <formula>Q$7="Base"</formula>
    </cfRule>
  </conditionalFormatting>
  <conditionalFormatting sqref="Q26:Q27">
    <cfRule type="expression" dxfId="328" priority="534" stopIfTrue="1">
      <formula>Q$7="Actual"</formula>
    </cfRule>
    <cfRule type="expression" dxfId="327" priority="535" stopIfTrue="1">
      <formula>Q$7="Base"</formula>
    </cfRule>
  </conditionalFormatting>
  <conditionalFormatting sqref="Q26">
    <cfRule type="expression" dxfId="326" priority="532" stopIfTrue="1">
      <formula>Q$7="Actual"</formula>
    </cfRule>
    <cfRule type="expression" dxfId="325" priority="533" stopIfTrue="1">
      <formula>Q$7="Base"</formula>
    </cfRule>
  </conditionalFormatting>
  <conditionalFormatting sqref="Q27">
    <cfRule type="expression" dxfId="324" priority="530" stopIfTrue="1">
      <formula>Q$7="Actual"</formula>
    </cfRule>
    <cfRule type="expression" dxfId="323" priority="531" stopIfTrue="1">
      <formula>Q$7="Base"</formula>
    </cfRule>
  </conditionalFormatting>
  <conditionalFormatting sqref="Q26">
    <cfRule type="expression" dxfId="322" priority="528" stopIfTrue="1">
      <formula>Q$7="Actual"</formula>
    </cfRule>
    <cfRule type="expression" dxfId="321" priority="529" stopIfTrue="1">
      <formula>Q$7="Base"</formula>
    </cfRule>
  </conditionalFormatting>
  <conditionalFormatting sqref="Q26">
    <cfRule type="expression" dxfId="320" priority="526" stopIfTrue="1">
      <formula>Q$7="Actual"</formula>
    </cfRule>
    <cfRule type="expression" dxfId="319" priority="527" stopIfTrue="1">
      <formula>Q$7="Base"</formula>
    </cfRule>
  </conditionalFormatting>
  <conditionalFormatting sqref="Q26:Q27">
    <cfRule type="expression" dxfId="318" priority="524" stopIfTrue="1">
      <formula>Q$7="Actual"</formula>
    </cfRule>
    <cfRule type="expression" dxfId="317" priority="525" stopIfTrue="1">
      <formula>Q$7="Base"</formula>
    </cfRule>
  </conditionalFormatting>
  <conditionalFormatting sqref="Q26">
    <cfRule type="expression" dxfId="316" priority="522" stopIfTrue="1">
      <formula>Q$7="Actual"</formula>
    </cfRule>
    <cfRule type="expression" dxfId="315" priority="523" stopIfTrue="1">
      <formula>Q$7="Base"</formula>
    </cfRule>
  </conditionalFormatting>
  <conditionalFormatting sqref="Q26">
    <cfRule type="expression" dxfId="314" priority="520" stopIfTrue="1">
      <formula>Q$7="Actual"</formula>
    </cfRule>
    <cfRule type="expression" dxfId="313" priority="521" stopIfTrue="1">
      <formula>Q$7="Base"</formula>
    </cfRule>
  </conditionalFormatting>
  <conditionalFormatting sqref="Q26:S27">
    <cfRule type="expression" dxfId="312" priority="518" stopIfTrue="1">
      <formula>Q$7="Actual"</formula>
    </cfRule>
    <cfRule type="expression" dxfId="311" priority="519" stopIfTrue="1">
      <formula>Q$7="Base"</formula>
    </cfRule>
  </conditionalFormatting>
  <conditionalFormatting sqref="Q26:Q27">
    <cfRule type="expression" dxfId="310" priority="516" stopIfTrue="1">
      <formula>Q$7="Actual"</formula>
    </cfRule>
    <cfRule type="expression" dxfId="309" priority="517" stopIfTrue="1">
      <formula>Q$7="Base"</formula>
    </cfRule>
  </conditionalFormatting>
  <conditionalFormatting sqref="Q26:Q27">
    <cfRule type="expression" dxfId="308" priority="514" stopIfTrue="1">
      <formula>Q$7="Actual"</formula>
    </cfRule>
    <cfRule type="expression" dxfId="307" priority="515" stopIfTrue="1">
      <formula>Q$7="Base"</formula>
    </cfRule>
  </conditionalFormatting>
  <conditionalFormatting sqref="Q26:Q27">
    <cfRule type="expression" dxfId="306" priority="512" stopIfTrue="1">
      <formula>Q$7="Actual"</formula>
    </cfRule>
    <cfRule type="expression" dxfId="305" priority="513" stopIfTrue="1">
      <formula>Q$7="Base"</formula>
    </cfRule>
  </conditionalFormatting>
  <conditionalFormatting sqref="Q26">
    <cfRule type="expression" dxfId="304" priority="510" stopIfTrue="1">
      <formula>Q$7="Actual"</formula>
    </cfRule>
    <cfRule type="expression" dxfId="303" priority="511" stopIfTrue="1">
      <formula>Q$7="Base"</formula>
    </cfRule>
  </conditionalFormatting>
  <conditionalFormatting sqref="Q27">
    <cfRule type="expression" dxfId="302" priority="508" stopIfTrue="1">
      <formula>Q$7="Actual"</formula>
    </cfRule>
    <cfRule type="expression" dxfId="301" priority="509" stopIfTrue="1">
      <formula>Q$7="Base"</formula>
    </cfRule>
  </conditionalFormatting>
  <conditionalFormatting sqref="Q26">
    <cfRule type="expression" dxfId="300" priority="506" stopIfTrue="1">
      <formula>Q$7="Actual"</formula>
    </cfRule>
    <cfRule type="expression" dxfId="299" priority="507" stopIfTrue="1">
      <formula>Q$7="Base"</formula>
    </cfRule>
  </conditionalFormatting>
  <conditionalFormatting sqref="Q26">
    <cfRule type="expression" dxfId="298" priority="504" stopIfTrue="1">
      <formula>Q$7="Actual"</formula>
    </cfRule>
    <cfRule type="expression" dxfId="297" priority="505" stopIfTrue="1">
      <formula>Q$7="Base"</formula>
    </cfRule>
  </conditionalFormatting>
  <conditionalFormatting sqref="Q26:Q27">
    <cfRule type="expression" dxfId="296" priority="502" stopIfTrue="1">
      <formula>Q$7="Actual"</formula>
    </cfRule>
    <cfRule type="expression" dxfId="295" priority="503" stopIfTrue="1">
      <formula>Q$7="Base"</formula>
    </cfRule>
  </conditionalFormatting>
  <conditionalFormatting sqref="Q26">
    <cfRule type="expression" dxfId="294" priority="500" stopIfTrue="1">
      <formula>Q$7="Actual"</formula>
    </cfRule>
    <cfRule type="expression" dxfId="293" priority="501" stopIfTrue="1">
      <formula>Q$7="Base"</formula>
    </cfRule>
  </conditionalFormatting>
  <conditionalFormatting sqref="Q26">
    <cfRule type="expression" dxfId="292" priority="498" stopIfTrue="1">
      <formula>Q$7="Actual"</formula>
    </cfRule>
    <cfRule type="expression" dxfId="291" priority="499" stopIfTrue="1">
      <formula>Q$7="Base"</formula>
    </cfRule>
  </conditionalFormatting>
  <conditionalFormatting sqref="Q26:S27">
    <cfRule type="expression" dxfId="290" priority="496" stopIfTrue="1">
      <formula>Q$7="Actual"</formula>
    </cfRule>
    <cfRule type="expression" dxfId="289" priority="497" stopIfTrue="1">
      <formula>Q$7="Base"</formula>
    </cfRule>
  </conditionalFormatting>
  <conditionalFormatting sqref="Q26:Q27">
    <cfRule type="expression" dxfId="288" priority="494" stopIfTrue="1">
      <formula>Q$7="Actual"</formula>
    </cfRule>
    <cfRule type="expression" dxfId="287" priority="495" stopIfTrue="1">
      <formula>Q$7="Base"</formula>
    </cfRule>
  </conditionalFormatting>
  <conditionalFormatting sqref="Q26:Q27">
    <cfRule type="expression" dxfId="286" priority="492" stopIfTrue="1">
      <formula>Q$7="Actual"</formula>
    </cfRule>
    <cfRule type="expression" dxfId="285" priority="493" stopIfTrue="1">
      <formula>Q$7="Base"</formula>
    </cfRule>
  </conditionalFormatting>
  <conditionalFormatting sqref="Q26:Q27">
    <cfRule type="expression" dxfId="284" priority="490" stopIfTrue="1">
      <formula>Q$7="Actual"</formula>
    </cfRule>
    <cfRule type="expression" dxfId="283" priority="491" stopIfTrue="1">
      <formula>Q$7="Base"</formula>
    </cfRule>
  </conditionalFormatting>
  <conditionalFormatting sqref="Q26">
    <cfRule type="expression" dxfId="282" priority="488" stopIfTrue="1">
      <formula>Q$7="Actual"</formula>
    </cfRule>
    <cfRule type="expression" dxfId="281" priority="489" stopIfTrue="1">
      <formula>Q$7="Base"</formula>
    </cfRule>
  </conditionalFormatting>
  <conditionalFormatting sqref="Q27">
    <cfRule type="expression" dxfId="280" priority="486" stopIfTrue="1">
      <formula>Q$7="Actual"</formula>
    </cfRule>
    <cfRule type="expression" dxfId="279" priority="487" stopIfTrue="1">
      <formula>Q$7="Base"</formula>
    </cfRule>
  </conditionalFormatting>
  <conditionalFormatting sqref="Q26">
    <cfRule type="expression" dxfId="278" priority="484" stopIfTrue="1">
      <formula>Q$7="Actual"</formula>
    </cfRule>
    <cfRule type="expression" dxfId="277" priority="485" stopIfTrue="1">
      <formula>Q$7="Base"</formula>
    </cfRule>
  </conditionalFormatting>
  <conditionalFormatting sqref="Q26">
    <cfRule type="expression" dxfId="276" priority="482" stopIfTrue="1">
      <formula>Q$7="Actual"</formula>
    </cfRule>
    <cfRule type="expression" dxfId="275" priority="483" stopIfTrue="1">
      <formula>Q$7="Base"</formula>
    </cfRule>
  </conditionalFormatting>
  <conditionalFormatting sqref="Q26:Q27">
    <cfRule type="expression" dxfId="274" priority="480" stopIfTrue="1">
      <formula>Q$7="Actual"</formula>
    </cfRule>
    <cfRule type="expression" dxfId="273" priority="481" stopIfTrue="1">
      <formula>Q$7="Base"</formula>
    </cfRule>
  </conditionalFormatting>
  <conditionalFormatting sqref="Q26">
    <cfRule type="expression" dxfId="272" priority="478" stopIfTrue="1">
      <formula>Q$7="Actual"</formula>
    </cfRule>
    <cfRule type="expression" dxfId="271" priority="479" stopIfTrue="1">
      <formula>Q$7="Base"</formula>
    </cfRule>
  </conditionalFormatting>
  <conditionalFormatting sqref="Q26">
    <cfRule type="expression" dxfId="270" priority="476" stopIfTrue="1">
      <formula>Q$7="Actual"</formula>
    </cfRule>
    <cfRule type="expression" dxfId="269" priority="477" stopIfTrue="1">
      <formula>Q$7="Base"</formula>
    </cfRule>
  </conditionalFormatting>
  <conditionalFormatting sqref="S26:S27">
    <cfRule type="expression" dxfId="268" priority="474" stopIfTrue="1">
      <formula>S$7="Actual"</formula>
    </cfRule>
    <cfRule type="expression" dxfId="267" priority="475" stopIfTrue="1">
      <formula>S$7="Base"</formula>
    </cfRule>
  </conditionalFormatting>
  <conditionalFormatting sqref="S26:S27">
    <cfRule type="expression" dxfId="266" priority="472" stopIfTrue="1">
      <formula>S$7="Actual"</formula>
    </cfRule>
    <cfRule type="expression" dxfId="265" priority="473" stopIfTrue="1">
      <formula>S$7="Base"</formula>
    </cfRule>
  </conditionalFormatting>
  <conditionalFormatting sqref="Q26:S27">
    <cfRule type="expression" dxfId="264" priority="470" stopIfTrue="1">
      <formula>Q$7="Actual"</formula>
    </cfRule>
    <cfRule type="expression" dxfId="263" priority="471" stopIfTrue="1">
      <formula>Q$7="Base"</formula>
    </cfRule>
  </conditionalFormatting>
  <conditionalFormatting sqref="Q26:Q27">
    <cfRule type="expression" dxfId="262" priority="468" stopIfTrue="1">
      <formula>Q$7="Actual"</formula>
    </cfRule>
    <cfRule type="expression" dxfId="261" priority="469" stopIfTrue="1">
      <formula>Q$7="Base"</formula>
    </cfRule>
  </conditionalFormatting>
  <conditionalFormatting sqref="Q26:Q27">
    <cfRule type="expression" dxfId="260" priority="466" stopIfTrue="1">
      <formula>Q$7="Actual"</formula>
    </cfRule>
    <cfRule type="expression" dxfId="259" priority="467" stopIfTrue="1">
      <formula>Q$7="Base"</formula>
    </cfRule>
  </conditionalFormatting>
  <conditionalFormatting sqref="Q26:Q27">
    <cfRule type="expression" dxfId="258" priority="464" stopIfTrue="1">
      <formula>Q$7="Actual"</formula>
    </cfRule>
    <cfRule type="expression" dxfId="257" priority="465" stopIfTrue="1">
      <formula>Q$7="Base"</formula>
    </cfRule>
  </conditionalFormatting>
  <conditionalFormatting sqref="Q26">
    <cfRule type="expression" dxfId="256" priority="462" stopIfTrue="1">
      <formula>Q$7="Actual"</formula>
    </cfRule>
    <cfRule type="expression" dxfId="255" priority="463" stopIfTrue="1">
      <formula>Q$7="Base"</formula>
    </cfRule>
  </conditionalFormatting>
  <conditionalFormatting sqref="Q27">
    <cfRule type="expression" dxfId="254" priority="460" stopIfTrue="1">
      <formula>Q$7="Actual"</formula>
    </cfRule>
    <cfRule type="expression" dxfId="253" priority="461" stopIfTrue="1">
      <formula>Q$7="Base"</formula>
    </cfRule>
  </conditionalFormatting>
  <conditionalFormatting sqref="Q26">
    <cfRule type="expression" dxfId="252" priority="458" stopIfTrue="1">
      <formula>Q$7="Actual"</formula>
    </cfRule>
    <cfRule type="expression" dxfId="251" priority="459" stopIfTrue="1">
      <formula>Q$7="Base"</formula>
    </cfRule>
  </conditionalFormatting>
  <conditionalFormatting sqref="Q26">
    <cfRule type="expression" dxfId="250" priority="456" stopIfTrue="1">
      <formula>Q$7="Actual"</formula>
    </cfRule>
    <cfRule type="expression" dxfId="249" priority="457" stopIfTrue="1">
      <formula>Q$7="Base"</formula>
    </cfRule>
  </conditionalFormatting>
  <conditionalFormatting sqref="Q26:Q27">
    <cfRule type="expression" dxfId="248" priority="454" stopIfTrue="1">
      <formula>Q$7="Actual"</formula>
    </cfRule>
    <cfRule type="expression" dxfId="247" priority="455" stopIfTrue="1">
      <formula>Q$7="Base"</formula>
    </cfRule>
  </conditionalFormatting>
  <conditionalFormatting sqref="Q26">
    <cfRule type="expression" dxfId="246" priority="452" stopIfTrue="1">
      <formula>Q$7="Actual"</formula>
    </cfRule>
    <cfRule type="expression" dxfId="245" priority="453" stopIfTrue="1">
      <formula>Q$7="Base"</formula>
    </cfRule>
  </conditionalFormatting>
  <conditionalFormatting sqref="Q26">
    <cfRule type="expression" dxfId="244" priority="450" stopIfTrue="1">
      <formula>Q$7="Actual"</formula>
    </cfRule>
    <cfRule type="expression" dxfId="243" priority="451" stopIfTrue="1">
      <formula>Q$7="Base"</formula>
    </cfRule>
  </conditionalFormatting>
  <conditionalFormatting sqref="Q26:Q27">
    <cfRule type="expression" dxfId="242" priority="448" stopIfTrue="1">
      <formula>Q$7="Actual"</formula>
    </cfRule>
    <cfRule type="expression" dxfId="241" priority="449" stopIfTrue="1">
      <formula>Q$7="Base"</formula>
    </cfRule>
  </conditionalFormatting>
  <conditionalFormatting sqref="Q26:Q27">
    <cfRule type="expression" dxfId="240" priority="446" stopIfTrue="1">
      <formula>Q$7="Actual"</formula>
    </cfRule>
    <cfRule type="expression" dxfId="239" priority="447" stopIfTrue="1">
      <formula>Q$7="Base"</formula>
    </cfRule>
  </conditionalFormatting>
  <conditionalFormatting sqref="Q26:Q27">
    <cfRule type="expression" dxfId="238" priority="444" stopIfTrue="1">
      <formula>Q$7="Actual"</formula>
    </cfRule>
    <cfRule type="expression" dxfId="237" priority="445" stopIfTrue="1">
      <formula>Q$7="Base"</formula>
    </cfRule>
  </conditionalFormatting>
  <conditionalFormatting sqref="Q26:Q27">
    <cfRule type="expression" dxfId="236" priority="442" stopIfTrue="1">
      <formula>Q$7="Actual"</formula>
    </cfRule>
    <cfRule type="expression" dxfId="235" priority="443" stopIfTrue="1">
      <formula>Q$7="Base"</formula>
    </cfRule>
  </conditionalFormatting>
  <conditionalFormatting sqref="Q26">
    <cfRule type="expression" dxfId="234" priority="440" stopIfTrue="1">
      <formula>Q$7="Actual"</formula>
    </cfRule>
    <cfRule type="expression" dxfId="233" priority="441" stopIfTrue="1">
      <formula>Q$7="Base"</formula>
    </cfRule>
  </conditionalFormatting>
  <conditionalFormatting sqref="Q27">
    <cfRule type="expression" dxfId="232" priority="438" stopIfTrue="1">
      <formula>Q$7="Actual"</formula>
    </cfRule>
    <cfRule type="expression" dxfId="231" priority="439" stopIfTrue="1">
      <formula>Q$7="Base"</formula>
    </cfRule>
  </conditionalFormatting>
  <conditionalFormatting sqref="Q26">
    <cfRule type="expression" dxfId="230" priority="436" stopIfTrue="1">
      <formula>Q$7="Actual"</formula>
    </cfRule>
    <cfRule type="expression" dxfId="229" priority="437" stopIfTrue="1">
      <formula>Q$7="Base"</formula>
    </cfRule>
  </conditionalFormatting>
  <conditionalFormatting sqref="Q26">
    <cfRule type="expression" dxfId="228" priority="434" stopIfTrue="1">
      <formula>Q$7="Actual"</formula>
    </cfRule>
    <cfRule type="expression" dxfId="227" priority="435" stopIfTrue="1">
      <formula>Q$7="Base"</formula>
    </cfRule>
  </conditionalFormatting>
  <conditionalFormatting sqref="Q26:Q27">
    <cfRule type="expression" dxfId="226" priority="432" stopIfTrue="1">
      <formula>Q$7="Actual"</formula>
    </cfRule>
    <cfRule type="expression" dxfId="225" priority="433" stopIfTrue="1">
      <formula>Q$7="Base"</formula>
    </cfRule>
  </conditionalFormatting>
  <conditionalFormatting sqref="Q26">
    <cfRule type="expression" dxfId="224" priority="430" stopIfTrue="1">
      <formula>Q$7="Actual"</formula>
    </cfRule>
    <cfRule type="expression" dxfId="223" priority="431" stopIfTrue="1">
      <formula>Q$7="Base"</formula>
    </cfRule>
  </conditionalFormatting>
  <conditionalFormatting sqref="Q26">
    <cfRule type="expression" dxfId="222" priority="428" stopIfTrue="1">
      <formula>Q$7="Actual"</formula>
    </cfRule>
    <cfRule type="expression" dxfId="221" priority="429" stopIfTrue="1">
      <formula>Q$7="Base"</formula>
    </cfRule>
  </conditionalFormatting>
  <conditionalFormatting sqref="S26:S27">
    <cfRule type="expression" dxfId="220" priority="426" stopIfTrue="1">
      <formula>S$7="Actual"</formula>
    </cfRule>
    <cfRule type="expression" dxfId="219" priority="427" stopIfTrue="1">
      <formula>S$7="Base"</formula>
    </cfRule>
  </conditionalFormatting>
  <conditionalFormatting sqref="X26:X27">
    <cfRule type="expression" dxfId="218" priority="212" stopIfTrue="1">
      <formula>X$7="Actual"</formula>
    </cfRule>
    <cfRule type="expression" dxfId="217" priority="213" stopIfTrue="1">
      <formula>X$7="Base"</formula>
    </cfRule>
  </conditionalFormatting>
  <conditionalFormatting sqref="X26:X27">
    <cfRule type="expression" dxfId="216" priority="208" stopIfTrue="1">
      <formula>X$7="Actual"</formula>
    </cfRule>
    <cfRule type="expression" dxfId="215" priority="209" stopIfTrue="1">
      <formula>X$7="Base"</formula>
    </cfRule>
  </conditionalFormatting>
  <conditionalFormatting sqref="T26:U27">
    <cfRule type="expression" dxfId="214" priority="206" stopIfTrue="1">
      <formula>T$7="Actual"</formula>
    </cfRule>
    <cfRule type="expression" dxfId="213" priority="207" stopIfTrue="1">
      <formula>T$7="Base"</formula>
    </cfRule>
  </conditionalFormatting>
  <conditionalFormatting sqref="V26:W27">
    <cfRule type="expression" dxfId="212" priority="204" stopIfTrue="1">
      <formula>V$7="Actual"</formula>
    </cfRule>
    <cfRule type="expression" dxfId="211" priority="205" stopIfTrue="1">
      <formula>V$7="Base"</formula>
    </cfRule>
  </conditionalFormatting>
  <conditionalFormatting sqref="X26:X27">
    <cfRule type="expression" dxfId="210" priority="202" stopIfTrue="1">
      <formula>X$7="Actual"</formula>
    </cfRule>
    <cfRule type="expression" dxfId="209" priority="203" stopIfTrue="1">
      <formula>X$7="Base"</formula>
    </cfRule>
  </conditionalFormatting>
  <conditionalFormatting sqref="T26:U27">
    <cfRule type="expression" dxfId="208" priority="200" stopIfTrue="1">
      <formula>T$7="Actual"</formula>
    </cfRule>
    <cfRule type="expression" dxfId="207" priority="201" stopIfTrue="1">
      <formula>T$7="Base"</formula>
    </cfRule>
  </conditionalFormatting>
  <conditionalFormatting sqref="V26:W27">
    <cfRule type="expression" dxfId="206" priority="198" stopIfTrue="1">
      <formula>V$7="Actual"</formula>
    </cfRule>
    <cfRule type="expression" dxfId="205" priority="199" stopIfTrue="1">
      <formula>V$7="Base"</formula>
    </cfRule>
  </conditionalFormatting>
  <conditionalFormatting sqref="X26:X27">
    <cfRule type="expression" dxfId="204" priority="196" stopIfTrue="1">
      <formula>X$7="Actual"</formula>
    </cfRule>
    <cfRule type="expression" dxfId="203" priority="197" stopIfTrue="1">
      <formula>X$7="Base"</formula>
    </cfRule>
  </conditionalFormatting>
  <conditionalFormatting sqref="T26:U27">
    <cfRule type="expression" dxfId="202" priority="194" stopIfTrue="1">
      <formula>T$7="Actual"</formula>
    </cfRule>
    <cfRule type="expression" dxfId="201" priority="195" stopIfTrue="1">
      <formula>T$7="Base"</formula>
    </cfRule>
  </conditionalFormatting>
  <conditionalFormatting sqref="V26:W27">
    <cfRule type="expression" dxfId="200" priority="192" stopIfTrue="1">
      <formula>V$7="Actual"</formula>
    </cfRule>
    <cfRule type="expression" dxfId="199" priority="193" stopIfTrue="1">
      <formula>V$7="Base"</formula>
    </cfRule>
  </conditionalFormatting>
  <conditionalFormatting sqref="X26:X27">
    <cfRule type="expression" dxfId="198" priority="190" stopIfTrue="1">
      <formula>X$7="Actual"</formula>
    </cfRule>
    <cfRule type="expression" dxfId="197" priority="191" stopIfTrue="1">
      <formula>X$7="Base"</formula>
    </cfRule>
  </conditionalFormatting>
  <conditionalFormatting sqref="T26:U27">
    <cfRule type="expression" dxfId="196" priority="188" stopIfTrue="1">
      <formula>T$7="Actual"</formula>
    </cfRule>
    <cfRule type="expression" dxfId="195" priority="189" stopIfTrue="1">
      <formula>T$7="Base"</formula>
    </cfRule>
  </conditionalFormatting>
  <conditionalFormatting sqref="V26:W27">
    <cfRule type="expression" dxfId="194" priority="186" stopIfTrue="1">
      <formula>V$7="Actual"</formula>
    </cfRule>
    <cfRule type="expression" dxfId="193" priority="187" stopIfTrue="1">
      <formula>V$7="Base"</formula>
    </cfRule>
  </conditionalFormatting>
  <conditionalFormatting sqref="X26:X27">
    <cfRule type="expression" dxfId="192" priority="184" stopIfTrue="1">
      <formula>X$7="Actual"</formula>
    </cfRule>
    <cfRule type="expression" dxfId="191" priority="185" stopIfTrue="1">
      <formula>X$7="Base"</formula>
    </cfRule>
  </conditionalFormatting>
  <conditionalFormatting sqref="T26:U27">
    <cfRule type="expression" dxfId="190" priority="182" stopIfTrue="1">
      <formula>T$7="Actual"</formula>
    </cfRule>
    <cfRule type="expression" dxfId="189" priority="183" stopIfTrue="1">
      <formula>T$7="Base"</formula>
    </cfRule>
  </conditionalFormatting>
  <conditionalFormatting sqref="V26:W27">
    <cfRule type="expression" dxfId="188" priority="180" stopIfTrue="1">
      <formula>V$7="Actual"</formula>
    </cfRule>
    <cfRule type="expression" dxfId="187" priority="181" stopIfTrue="1">
      <formula>V$7="Base"</formula>
    </cfRule>
  </conditionalFormatting>
  <conditionalFormatting sqref="X26:X27">
    <cfRule type="expression" dxfId="186" priority="178" stopIfTrue="1">
      <formula>X$7="Actual"</formula>
    </cfRule>
    <cfRule type="expression" dxfId="185" priority="179" stopIfTrue="1">
      <formula>X$7="Base"</formula>
    </cfRule>
  </conditionalFormatting>
  <conditionalFormatting sqref="T26:U27">
    <cfRule type="expression" dxfId="184" priority="176" stopIfTrue="1">
      <formula>T$7="Actual"</formula>
    </cfRule>
    <cfRule type="expression" dxfId="183" priority="177" stopIfTrue="1">
      <formula>T$7="Base"</formula>
    </cfRule>
  </conditionalFormatting>
  <conditionalFormatting sqref="V26:W27">
    <cfRule type="expression" dxfId="182" priority="174" stopIfTrue="1">
      <formula>V$7="Actual"</formula>
    </cfRule>
    <cfRule type="expression" dxfId="181" priority="175" stopIfTrue="1">
      <formula>V$7="Base"</formula>
    </cfRule>
  </conditionalFormatting>
  <conditionalFormatting sqref="X26:X27">
    <cfRule type="expression" dxfId="180" priority="172" stopIfTrue="1">
      <formula>X$7="Actual"</formula>
    </cfRule>
    <cfRule type="expression" dxfId="179" priority="173" stopIfTrue="1">
      <formula>X$7="Base"</formula>
    </cfRule>
  </conditionalFormatting>
  <conditionalFormatting sqref="T26:U27">
    <cfRule type="expression" dxfId="178" priority="170" stopIfTrue="1">
      <formula>T$7="Actual"</formula>
    </cfRule>
    <cfRule type="expression" dxfId="177" priority="171" stopIfTrue="1">
      <formula>T$7="Base"</formula>
    </cfRule>
  </conditionalFormatting>
  <conditionalFormatting sqref="V26:W27">
    <cfRule type="expression" dxfId="176" priority="168" stopIfTrue="1">
      <formula>V$7="Actual"</formula>
    </cfRule>
    <cfRule type="expression" dxfId="175" priority="169" stopIfTrue="1">
      <formula>V$7="Base"</formula>
    </cfRule>
  </conditionalFormatting>
  <conditionalFormatting sqref="T26:U27">
    <cfRule type="expression" dxfId="174" priority="166" stopIfTrue="1">
      <formula>T$7="Actual"</formula>
    </cfRule>
    <cfRule type="expression" dxfId="173" priority="167" stopIfTrue="1">
      <formula>T$7="Base"</formula>
    </cfRule>
  </conditionalFormatting>
  <conditionalFormatting sqref="V26:W27">
    <cfRule type="expression" dxfId="172" priority="164" stopIfTrue="1">
      <formula>V$7="Actual"</formula>
    </cfRule>
    <cfRule type="expression" dxfId="171" priority="165" stopIfTrue="1">
      <formula>V$7="Base"</formula>
    </cfRule>
  </conditionalFormatting>
  <conditionalFormatting sqref="T26:U27">
    <cfRule type="expression" dxfId="170" priority="162" stopIfTrue="1">
      <formula>T$7="Actual"</formula>
    </cfRule>
    <cfRule type="expression" dxfId="169" priority="163" stopIfTrue="1">
      <formula>T$7="Base"</formula>
    </cfRule>
  </conditionalFormatting>
  <conditionalFormatting sqref="V26:W27">
    <cfRule type="expression" dxfId="168" priority="160" stopIfTrue="1">
      <formula>V$7="Actual"</formula>
    </cfRule>
    <cfRule type="expression" dxfId="167" priority="161" stopIfTrue="1">
      <formula>V$7="Base"</formula>
    </cfRule>
  </conditionalFormatting>
  <conditionalFormatting sqref="X26:X27">
    <cfRule type="expression" dxfId="166" priority="158" stopIfTrue="1">
      <formula>X$7="Actual"</formula>
    </cfRule>
    <cfRule type="expression" dxfId="165" priority="159" stopIfTrue="1">
      <formula>X$7="Base"</formula>
    </cfRule>
  </conditionalFormatting>
  <conditionalFormatting sqref="T26:U27">
    <cfRule type="expression" dxfId="164" priority="156" stopIfTrue="1">
      <formula>T$7="Actual"</formula>
    </cfRule>
    <cfRule type="expression" dxfId="163" priority="157" stopIfTrue="1">
      <formula>T$7="Base"</formula>
    </cfRule>
  </conditionalFormatting>
  <conditionalFormatting sqref="V26:W27">
    <cfRule type="expression" dxfId="162" priority="154" stopIfTrue="1">
      <formula>V$7="Actual"</formula>
    </cfRule>
    <cfRule type="expression" dxfId="161" priority="155" stopIfTrue="1">
      <formula>V$7="Base"</formula>
    </cfRule>
  </conditionalFormatting>
  <conditionalFormatting sqref="X26:X27">
    <cfRule type="expression" dxfId="160" priority="152" stopIfTrue="1">
      <formula>X$7="Actual"</formula>
    </cfRule>
    <cfRule type="expression" dxfId="159" priority="153" stopIfTrue="1">
      <formula>X$7="Base"</formula>
    </cfRule>
  </conditionalFormatting>
  <conditionalFormatting sqref="T26:U27">
    <cfRule type="expression" dxfId="158" priority="150" stopIfTrue="1">
      <formula>T$7="Actual"</formula>
    </cfRule>
    <cfRule type="expression" dxfId="157" priority="151" stopIfTrue="1">
      <formula>T$7="Base"</formula>
    </cfRule>
  </conditionalFormatting>
  <conditionalFormatting sqref="V26:W27">
    <cfRule type="expression" dxfId="156" priority="148" stopIfTrue="1">
      <formula>V$7="Actual"</formula>
    </cfRule>
    <cfRule type="expression" dxfId="155" priority="149" stopIfTrue="1">
      <formula>V$7="Base"</formula>
    </cfRule>
  </conditionalFormatting>
  <conditionalFormatting sqref="X26:X27">
    <cfRule type="expression" dxfId="154" priority="146" stopIfTrue="1">
      <formula>X$7="Actual"</formula>
    </cfRule>
    <cfRule type="expression" dxfId="153" priority="147" stopIfTrue="1">
      <formula>X$7="Base"</formula>
    </cfRule>
  </conditionalFormatting>
  <conditionalFormatting sqref="T26:U27">
    <cfRule type="expression" dxfId="152" priority="144" stopIfTrue="1">
      <formula>T$7="Actual"</formula>
    </cfRule>
    <cfRule type="expression" dxfId="151" priority="145" stopIfTrue="1">
      <formula>T$7="Base"</formula>
    </cfRule>
  </conditionalFormatting>
  <conditionalFormatting sqref="V26:W27">
    <cfRule type="expression" dxfId="150" priority="142" stopIfTrue="1">
      <formula>V$7="Actual"</formula>
    </cfRule>
    <cfRule type="expression" dxfId="149" priority="143" stopIfTrue="1">
      <formula>V$7="Base"</formula>
    </cfRule>
  </conditionalFormatting>
  <conditionalFormatting sqref="X26:X27">
    <cfRule type="expression" dxfId="148" priority="140" stopIfTrue="1">
      <formula>X$7="Actual"</formula>
    </cfRule>
    <cfRule type="expression" dxfId="147" priority="141" stopIfTrue="1">
      <formula>X$7="Base"</formula>
    </cfRule>
  </conditionalFormatting>
  <conditionalFormatting sqref="T26:U27">
    <cfRule type="expression" dxfId="146" priority="138" stopIfTrue="1">
      <formula>T$7="Actual"</formula>
    </cfRule>
    <cfRule type="expression" dxfId="145" priority="139" stopIfTrue="1">
      <formula>T$7="Base"</formula>
    </cfRule>
  </conditionalFormatting>
  <conditionalFormatting sqref="V26:W27">
    <cfRule type="expression" dxfId="144" priority="136" stopIfTrue="1">
      <formula>V$7="Actual"</formula>
    </cfRule>
    <cfRule type="expression" dxfId="143" priority="137" stopIfTrue="1">
      <formula>V$7="Base"</formula>
    </cfRule>
  </conditionalFormatting>
  <conditionalFormatting sqref="X26:X27">
    <cfRule type="expression" dxfId="142" priority="134" stopIfTrue="1">
      <formula>X$7="Actual"</formula>
    </cfRule>
    <cfRule type="expression" dxfId="141" priority="135" stopIfTrue="1">
      <formula>X$7="Base"</formula>
    </cfRule>
  </conditionalFormatting>
  <conditionalFormatting sqref="T26:U27">
    <cfRule type="expression" dxfId="140" priority="132" stopIfTrue="1">
      <formula>T$7="Actual"</formula>
    </cfRule>
    <cfRule type="expression" dxfId="139" priority="133" stopIfTrue="1">
      <formula>T$7="Base"</formula>
    </cfRule>
  </conditionalFormatting>
  <conditionalFormatting sqref="V26:W27">
    <cfRule type="expression" dxfId="138" priority="130" stopIfTrue="1">
      <formula>V$7="Actual"</formula>
    </cfRule>
    <cfRule type="expression" dxfId="137" priority="131" stopIfTrue="1">
      <formula>V$7="Base"</formula>
    </cfRule>
  </conditionalFormatting>
  <conditionalFormatting sqref="X26:X27">
    <cfRule type="expression" dxfId="136" priority="128" stopIfTrue="1">
      <formula>X$7="Actual"</formula>
    </cfRule>
    <cfRule type="expression" dxfId="135" priority="129" stopIfTrue="1">
      <formula>X$7="Base"</formula>
    </cfRule>
  </conditionalFormatting>
  <conditionalFormatting sqref="T26:U27">
    <cfRule type="expression" dxfId="134" priority="126" stopIfTrue="1">
      <formula>T$7="Actual"</formula>
    </cfRule>
    <cfRule type="expression" dxfId="133" priority="127" stopIfTrue="1">
      <formula>T$7="Base"</formula>
    </cfRule>
  </conditionalFormatting>
  <conditionalFormatting sqref="V26:W27">
    <cfRule type="expression" dxfId="132" priority="124" stopIfTrue="1">
      <formula>V$7="Actual"</formula>
    </cfRule>
    <cfRule type="expression" dxfId="131" priority="125" stopIfTrue="1">
      <formula>V$7="Base"</formula>
    </cfRule>
  </conditionalFormatting>
  <conditionalFormatting sqref="X26:X27">
    <cfRule type="expression" dxfId="130" priority="122" stopIfTrue="1">
      <formula>X$7="Actual"</formula>
    </cfRule>
    <cfRule type="expression" dxfId="129" priority="123" stopIfTrue="1">
      <formula>X$7="Base"</formula>
    </cfRule>
  </conditionalFormatting>
  <conditionalFormatting sqref="T26:U27">
    <cfRule type="expression" dxfId="128" priority="120" stopIfTrue="1">
      <formula>T$7="Actual"</formula>
    </cfRule>
    <cfRule type="expression" dxfId="127" priority="121" stopIfTrue="1">
      <formula>T$7="Base"</formula>
    </cfRule>
  </conditionalFormatting>
  <conditionalFormatting sqref="V26:W27">
    <cfRule type="expression" dxfId="126" priority="118" stopIfTrue="1">
      <formula>V$7="Actual"</formula>
    </cfRule>
    <cfRule type="expression" dxfId="125" priority="119" stopIfTrue="1">
      <formula>V$7="Base"</formula>
    </cfRule>
  </conditionalFormatting>
  <conditionalFormatting sqref="X26:X27">
    <cfRule type="expression" dxfId="124" priority="116" stopIfTrue="1">
      <formula>X$7="Actual"</formula>
    </cfRule>
    <cfRule type="expression" dxfId="123" priority="117" stopIfTrue="1">
      <formula>X$7="Base"</formula>
    </cfRule>
  </conditionalFormatting>
  <conditionalFormatting sqref="T26:U27">
    <cfRule type="expression" dxfId="122" priority="114" stopIfTrue="1">
      <formula>T$7="Actual"</formula>
    </cfRule>
    <cfRule type="expression" dxfId="121" priority="115" stopIfTrue="1">
      <formula>T$7="Base"</formula>
    </cfRule>
  </conditionalFormatting>
  <conditionalFormatting sqref="V26:W27">
    <cfRule type="expression" dxfId="120" priority="112" stopIfTrue="1">
      <formula>V$7="Actual"</formula>
    </cfRule>
    <cfRule type="expression" dxfId="119" priority="113" stopIfTrue="1">
      <formula>V$7="Base"</formula>
    </cfRule>
  </conditionalFormatting>
  <conditionalFormatting sqref="X26:X27">
    <cfRule type="expression" dxfId="118" priority="110" stopIfTrue="1">
      <formula>X$7="Actual"</formula>
    </cfRule>
    <cfRule type="expression" dxfId="117" priority="111" stopIfTrue="1">
      <formula>X$7="Base"</formula>
    </cfRule>
  </conditionalFormatting>
  <conditionalFormatting sqref="T26:U27">
    <cfRule type="expression" dxfId="116" priority="108" stopIfTrue="1">
      <formula>T$7="Actual"</formula>
    </cfRule>
    <cfRule type="expression" dxfId="115" priority="109" stopIfTrue="1">
      <formula>T$7="Base"</formula>
    </cfRule>
  </conditionalFormatting>
  <conditionalFormatting sqref="V26:W27">
    <cfRule type="expression" dxfId="114" priority="106" stopIfTrue="1">
      <formula>V$7="Actual"</formula>
    </cfRule>
    <cfRule type="expression" dxfId="113" priority="107" stopIfTrue="1">
      <formula>V$7="Base"</formula>
    </cfRule>
  </conditionalFormatting>
  <conditionalFormatting sqref="X26:X27">
    <cfRule type="expression" dxfId="112" priority="104" stopIfTrue="1">
      <formula>X$7="Actual"</formula>
    </cfRule>
    <cfRule type="expression" dxfId="111" priority="105" stopIfTrue="1">
      <formula>X$7="Base"</formula>
    </cfRule>
  </conditionalFormatting>
  <conditionalFormatting sqref="T26:U27">
    <cfRule type="expression" dxfId="110" priority="102" stopIfTrue="1">
      <formula>T$7="Actual"</formula>
    </cfRule>
    <cfRule type="expression" dxfId="109" priority="103" stopIfTrue="1">
      <formula>T$7="Base"</formula>
    </cfRule>
  </conditionalFormatting>
  <conditionalFormatting sqref="V26:W27">
    <cfRule type="expression" dxfId="108" priority="100" stopIfTrue="1">
      <formula>V$7="Actual"</formula>
    </cfRule>
    <cfRule type="expression" dxfId="107" priority="101" stopIfTrue="1">
      <formula>V$7="Base"</formula>
    </cfRule>
  </conditionalFormatting>
  <conditionalFormatting sqref="X26:X27">
    <cfRule type="expression" dxfId="106" priority="98" stopIfTrue="1">
      <formula>X$7="Actual"</formula>
    </cfRule>
    <cfRule type="expression" dxfId="105" priority="99" stopIfTrue="1">
      <formula>X$7="Base"</formula>
    </cfRule>
  </conditionalFormatting>
  <conditionalFormatting sqref="T26:U27">
    <cfRule type="expression" dxfId="104" priority="96" stopIfTrue="1">
      <formula>T$7="Actual"</formula>
    </cfRule>
    <cfRule type="expression" dxfId="103" priority="97" stopIfTrue="1">
      <formula>T$7="Base"</formula>
    </cfRule>
  </conditionalFormatting>
  <conditionalFormatting sqref="V26:W27">
    <cfRule type="expression" dxfId="102" priority="94" stopIfTrue="1">
      <formula>V$7="Actual"</formula>
    </cfRule>
    <cfRule type="expression" dxfId="101" priority="95" stopIfTrue="1">
      <formula>V$7="Base"</formula>
    </cfRule>
  </conditionalFormatting>
  <conditionalFormatting sqref="X26:X27">
    <cfRule type="expression" dxfId="100" priority="92" stopIfTrue="1">
      <formula>X$7="Actual"</formula>
    </cfRule>
    <cfRule type="expression" dxfId="99" priority="93" stopIfTrue="1">
      <formula>X$7="Base"</formula>
    </cfRule>
  </conditionalFormatting>
  <conditionalFormatting sqref="T26:U27">
    <cfRule type="expression" dxfId="98" priority="90" stopIfTrue="1">
      <formula>T$7="Actual"</formula>
    </cfRule>
    <cfRule type="expression" dxfId="97" priority="91" stopIfTrue="1">
      <formula>T$7="Base"</formula>
    </cfRule>
  </conditionalFormatting>
  <conditionalFormatting sqref="V26:W27">
    <cfRule type="expression" dxfId="96" priority="88" stopIfTrue="1">
      <formula>V$7="Actual"</formula>
    </cfRule>
    <cfRule type="expression" dxfId="95" priority="89" stopIfTrue="1">
      <formula>V$7="Base"</formula>
    </cfRule>
  </conditionalFormatting>
  <conditionalFormatting sqref="X26:X27">
    <cfRule type="expression" dxfId="94" priority="86" stopIfTrue="1">
      <formula>X$7="Actual"</formula>
    </cfRule>
    <cfRule type="expression" dxfId="93" priority="87" stopIfTrue="1">
      <formula>X$7="Base"</formula>
    </cfRule>
  </conditionalFormatting>
  <conditionalFormatting sqref="T26:U27">
    <cfRule type="expression" dxfId="92" priority="84" stopIfTrue="1">
      <formula>T$7="Actual"</formula>
    </cfRule>
    <cfRule type="expression" dxfId="91" priority="85" stopIfTrue="1">
      <formula>T$7="Base"</formula>
    </cfRule>
  </conditionalFormatting>
  <conditionalFormatting sqref="V26:W27">
    <cfRule type="expression" dxfId="90" priority="82" stopIfTrue="1">
      <formula>V$7="Actual"</formula>
    </cfRule>
    <cfRule type="expression" dxfId="89" priority="83" stopIfTrue="1">
      <formula>V$7="Base"</formula>
    </cfRule>
  </conditionalFormatting>
  <conditionalFormatting sqref="X26:X27">
    <cfRule type="expression" dxfId="88" priority="80" stopIfTrue="1">
      <formula>X$7="Actual"</formula>
    </cfRule>
    <cfRule type="expression" dxfId="87" priority="81" stopIfTrue="1">
      <formula>X$7="Base"</formula>
    </cfRule>
  </conditionalFormatting>
  <conditionalFormatting sqref="T26:U27">
    <cfRule type="expression" dxfId="86" priority="78" stopIfTrue="1">
      <formula>T$7="Actual"</formula>
    </cfRule>
    <cfRule type="expression" dxfId="85" priority="79" stopIfTrue="1">
      <formula>T$7="Base"</formula>
    </cfRule>
  </conditionalFormatting>
  <conditionalFormatting sqref="V26:W27">
    <cfRule type="expression" dxfId="84" priority="76" stopIfTrue="1">
      <formula>V$7="Actual"</formula>
    </cfRule>
    <cfRule type="expression" dxfId="83" priority="77" stopIfTrue="1">
      <formula>V$7="Base"</formula>
    </cfRule>
  </conditionalFormatting>
  <conditionalFormatting sqref="X26:X27">
    <cfRule type="expression" dxfId="82" priority="74" stopIfTrue="1">
      <formula>X$7="Actual"</formula>
    </cfRule>
    <cfRule type="expression" dxfId="81" priority="75" stopIfTrue="1">
      <formula>X$7="Base"</formula>
    </cfRule>
  </conditionalFormatting>
  <conditionalFormatting sqref="T26:U27">
    <cfRule type="expression" dxfId="80" priority="72" stopIfTrue="1">
      <formula>T$7="Actual"</formula>
    </cfRule>
    <cfRule type="expression" dxfId="79" priority="73" stopIfTrue="1">
      <formula>T$7="Base"</formula>
    </cfRule>
  </conditionalFormatting>
  <conditionalFormatting sqref="V26:W27">
    <cfRule type="expression" dxfId="78" priority="70" stopIfTrue="1">
      <formula>V$7="Actual"</formula>
    </cfRule>
    <cfRule type="expression" dxfId="77" priority="71" stopIfTrue="1">
      <formula>V$7="Base"</formula>
    </cfRule>
  </conditionalFormatting>
  <conditionalFormatting sqref="X26:X27">
    <cfRule type="expression" dxfId="76" priority="68" stopIfTrue="1">
      <formula>X$7="Actual"</formula>
    </cfRule>
    <cfRule type="expression" dxfId="75" priority="69" stopIfTrue="1">
      <formula>X$7="Base"</formula>
    </cfRule>
  </conditionalFormatting>
  <conditionalFormatting sqref="T26:U27">
    <cfRule type="expression" dxfId="74" priority="66" stopIfTrue="1">
      <formula>T$7="Actual"</formula>
    </cfRule>
    <cfRule type="expression" dxfId="73" priority="67" stopIfTrue="1">
      <formula>T$7="Base"</formula>
    </cfRule>
  </conditionalFormatting>
  <conditionalFormatting sqref="V26:W27">
    <cfRule type="expression" dxfId="72" priority="64" stopIfTrue="1">
      <formula>V$7="Actual"</formula>
    </cfRule>
    <cfRule type="expression" dxfId="71" priority="65" stopIfTrue="1">
      <formula>V$7="Base"</formula>
    </cfRule>
  </conditionalFormatting>
  <conditionalFormatting sqref="T26:U27">
    <cfRule type="expression" dxfId="70" priority="62" stopIfTrue="1">
      <formula>T$7="Actual"</formula>
    </cfRule>
    <cfRule type="expression" dxfId="69" priority="63" stopIfTrue="1">
      <formula>T$7="Base"</formula>
    </cfRule>
  </conditionalFormatting>
  <conditionalFormatting sqref="V26:W27">
    <cfRule type="expression" dxfId="68" priority="60" stopIfTrue="1">
      <formula>V$7="Actual"</formula>
    </cfRule>
    <cfRule type="expression" dxfId="67" priority="61" stopIfTrue="1">
      <formula>V$7="Base"</formula>
    </cfRule>
  </conditionalFormatting>
  <conditionalFormatting sqref="T26:U27">
    <cfRule type="expression" dxfId="66" priority="58" stopIfTrue="1">
      <formula>T$7="Actual"</formula>
    </cfRule>
    <cfRule type="expression" dxfId="65" priority="59" stopIfTrue="1">
      <formula>T$7="Base"</formula>
    </cfRule>
  </conditionalFormatting>
  <conditionalFormatting sqref="V26:W27">
    <cfRule type="expression" dxfId="64" priority="56" stopIfTrue="1">
      <formula>V$7="Actual"</formula>
    </cfRule>
    <cfRule type="expression" dxfId="63" priority="57" stopIfTrue="1">
      <formula>V$7="Base"</formula>
    </cfRule>
  </conditionalFormatting>
  <conditionalFormatting sqref="X26:X27">
    <cfRule type="expression" dxfId="62" priority="54" stopIfTrue="1">
      <formula>X$7="Actual"</formula>
    </cfRule>
    <cfRule type="expression" dxfId="61" priority="55" stopIfTrue="1">
      <formula>X$7="Base"</formula>
    </cfRule>
  </conditionalFormatting>
  <conditionalFormatting sqref="T26:U27">
    <cfRule type="expression" dxfId="60" priority="52" stopIfTrue="1">
      <formula>T$7="Actual"</formula>
    </cfRule>
    <cfRule type="expression" dxfId="59" priority="53" stopIfTrue="1">
      <formula>T$7="Base"</formula>
    </cfRule>
  </conditionalFormatting>
  <conditionalFormatting sqref="V26:W27">
    <cfRule type="expression" dxfId="58" priority="50" stopIfTrue="1">
      <formula>V$7="Actual"</formula>
    </cfRule>
    <cfRule type="expression" dxfId="57" priority="51" stopIfTrue="1">
      <formula>V$7="Base"</formula>
    </cfRule>
  </conditionalFormatting>
  <conditionalFormatting sqref="X26:X27">
    <cfRule type="expression" dxfId="56" priority="48" stopIfTrue="1">
      <formula>X$7="Actual"</formula>
    </cfRule>
    <cfRule type="expression" dxfId="55" priority="49" stopIfTrue="1">
      <formula>X$7="Base"</formula>
    </cfRule>
  </conditionalFormatting>
  <conditionalFormatting sqref="T26:U27">
    <cfRule type="expression" dxfId="54" priority="46" stopIfTrue="1">
      <formula>T$7="Actual"</formula>
    </cfRule>
    <cfRule type="expression" dxfId="53" priority="47" stopIfTrue="1">
      <formula>T$7="Base"</formula>
    </cfRule>
  </conditionalFormatting>
  <conditionalFormatting sqref="V26:W27">
    <cfRule type="expression" dxfId="52" priority="44" stopIfTrue="1">
      <formula>V$7="Actual"</formula>
    </cfRule>
    <cfRule type="expression" dxfId="51" priority="45" stopIfTrue="1">
      <formula>V$7="Base"</formula>
    </cfRule>
  </conditionalFormatting>
  <conditionalFormatting sqref="X26:X27">
    <cfRule type="expression" dxfId="50" priority="42" stopIfTrue="1">
      <formula>X$7="Actual"</formula>
    </cfRule>
    <cfRule type="expression" dxfId="49" priority="43" stopIfTrue="1">
      <formula>X$7="Base"</formula>
    </cfRule>
  </conditionalFormatting>
  <conditionalFormatting sqref="T26:U27">
    <cfRule type="expression" dxfId="48" priority="40" stopIfTrue="1">
      <formula>T$7="Actual"</formula>
    </cfRule>
    <cfRule type="expression" dxfId="47" priority="41" stopIfTrue="1">
      <formula>T$7="Base"</formula>
    </cfRule>
  </conditionalFormatting>
  <conditionalFormatting sqref="V26:W27">
    <cfRule type="expression" dxfId="46" priority="38" stopIfTrue="1">
      <formula>V$7="Actual"</formula>
    </cfRule>
    <cfRule type="expression" dxfId="45" priority="39" stopIfTrue="1">
      <formula>V$7="Base"</formula>
    </cfRule>
  </conditionalFormatting>
  <conditionalFormatting sqref="X26:X27">
    <cfRule type="expression" dxfId="44" priority="36" stopIfTrue="1">
      <formula>X$7="Actual"</formula>
    </cfRule>
    <cfRule type="expression" dxfId="43" priority="37" stopIfTrue="1">
      <formula>X$7="Base"</formula>
    </cfRule>
  </conditionalFormatting>
  <conditionalFormatting sqref="T26:U27">
    <cfRule type="expression" dxfId="42" priority="34" stopIfTrue="1">
      <formula>T$7="Actual"</formula>
    </cfRule>
    <cfRule type="expression" dxfId="41" priority="35" stopIfTrue="1">
      <formula>T$7="Base"</formula>
    </cfRule>
  </conditionalFormatting>
  <conditionalFormatting sqref="V26:W27">
    <cfRule type="expression" dxfId="40" priority="32" stopIfTrue="1">
      <formula>V$7="Actual"</formula>
    </cfRule>
    <cfRule type="expression" dxfId="39" priority="33" stopIfTrue="1">
      <formula>V$7="Base"</formula>
    </cfRule>
  </conditionalFormatting>
  <conditionalFormatting sqref="X26:X27">
    <cfRule type="expression" dxfId="38" priority="30" stopIfTrue="1">
      <formula>X$7="Actual"</formula>
    </cfRule>
    <cfRule type="expression" dxfId="37" priority="31" stopIfTrue="1">
      <formula>X$7="Base"</formula>
    </cfRule>
  </conditionalFormatting>
  <conditionalFormatting sqref="T26:U27">
    <cfRule type="expression" dxfId="36" priority="28" stopIfTrue="1">
      <formula>T$7="Actual"</formula>
    </cfRule>
    <cfRule type="expression" dxfId="35" priority="29" stopIfTrue="1">
      <formula>T$7="Base"</formula>
    </cfRule>
  </conditionalFormatting>
  <conditionalFormatting sqref="V26:W27">
    <cfRule type="expression" dxfId="34" priority="26" stopIfTrue="1">
      <formula>V$7="Actual"</formula>
    </cfRule>
    <cfRule type="expression" dxfId="33" priority="27" stopIfTrue="1">
      <formula>V$7="Base"</formula>
    </cfRule>
  </conditionalFormatting>
  <conditionalFormatting sqref="X26:X27">
    <cfRule type="expression" dxfId="32" priority="24" stopIfTrue="1">
      <formula>X$7="Actual"</formula>
    </cfRule>
    <cfRule type="expression" dxfId="31" priority="25" stopIfTrue="1">
      <formula>X$7="Base"</formula>
    </cfRule>
  </conditionalFormatting>
  <conditionalFormatting sqref="T26:U27">
    <cfRule type="expression" dxfId="30" priority="22" stopIfTrue="1">
      <formula>T$7="Actual"</formula>
    </cfRule>
    <cfRule type="expression" dxfId="29" priority="23" stopIfTrue="1">
      <formula>T$7="Base"</formula>
    </cfRule>
  </conditionalFormatting>
  <conditionalFormatting sqref="V26:W27">
    <cfRule type="expression" dxfId="28" priority="20" stopIfTrue="1">
      <formula>V$7="Actual"</formula>
    </cfRule>
    <cfRule type="expression" dxfId="27" priority="21" stopIfTrue="1">
      <formula>V$7="Base"</formula>
    </cfRule>
  </conditionalFormatting>
  <conditionalFormatting sqref="X26:X27">
    <cfRule type="expression" dxfId="26" priority="18" stopIfTrue="1">
      <formula>X$7="Actual"</formula>
    </cfRule>
    <cfRule type="expression" dxfId="25" priority="19" stopIfTrue="1">
      <formula>X$7="Base"</formula>
    </cfRule>
  </conditionalFormatting>
  <conditionalFormatting sqref="T26:U27">
    <cfRule type="expression" dxfId="24" priority="16" stopIfTrue="1">
      <formula>T$7="Actual"</formula>
    </cfRule>
    <cfRule type="expression" dxfId="23" priority="17" stopIfTrue="1">
      <formula>T$7="Base"</formula>
    </cfRule>
  </conditionalFormatting>
  <conditionalFormatting sqref="V26:W27">
    <cfRule type="expression" dxfId="22" priority="14" stopIfTrue="1">
      <formula>V$7="Actual"</formula>
    </cfRule>
    <cfRule type="expression" dxfId="21" priority="15" stopIfTrue="1">
      <formula>V$7="Base"</formula>
    </cfRule>
  </conditionalFormatting>
  <conditionalFormatting sqref="X26:X27">
    <cfRule type="expression" dxfId="20" priority="12" stopIfTrue="1">
      <formula>X$7="Actual"</formula>
    </cfRule>
    <cfRule type="expression" dxfId="19" priority="13" stopIfTrue="1">
      <formula>X$7="Base"</formula>
    </cfRule>
  </conditionalFormatting>
  <conditionalFormatting sqref="T26:U27">
    <cfRule type="expression" dxfId="18" priority="10" stopIfTrue="1">
      <formula>T$7="Actual"</formula>
    </cfRule>
    <cfRule type="expression" dxfId="17" priority="11" stopIfTrue="1">
      <formula>T$7="Base"</formula>
    </cfRule>
  </conditionalFormatting>
  <conditionalFormatting sqref="V26:W27">
    <cfRule type="expression" dxfId="16" priority="8" stopIfTrue="1">
      <formula>V$7="Actual"</formula>
    </cfRule>
    <cfRule type="expression" dxfId="15" priority="9" stopIfTrue="1">
      <formula>V$7="Base"</formula>
    </cfRule>
  </conditionalFormatting>
  <conditionalFormatting sqref="X26:X27">
    <cfRule type="expression" dxfId="14" priority="6" stopIfTrue="1">
      <formula>X$7="Actual"</formula>
    </cfRule>
    <cfRule type="expression" dxfId="13" priority="7" stopIfTrue="1">
      <formula>X$7="Base"</formula>
    </cfRule>
  </conditionalFormatting>
  <conditionalFormatting sqref="T26:U27">
    <cfRule type="expression" dxfId="12" priority="4" stopIfTrue="1">
      <formula>T$7="Actual"</formula>
    </cfRule>
    <cfRule type="expression" dxfId="11" priority="5" stopIfTrue="1">
      <formula>T$7="Base"</formula>
    </cfRule>
  </conditionalFormatting>
  <conditionalFormatting sqref="V26:W27">
    <cfRule type="expression" dxfId="10" priority="2" stopIfTrue="1">
      <formula>V$7="Actual"</formula>
    </cfRule>
    <cfRule type="expression" dxfId="9" priority="3" stopIfTrue="1">
      <formula>V$7="Base"</formula>
    </cfRule>
  </conditionalFormatting>
  <pageMargins left="0.23" right="0.24" top="0.17" bottom="0.16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48"/>
  <sheetViews>
    <sheetView showGridLines="0" workbookViewId="0">
      <selection activeCell="E12" sqref="E12"/>
    </sheetView>
  </sheetViews>
  <sheetFormatPr defaultRowHeight="10.5"/>
  <cols>
    <col min="1" max="1" width="2" customWidth="1"/>
    <col min="2" max="2" width="32.83203125" customWidth="1"/>
    <col min="4" max="4" width="3.1640625" customWidth="1"/>
    <col min="5" max="9" width="12.33203125" customWidth="1"/>
    <col min="14" max="14" width="27" bestFit="1" customWidth="1"/>
    <col min="15" max="15" width="13.83203125" bestFit="1" customWidth="1"/>
    <col min="17" max="22" width="15.1640625" customWidth="1"/>
  </cols>
  <sheetData>
    <row r="1" spans="1:22" ht="30">
      <c r="A1" s="188"/>
      <c r="B1" s="189" t="s">
        <v>661</v>
      </c>
      <c r="C1" s="189"/>
      <c r="D1" s="189"/>
      <c r="E1" s="190"/>
      <c r="F1" s="190"/>
      <c r="G1" s="190"/>
      <c r="H1" s="190"/>
      <c r="I1" s="190"/>
    </row>
    <row r="2" spans="1:22" ht="11.25">
      <c r="A2" s="188"/>
      <c r="B2" s="191"/>
      <c r="C2" s="192"/>
      <c r="D2" s="192"/>
      <c r="E2" s="193"/>
      <c r="F2" s="193"/>
      <c r="G2" s="193"/>
      <c r="H2" s="193"/>
      <c r="I2" s="193"/>
      <c r="Q2" s="220"/>
      <c r="R2" s="220"/>
      <c r="S2" s="220"/>
      <c r="T2" s="220"/>
      <c r="U2" s="220"/>
      <c r="V2" s="220"/>
    </row>
    <row r="3" spans="1:22" ht="15.75">
      <c r="A3" s="194"/>
      <c r="B3" s="195" t="s">
        <v>662</v>
      </c>
      <c r="C3" s="196"/>
      <c r="D3" s="196"/>
      <c r="E3" s="197"/>
      <c r="F3" s="197"/>
      <c r="G3" s="197"/>
      <c r="H3" s="197"/>
      <c r="I3" s="197"/>
      <c r="N3" s="216"/>
      <c r="O3" s="217"/>
      <c r="P3" s="217"/>
      <c r="Q3" s="218"/>
      <c r="R3" s="217"/>
      <c r="S3" s="217"/>
      <c r="T3" s="217"/>
      <c r="U3" s="217"/>
      <c r="V3" s="219"/>
    </row>
    <row r="4" spans="1:22" ht="12.75">
      <c r="A4" s="198"/>
      <c r="B4" s="199"/>
      <c r="C4" s="199"/>
      <c r="D4" s="199"/>
      <c r="E4" s="200"/>
      <c r="F4" s="200"/>
      <c r="G4" s="200"/>
      <c r="H4" s="200"/>
      <c r="I4" s="200"/>
      <c r="N4" s="216"/>
      <c r="O4" s="217"/>
      <c r="P4" s="217"/>
      <c r="Q4" s="218"/>
      <c r="R4" s="217"/>
      <c r="S4" s="217"/>
      <c r="T4" s="217"/>
      <c r="U4" s="217"/>
      <c r="V4" s="219"/>
    </row>
    <row r="5" spans="1:22" ht="11.25">
      <c r="A5" s="163"/>
      <c r="B5" s="201"/>
      <c r="C5" s="172"/>
      <c r="D5" s="172"/>
      <c r="E5" s="164"/>
      <c r="F5" s="164"/>
      <c r="G5" s="164"/>
      <c r="H5" s="164"/>
      <c r="I5" s="164"/>
      <c r="N5" s="220"/>
      <c r="O5" s="221"/>
      <c r="P5" s="221"/>
      <c r="Q5" s="221"/>
      <c r="R5" s="221"/>
      <c r="S5" s="221"/>
      <c r="T5" s="221"/>
      <c r="U5" s="221"/>
      <c r="V5" s="221"/>
    </row>
    <row r="6" spans="1:22" ht="11.25">
      <c r="A6" s="163"/>
      <c r="B6" s="154" t="s">
        <v>663</v>
      </c>
      <c r="C6" s="154"/>
      <c r="D6" s="154"/>
      <c r="E6" s="202" t="s">
        <v>664</v>
      </c>
      <c r="F6" s="202" t="s">
        <v>664</v>
      </c>
      <c r="G6" s="202" t="s">
        <v>664</v>
      </c>
      <c r="H6" s="202" t="s">
        <v>664</v>
      </c>
      <c r="I6" s="202" t="s">
        <v>664</v>
      </c>
      <c r="O6" s="217"/>
      <c r="P6" s="217"/>
      <c r="Q6" s="221"/>
      <c r="R6" s="221"/>
      <c r="S6" s="221"/>
      <c r="T6" s="221"/>
      <c r="U6" s="220"/>
      <c r="V6" s="222"/>
    </row>
    <row r="7" spans="1:22" ht="11.25">
      <c r="A7" s="203"/>
      <c r="B7" s="154"/>
      <c r="C7" s="154"/>
      <c r="D7" s="154"/>
      <c r="E7" s="204" t="s">
        <v>665</v>
      </c>
      <c r="F7" s="204" t="s">
        <v>666</v>
      </c>
      <c r="G7" s="204" t="s">
        <v>667</v>
      </c>
      <c r="H7" s="204" t="s">
        <v>668</v>
      </c>
      <c r="I7" s="204" t="s">
        <v>669</v>
      </c>
      <c r="O7" s="217"/>
      <c r="P7" s="217"/>
      <c r="Q7" s="217"/>
      <c r="R7" s="217"/>
      <c r="S7" s="217"/>
      <c r="T7" s="217"/>
    </row>
    <row r="8" spans="1:22" ht="11.25">
      <c r="A8" s="203"/>
      <c r="B8" s="154"/>
      <c r="C8" s="154"/>
      <c r="D8" s="154"/>
      <c r="E8" s="204"/>
      <c r="F8" s="204"/>
      <c r="G8" s="204"/>
      <c r="H8" s="204"/>
      <c r="I8" s="204"/>
    </row>
    <row r="9" spans="1:22" ht="11.25">
      <c r="A9" s="163"/>
      <c r="B9" s="163"/>
      <c r="C9" s="163"/>
      <c r="D9" s="163"/>
      <c r="E9" s="164"/>
      <c r="F9" s="164"/>
      <c r="G9" s="164"/>
      <c r="H9" s="164"/>
      <c r="I9" s="164"/>
      <c r="O9" s="219"/>
    </row>
    <row r="10" spans="1:22" ht="11.25">
      <c r="A10" s="101"/>
      <c r="B10" s="102" t="s">
        <v>580</v>
      </c>
      <c r="C10" s="103"/>
      <c r="D10" s="205"/>
      <c r="E10" s="164"/>
      <c r="F10" s="164"/>
      <c r="G10" s="164"/>
      <c r="H10" s="164"/>
      <c r="I10" s="164"/>
    </row>
    <row r="11" spans="1:22" ht="11.25">
      <c r="A11" s="101"/>
      <c r="B11" s="206"/>
      <c r="C11" s="207"/>
      <c r="D11" s="208"/>
      <c r="E11" s="101"/>
      <c r="F11" s="101"/>
      <c r="G11" s="101"/>
      <c r="H11" s="101"/>
      <c r="I11" s="101"/>
      <c r="N11" s="243" t="s">
        <v>697</v>
      </c>
      <c r="Q11" s="220" t="s">
        <v>583</v>
      </c>
      <c r="R11" s="220" t="s">
        <v>689</v>
      </c>
      <c r="S11" s="220" t="s">
        <v>690</v>
      </c>
      <c r="T11" s="220" t="s">
        <v>578</v>
      </c>
      <c r="U11" s="220" t="s">
        <v>585</v>
      </c>
      <c r="V11" s="220" t="s">
        <v>302</v>
      </c>
    </row>
    <row r="12" spans="1:22" ht="11.25">
      <c r="A12" s="101"/>
      <c r="B12" s="104" t="s">
        <v>670</v>
      </c>
      <c r="C12" s="209"/>
      <c r="D12" s="208"/>
      <c r="E12" s="226">
        <f>'Opex Summary'!E12/'Opex Summary'!$E$15</f>
        <v>0.363690664067993</v>
      </c>
      <c r="F12" s="226">
        <f>'Opex Summary'!F12/'Opex Summary'!$F$15</f>
        <v>0.363690664067993</v>
      </c>
      <c r="G12" s="226">
        <f>'Opex Summary'!G12/'Opex Summary'!$G$15</f>
        <v>0.363690664067993</v>
      </c>
      <c r="H12" s="226">
        <f>'Opex Summary'!H12/'Opex Summary'!$H$15</f>
        <v>0.363690664067993</v>
      </c>
      <c r="I12" s="226">
        <f>'Opex Summary'!I12/'Opex Summary'!$I$15</f>
        <v>0.363690664067993</v>
      </c>
      <c r="L12" s="104"/>
      <c r="N12" s="216" t="s">
        <v>687</v>
      </c>
      <c r="O12" s="217">
        <v>23405.800000000774</v>
      </c>
      <c r="P12" s="217"/>
      <c r="Q12" s="218">
        <v>1629063.8200000008</v>
      </c>
      <c r="R12" s="217">
        <v>124203.3</v>
      </c>
      <c r="S12" s="217">
        <v>189049.62000000005</v>
      </c>
      <c r="T12" s="217">
        <v>125939.48</v>
      </c>
      <c r="U12" s="217">
        <v>-2044850.4200000002</v>
      </c>
      <c r="V12" s="219">
        <f>SUM(Q12:U12)</f>
        <v>23405.800000000745</v>
      </c>
    </row>
    <row r="13" spans="1:22" ht="11.25">
      <c r="A13" s="101"/>
      <c r="B13" s="104" t="s">
        <v>671</v>
      </c>
      <c r="C13" s="209"/>
      <c r="D13" s="208"/>
      <c r="E13" s="226">
        <f>'Opex Summary'!E13/'Opex Summary'!$E$15</f>
        <v>0.62650425689572076</v>
      </c>
      <c r="F13" s="226">
        <f>'Opex Summary'!F13/'Opex Summary'!$F$15</f>
        <v>0.62650425689572076</v>
      </c>
      <c r="G13" s="226">
        <f>'Opex Summary'!G13/'Opex Summary'!$G$15</f>
        <v>0.62650425689572076</v>
      </c>
      <c r="H13" s="226">
        <f>'Opex Summary'!H13/'Opex Summary'!$H$15</f>
        <v>0.62650425689572076</v>
      </c>
      <c r="I13" s="226">
        <f>'Opex Summary'!I13/'Opex Summary'!$I$15</f>
        <v>0.62650425689572076</v>
      </c>
      <c r="L13" s="104"/>
      <c r="N13" s="216" t="s">
        <v>688</v>
      </c>
      <c r="O13" s="217">
        <v>1950827.9699999993</v>
      </c>
      <c r="P13" s="217"/>
      <c r="Q13" s="218">
        <v>1608596.3699999999</v>
      </c>
      <c r="R13" s="217">
        <v>238747.30728599997</v>
      </c>
      <c r="S13" s="217">
        <v>1541.639943999995</v>
      </c>
      <c r="T13" s="217">
        <v>137.39146599999998</v>
      </c>
      <c r="U13" s="217">
        <v>101805.26130399943</v>
      </c>
      <c r="V13" s="219">
        <f>SUM(Q13:U13)</f>
        <v>1950827.969999999</v>
      </c>
    </row>
    <row r="14" spans="1:22" ht="11.25">
      <c r="A14" s="101"/>
      <c r="B14" s="104" t="s">
        <v>672</v>
      </c>
      <c r="C14" s="209"/>
      <c r="D14" s="208"/>
      <c r="E14" s="226">
        <f>'Opex Summary'!E14/'Opex Summary'!$E$15</f>
        <v>9.8050790362862131E-3</v>
      </c>
      <c r="F14" s="226">
        <f>'Opex Summary'!F14/'Opex Summary'!$F$15</f>
        <v>9.8050790362862131E-3</v>
      </c>
      <c r="G14" s="226">
        <f>'Opex Summary'!G14/'Opex Summary'!$G$15</f>
        <v>9.8050790362862131E-3</v>
      </c>
      <c r="H14" s="226">
        <f>'Opex Summary'!H14/'Opex Summary'!$H$15</f>
        <v>9.8050790362862131E-3</v>
      </c>
      <c r="I14" s="226">
        <f>'Opex Summary'!I14/'Opex Summary'!$I$15</f>
        <v>9.8050790362862131E-3</v>
      </c>
      <c r="L14" s="104"/>
      <c r="M14" s="220"/>
      <c r="N14" s="220" t="s">
        <v>302</v>
      </c>
      <c r="O14" s="221">
        <f>SUM(O12:O13)</f>
        <v>1974233.77</v>
      </c>
      <c r="P14" s="221"/>
      <c r="Q14" s="221">
        <f t="shared" ref="Q14:V14" si="0">SUM(Q12:Q13)</f>
        <v>3237660.1900000004</v>
      </c>
      <c r="R14" s="221">
        <f t="shared" si="0"/>
        <v>362950.60728599998</v>
      </c>
      <c r="S14" s="221">
        <f t="shared" si="0"/>
        <v>190591.25994400005</v>
      </c>
      <c r="T14" s="221">
        <f t="shared" si="0"/>
        <v>126076.871466</v>
      </c>
      <c r="U14" s="221">
        <f t="shared" si="0"/>
        <v>-1943045.1586960007</v>
      </c>
      <c r="V14" s="221">
        <f t="shared" si="0"/>
        <v>1974233.7699999998</v>
      </c>
    </row>
    <row r="15" spans="1:22" ht="11.25">
      <c r="A15" s="101"/>
      <c r="B15" s="106" t="s">
        <v>302</v>
      </c>
      <c r="C15" s="209"/>
      <c r="D15" s="208"/>
      <c r="E15" s="224">
        <f>SUM(E12:E14)</f>
        <v>1</v>
      </c>
      <c r="F15" s="224">
        <f t="shared" ref="F15:I15" si="1">SUM(F12:F14)</f>
        <v>1</v>
      </c>
      <c r="G15" s="224">
        <f t="shared" si="1"/>
        <v>1</v>
      </c>
      <c r="H15" s="224">
        <f t="shared" si="1"/>
        <v>1</v>
      </c>
      <c r="I15" s="224">
        <f t="shared" si="1"/>
        <v>1</v>
      </c>
      <c r="L15" s="104"/>
      <c r="O15" s="217"/>
      <c r="P15" s="217"/>
      <c r="Q15" s="221"/>
      <c r="R15" s="221"/>
      <c r="S15" s="221"/>
      <c r="T15" s="221"/>
      <c r="U15" s="220"/>
      <c r="V15" s="222"/>
    </row>
    <row r="16" spans="1:22" ht="11.25">
      <c r="B16" s="104"/>
      <c r="E16" s="211"/>
      <c r="F16" s="211"/>
      <c r="G16" s="211"/>
      <c r="H16" s="211"/>
      <c r="I16" s="211"/>
      <c r="L16" s="104"/>
      <c r="O16" s="217"/>
      <c r="P16" s="217"/>
      <c r="Q16" s="217"/>
      <c r="R16" s="217"/>
      <c r="S16" s="217"/>
      <c r="T16" s="217"/>
    </row>
    <row r="17" spans="2:15" ht="11.25">
      <c r="B17" s="102" t="s">
        <v>588</v>
      </c>
      <c r="C17" s="103"/>
      <c r="D17" s="205"/>
      <c r="E17" s="211"/>
      <c r="F17" s="211"/>
      <c r="G17" s="211"/>
      <c r="H17" s="211"/>
      <c r="I17" s="211"/>
    </row>
    <row r="18" spans="2:15" ht="11.25">
      <c r="B18" s="206"/>
      <c r="C18" s="207"/>
      <c r="D18" s="208"/>
      <c r="E18" s="223"/>
      <c r="F18" s="101"/>
      <c r="G18" s="101"/>
      <c r="H18" s="101"/>
      <c r="I18" s="101"/>
      <c r="O18" s="219"/>
    </row>
    <row r="19" spans="2:15" ht="11.25">
      <c r="B19" s="104" t="s">
        <v>670</v>
      </c>
      <c r="C19" s="209"/>
      <c r="D19" s="208"/>
      <c r="E19" s="226">
        <f>'Opex Summary'!E19/'Opex Summary'!$E$22</f>
        <v>0.15495753663314046</v>
      </c>
      <c r="F19" s="226">
        <f>'Opex Summary'!F19/'Opex Summary'!$F$22</f>
        <v>0.15495753663314046</v>
      </c>
      <c r="G19" s="226">
        <f>'Opex Summary'!G19/'Opex Summary'!$G$22</f>
        <v>0.15495753663314046</v>
      </c>
      <c r="H19" s="226">
        <f>'Opex Summary'!H19/'Opex Summary'!$H$22</f>
        <v>0.15495753663314046</v>
      </c>
      <c r="I19" s="226">
        <f>'Opex Summary'!I19/'Opex Summary'!$I$22</f>
        <v>0.15495753663314046</v>
      </c>
    </row>
    <row r="20" spans="2:15" ht="11.25">
      <c r="B20" s="104" t="s">
        <v>671</v>
      </c>
      <c r="C20" s="209"/>
      <c r="D20" s="208"/>
      <c r="E20" s="226">
        <f>'Opex Summary'!E20/'Opex Summary'!$E$22</f>
        <v>0.84504246336685962</v>
      </c>
      <c r="F20" s="226">
        <f>'Opex Summary'!F20/'Opex Summary'!$F$22</f>
        <v>0.84504246336685962</v>
      </c>
      <c r="G20" s="226">
        <f>'Opex Summary'!G20/'Opex Summary'!$G$22</f>
        <v>0.84504246336685962</v>
      </c>
      <c r="H20" s="226">
        <f>'Opex Summary'!H20/'Opex Summary'!$H$22</f>
        <v>0.84504246336685962</v>
      </c>
      <c r="I20" s="226">
        <f>'Opex Summary'!I20/'Opex Summary'!$I$22</f>
        <v>0.84504246336685962</v>
      </c>
    </row>
    <row r="21" spans="2:15" ht="11.25">
      <c r="B21" s="104" t="s">
        <v>672</v>
      </c>
      <c r="C21" s="209"/>
      <c r="D21" s="208"/>
      <c r="E21" s="226">
        <f>'Opex Summary'!E21/'Opex Summary'!$E$22</f>
        <v>0</v>
      </c>
      <c r="F21" s="226">
        <f>'Opex Summary'!F21/'Opex Summary'!$F$22</f>
        <v>0</v>
      </c>
      <c r="G21" s="226">
        <f>'Opex Summary'!G21/'Opex Summary'!$G$22</f>
        <v>0</v>
      </c>
      <c r="H21" s="226">
        <f>'Opex Summary'!H21/'Opex Summary'!$H$22</f>
        <v>0</v>
      </c>
      <c r="I21" s="226">
        <f>'Opex Summary'!I21/'Opex Summary'!$I$22</f>
        <v>0</v>
      </c>
    </row>
    <row r="22" spans="2:15" ht="11.25">
      <c r="B22" s="106" t="s">
        <v>302</v>
      </c>
      <c r="C22" s="209"/>
      <c r="D22" s="208"/>
      <c r="E22" s="224">
        <f>SUM(E19:E21)</f>
        <v>1</v>
      </c>
      <c r="F22" s="224">
        <f t="shared" ref="F22" si="2">SUM(F19:F21)</f>
        <v>1</v>
      </c>
      <c r="G22" s="224">
        <f t="shared" ref="G22" si="3">SUM(G19:G21)</f>
        <v>1</v>
      </c>
      <c r="H22" s="224">
        <f t="shared" ref="H22" si="4">SUM(H19:H21)</f>
        <v>1</v>
      </c>
      <c r="I22" s="224">
        <f t="shared" ref="I22" si="5">SUM(I19:I21)</f>
        <v>1</v>
      </c>
    </row>
    <row r="23" spans="2:15" ht="11.25">
      <c r="E23" s="211"/>
      <c r="F23" s="211"/>
      <c r="G23" s="211"/>
      <c r="H23" s="211"/>
      <c r="I23" s="211"/>
    </row>
    <row r="24" spans="2:15" ht="11.25">
      <c r="B24" s="102" t="s">
        <v>384</v>
      </c>
      <c r="C24" s="103"/>
      <c r="D24" s="205"/>
      <c r="E24" s="211"/>
      <c r="F24" s="211"/>
      <c r="G24" s="211"/>
      <c r="H24" s="211"/>
      <c r="I24" s="211"/>
    </row>
    <row r="25" spans="2:15" ht="11.25">
      <c r="B25" s="206"/>
      <c r="C25" s="207"/>
      <c r="D25" s="208"/>
      <c r="E25" s="223"/>
      <c r="F25" s="101"/>
      <c r="G25" s="101"/>
      <c r="H25" s="101"/>
      <c r="I25" s="101"/>
    </row>
    <row r="26" spans="2:15" ht="11.25">
      <c r="B26" s="104" t="s">
        <v>670</v>
      </c>
      <c r="C26" s="209"/>
      <c r="D26" s="208"/>
      <c r="E26" s="226">
        <f>'Opex Summary'!E26/'Opex Summary'!$E$29</f>
        <v>8.3441852609291281E-2</v>
      </c>
      <c r="F26" s="226">
        <f>'Opex Summary'!F26/'Opex Summary'!$F$29</f>
        <v>8.3441852609291281E-2</v>
      </c>
      <c r="G26" s="226">
        <f>'Opex Summary'!G26/'Opex Summary'!$G$29</f>
        <v>8.3441852609291281E-2</v>
      </c>
      <c r="H26" s="226">
        <f>'Opex Summary'!H26/'Opex Summary'!$H$29</f>
        <v>8.3441852609291281E-2</v>
      </c>
      <c r="I26" s="226">
        <f>'Opex Summary'!I26/'Opex Summary'!$I$29</f>
        <v>8.3441852609291281E-2</v>
      </c>
    </row>
    <row r="27" spans="2:15" ht="11.25">
      <c r="B27" s="104" t="s">
        <v>671</v>
      </c>
      <c r="C27" s="209"/>
      <c r="D27" s="208"/>
      <c r="E27" s="226">
        <f>'Opex Summary'!E27/'Opex Summary'!$E$29</f>
        <v>0.72529457463010871</v>
      </c>
      <c r="F27" s="226">
        <f>'Opex Summary'!F27/'Opex Summary'!$F$29</f>
        <v>0.72529457463010871</v>
      </c>
      <c r="G27" s="226">
        <f>'Opex Summary'!G27/'Opex Summary'!$G$29</f>
        <v>0.72529457463010871</v>
      </c>
      <c r="H27" s="226">
        <f>'Opex Summary'!H27/'Opex Summary'!$H$29</f>
        <v>0.72529457463010871</v>
      </c>
      <c r="I27" s="226">
        <f>'Opex Summary'!I27/'Opex Summary'!$I$29</f>
        <v>0.72529457463010871</v>
      </c>
    </row>
    <row r="28" spans="2:15" ht="11.25">
      <c r="B28" s="104" t="s">
        <v>672</v>
      </c>
      <c r="C28" s="209"/>
      <c r="D28" s="208"/>
      <c r="E28" s="226">
        <f>'Opex Summary'!E28/'Opex Summary'!$E$29</f>
        <v>0.19126357276060002</v>
      </c>
      <c r="F28" s="226">
        <f>'Opex Summary'!F28/'Opex Summary'!$F$29</f>
        <v>0.19126357276060002</v>
      </c>
      <c r="G28" s="226">
        <f>'Opex Summary'!G28/'Opex Summary'!$G$29</f>
        <v>0.19126357276060002</v>
      </c>
      <c r="H28" s="226">
        <f>'Opex Summary'!H28/'Opex Summary'!$H$29</f>
        <v>0.19126357276060002</v>
      </c>
      <c r="I28" s="226">
        <f>'Opex Summary'!I28/'Opex Summary'!$I$29</f>
        <v>0.19126357276060002</v>
      </c>
    </row>
    <row r="29" spans="2:15" ht="11.25">
      <c r="B29" s="106" t="s">
        <v>302</v>
      </c>
      <c r="C29" s="209"/>
      <c r="D29" s="208"/>
      <c r="E29" s="224">
        <f>SUM(E26:E28)</f>
        <v>1</v>
      </c>
      <c r="F29" s="224">
        <f t="shared" ref="F29" si="6">SUM(F26:F28)</f>
        <v>1</v>
      </c>
      <c r="G29" s="224">
        <f t="shared" ref="G29" si="7">SUM(G26:G28)</f>
        <v>1</v>
      </c>
      <c r="H29" s="224">
        <f t="shared" ref="H29" si="8">SUM(H26:H28)</f>
        <v>1</v>
      </c>
      <c r="I29" s="224">
        <f t="shared" ref="I29" si="9">SUM(I26:I28)</f>
        <v>1</v>
      </c>
    </row>
    <row r="30" spans="2:15" ht="11.25">
      <c r="E30" s="211"/>
      <c r="F30" s="211"/>
      <c r="G30" s="211"/>
      <c r="H30" s="211"/>
      <c r="I30" s="211"/>
    </row>
    <row r="31" spans="2:15" ht="11.25">
      <c r="B31" s="102" t="s">
        <v>554</v>
      </c>
      <c r="C31" s="103"/>
      <c r="D31" s="205"/>
      <c r="E31" s="211"/>
      <c r="F31" s="211"/>
      <c r="G31" s="211"/>
      <c r="H31" s="211"/>
      <c r="I31" s="211"/>
    </row>
    <row r="32" spans="2:15" ht="11.25">
      <c r="B32" s="206"/>
      <c r="C32" s="207"/>
      <c r="D32" s="208"/>
      <c r="E32" s="223"/>
      <c r="F32" s="101"/>
      <c r="G32" s="101"/>
      <c r="H32" s="101"/>
      <c r="I32" s="101"/>
    </row>
    <row r="33" spans="2:9" ht="11.25">
      <c r="B33" s="104" t="s">
        <v>670</v>
      </c>
      <c r="C33" s="209"/>
      <c r="D33" s="208"/>
      <c r="E33" s="226">
        <f>'Opex Summary'!E33/'Opex Summary'!$E$36</f>
        <v>1.2417843893808367E-2</v>
      </c>
      <c r="F33" s="226">
        <f>'Opex Summary'!F33/'Opex Summary'!$F$36</f>
        <v>1.2417843893808367E-2</v>
      </c>
      <c r="G33" s="226">
        <f>'Opex Summary'!G33/'Opex Summary'!$G$36</f>
        <v>1.2417843893808367E-2</v>
      </c>
      <c r="H33" s="226">
        <f>'Opex Summary'!H33/'Opex Summary'!$H$36</f>
        <v>1.2417843893808367E-2</v>
      </c>
      <c r="I33" s="226">
        <f>'Opex Summary'!I33/'Opex Summary'!$I$36</f>
        <v>1.2417843893808367E-2</v>
      </c>
    </row>
    <row r="34" spans="2:9" ht="11.25">
      <c r="B34" s="104" t="s">
        <v>671</v>
      </c>
      <c r="C34" s="209"/>
      <c r="D34" s="208"/>
      <c r="E34" s="226">
        <f>'Opex Summary'!E34/'Opex Summary'!$E$36</f>
        <v>0.65527700942522182</v>
      </c>
      <c r="F34" s="226">
        <f>'Opex Summary'!F34/'Opex Summary'!$F$36</f>
        <v>0.65527700942522182</v>
      </c>
      <c r="G34" s="226">
        <f>'Opex Summary'!G34/'Opex Summary'!$G$36</f>
        <v>0.65527700942522182</v>
      </c>
      <c r="H34" s="226">
        <f>'Opex Summary'!H34/'Opex Summary'!$H$36</f>
        <v>0.65527700942522182</v>
      </c>
      <c r="I34" s="226">
        <f>'Opex Summary'!I34/'Opex Summary'!$I$36</f>
        <v>0.65527700942522182</v>
      </c>
    </row>
    <row r="35" spans="2:9" ht="11.25">
      <c r="B35" s="104" t="s">
        <v>672</v>
      </c>
      <c r="C35" s="209"/>
      <c r="D35" s="208"/>
      <c r="E35" s="226">
        <f>'Opex Summary'!E35/'Opex Summary'!$E$36</f>
        <v>0.33230514668096978</v>
      </c>
      <c r="F35" s="226">
        <f>'Opex Summary'!F35/'Opex Summary'!$F$36</f>
        <v>0.33230514668096978</v>
      </c>
      <c r="G35" s="226">
        <f>'Opex Summary'!G35/'Opex Summary'!$G$36</f>
        <v>0.33230514668096978</v>
      </c>
      <c r="H35" s="226">
        <f>'Opex Summary'!H35/'Opex Summary'!$H$36</f>
        <v>0.33230514668096978</v>
      </c>
      <c r="I35" s="226">
        <f>'Opex Summary'!I35/'Opex Summary'!$I$36</f>
        <v>0.33230514668096978</v>
      </c>
    </row>
    <row r="36" spans="2:9" ht="11.25">
      <c r="B36" s="106" t="s">
        <v>302</v>
      </c>
      <c r="C36" s="209"/>
      <c r="D36" s="208"/>
      <c r="E36" s="224">
        <f>SUM(E33:E35)</f>
        <v>1</v>
      </c>
      <c r="F36" s="224">
        <f t="shared" ref="F36" si="10">SUM(F33:F35)</f>
        <v>1</v>
      </c>
      <c r="G36" s="224">
        <f t="shared" ref="G36" si="11">SUM(G33:G35)</f>
        <v>1</v>
      </c>
      <c r="H36" s="224">
        <f t="shared" ref="H36" si="12">SUM(H33:H35)</f>
        <v>1</v>
      </c>
      <c r="I36" s="224">
        <f t="shared" ref="I36" si="13">SUM(I33:I35)</f>
        <v>1</v>
      </c>
    </row>
    <row r="37" spans="2:9" ht="11.25">
      <c r="E37" s="211"/>
      <c r="F37" s="211"/>
      <c r="G37" s="211"/>
      <c r="H37" s="211"/>
      <c r="I37" s="211"/>
    </row>
    <row r="38" spans="2:9" ht="11.25">
      <c r="B38" s="102" t="s">
        <v>673</v>
      </c>
      <c r="C38" s="103"/>
      <c r="D38" s="205"/>
      <c r="E38" s="211"/>
      <c r="F38" s="211"/>
      <c r="G38" s="211"/>
      <c r="H38" s="211"/>
      <c r="I38" s="211"/>
    </row>
    <row r="39" spans="2:9" ht="11.25">
      <c r="B39" s="206"/>
      <c r="C39" s="207"/>
      <c r="D39" s="208"/>
      <c r="E39" s="223"/>
      <c r="F39" s="101"/>
      <c r="G39" s="101"/>
      <c r="H39" s="101"/>
      <c r="I39" s="101"/>
    </row>
    <row r="40" spans="2:9" ht="11.25">
      <c r="B40" s="104" t="s">
        <v>670</v>
      </c>
      <c r="C40" s="209"/>
      <c r="D40" s="208"/>
      <c r="E40" s="226">
        <f>'Opex Summary'!E40/'Opex Summary'!$E$43</f>
        <v>0</v>
      </c>
      <c r="F40" s="226">
        <f>'Opex Summary'!F40/'Opex Summary'!$F$43</f>
        <v>0</v>
      </c>
      <c r="G40" s="226">
        <f>'Opex Summary'!G40/'Opex Summary'!$G$43</f>
        <v>0</v>
      </c>
      <c r="H40" s="226">
        <f>'Opex Summary'!H40/'Opex Summary'!$H$43</f>
        <v>0</v>
      </c>
      <c r="I40" s="226">
        <f>'Opex Summary'!I40/'Opex Summary'!$I$43</f>
        <v>0</v>
      </c>
    </row>
    <row r="41" spans="2:9" ht="11.25">
      <c r="B41" s="104" t="s">
        <v>671</v>
      </c>
      <c r="C41" s="209"/>
      <c r="D41" s="208"/>
      <c r="E41" s="226">
        <f>'Opex Summary'!E41/'Opex Summary'!$E$43</f>
        <v>0</v>
      </c>
      <c r="F41" s="226">
        <f>'Opex Summary'!F41/'Opex Summary'!$F$43</f>
        <v>0</v>
      </c>
      <c r="G41" s="226">
        <f>'Opex Summary'!G41/'Opex Summary'!$G$43</f>
        <v>0</v>
      </c>
      <c r="H41" s="226">
        <f>'Opex Summary'!H41/'Opex Summary'!$H$43</f>
        <v>0</v>
      </c>
      <c r="I41" s="226">
        <f>'Opex Summary'!I41/'Opex Summary'!$I$43</f>
        <v>0</v>
      </c>
    </row>
    <row r="42" spans="2:9" ht="11.25">
      <c r="B42" s="104" t="s">
        <v>672</v>
      </c>
      <c r="C42" s="209"/>
      <c r="D42" s="208"/>
      <c r="E42" s="226">
        <f>'Opex Summary'!E42/'Opex Summary'!$E$43</f>
        <v>1</v>
      </c>
      <c r="F42" s="226">
        <f>'Opex Summary'!F42/'Opex Summary'!$F$43</f>
        <v>1</v>
      </c>
      <c r="G42" s="226">
        <f>'Opex Summary'!G42/'Opex Summary'!$G$43</f>
        <v>1</v>
      </c>
      <c r="H42" s="226">
        <f>'Opex Summary'!H42/'Opex Summary'!$H$43</f>
        <v>1</v>
      </c>
      <c r="I42" s="226">
        <f>'Opex Summary'!I42/'Opex Summary'!$I$43</f>
        <v>1</v>
      </c>
    </row>
    <row r="43" spans="2:9" ht="11.25">
      <c r="B43" s="106" t="s">
        <v>302</v>
      </c>
      <c r="C43" s="209"/>
      <c r="D43" s="208"/>
      <c r="E43" s="224">
        <f>SUM(E40:E42)</f>
        <v>1</v>
      </c>
      <c r="F43" s="224">
        <f t="shared" ref="F43" si="14">SUM(F40:F42)</f>
        <v>1</v>
      </c>
      <c r="G43" s="224">
        <f t="shared" ref="G43" si="15">SUM(G40:G42)</f>
        <v>1</v>
      </c>
      <c r="H43" s="224">
        <f t="shared" ref="H43" si="16">SUM(H40:H42)</f>
        <v>1</v>
      </c>
      <c r="I43" s="224">
        <f t="shared" ref="I43" si="17">SUM(I40:I42)</f>
        <v>1</v>
      </c>
    </row>
    <row r="44" spans="2:9" ht="11.25">
      <c r="E44" s="211"/>
      <c r="F44" s="211"/>
      <c r="G44" s="211"/>
      <c r="H44" s="211"/>
      <c r="I44" s="211"/>
    </row>
    <row r="45" spans="2:9" ht="11.25">
      <c r="E45" s="211"/>
      <c r="F45" s="211"/>
      <c r="G45" s="211"/>
      <c r="H45" s="211"/>
      <c r="I45" s="211"/>
    </row>
    <row r="47" spans="2:9">
      <c r="E47" s="153"/>
      <c r="F47" s="153"/>
      <c r="G47" s="153"/>
      <c r="H47" s="153"/>
      <c r="I47" s="153"/>
    </row>
    <row r="48" spans="2:9">
      <c r="E48" s="153"/>
      <c r="F48" s="153"/>
      <c r="G48" s="153"/>
      <c r="H48" s="153"/>
      <c r="I48" s="153"/>
    </row>
  </sheetData>
  <conditionalFormatting sqref="I7:I8 E8:H8 D6">
    <cfRule type="expression" dxfId="8" priority="8" stopIfTrue="1">
      <formula>D$6="Actual"</formula>
    </cfRule>
    <cfRule type="expression" dxfId="7" priority="9" stopIfTrue="1">
      <formula>D$6="Base"</formula>
    </cfRule>
  </conditionalFormatting>
  <conditionalFormatting sqref="B4:D4">
    <cfRule type="expression" dxfId="6" priority="7" stopIfTrue="1">
      <formula>Check_Model="Model in error"</formula>
    </cfRule>
  </conditionalFormatting>
  <conditionalFormatting sqref="I6">
    <cfRule type="cellIs" dxfId="5" priority="5" stopIfTrue="1" operator="equal">
      <formula>"Actual"</formula>
    </cfRule>
    <cfRule type="cellIs" dxfId="4" priority="6" stopIfTrue="1" operator="equal">
      <formula>"Base"</formula>
    </cfRule>
  </conditionalFormatting>
  <conditionalFormatting sqref="E7:I8">
    <cfRule type="expression" dxfId="3" priority="3" stopIfTrue="1">
      <formula>E$6="Actual"</formula>
    </cfRule>
    <cfRule type="expression" dxfId="2" priority="4" stopIfTrue="1">
      <formula>E$6="Base"</formula>
    </cfRule>
  </conditionalFormatting>
  <conditionalFormatting sqref="E6:I6">
    <cfRule type="cellIs" dxfId="1" priority="1" stopIfTrue="1" operator="equal">
      <formula>"Actual"</formula>
    </cfRule>
    <cfRule type="cellIs" dxfId="0" priority="2" stopIfTrue="1" operator="equal">
      <formula>"Base"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J9"/>
  <sheetViews>
    <sheetView showGridLines="0" workbookViewId="0">
      <selection activeCell="H4" sqref="H4:H8"/>
    </sheetView>
  </sheetViews>
  <sheetFormatPr defaultRowHeight="10.5"/>
  <cols>
    <col min="2" max="3" width="29.33203125" customWidth="1"/>
    <col min="4" max="8" width="11.1640625" customWidth="1"/>
    <col min="9" max="17" width="29.33203125" customWidth="1"/>
  </cols>
  <sheetData>
    <row r="2" spans="2:10">
      <c r="B2" s="101"/>
      <c r="C2" s="101"/>
      <c r="D2" s="101"/>
      <c r="E2" s="101"/>
      <c r="F2" s="101"/>
      <c r="G2" s="101"/>
      <c r="H2" s="101"/>
      <c r="I2" s="101"/>
      <c r="J2" s="101"/>
    </row>
    <row r="3" spans="2:10" ht="11.25">
      <c r="B3" s="102" t="s">
        <v>486</v>
      </c>
      <c r="C3" s="103"/>
      <c r="D3" s="108" t="s">
        <v>494</v>
      </c>
      <c r="E3" s="108" t="s">
        <v>493</v>
      </c>
      <c r="F3" s="108" t="s">
        <v>492</v>
      </c>
      <c r="G3" s="108" t="s">
        <v>491</v>
      </c>
      <c r="H3" s="108" t="s">
        <v>490</v>
      </c>
      <c r="I3" s="101"/>
      <c r="J3" s="101"/>
    </row>
    <row r="4" spans="2:10">
      <c r="B4" s="101"/>
      <c r="C4" s="101"/>
      <c r="D4" s="101"/>
      <c r="E4" s="101"/>
      <c r="F4" s="101"/>
      <c r="G4" s="101"/>
      <c r="H4" s="101"/>
      <c r="I4" s="101"/>
      <c r="J4" s="101"/>
    </row>
    <row r="5" spans="2:10" ht="11.25">
      <c r="B5" s="104" t="s">
        <v>487</v>
      </c>
      <c r="C5" s="101"/>
      <c r="D5" s="105">
        <v>1.0428234572981221</v>
      </c>
      <c r="E5" s="105">
        <v>1.0035954965987743</v>
      </c>
      <c r="F5" s="105">
        <v>0.975766988640553</v>
      </c>
      <c r="G5" s="105">
        <v>0.93547910405213386</v>
      </c>
      <c r="H5" s="105">
        <v>0.93024215053783676</v>
      </c>
      <c r="I5" s="101"/>
      <c r="J5" s="101"/>
    </row>
    <row r="6" spans="2:10" ht="11.25">
      <c r="B6" s="104" t="s">
        <v>488</v>
      </c>
      <c r="C6" s="101"/>
      <c r="D6" s="105">
        <v>5.9232239798024021E-2</v>
      </c>
      <c r="E6" s="105">
        <v>7.8048830590010498E-2</v>
      </c>
      <c r="F6" s="105">
        <v>7.5594408885156283E-2</v>
      </c>
      <c r="G6" s="105">
        <v>8.2743823250235313E-2</v>
      </c>
      <c r="H6" s="105">
        <v>6.9757849462163207E-2</v>
      </c>
      <c r="I6" s="101"/>
      <c r="J6" s="101"/>
    </row>
    <row r="7" spans="2:10" ht="11.25">
      <c r="B7" s="106" t="s">
        <v>489</v>
      </c>
      <c r="C7" s="101"/>
      <c r="D7" s="107">
        <v>1.1020556970961461</v>
      </c>
      <c r="E7" s="107">
        <v>1.0816443271887848</v>
      </c>
      <c r="F7" s="107">
        <v>1.0513613975257092</v>
      </c>
      <c r="G7" s="107">
        <v>1.0182229273023691</v>
      </c>
      <c r="H7" s="107">
        <v>1</v>
      </c>
      <c r="I7" s="101"/>
      <c r="J7" s="101"/>
    </row>
    <row r="8" spans="2:10">
      <c r="B8" s="101"/>
      <c r="C8" s="101"/>
      <c r="D8" s="101"/>
      <c r="E8" s="101"/>
      <c r="F8" s="101"/>
      <c r="G8" s="101"/>
      <c r="H8" s="101"/>
      <c r="I8" s="101"/>
      <c r="J8" s="101"/>
    </row>
    <row r="9" spans="2:10">
      <c r="B9" s="101"/>
      <c r="C9" s="101"/>
      <c r="D9" s="101"/>
      <c r="E9" s="101"/>
      <c r="F9" s="101"/>
      <c r="G9" s="101"/>
      <c r="H9" s="101"/>
      <c r="I9" s="101"/>
      <c r="J9" s="10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Cover Page</vt:lpstr>
      <vt:lpstr>Pricing Model Input</vt:lpstr>
      <vt:lpstr>Summary (Reg Version)</vt:lpstr>
      <vt:lpstr>Metering Opex Costs - Final</vt:lpstr>
      <vt:lpstr>MP</vt:lpstr>
      <vt:lpstr>DTS</vt:lpstr>
      <vt:lpstr>Summary</vt:lpstr>
      <vt:lpstr>Opex Summary</vt:lpstr>
      <vt:lpstr>% Split</vt:lpstr>
      <vt:lpstr>Escalators</vt:lpstr>
      <vt:lpstr>Summary!Print_Area</vt:lpstr>
      <vt:lpstr>'Summary (Reg Version)'!Print_Area</vt:lpstr>
    </vt:vector>
  </TitlesOfParts>
  <Company>Ausgrid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t52274</dc:creator>
  <cp:lastModifiedBy>t44450</cp:lastModifiedBy>
  <cp:lastPrinted>2014-05-08T00:01:29Z</cp:lastPrinted>
  <dcterms:created xsi:type="dcterms:W3CDTF">2014-02-25T23:57:23Z</dcterms:created>
  <dcterms:modified xsi:type="dcterms:W3CDTF">2014-05-29T16:13:29Z</dcterms:modified>
</cp:coreProperties>
</file>