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sgrid.sharepoint.com/teams/SP0539/Shared Documents/Regulation/24-29 Determination/800 Final Proposal (Jan 23)/804 Reg Proposal attachments - working drafts/Chapter 8 - Tariff + Pricing/"/>
    </mc:Choice>
  </mc:AlternateContent>
  <xr:revisionPtr revIDLastSave="9" documentId="8_{86A20120-2ACB-4329-AE5C-AAD3180D94FC}" xr6:coauthVersionLast="47" xr6:coauthVersionMax="47" xr10:uidLastSave="{196B12FC-71BA-48E7-B6A6-400B568F7183}"/>
  <bookViews>
    <workbookView xWindow="-19310" yWindow="1770" windowWidth="19420" windowHeight="10420" xr2:uid="{7A4C4267-1979-4967-A1AF-DB520304CB03}"/>
  </bookViews>
  <sheets>
    <sheet name="Sheet1" sheetId="10" r:id="rId1"/>
    <sheet name="Basic export level" sheetId="5" r:id="rId2"/>
    <sheet name="Export LRMC" sheetId="9" r:id="rId3"/>
    <sheet name="Scenario" sheetId="7" r:id="rId4"/>
    <sheet name="Feeder inputs" sheetId="1" r:id="rId5"/>
    <sheet name="Growth inputs" sheetId="3" r:id="rId6"/>
    <sheet name="Intrinsic hosting capacity" sheetId="2" r:id="rId7"/>
    <sheet name="Growth forecasts" sheetId="4" r:id="rId8"/>
    <sheet name="AIC model" sheetId="6" r:id="rId9"/>
    <sheet name="Perturbation model" sheetId="8" r:id="rId10"/>
  </sheets>
  <externalReferences>
    <externalReference r:id="rId11"/>
    <externalReference r:id="rId1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9" l="1"/>
  <c r="E15" i="7"/>
  <c r="E14" i="7"/>
  <c r="E5" i="7" l="1"/>
  <c r="D48" i="8" l="1"/>
  <c r="L3" i="2" l="1"/>
  <c r="F11" i="3" l="1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E6" i="3"/>
  <c r="E11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 s="1"/>
  <c r="X9" i="3" s="1"/>
  <c r="Y9" i="3" s="1"/>
  <c r="Z9" i="3" s="1"/>
  <c r="AA9" i="3" s="1"/>
  <c r="AB9" i="3" s="1"/>
  <c r="AC9" i="3" s="1"/>
  <c r="AD9" i="3" s="1"/>
  <c r="AE9" i="3" s="1"/>
  <c r="AF9" i="3" s="1"/>
  <c r="E9" i="3"/>
  <c r="E4" i="3"/>
  <c r="D5" i="3"/>
  <c r="D3" i="3" s="1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E8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 l="1"/>
  <c r="X3" i="3" s="1"/>
  <c r="Y3" i="3" s="1"/>
  <c r="Z3" i="3" s="1"/>
  <c r="AA3" i="3" s="1"/>
  <c r="AB3" i="3" s="1"/>
  <c r="AC3" i="3" s="1"/>
  <c r="AD3" i="3" s="1"/>
  <c r="AE3" i="3" s="1"/>
  <c r="AF3" i="3" s="1"/>
  <c r="W6" i="3"/>
  <c r="X6" i="3" s="1"/>
  <c r="Y6" i="3" s="1"/>
  <c r="Z6" i="3" s="1"/>
  <c r="AA6" i="3" s="1"/>
  <c r="AB6" i="3" s="1"/>
  <c r="AC6" i="3" s="1"/>
  <c r="AD6" i="3" s="1"/>
  <c r="AE6" i="3" s="1"/>
  <c r="AF6" i="3" s="1"/>
  <c r="W8" i="3"/>
  <c r="X8" i="3" s="1"/>
  <c r="Y8" i="3" s="1"/>
  <c r="Z8" i="3" s="1"/>
  <c r="AA8" i="3" s="1"/>
  <c r="AB8" i="3" s="1"/>
  <c r="AC8" i="3" s="1"/>
  <c r="AD8" i="3" s="1"/>
  <c r="AE8" i="3" s="1"/>
  <c r="AF8" i="3" s="1"/>
  <c r="W4" i="3"/>
  <c r="X4" i="3" s="1"/>
  <c r="Y4" i="3" s="1"/>
  <c r="Z4" i="3" s="1"/>
  <c r="AA4" i="3" s="1"/>
  <c r="AB4" i="3" s="1"/>
  <c r="AC4" i="3" s="1"/>
  <c r="AD4" i="3" s="1"/>
  <c r="AE4" i="3" s="1"/>
  <c r="AF4" i="3" s="1"/>
  <c r="W11" i="3"/>
  <c r="X11" i="3" s="1"/>
  <c r="Y11" i="3" s="1"/>
  <c r="Z11" i="3" s="1"/>
  <c r="AA11" i="3" s="1"/>
  <c r="AB11" i="3" s="1"/>
  <c r="AC11" i="3" s="1"/>
  <c r="AD11" i="3" s="1"/>
  <c r="AE11" i="3" s="1"/>
  <c r="AF11" i="3" s="1"/>
  <c r="D4" i="3"/>
  <c r="D6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D10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10" i="3" l="1"/>
  <c r="X10" i="3" s="1"/>
  <c r="Y10" i="3" s="1"/>
  <c r="Z10" i="3" s="1"/>
  <c r="AA10" i="3" s="1"/>
  <c r="AB10" i="3" s="1"/>
  <c r="AC10" i="3" s="1"/>
  <c r="AD10" i="3" s="1"/>
  <c r="AE10" i="3" s="1"/>
  <c r="AF10" i="3" s="1"/>
  <c r="D11" i="3"/>
  <c r="D9" i="3"/>
  <c r="D8" i="3"/>
  <c r="W5" i="3"/>
  <c r="X5" i="3" s="1"/>
  <c r="Y5" i="3" s="1"/>
  <c r="Z5" i="3" s="1"/>
  <c r="AA5" i="3" s="1"/>
  <c r="AB5" i="3" s="1"/>
  <c r="AC5" i="3" s="1"/>
  <c r="AD5" i="3" s="1"/>
  <c r="AE5" i="3" s="1"/>
  <c r="AF5" i="3" s="1"/>
  <c r="D44" i="6"/>
  <c r="E2" i="9" l="1"/>
  <c r="E135" i="8"/>
  <c r="F135" i="8" s="1"/>
  <c r="G135" i="8" s="1"/>
  <c r="H135" i="8" s="1"/>
  <c r="I135" i="8" s="1"/>
  <c r="J135" i="8" s="1"/>
  <c r="K135" i="8" s="1"/>
  <c r="L135" i="8" s="1"/>
  <c r="M135" i="8" s="1"/>
  <c r="N135" i="8" s="1"/>
  <c r="O135" i="8" s="1"/>
  <c r="P135" i="8" s="1"/>
  <c r="Q135" i="8" s="1"/>
  <c r="R135" i="8" s="1"/>
  <c r="S135" i="8" s="1"/>
  <c r="T135" i="8" s="1"/>
  <c r="U135" i="8" s="1"/>
  <c r="V135" i="8" s="1"/>
  <c r="W135" i="8" s="1"/>
  <c r="X135" i="8" s="1"/>
  <c r="Y135" i="8" s="1"/>
  <c r="Z135" i="8" s="1"/>
  <c r="AA135" i="8" s="1"/>
  <c r="AB135" i="8" s="1"/>
  <c r="AC135" i="8" s="1"/>
  <c r="AD135" i="8" s="1"/>
  <c r="AE135" i="8" s="1"/>
  <c r="AF135" i="8" s="1"/>
  <c r="E113" i="8"/>
  <c r="F113" i="8" s="1"/>
  <c r="G113" i="8" s="1"/>
  <c r="H113" i="8" s="1"/>
  <c r="I113" i="8" s="1"/>
  <c r="J113" i="8" s="1"/>
  <c r="K113" i="8" s="1"/>
  <c r="L113" i="8" s="1"/>
  <c r="M113" i="8" s="1"/>
  <c r="N113" i="8" s="1"/>
  <c r="O113" i="8" s="1"/>
  <c r="P113" i="8" s="1"/>
  <c r="Q113" i="8" s="1"/>
  <c r="R113" i="8" s="1"/>
  <c r="S113" i="8" s="1"/>
  <c r="T113" i="8" s="1"/>
  <c r="U113" i="8" s="1"/>
  <c r="V113" i="8" s="1"/>
  <c r="W113" i="8" s="1"/>
  <c r="X113" i="8" s="1"/>
  <c r="Y113" i="8" s="1"/>
  <c r="Z113" i="8" s="1"/>
  <c r="AA113" i="8" s="1"/>
  <c r="AB113" i="8" s="1"/>
  <c r="AC113" i="8" s="1"/>
  <c r="AD113" i="8" s="1"/>
  <c r="AE113" i="8" s="1"/>
  <c r="AF113" i="8" s="1"/>
  <c r="E3" i="8"/>
  <c r="F3" i="8" s="1"/>
  <c r="G3" i="8" s="1"/>
  <c r="H3" i="8" s="1"/>
  <c r="I3" i="8" s="1"/>
  <c r="J3" i="8" s="1"/>
  <c r="K3" i="8" s="1"/>
  <c r="L3" i="8" s="1"/>
  <c r="M3" i="8" s="1"/>
  <c r="N3" i="8" s="1"/>
  <c r="O3" i="8" s="1"/>
  <c r="P3" i="8" s="1"/>
  <c r="Q3" i="8" s="1"/>
  <c r="R3" i="8" s="1"/>
  <c r="S3" i="8" s="1"/>
  <c r="T3" i="8" s="1"/>
  <c r="U3" i="8" s="1"/>
  <c r="V3" i="8" s="1"/>
  <c r="W3" i="8" s="1"/>
  <c r="X3" i="8" s="1"/>
  <c r="Y3" i="8" s="1"/>
  <c r="Z3" i="8" s="1"/>
  <c r="AA3" i="8" s="1"/>
  <c r="AB3" i="8" s="1"/>
  <c r="AC3" i="8" s="1"/>
  <c r="AD3" i="8" s="1"/>
  <c r="AE3" i="8" s="1"/>
  <c r="AF3" i="8" s="1"/>
  <c r="E25" i="8"/>
  <c r="F25" i="8" s="1"/>
  <c r="G25" i="8" s="1"/>
  <c r="H25" i="8" s="1"/>
  <c r="I25" i="8" s="1"/>
  <c r="J25" i="8" s="1"/>
  <c r="K25" i="8" s="1"/>
  <c r="L25" i="8" s="1"/>
  <c r="M25" i="8" s="1"/>
  <c r="N25" i="8" s="1"/>
  <c r="O25" i="8" s="1"/>
  <c r="P25" i="8" s="1"/>
  <c r="Q25" i="8" s="1"/>
  <c r="R25" i="8" s="1"/>
  <c r="S25" i="8" s="1"/>
  <c r="T25" i="8" s="1"/>
  <c r="U25" i="8" s="1"/>
  <c r="V25" i="8" s="1"/>
  <c r="W25" i="8" s="1"/>
  <c r="X25" i="8" s="1"/>
  <c r="Y25" i="8" s="1"/>
  <c r="Z25" i="8" s="1"/>
  <c r="AA25" i="8" s="1"/>
  <c r="AB25" i="8" s="1"/>
  <c r="AC25" i="8" s="1"/>
  <c r="AD25" i="8" s="1"/>
  <c r="AE25" i="8" s="1"/>
  <c r="AF25" i="8" s="1"/>
  <c r="E47" i="8"/>
  <c r="F47" i="8" s="1"/>
  <c r="G47" i="8" s="1"/>
  <c r="H47" i="8" s="1"/>
  <c r="I47" i="8" s="1"/>
  <c r="J47" i="8" s="1"/>
  <c r="K47" i="8" s="1"/>
  <c r="L47" i="8" s="1"/>
  <c r="M47" i="8" s="1"/>
  <c r="N47" i="8" s="1"/>
  <c r="O47" i="8" s="1"/>
  <c r="P47" i="8" s="1"/>
  <c r="Q47" i="8" s="1"/>
  <c r="R47" i="8" s="1"/>
  <c r="S47" i="8" s="1"/>
  <c r="T47" i="8" s="1"/>
  <c r="U47" i="8" s="1"/>
  <c r="V47" i="8" s="1"/>
  <c r="W47" i="8" s="1"/>
  <c r="X47" i="8" s="1"/>
  <c r="Y47" i="8" s="1"/>
  <c r="Z47" i="8" s="1"/>
  <c r="AA47" i="8" s="1"/>
  <c r="AB47" i="8" s="1"/>
  <c r="AC47" i="8" s="1"/>
  <c r="AD47" i="8" s="1"/>
  <c r="AE47" i="8" s="1"/>
  <c r="AF47" i="8" s="1"/>
  <c r="E69" i="8"/>
  <c r="F69" i="8" s="1"/>
  <c r="G69" i="8" s="1"/>
  <c r="H69" i="8" s="1"/>
  <c r="I69" i="8" s="1"/>
  <c r="J69" i="8" s="1"/>
  <c r="K69" i="8" s="1"/>
  <c r="L69" i="8" s="1"/>
  <c r="M69" i="8" s="1"/>
  <c r="N69" i="8" s="1"/>
  <c r="O69" i="8" s="1"/>
  <c r="P69" i="8" s="1"/>
  <c r="Q69" i="8" s="1"/>
  <c r="R69" i="8" s="1"/>
  <c r="S69" i="8" s="1"/>
  <c r="T69" i="8" s="1"/>
  <c r="U69" i="8" s="1"/>
  <c r="V69" i="8" s="1"/>
  <c r="W69" i="8" s="1"/>
  <c r="X69" i="8" s="1"/>
  <c r="Y69" i="8" s="1"/>
  <c r="Z69" i="8" s="1"/>
  <c r="AA69" i="8" s="1"/>
  <c r="AB69" i="8" s="1"/>
  <c r="AC69" i="8" s="1"/>
  <c r="AD69" i="8" s="1"/>
  <c r="AE69" i="8" s="1"/>
  <c r="AF69" i="8" s="1"/>
  <c r="E91" i="8"/>
  <c r="F91" i="8" s="1"/>
  <c r="G91" i="8" s="1"/>
  <c r="H91" i="8" s="1"/>
  <c r="I91" i="8" s="1"/>
  <c r="J91" i="8" s="1"/>
  <c r="K91" i="8" s="1"/>
  <c r="L91" i="8" s="1"/>
  <c r="M91" i="8" s="1"/>
  <c r="N91" i="8" s="1"/>
  <c r="O91" i="8" s="1"/>
  <c r="P91" i="8" s="1"/>
  <c r="Q91" i="8" s="1"/>
  <c r="R91" i="8" s="1"/>
  <c r="S91" i="8" s="1"/>
  <c r="T91" i="8" s="1"/>
  <c r="U91" i="8" s="1"/>
  <c r="V91" i="8" s="1"/>
  <c r="W91" i="8" s="1"/>
  <c r="X91" i="8" s="1"/>
  <c r="Y91" i="8" s="1"/>
  <c r="Z91" i="8" s="1"/>
  <c r="AA91" i="8" s="1"/>
  <c r="AB91" i="8" s="1"/>
  <c r="AC91" i="8" s="1"/>
  <c r="AD91" i="8" s="1"/>
  <c r="AE91" i="8" s="1"/>
  <c r="AF91" i="8" s="1"/>
  <c r="E113" i="6" l="1"/>
  <c r="F113" i="6" s="1"/>
  <c r="G113" i="6" s="1"/>
  <c r="H113" i="6" s="1"/>
  <c r="I113" i="6" s="1"/>
  <c r="J113" i="6" s="1"/>
  <c r="K113" i="6" s="1"/>
  <c r="L113" i="6" s="1"/>
  <c r="M113" i="6" s="1"/>
  <c r="N113" i="6" s="1"/>
  <c r="O113" i="6" s="1"/>
  <c r="P113" i="6" s="1"/>
  <c r="Q113" i="6" s="1"/>
  <c r="R113" i="6" s="1"/>
  <c r="S113" i="6" s="1"/>
  <c r="T113" i="6" s="1"/>
  <c r="U113" i="6" s="1"/>
  <c r="V113" i="6" s="1"/>
  <c r="W113" i="6" s="1"/>
  <c r="X113" i="6" s="1"/>
  <c r="Y113" i="6" s="1"/>
  <c r="Z113" i="6" s="1"/>
  <c r="AA113" i="6" s="1"/>
  <c r="AB113" i="6" s="1"/>
  <c r="AC113" i="6" s="1"/>
  <c r="AD113" i="6" s="1"/>
  <c r="AE113" i="6" s="1"/>
  <c r="AF113" i="6" s="1"/>
  <c r="B43" i="4" l="1"/>
  <c r="B1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E64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E43" i="4"/>
  <c r="E56" i="4" s="1"/>
  <c r="D75" i="4"/>
  <c r="D76" i="4"/>
  <c r="D77" i="4"/>
  <c r="D78" i="4"/>
  <c r="D48" i="4"/>
  <c r="D49" i="4"/>
  <c r="D50" i="4"/>
  <c r="D51" i="4"/>
  <c r="D55" i="4"/>
  <c r="D56" i="4"/>
  <c r="D60" i="4"/>
  <c r="D61" i="4"/>
  <c r="D62" i="4"/>
  <c r="D45" i="4"/>
  <c r="F65" i="4"/>
  <c r="G65" i="4" s="1"/>
  <c r="H65" i="4" s="1"/>
  <c r="I65" i="4" s="1"/>
  <c r="J65" i="4" s="1"/>
  <c r="K65" i="4" s="1"/>
  <c r="L65" i="4" s="1"/>
  <c r="M65" i="4" s="1"/>
  <c r="N65" i="4" s="1"/>
  <c r="O65" i="4" s="1"/>
  <c r="P65" i="4" s="1"/>
  <c r="Q65" i="4" s="1"/>
  <c r="R65" i="4" s="1"/>
  <c r="S65" i="4" s="1"/>
  <c r="T65" i="4" s="1"/>
  <c r="U65" i="4" s="1"/>
  <c r="V65" i="4" s="1"/>
  <c r="W65" i="4" s="1"/>
  <c r="X65" i="4" s="1"/>
  <c r="Y65" i="4" s="1"/>
  <c r="Z65" i="4" s="1"/>
  <c r="AA65" i="4" s="1"/>
  <c r="AB65" i="4" s="1"/>
  <c r="AC65" i="4" s="1"/>
  <c r="AD65" i="4" s="1"/>
  <c r="AE65" i="4" s="1"/>
  <c r="AF65" i="4" s="1"/>
  <c r="E65" i="4"/>
  <c r="E44" i="4"/>
  <c r="F44" i="4" s="1"/>
  <c r="G44" i="4" s="1"/>
  <c r="H44" i="4" s="1"/>
  <c r="I44" i="4" s="1"/>
  <c r="J44" i="4" s="1"/>
  <c r="K44" i="4" s="1"/>
  <c r="L44" i="4" s="1"/>
  <c r="M44" i="4" s="1"/>
  <c r="N44" i="4" s="1"/>
  <c r="O44" i="4" s="1"/>
  <c r="P44" i="4" s="1"/>
  <c r="Q44" i="4" s="1"/>
  <c r="R44" i="4" s="1"/>
  <c r="S44" i="4" s="1"/>
  <c r="T44" i="4" s="1"/>
  <c r="U44" i="4" s="1"/>
  <c r="V44" i="4" s="1"/>
  <c r="W44" i="4" s="1"/>
  <c r="X44" i="4" s="1"/>
  <c r="Y44" i="4" s="1"/>
  <c r="Z44" i="4" s="1"/>
  <c r="AA44" i="4" s="1"/>
  <c r="AB44" i="4" s="1"/>
  <c r="AC44" i="4" s="1"/>
  <c r="AD44" i="4" s="1"/>
  <c r="AE44" i="4" s="1"/>
  <c r="AF44" i="4" s="1"/>
  <c r="D42" i="8"/>
  <c r="D32" i="8"/>
  <c r="D28" i="8"/>
  <c r="D21" i="8"/>
  <c r="D43" i="8" s="1"/>
  <c r="D20" i="8"/>
  <c r="D19" i="8"/>
  <c r="D41" i="8" s="1"/>
  <c r="D18" i="8"/>
  <c r="D40" i="8" s="1"/>
  <c r="D17" i="8"/>
  <c r="D39" i="8" s="1"/>
  <c r="D16" i="8"/>
  <c r="D38" i="8" s="1"/>
  <c r="D15" i="8"/>
  <c r="D37" i="8" s="1"/>
  <c r="D14" i="8"/>
  <c r="D36" i="8" s="1"/>
  <c r="D13" i="8"/>
  <c r="D35" i="8" s="1"/>
  <c r="D12" i="8"/>
  <c r="D34" i="8" s="1"/>
  <c r="D11" i="8"/>
  <c r="D33" i="8" s="1"/>
  <c r="D10" i="8"/>
  <c r="D9" i="8"/>
  <c r="D31" i="8" s="1"/>
  <c r="D8" i="8"/>
  <c r="D30" i="8" s="1"/>
  <c r="D7" i="8"/>
  <c r="D29" i="8" s="1"/>
  <c r="D6" i="8"/>
  <c r="D5" i="8"/>
  <c r="D27" i="8" s="1"/>
  <c r="D4" i="8"/>
  <c r="D26" i="8" s="1"/>
  <c r="E91" i="6"/>
  <c r="F91" i="6" s="1"/>
  <c r="G91" i="6" s="1"/>
  <c r="H91" i="6" s="1"/>
  <c r="I91" i="6" s="1"/>
  <c r="J91" i="6" s="1"/>
  <c r="K91" i="6" s="1"/>
  <c r="L91" i="6" s="1"/>
  <c r="M91" i="6" s="1"/>
  <c r="N91" i="6" s="1"/>
  <c r="O91" i="6" s="1"/>
  <c r="P91" i="6" s="1"/>
  <c r="Q91" i="6" s="1"/>
  <c r="R91" i="6" s="1"/>
  <c r="S91" i="6" s="1"/>
  <c r="T91" i="6" s="1"/>
  <c r="U91" i="6" s="1"/>
  <c r="V91" i="6" s="1"/>
  <c r="W91" i="6" s="1"/>
  <c r="X91" i="6" s="1"/>
  <c r="Y91" i="6" s="1"/>
  <c r="Z91" i="6" s="1"/>
  <c r="AA91" i="6" s="1"/>
  <c r="AB91" i="6" s="1"/>
  <c r="AC91" i="6" s="1"/>
  <c r="AD91" i="6" s="1"/>
  <c r="AE91" i="6" s="1"/>
  <c r="AF91" i="6" s="1"/>
  <c r="E69" i="6"/>
  <c r="F69" i="6" s="1"/>
  <c r="G69" i="6" s="1"/>
  <c r="H69" i="6" s="1"/>
  <c r="I69" i="6" s="1"/>
  <c r="J69" i="6" s="1"/>
  <c r="K69" i="6" s="1"/>
  <c r="L69" i="6" s="1"/>
  <c r="M69" i="6" s="1"/>
  <c r="N69" i="6" s="1"/>
  <c r="O69" i="6" s="1"/>
  <c r="P69" i="6" s="1"/>
  <c r="Q69" i="6" s="1"/>
  <c r="R69" i="6" s="1"/>
  <c r="S69" i="6" s="1"/>
  <c r="T69" i="6" s="1"/>
  <c r="U69" i="6" s="1"/>
  <c r="V69" i="6" s="1"/>
  <c r="W69" i="6" s="1"/>
  <c r="X69" i="6" s="1"/>
  <c r="Y69" i="6" s="1"/>
  <c r="Z69" i="6" s="1"/>
  <c r="AA69" i="6" s="1"/>
  <c r="AB69" i="6" s="1"/>
  <c r="AC69" i="6" s="1"/>
  <c r="AD69" i="6" s="1"/>
  <c r="AE69" i="6" s="1"/>
  <c r="AF69" i="6" s="1"/>
  <c r="D29" i="6"/>
  <c r="E25" i="6"/>
  <c r="F25" i="6" s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E47" i="6"/>
  <c r="F47" i="6" s="1"/>
  <c r="G47" i="6" s="1"/>
  <c r="H47" i="6" s="1"/>
  <c r="I47" i="6" s="1"/>
  <c r="J47" i="6" s="1"/>
  <c r="K47" i="6" s="1"/>
  <c r="L47" i="6" s="1"/>
  <c r="M47" i="6" s="1"/>
  <c r="N47" i="6" s="1"/>
  <c r="O47" i="6" s="1"/>
  <c r="P47" i="6" s="1"/>
  <c r="Q47" i="6" s="1"/>
  <c r="R47" i="6" s="1"/>
  <c r="S47" i="6" s="1"/>
  <c r="T47" i="6" s="1"/>
  <c r="U47" i="6" s="1"/>
  <c r="V47" i="6" s="1"/>
  <c r="W47" i="6" s="1"/>
  <c r="X47" i="6" s="1"/>
  <c r="Y47" i="6" s="1"/>
  <c r="Z47" i="6" s="1"/>
  <c r="AA47" i="6" s="1"/>
  <c r="AB47" i="6" s="1"/>
  <c r="AC47" i="6" s="1"/>
  <c r="AD47" i="6" s="1"/>
  <c r="AE47" i="6" s="1"/>
  <c r="AF47" i="6" s="1"/>
  <c r="E3" i="6"/>
  <c r="F3" i="6" s="1"/>
  <c r="G3" i="6" s="1"/>
  <c r="H3" i="6" s="1"/>
  <c r="I3" i="6" s="1"/>
  <c r="J3" i="6" s="1"/>
  <c r="K3" i="6" s="1"/>
  <c r="L3" i="6" s="1"/>
  <c r="M3" i="6" s="1"/>
  <c r="N3" i="6" s="1"/>
  <c r="O3" i="6" s="1"/>
  <c r="P3" i="6" s="1"/>
  <c r="Q3" i="6" s="1"/>
  <c r="R3" i="6" s="1"/>
  <c r="S3" i="6" s="1"/>
  <c r="T3" i="6" s="1"/>
  <c r="U3" i="6" s="1"/>
  <c r="V3" i="6" s="1"/>
  <c r="W3" i="6" s="1"/>
  <c r="X3" i="6" s="1"/>
  <c r="Y3" i="6" s="1"/>
  <c r="Z3" i="6" s="1"/>
  <c r="AA3" i="6" s="1"/>
  <c r="AB3" i="6" s="1"/>
  <c r="AC3" i="6" s="1"/>
  <c r="AD3" i="6" s="1"/>
  <c r="AE3" i="6" s="1"/>
  <c r="AF3" i="6" s="1"/>
  <c r="D5" i="6"/>
  <c r="D27" i="6" s="1"/>
  <c r="D6" i="6"/>
  <c r="D28" i="6" s="1"/>
  <c r="D7" i="6"/>
  <c r="D8" i="6"/>
  <c r="D30" i="6" s="1"/>
  <c r="D9" i="6"/>
  <c r="D31" i="6" s="1"/>
  <c r="D10" i="6"/>
  <c r="D32" i="6" s="1"/>
  <c r="D11" i="6"/>
  <c r="D33" i="6" s="1"/>
  <c r="D12" i="6"/>
  <c r="D34" i="6" s="1"/>
  <c r="D13" i="6"/>
  <c r="D35" i="6" s="1"/>
  <c r="D14" i="6"/>
  <c r="D36" i="6" s="1"/>
  <c r="D15" i="6"/>
  <c r="D37" i="6" s="1"/>
  <c r="D16" i="6"/>
  <c r="D38" i="6" s="1"/>
  <c r="D17" i="6"/>
  <c r="D39" i="6" s="1"/>
  <c r="D18" i="6"/>
  <c r="D40" i="6" s="1"/>
  <c r="D19" i="6"/>
  <c r="D41" i="6" s="1"/>
  <c r="D20" i="6"/>
  <c r="D42" i="6" s="1"/>
  <c r="D21" i="6"/>
  <c r="D43" i="6" s="1"/>
  <c r="D4" i="6"/>
  <c r="D26" i="6" s="1"/>
  <c r="D114" i="6" s="1"/>
  <c r="K7" i="2"/>
  <c r="K19" i="2"/>
  <c r="K3" i="2"/>
  <c r="J9" i="2"/>
  <c r="J14" i="2"/>
  <c r="H4" i="2"/>
  <c r="J4" i="2" s="1"/>
  <c r="I4" i="2"/>
  <c r="K4" i="2" s="1"/>
  <c r="H5" i="2"/>
  <c r="J5" i="2" s="1"/>
  <c r="I5" i="2"/>
  <c r="K5" i="2" s="1"/>
  <c r="H6" i="2"/>
  <c r="J6" i="2" s="1"/>
  <c r="I6" i="2"/>
  <c r="K6" i="2" s="1"/>
  <c r="H7" i="2"/>
  <c r="J7" i="2" s="1"/>
  <c r="I7" i="2"/>
  <c r="H8" i="2"/>
  <c r="J8" i="2" s="1"/>
  <c r="I8" i="2"/>
  <c r="K8" i="2" s="1"/>
  <c r="H9" i="2"/>
  <c r="I9" i="2"/>
  <c r="K9" i="2" s="1"/>
  <c r="H10" i="2"/>
  <c r="J10" i="2" s="1"/>
  <c r="I10" i="2"/>
  <c r="K10" i="2" s="1"/>
  <c r="H11" i="2"/>
  <c r="J11" i="2" s="1"/>
  <c r="I11" i="2"/>
  <c r="K11" i="2" s="1"/>
  <c r="H12" i="2"/>
  <c r="J12" i="2" s="1"/>
  <c r="I12" i="2"/>
  <c r="K12" i="2" s="1"/>
  <c r="H13" i="2"/>
  <c r="J13" i="2" s="1"/>
  <c r="I13" i="2"/>
  <c r="K13" i="2" s="1"/>
  <c r="H14" i="2"/>
  <c r="I14" i="2"/>
  <c r="K14" i="2" s="1"/>
  <c r="H15" i="2"/>
  <c r="J15" i="2" s="1"/>
  <c r="I15" i="2"/>
  <c r="K15" i="2" s="1"/>
  <c r="H16" i="2"/>
  <c r="J16" i="2" s="1"/>
  <c r="I16" i="2"/>
  <c r="K16" i="2" s="1"/>
  <c r="H17" i="2"/>
  <c r="J17" i="2" s="1"/>
  <c r="I17" i="2"/>
  <c r="K17" i="2" s="1"/>
  <c r="H18" i="2"/>
  <c r="J18" i="2" s="1"/>
  <c r="I18" i="2"/>
  <c r="K18" i="2" s="1"/>
  <c r="H19" i="2"/>
  <c r="J19" i="2" s="1"/>
  <c r="I19" i="2"/>
  <c r="H20" i="2"/>
  <c r="J20" i="2" s="1"/>
  <c r="I20" i="2"/>
  <c r="K20" i="2" s="1"/>
  <c r="I3" i="2"/>
  <c r="H3" i="2"/>
  <c r="J3" i="2" s="1"/>
  <c r="D25" i="4"/>
  <c r="D67" i="4" s="1"/>
  <c r="D26" i="4"/>
  <c r="D68" i="4" s="1"/>
  <c r="D27" i="4"/>
  <c r="D69" i="4" s="1"/>
  <c r="D28" i="4"/>
  <c r="D70" i="4" s="1"/>
  <c r="D29" i="4"/>
  <c r="D71" i="4" s="1"/>
  <c r="D30" i="4"/>
  <c r="D72" i="4" s="1"/>
  <c r="D31" i="4"/>
  <c r="D73" i="4" s="1"/>
  <c r="D32" i="4"/>
  <c r="D74" i="4" s="1"/>
  <c r="D33" i="4"/>
  <c r="D34" i="4"/>
  <c r="D35" i="4"/>
  <c r="D36" i="4"/>
  <c r="D37" i="4"/>
  <c r="D79" i="4" s="1"/>
  <c r="D38" i="4"/>
  <c r="D80" i="4" s="1"/>
  <c r="D39" i="4"/>
  <c r="D81" i="4" s="1"/>
  <c r="D40" i="4"/>
  <c r="D82" i="4" s="1"/>
  <c r="D41" i="4"/>
  <c r="D83" i="4" s="1"/>
  <c r="D24" i="4"/>
  <c r="D66" i="4" s="1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E22" i="4"/>
  <c r="E23" i="4"/>
  <c r="F23" i="4" s="1"/>
  <c r="G23" i="4" s="1"/>
  <c r="H23" i="4" s="1"/>
  <c r="I23" i="4" s="1"/>
  <c r="J23" i="4" s="1"/>
  <c r="K23" i="4" s="1"/>
  <c r="L23" i="4" s="1"/>
  <c r="M23" i="4" s="1"/>
  <c r="N23" i="4" s="1"/>
  <c r="O23" i="4" s="1"/>
  <c r="P23" i="4" s="1"/>
  <c r="Q23" i="4" s="1"/>
  <c r="R23" i="4" s="1"/>
  <c r="S23" i="4" s="1"/>
  <c r="T23" i="4" s="1"/>
  <c r="U23" i="4" s="1"/>
  <c r="V23" i="4" s="1"/>
  <c r="W23" i="4" s="1"/>
  <c r="X23" i="4" s="1"/>
  <c r="Y23" i="4" s="1"/>
  <c r="Z23" i="4" s="1"/>
  <c r="AA23" i="4" s="1"/>
  <c r="AB23" i="4" s="1"/>
  <c r="AC23" i="4" s="1"/>
  <c r="AD23" i="4" s="1"/>
  <c r="AE23" i="4" s="1"/>
  <c r="AF23" i="4" s="1"/>
  <c r="D4" i="4"/>
  <c r="D46" i="4" s="1"/>
  <c r="D5" i="4"/>
  <c r="D47" i="4" s="1"/>
  <c r="D6" i="4"/>
  <c r="D7" i="4"/>
  <c r="D8" i="4"/>
  <c r="D9" i="4"/>
  <c r="D10" i="4"/>
  <c r="D52" i="4" s="1"/>
  <c r="D11" i="4"/>
  <c r="D53" i="4" s="1"/>
  <c r="D12" i="4"/>
  <c r="D54" i="4" s="1"/>
  <c r="D13" i="4"/>
  <c r="D14" i="4"/>
  <c r="D15" i="4"/>
  <c r="D57" i="4" s="1"/>
  <c r="D16" i="4"/>
  <c r="D58" i="4" s="1"/>
  <c r="D17" i="4"/>
  <c r="D59" i="4" s="1"/>
  <c r="D18" i="4"/>
  <c r="D19" i="4"/>
  <c r="D20" i="4"/>
  <c r="F1" i="4"/>
  <c r="G1" i="4"/>
  <c r="I1" i="4"/>
  <c r="J1" i="4"/>
  <c r="O1" i="4"/>
  <c r="R1" i="4"/>
  <c r="S1" i="4"/>
  <c r="V1" i="4"/>
  <c r="W1" i="4"/>
  <c r="X1" i="4"/>
  <c r="AA1" i="4"/>
  <c r="AD1" i="4"/>
  <c r="AE1" i="4"/>
  <c r="AF1" i="4"/>
  <c r="K1" i="4"/>
  <c r="L1" i="4"/>
  <c r="Q1" i="4"/>
  <c r="AC1" i="4"/>
  <c r="E1" i="4"/>
  <c r="E8" i="4" s="1"/>
  <c r="E2" i="4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D3" i="4"/>
  <c r="E2" i="3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E77" i="4" l="1"/>
  <c r="E15" i="8" s="1"/>
  <c r="L10" i="2"/>
  <c r="L15" i="2"/>
  <c r="L19" i="2"/>
  <c r="L7" i="2"/>
  <c r="L20" i="2"/>
  <c r="L8" i="2"/>
  <c r="L9" i="2"/>
  <c r="L18" i="2"/>
  <c r="L6" i="2"/>
  <c r="L17" i="2"/>
  <c r="L5" i="2"/>
  <c r="L11" i="2"/>
  <c r="L16" i="2"/>
  <c r="L14" i="2"/>
  <c r="L12" i="2"/>
  <c r="L13" i="2"/>
  <c r="L4" i="2"/>
  <c r="E59" i="4"/>
  <c r="E58" i="4"/>
  <c r="E55" i="4"/>
  <c r="E81" i="4"/>
  <c r="F81" i="4" s="1"/>
  <c r="G81" i="4" s="1"/>
  <c r="H81" i="4" s="1"/>
  <c r="I81" i="4" s="1"/>
  <c r="J81" i="4" s="1"/>
  <c r="K81" i="4" s="1"/>
  <c r="L81" i="4" s="1"/>
  <c r="M81" i="4" s="1"/>
  <c r="N81" i="4" s="1"/>
  <c r="O81" i="4" s="1"/>
  <c r="P81" i="4" s="1"/>
  <c r="Q81" i="4" s="1"/>
  <c r="R81" i="4" s="1"/>
  <c r="S81" i="4" s="1"/>
  <c r="T81" i="4" s="1"/>
  <c r="U81" i="4" s="1"/>
  <c r="V81" i="4" s="1"/>
  <c r="W81" i="4" s="1"/>
  <c r="X81" i="4" s="1"/>
  <c r="Y81" i="4" s="1"/>
  <c r="Z81" i="4" s="1"/>
  <c r="AA81" i="4" s="1"/>
  <c r="AB81" i="4" s="1"/>
  <c r="AC81" i="4" s="1"/>
  <c r="AD81" i="4" s="1"/>
  <c r="AE81" i="4" s="1"/>
  <c r="AF81" i="4" s="1"/>
  <c r="E80" i="4"/>
  <c r="F80" i="4" s="1"/>
  <c r="G80" i="4" s="1"/>
  <c r="H80" i="4" s="1"/>
  <c r="I80" i="4" s="1"/>
  <c r="J80" i="4" s="1"/>
  <c r="K80" i="4" s="1"/>
  <c r="L80" i="4" s="1"/>
  <c r="M80" i="4" s="1"/>
  <c r="N80" i="4" s="1"/>
  <c r="O80" i="4" s="1"/>
  <c r="P80" i="4" s="1"/>
  <c r="Q80" i="4" s="1"/>
  <c r="R80" i="4" s="1"/>
  <c r="S80" i="4" s="1"/>
  <c r="T80" i="4" s="1"/>
  <c r="U80" i="4" s="1"/>
  <c r="V80" i="4" s="1"/>
  <c r="W80" i="4" s="1"/>
  <c r="X80" i="4" s="1"/>
  <c r="Y80" i="4" s="1"/>
  <c r="Z80" i="4" s="1"/>
  <c r="AA80" i="4" s="1"/>
  <c r="AB80" i="4" s="1"/>
  <c r="AC80" i="4" s="1"/>
  <c r="AD80" i="4" s="1"/>
  <c r="AE80" i="4" s="1"/>
  <c r="AF80" i="4" s="1"/>
  <c r="D123" i="6"/>
  <c r="D116" i="6"/>
  <c r="D122" i="6"/>
  <c r="D120" i="6"/>
  <c r="D128" i="6"/>
  <c r="D121" i="6"/>
  <c r="D131" i="6"/>
  <c r="D119" i="6"/>
  <c r="D117" i="6"/>
  <c r="D130" i="6"/>
  <c r="D118" i="6"/>
  <c r="D129" i="6"/>
  <c r="D127" i="6"/>
  <c r="D115" i="6"/>
  <c r="D132" i="6" s="1"/>
  <c r="D126" i="6"/>
  <c r="D125" i="6"/>
  <c r="D124" i="6"/>
  <c r="F56" i="4"/>
  <c r="E48" i="4"/>
  <c r="E60" i="4"/>
  <c r="E49" i="4"/>
  <c r="E61" i="4"/>
  <c r="E50" i="4"/>
  <c r="E62" i="4"/>
  <c r="E51" i="4"/>
  <c r="E45" i="4"/>
  <c r="E52" i="4"/>
  <c r="E53" i="4"/>
  <c r="E54" i="4"/>
  <c r="E57" i="4"/>
  <c r="E47" i="4"/>
  <c r="E46" i="4"/>
  <c r="E78" i="4"/>
  <c r="F78" i="4" s="1"/>
  <c r="G78" i="4" s="1"/>
  <c r="H78" i="4" s="1"/>
  <c r="I78" i="4" s="1"/>
  <c r="J78" i="4" s="1"/>
  <c r="K78" i="4" s="1"/>
  <c r="L78" i="4" s="1"/>
  <c r="M78" i="4" s="1"/>
  <c r="N78" i="4" s="1"/>
  <c r="O78" i="4" s="1"/>
  <c r="P78" i="4" s="1"/>
  <c r="Q78" i="4" s="1"/>
  <c r="R78" i="4" s="1"/>
  <c r="S78" i="4" s="1"/>
  <c r="T78" i="4" s="1"/>
  <c r="U78" i="4" s="1"/>
  <c r="V78" i="4" s="1"/>
  <c r="W78" i="4" s="1"/>
  <c r="X78" i="4" s="1"/>
  <c r="Y78" i="4" s="1"/>
  <c r="Z78" i="4" s="1"/>
  <c r="AA78" i="4" s="1"/>
  <c r="AB78" i="4" s="1"/>
  <c r="AC78" i="4" s="1"/>
  <c r="AD78" i="4" s="1"/>
  <c r="AE78" i="4" s="1"/>
  <c r="AF78" i="4" s="1"/>
  <c r="E70" i="4"/>
  <c r="F70" i="4" s="1"/>
  <c r="G70" i="4" s="1"/>
  <c r="H70" i="4" s="1"/>
  <c r="I70" i="4" s="1"/>
  <c r="J70" i="4" s="1"/>
  <c r="K70" i="4" s="1"/>
  <c r="L70" i="4" s="1"/>
  <c r="M70" i="4" s="1"/>
  <c r="N70" i="4" s="1"/>
  <c r="O70" i="4" s="1"/>
  <c r="P70" i="4" s="1"/>
  <c r="Q70" i="4" s="1"/>
  <c r="R70" i="4" s="1"/>
  <c r="S70" i="4" s="1"/>
  <c r="T70" i="4" s="1"/>
  <c r="U70" i="4" s="1"/>
  <c r="V70" i="4" s="1"/>
  <c r="W70" i="4" s="1"/>
  <c r="X70" i="4" s="1"/>
  <c r="Y70" i="4" s="1"/>
  <c r="Z70" i="4" s="1"/>
  <c r="AA70" i="4" s="1"/>
  <c r="AB70" i="4" s="1"/>
  <c r="AC70" i="4" s="1"/>
  <c r="AD70" i="4" s="1"/>
  <c r="AE70" i="4" s="1"/>
  <c r="AF70" i="4" s="1"/>
  <c r="E82" i="4"/>
  <c r="F82" i="4" s="1"/>
  <c r="G82" i="4" s="1"/>
  <c r="H82" i="4" s="1"/>
  <c r="I82" i="4" s="1"/>
  <c r="J82" i="4" s="1"/>
  <c r="K82" i="4" s="1"/>
  <c r="L82" i="4" s="1"/>
  <c r="M82" i="4" s="1"/>
  <c r="N82" i="4" s="1"/>
  <c r="O82" i="4" s="1"/>
  <c r="P82" i="4" s="1"/>
  <c r="Q82" i="4" s="1"/>
  <c r="R82" i="4" s="1"/>
  <c r="S82" i="4" s="1"/>
  <c r="T82" i="4" s="1"/>
  <c r="U82" i="4" s="1"/>
  <c r="V82" i="4" s="1"/>
  <c r="W82" i="4" s="1"/>
  <c r="X82" i="4" s="1"/>
  <c r="Y82" i="4" s="1"/>
  <c r="Z82" i="4" s="1"/>
  <c r="AA82" i="4" s="1"/>
  <c r="AB82" i="4" s="1"/>
  <c r="AC82" i="4" s="1"/>
  <c r="AD82" i="4" s="1"/>
  <c r="AE82" i="4" s="1"/>
  <c r="AF82" i="4" s="1"/>
  <c r="E71" i="4"/>
  <c r="F71" i="4" s="1"/>
  <c r="G71" i="4" s="1"/>
  <c r="H71" i="4" s="1"/>
  <c r="I71" i="4" s="1"/>
  <c r="J71" i="4" s="1"/>
  <c r="K71" i="4" s="1"/>
  <c r="L71" i="4" s="1"/>
  <c r="M71" i="4" s="1"/>
  <c r="N71" i="4" s="1"/>
  <c r="O71" i="4" s="1"/>
  <c r="P71" i="4" s="1"/>
  <c r="Q71" i="4" s="1"/>
  <c r="R71" i="4" s="1"/>
  <c r="S71" i="4" s="1"/>
  <c r="T71" i="4" s="1"/>
  <c r="U71" i="4" s="1"/>
  <c r="V71" i="4" s="1"/>
  <c r="W71" i="4" s="1"/>
  <c r="X71" i="4" s="1"/>
  <c r="Y71" i="4" s="1"/>
  <c r="Z71" i="4" s="1"/>
  <c r="AA71" i="4" s="1"/>
  <c r="AB71" i="4" s="1"/>
  <c r="AC71" i="4" s="1"/>
  <c r="AD71" i="4" s="1"/>
  <c r="AE71" i="4" s="1"/>
  <c r="AF71" i="4" s="1"/>
  <c r="E83" i="4"/>
  <c r="F83" i="4" s="1"/>
  <c r="G83" i="4" s="1"/>
  <c r="H83" i="4" s="1"/>
  <c r="I83" i="4" s="1"/>
  <c r="J83" i="4" s="1"/>
  <c r="K83" i="4" s="1"/>
  <c r="L83" i="4" s="1"/>
  <c r="M83" i="4" s="1"/>
  <c r="N83" i="4" s="1"/>
  <c r="O83" i="4" s="1"/>
  <c r="P83" i="4" s="1"/>
  <c r="Q83" i="4" s="1"/>
  <c r="R83" i="4" s="1"/>
  <c r="S83" i="4" s="1"/>
  <c r="T83" i="4" s="1"/>
  <c r="U83" i="4" s="1"/>
  <c r="V83" i="4" s="1"/>
  <c r="W83" i="4" s="1"/>
  <c r="X83" i="4" s="1"/>
  <c r="Y83" i="4" s="1"/>
  <c r="Z83" i="4" s="1"/>
  <c r="AA83" i="4" s="1"/>
  <c r="AB83" i="4" s="1"/>
  <c r="AC83" i="4" s="1"/>
  <c r="AD83" i="4" s="1"/>
  <c r="AE83" i="4" s="1"/>
  <c r="AF83" i="4" s="1"/>
  <c r="E72" i="4"/>
  <c r="F72" i="4" s="1"/>
  <c r="G72" i="4" s="1"/>
  <c r="H72" i="4" s="1"/>
  <c r="I72" i="4" s="1"/>
  <c r="J72" i="4" s="1"/>
  <c r="K72" i="4" s="1"/>
  <c r="L72" i="4" s="1"/>
  <c r="M72" i="4" s="1"/>
  <c r="N72" i="4" s="1"/>
  <c r="O72" i="4" s="1"/>
  <c r="P72" i="4" s="1"/>
  <c r="Q72" i="4" s="1"/>
  <c r="R72" i="4" s="1"/>
  <c r="S72" i="4" s="1"/>
  <c r="T72" i="4" s="1"/>
  <c r="U72" i="4" s="1"/>
  <c r="V72" i="4" s="1"/>
  <c r="W72" i="4" s="1"/>
  <c r="X72" i="4" s="1"/>
  <c r="Y72" i="4" s="1"/>
  <c r="Z72" i="4" s="1"/>
  <c r="AA72" i="4" s="1"/>
  <c r="AB72" i="4" s="1"/>
  <c r="AC72" i="4" s="1"/>
  <c r="AD72" i="4" s="1"/>
  <c r="AE72" i="4" s="1"/>
  <c r="AF72" i="4" s="1"/>
  <c r="E66" i="4"/>
  <c r="F66" i="4" s="1"/>
  <c r="G66" i="4" s="1"/>
  <c r="H66" i="4" s="1"/>
  <c r="I66" i="4" s="1"/>
  <c r="J66" i="4" s="1"/>
  <c r="K66" i="4" s="1"/>
  <c r="L66" i="4" s="1"/>
  <c r="M66" i="4" s="1"/>
  <c r="N66" i="4" s="1"/>
  <c r="O66" i="4" s="1"/>
  <c r="P66" i="4" s="1"/>
  <c r="Q66" i="4" s="1"/>
  <c r="R66" i="4" s="1"/>
  <c r="S66" i="4" s="1"/>
  <c r="T66" i="4" s="1"/>
  <c r="U66" i="4" s="1"/>
  <c r="V66" i="4" s="1"/>
  <c r="W66" i="4" s="1"/>
  <c r="X66" i="4" s="1"/>
  <c r="Y66" i="4" s="1"/>
  <c r="Z66" i="4" s="1"/>
  <c r="AA66" i="4" s="1"/>
  <c r="AB66" i="4" s="1"/>
  <c r="AC66" i="4" s="1"/>
  <c r="AD66" i="4" s="1"/>
  <c r="AE66" i="4" s="1"/>
  <c r="AF66" i="4" s="1"/>
  <c r="E73" i="4"/>
  <c r="F73" i="4" s="1"/>
  <c r="G73" i="4" s="1"/>
  <c r="H73" i="4" s="1"/>
  <c r="I73" i="4" s="1"/>
  <c r="J73" i="4" s="1"/>
  <c r="K73" i="4" s="1"/>
  <c r="L73" i="4" s="1"/>
  <c r="M73" i="4" s="1"/>
  <c r="N73" i="4" s="1"/>
  <c r="O73" i="4" s="1"/>
  <c r="P73" i="4" s="1"/>
  <c r="Q73" i="4" s="1"/>
  <c r="R73" i="4" s="1"/>
  <c r="S73" i="4" s="1"/>
  <c r="T73" i="4" s="1"/>
  <c r="U73" i="4" s="1"/>
  <c r="V73" i="4" s="1"/>
  <c r="W73" i="4" s="1"/>
  <c r="X73" i="4" s="1"/>
  <c r="Y73" i="4" s="1"/>
  <c r="Z73" i="4" s="1"/>
  <c r="AA73" i="4" s="1"/>
  <c r="AB73" i="4" s="1"/>
  <c r="AC73" i="4" s="1"/>
  <c r="AD73" i="4" s="1"/>
  <c r="AE73" i="4" s="1"/>
  <c r="AF73" i="4" s="1"/>
  <c r="E74" i="4"/>
  <c r="F74" i="4" s="1"/>
  <c r="G74" i="4" s="1"/>
  <c r="H74" i="4" s="1"/>
  <c r="I74" i="4" s="1"/>
  <c r="J74" i="4" s="1"/>
  <c r="K74" i="4" s="1"/>
  <c r="L74" i="4" s="1"/>
  <c r="M74" i="4" s="1"/>
  <c r="N74" i="4" s="1"/>
  <c r="O74" i="4" s="1"/>
  <c r="P74" i="4" s="1"/>
  <c r="Q74" i="4" s="1"/>
  <c r="R74" i="4" s="1"/>
  <c r="S74" i="4" s="1"/>
  <c r="T74" i="4" s="1"/>
  <c r="U74" i="4" s="1"/>
  <c r="V74" i="4" s="1"/>
  <c r="W74" i="4" s="1"/>
  <c r="X74" i="4" s="1"/>
  <c r="Y74" i="4" s="1"/>
  <c r="Z74" i="4" s="1"/>
  <c r="AA74" i="4" s="1"/>
  <c r="AB74" i="4" s="1"/>
  <c r="AC74" i="4" s="1"/>
  <c r="AD74" i="4" s="1"/>
  <c r="AE74" i="4" s="1"/>
  <c r="AF74" i="4" s="1"/>
  <c r="E75" i="4"/>
  <c r="F75" i="4" s="1"/>
  <c r="G75" i="4" s="1"/>
  <c r="H75" i="4" s="1"/>
  <c r="I75" i="4" s="1"/>
  <c r="J75" i="4" s="1"/>
  <c r="K75" i="4" s="1"/>
  <c r="L75" i="4" s="1"/>
  <c r="M75" i="4" s="1"/>
  <c r="N75" i="4" s="1"/>
  <c r="O75" i="4" s="1"/>
  <c r="P75" i="4" s="1"/>
  <c r="Q75" i="4" s="1"/>
  <c r="R75" i="4" s="1"/>
  <c r="S75" i="4" s="1"/>
  <c r="T75" i="4" s="1"/>
  <c r="U75" i="4" s="1"/>
  <c r="V75" i="4" s="1"/>
  <c r="W75" i="4" s="1"/>
  <c r="X75" i="4" s="1"/>
  <c r="Y75" i="4" s="1"/>
  <c r="Z75" i="4" s="1"/>
  <c r="AA75" i="4" s="1"/>
  <c r="AB75" i="4" s="1"/>
  <c r="AC75" i="4" s="1"/>
  <c r="AD75" i="4" s="1"/>
  <c r="AE75" i="4" s="1"/>
  <c r="AF75" i="4" s="1"/>
  <c r="E76" i="4"/>
  <c r="F76" i="4" s="1"/>
  <c r="G76" i="4" s="1"/>
  <c r="H76" i="4" s="1"/>
  <c r="I76" i="4" s="1"/>
  <c r="J76" i="4" s="1"/>
  <c r="K76" i="4" s="1"/>
  <c r="L76" i="4" s="1"/>
  <c r="M76" i="4" s="1"/>
  <c r="N76" i="4" s="1"/>
  <c r="O76" i="4" s="1"/>
  <c r="P76" i="4" s="1"/>
  <c r="Q76" i="4" s="1"/>
  <c r="R76" i="4" s="1"/>
  <c r="S76" i="4" s="1"/>
  <c r="T76" i="4" s="1"/>
  <c r="U76" i="4" s="1"/>
  <c r="V76" i="4" s="1"/>
  <c r="W76" i="4" s="1"/>
  <c r="X76" i="4" s="1"/>
  <c r="Y76" i="4" s="1"/>
  <c r="Z76" i="4" s="1"/>
  <c r="AA76" i="4" s="1"/>
  <c r="AB76" i="4" s="1"/>
  <c r="AC76" i="4" s="1"/>
  <c r="AD76" i="4" s="1"/>
  <c r="AE76" i="4" s="1"/>
  <c r="AF76" i="4" s="1"/>
  <c r="E67" i="4"/>
  <c r="F67" i="4" s="1"/>
  <c r="G67" i="4" s="1"/>
  <c r="H67" i="4" s="1"/>
  <c r="I67" i="4" s="1"/>
  <c r="J67" i="4" s="1"/>
  <c r="K67" i="4" s="1"/>
  <c r="L67" i="4" s="1"/>
  <c r="M67" i="4" s="1"/>
  <c r="N67" i="4" s="1"/>
  <c r="O67" i="4" s="1"/>
  <c r="P67" i="4" s="1"/>
  <c r="Q67" i="4" s="1"/>
  <c r="R67" i="4" s="1"/>
  <c r="S67" i="4" s="1"/>
  <c r="T67" i="4" s="1"/>
  <c r="U67" i="4" s="1"/>
  <c r="V67" i="4" s="1"/>
  <c r="W67" i="4" s="1"/>
  <c r="X67" i="4" s="1"/>
  <c r="Y67" i="4" s="1"/>
  <c r="Z67" i="4" s="1"/>
  <c r="AA67" i="4" s="1"/>
  <c r="AB67" i="4" s="1"/>
  <c r="AC67" i="4" s="1"/>
  <c r="AD67" i="4" s="1"/>
  <c r="AE67" i="4" s="1"/>
  <c r="AF67" i="4" s="1"/>
  <c r="E79" i="4"/>
  <c r="F79" i="4" s="1"/>
  <c r="G79" i="4" s="1"/>
  <c r="H79" i="4" s="1"/>
  <c r="I79" i="4" s="1"/>
  <c r="J79" i="4" s="1"/>
  <c r="K79" i="4" s="1"/>
  <c r="L79" i="4" s="1"/>
  <c r="M79" i="4" s="1"/>
  <c r="N79" i="4" s="1"/>
  <c r="O79" i="4" s="1"/>
  <c r="P79" i="4" s="1"/>
  <c r="Q79" i="4" s="1"/>
  <c r="R79" i="4" s="1"/>
  <c r="S79" i="4" s="1"/>
  <c r="T79" i="4" s="1"/>
  <c r="U79" i="4" s="1"/>
  <c r="V79" i="4" s="1"/>
  <c r="W79" i="4" s="1"/>
  <c r="X79" i="4" s="1"/>
  <c r="Y79" i="4" s="1"/>
  <c r="Z79" i="4" s="1"/>
  <c r="AA79" i="4" s="1"/>
  <c r="AB79" i="4" s="1"/>
  <c r="AC79" i="4" s="1"/>
  <c r="AD79" i="4" s="1"/>
  <c r="AE79" i="4" s="1"/>
  <c r="AF79" i="4" s="1"/>
  <c r="E69" i="4"/>
  <c r="F69" i="4" s="1"/>
  <c r="G69" i="4" s="1"/>
  <c r="H69" i="4" s="1"/>
  <c r="I69" i="4" s="1"/>
  <c r="J69" i="4" s="1"/>
  <c r="K69" i="4" s="1"/>
  <c r="L69" i="4" s="1"/>
  <c r="M69" i="4" s="1"/>
  <c r="N69" i="4" s="1"/>
  <c r="O69" i="4" s="1"/>
  <c r="P69" i="4" s="1"/>
  <c r="Q69" i="4" s="1"/>
  <c r="R69" i="4" s="1"/>
  <c r="S69" i="4" s="1"/>
  <c r="T69" i="4" s="1"/>
  <c r="U69" i="4" s="1"/>
  <c r="V69" i="4" s="1"/>
  <c r="W69" i="4" s="1"/>
  <c r="X69" i="4" s="1"/>
  <c r="Y69" i="4" s="1"/>
  <c r="Z69" i="4" s="1"/>
  <c r="AA69" i="4" s="1"/>
  <c r="AB69" i="4" s="1"/>
  <c r="AC69" i="4" s="1"/>
  <c r="AD69" i="4" s="1"/>
  <c r="AE69" i="4" s="1"/>
  <c r="AF69" i="4" s="1"/>
  <c r="E68" i="4"/>
  <c r="F68" i="4" s="1"/>
  <c r="G68" i="4" s="1"/>
  <c r="H68" i="4" s="1"/>
  <c r="I68" i="4" s="1"/>
  <c r="J68" i="4" s="1"/>
  <c r="K68" i="4" s="1"/>
  <c r="L68" i="4" s="1"/>
  <c r="M68" i="4" s="1"/>
  <c r="N68" i="4" s="1"/>
  <c r="O68" i="4" s="1"/>
  <c r="P68" i="4" s="1"/>
  <c r="Q68" i="4" s="1"/>
  <c r="R68" i="4" s="1"/>
  <c r="S68" i="4" s="1"/>
  <c r="T68" i="4" s="1"/>
  <c r="U68" i="4" s="1"/>
  <c r="V68" i="4" s="1"/>
  <c r="W68" i="4" s="1"/>
  <c r="X68" i="4" s="1"/>
  <c r="Y68" i="4" s="1"/>
  <c r="Z68" i="4" s="1"/>
  <c r="AA68" i="4" s="1"/>
  <c r="AB68" i="4" s="1"/>
  <c r="AC68" i="4" s="1"/>
  <c r="AD68" i="4" s="1"/>
  <c r="AE68" i="4" s="1"/>
  <c r="AF68" i="4" s="1"/>
  <c r="E38" i="4"/>
  <c r="F38" i="4" s="1"/>
  <c r="D22" i="8"/>
  <c r="D44" i="8"/>
  <c r="E13" i="4"/>
  <c r="F13" i="4" s="1"/>
  <c r="E12" i="4"/>
  <c r="F12" i="4" s="1"/>
  <c r="G12" i="4" s="1"/>
  <c r="E11" i="4"/>
  <c r="F11" i="4" s="1"/>
  <c r="E40" i="4"/>
  <c r="E39" i="4"/>
  <c r="E16" i="4"/>
  <c r="F16" i="4" s="1"/>
  <c r="G16" i="4" s="1"/>
  <c r="F8" i="4"/>
  <c r="E25" i="4"/>
  <c r="E37" i="4"/>
  <c r="E34" i="4"/>
  <c r="E35" i="4"/>
  <c r="E29" i="4"/>
  <c r="E30" i="4"/>
  <c r="E31" i="4"/>
  <c r="E32" i="4"/>
  <c r="E33" i="4"/>
  <c r="E36" i="4"/>
  <c r="E26" i="4"/>
  <c r="E41" i="4"/>
  <c r="E27" i="4"/>
  <c r="E24" i="4"/>
  <c r="E28" i="4"/>
  <c r="E15" i="4"/>
  <c r="E14" i="4"/>
  <c r="E10" i="4"/>
  <c r="E9" i="4"/>
  <c r="E3" i="4"/>
  <c r="E6" i="4"/>
  <c r="E18" i="4"/>
  <c r="E7" i="4"/>
  <c r="E20" i="4"/>
  <c r="E5" i="4"/>
  <c r="E19" i="4"/>
  <c r="E4" i="4"/>
  <c r="E17" i="4"/>
  <c r="D22" i="6"/>
  <c r="U1" i="4"/>
  <c r="P1" i="4"/>
  <c r="Z1" i="4"/>
  <c r="M1" i="4"/>
  <c r="AB1" i="4"/>
  <c r="Y1" i="4"/>
  <c r="T1" i="4"/>
  <c r="H1" i="4"/>
  <c r="N1" i="4"/>
  <c r="F77" i="4" l="1"/>
  <c r="G77" i="4" s="1"/>
  <c r="H77" i="4" s="1"/>
  <c r="I77" i="4" s="1"/>
  <c r="J77" i="4" s="1"/>
  <c r="K77" i="4" s="1"/>
  <c r="L77" i="4" s="1"/>
  <c r="M77" i="4" s="1"/>
  <c r="N77" i="4" s="1"/>
  <c r="O77" i="4" s="1"/>
  <c r="P77" i="4" s="1"/>
  <c r="Q77" i="4" s="1"/>
  <c r="R77" i="4" s="1"/>
  <c r="S77" i="4" s="1"/>
  <c r="T77" i="4" s="1"/>
  <c r="U77" i="4" s="1"/>
  <c r="V77" i="4" s="1"/>
  <c r="W77" i="4" s="1"/>
  <c r="X77" i="4" s="1"/>
  <c r="Y77" i="4" s="1"/>
  <c r="Z77" i="4" s="1"/>
  <c r="AA77" i="4" s="1"/>
  <c r="AB77" i="4" s="1"/>
  <c r="AC77" i="4" s="1"/>
  <c r="AD77" i="4" s="1"/>
  <c r="AE77" i="4" s="1"/>
  <c r="AF77" i="4" s="1"/>
  <c r="E6" i="8"/>
  <c r="E14" i="8"/>
  <c r="E10" i="8"/>
  <c r="F55" i="4"/>
  <c r="F14" i="8" s="1"/>
  <c r="E21" i="8"/>
  <c r="E7" i="8"/>
  <c r="E16" i="8"/>
  <c r="F59" i="4"/>
  <c r="E18" i="8"/>
  <c r="E40" i="8" s="1"/>
  <c r="E9" i="8"/>
  <c r="E20" i="8"/>
  <c r="E8" i="8"/>
  <c r="E5" i="8"/>
  <c r="E19" i="8"/>
  <c r="E13" i="8"/>
  <c r="E35" i="8" s="1"/>
  <c r="E12" i="8"/>
  <c r="E11" i="8"/>
  <c r="F58" i="4"/>
  <c r="E17" i="8"/>
  <c r="E4" i="8"/>
  <c r="E26" i="8" s="1"/>
  <c r="F45" i="4"/>
  <c r="F4" i="8" s="1"/>
  <c r="F51" i="4"/>
  <c r="F10" i="8" s="1"/>
  <c r="F62" i="4"/>
  <c r="F21" i="8" s="1"/>
  <c r="F50" i="4"/>
  <c r="F9" i="8" s="1"/>
  <c r="F46" i="4"/>
  <c r="F5" i="8" s="1"/>
  <c r="F49" i="4"/>
  <c r="F8" i="8" s="1"/>
  <c r="F60" i="4"/>
  <c r="F19" i="8" s="1"/>
  <c r="F47" i="4"/>
  <c r="F6" i="8" s="1"/>
  <c r="F48" i="4"/>
  <c r="F7" i="8" s="1"/>
  <c r="F57" i="4"/>
  <c r="F16" i="8" s="1"/>
  <c r="F54" i="4"/>
  <c r="F13" i="8" s="1"/>
  <c r="F61" i="4"/>
  <c r="F20" i="8" s="1"/>
  <c r="F53" i="4"/>
  <c r="F12" i="8" s="1"/>
  <c r="G56" i="4"/>
  <c r="F52" i="4"/>
  <c r="F11" i="8" s="1"/>
  <c r="F35" i="4"/>
  <c r="F29" i="4"/>
  <c r="F9" i="6" s="1"/>
  <c r="F28" i="4"/>
  <c r="F34" i="4"/>
  <c r="F14" i="6" s="1"/>
  <c r="F37" i="4"/>
  <c r="F17" i="6" s="1"/>
  <c r="G38" i="4"/>
  <c r="F36" i="4"/>
  <c r="F25" i="4"/>
  <c r="F41" i="4"/>
  <c r="F26" i="4"/>
  <c r="F39" i="4"/>
  <c r="F32" i="4"/>
  <c r="F12" i="6" s="1"/>
  <c r="F40" i="4"/>
  <c r="F31" i="4"/>
  <c r="F24" i="4"/>
  <c r="F27" i="4"/>
  <c r="F30" i="4"/>
  <c r="D70" i="8"/>
  <c r="E17" i="6"/>
  <c r="E39" i="6" s="1"/>
  <c r="F19" i="4"/>
  <c r="E20" i="6"/>
  <c r="E4" i="6"/>
  <c r="E26" i="6" s="1"/>
  <c r="F3" i="4"/>
  <c r="F33" i="4"/>
  <c r="E13" i="6"/>
  <c r="E10" i="6"/>
  <c r="F9" i="4"/>
  <c r="E14" i="6"/>
  <c r="F4" i="4"/>
  <c r="E5" i="6"/>
  <c r="G13" i="4"/>
  <c r="G8" i="4"/>
  <c r="F10" i="4"/>
  <c r="E11" i="6"/>
  <c r="E9" i="6"/>
  <c r="F5" i="4"/>
  <c r="E6" i="6"/>
  <c r="E21" i="6"/>
  <c r="F20" i="4"/>
  <c r="E12" i="6"/>
  <c r="H12" i="4"/>
  <c r="E8" i="6"/>
  <c r="F7" i="4"/>
  <c r="F15" i="4"/>
  <c r="E16" i="6"/>
  <c r="G11" i="4"/>
  <c r="E15" i="6"/>
  <c r="F14" i="4"/>
  <c r="F18" i="4"/>
  <c r="E19" i="6"/>
  <c r="E18" i="6"/>
  <c r="F17" i="4"/>
  <c r="E7" i="6"/>
  <c r="F6" i="4"/>
  <c r="H16" i="4"/>
  <c r="F15" i="8" l="1"/>
  <c r="G15" i="8"/>
  <c r="G55" i="4"/>
  <c r="G14" i="8" s="1"/>
  <c r="F18" i="8"/>
  <c r="F40" i="8" s="1"/>
  <c r="G59" i="4"/>
  <c r="F17" i="8"/>
  <c r="G58" i="4"/>
  <c r="E127" i="6"/>
  <c r="G61" i="4"/>
  <c r="G20" i="8" s="1"/>
  <c r="G48" i="4"/>
  <c r="G7" i="8" s="1"/>
  <c r="G47" i="4"/>
  <c r="G6" i="8" s="1"/>
  <c r="G46" i="4"/>
  <c r="G5" i="8" s="1"/>
  <c r="G53" i="4"/>
  <c r="G12" i="8" s="1"/>
  <c r="G62" i="4"/>
  <c r="G21" i="8" s="1"/>
  <c r="H56" i="4"/>
  <c r="H15" i="8" s="1"/>
  <c r="G57" i="4"/>
  <c r="G16" i="8" s="1"/>
  <c r="G60" i="4"/>
  <c r="G19" i="8" s="1"/>
  <c r="G51" i="4"/>
  <c r="G10" i="8" s="1"/>
  <c r="G50" i="4"/>
  <c r="G9" i="8" s="1"/>
  <c r="G54" i="4"/>
  <c r="G13" i="8" s="1"/>
  <c r="F35" i="8"/>
  <c r="G49" i="4"/>
  <c r="G8" i="8" s="1"/>
  <c r="G45" i="4"/>
  <c r="G4" i="8" s="1"/>
  <c r="G52" i="4"/>
  <c r="G11" i="8" s="1"/>
  <c r="E36" i="8"/>
  <c r="G34" i="4"/>
  <c r="G14" i="6" s="1"/>
  <c r="E30" i="8"/>
  <c r="E32" i="8"/>
  <c r="H38" i="4"/>
  <c r="G30" i="4"/>
  <c r="G39" i="4"/>
  <c r="E39" i="8"/>
  <c r="E41" i="8"/>
  <c r="E22" i="8"/>
  <c r="E29" i="8"/>
  <c r="E28" i="8"/>
  <c r="G37" i="4"/>
  <c r="E43" i="8"/>
  <c r="E27" i="8"/>
  <c r="G28" i="4"/>
  <c r="G31" i="4"/>
  <c r="G25" i="4"/>
  <c r="E31" i="8"/>
  <c r="G41" i="4"/>
  <c r="E38" i="8"/>
  <c r="G27" i="4"/>
  <c r="G29" i="4"/>
  <c r="G40" i="4"/>
  <c r="E37" i="8"/>
  <c r="E34" i="8"/>
  <c r="G36" i="4"/>
  <c r="G35" i="4"/>
  <c r="G26" i="4"/>
  <c r="G24" i="4"/>
  <c r="E33" i="8"/>
  <c r="E42" i="8"/>
  <c r="G32" i="4"/>
  <c r="G12" i="6" s="1"/>
  <c r="D92" i="8"/>
  <c r="F39" i="6"/>
  <c r="E33" i="6"/>
  <c r="E40" i="6"/>
  <c r="G10" i="4"/>
  <c r="F11" i="6"/>
  <c r="E41" i="6"/>
  <c r="G14" i="4"/>
  <c r="F15" i="6"/>
  <c r="H8" i="4"/>
  <c r="G9" i="4"/>
  <c r="F10" i="6"/>
  <c r="E37" i="6"/>
  <c r="H11" i="4"/>
  <c r="I12" i="4"/>
  <c r="E34" i="6"/>
  <c r="E27" i="6"/>
  <c r="F4" i="6"/>
  <c r="G3" i="4"/>
  <c r="H13" i="4"/>
  <c r="E38" i="6"/>
  <c r="G20" i="4"/>
  <c r="F21" i="6"/>
  <c r="G4" i="4"/>
  <c r="F5" i="6"/>
  <c r="E22" i="6"/>
  <c r="G18" i="4"/>
  <c r="F19" i="6"/>
  <c r="E32" i="6"/>
  <c r="E35" i="6"/>
  <c r="G33" i="4"/>
  <c r="F13" i="6"/>
  <c r="G15" i="4"/>
  <c r="F16" i="6"/>
  <c r="E43" i="6"/>
  <c r="E36" i="6"/>
  <c r="G17" i="4"/>
  <c r="F18" i="6"/>
  <c r="I16" i="4"/>
  <c r="F8" i="6"/>
  <c r="G7" i="4"/>
  <c r="E28" i="6"/>
  <c r="G6" i="4"/>
  <c r="F7" i="6"/>
  <c r="E30" i="6"/>
  <c r="G5" i="4"/>
  <c r="F6" i="6"/>
  <c r="E42" i="6"/>
  <c r="E29" i="6"/>
  <c r="E31" i="6"/>
  <c r="G19" i="4"/>
  <c r="F20" i="6"/>
  <c r="C4" i="2"/>
  <c r="E4" i="2" s="1"/>
  <c r="D4" i="2"/>
  <c r="F4" i="2" s="1"/>
  <c r="C5" i="2"/>
  <c r="E5" i="2" s="1"/>
  <c r="D5" i="2"/>
  <c r="F5" i="2" s="1"/>
  <c r="C6" i="2"/>
  <c r="E6" i="2" s="1"/>
  <c r="D6" i="2"/>
  <c r="F6" i="2" s="1"/>
  <c r="C7" i="2"/>
  <c r="E7" i="2" s="1"/>
  <c r="D7" i="2"/>
  <c r="F7" i="2" s="1"/>
  <c r="C8" i="2"/>
  <c r="E8" i="2" s="1"/>
  <c r="D8" i="2"/>
  <c r="F8" i="2" s="1"/>
  <c r="C9" i="2"/>
  <c r="E9" i="2" s="1"/>
  <c r="D9" i="2"/>
  <c r="F9" i="2" s="1"/>
  <c r="C10" i="2"/>
  <c r="E10" i="2" s="1"/>
  <c r="D10" i="2"/>
  <c r="F10" i="2" s="1"/>
  <c r="C11" i="2"/>
  <c r="E11" i="2" s="1"/>
  <c r="D11" i="2"/>
  <c r="F11" i="2" s="1"/>
  <c r="C12" i="2"/>
  <c r="E12" i="2" s="1"/>
  <c r="D12" i="2"/>
  <c r="F12" i="2" s="1"/>
  <c r="C13" i="2"/>
  <c r="E13" i="2" s="1"/>
  <c r="D13" i="2"/>
  <c r="F13" i="2" s="1"/>
  <c r="C14" i="2"/>
  <c r="E14" i="2" s="1"/>
  <c r="D14" i="2"/>
  <c r="F14" i="2" s="1"/>
  <c r="C15" i="2"/>
  <c r="E15" i="2" s="1"/>
  <c r="D15" i="2"/>
  <c r="F15" i="2" s="1"/>
  <c r="C16" i="2"/>
  <c r="E16" i="2" s="1"/>
  <c r="D16" i="2"/>
  <c r="F16" i="2" s="1"/>
  <c r="C17" i="2"/>
  <c r="E17" i="2" s="1"/>
  <c r="D17" i="2"/>
  <c r="F17" i="2" s="1"/>
  <c r="C18" i="2"/>
  <c r="E18" i="2" s="1"/>
  <c r="D18" i="2"/>
  <c r="F18" i="2" s="1"/>
  <c r="C19" i="2"/>
  <c r="E19" i="2" s="1"/>
  <c r="D19" i="2"/>
  <c r="F19" i="2" s="1"/>
  <c r="C20" i="2"/>
  <c r="E20" i="2" s="1"/>
  <c r="D20" i="2"/>
  <c r="F20" i="2" s="1"/>
  <c r="D3" i="2"/>
  <c r="F3" i="2" s="1"/>
  <c r="C3" i="2"/>
  <c r="E3" i="2" s="1"/>
  <c r="G3" i="2" s="1"/>
  <c r="E44" i="6" l="1"/>
  <c r="E44" i="8"/>
  <c r="G17" i="2"/>
  <c r="G11" i="2"/>
  <c r="D56" i="8" s="1"/>
  <c r="G14" i="2"/>
  <c r="E23" i="5" s="1"/>
  <c r="G19" i="2"/>
  <c r="E28" i="5" s="1"/>
  <c r="G13" i="2"/>
  <c r="D58" i="6" s="1"/>
  <c r="D80" i="6" s="1"/>
  <c r="G7" i="2"/>
  <c r="D52" i="8" s="1"/>
  <c r="D74" i="8" s="1"/>
  <c r="G18" i="2"/>
  <c r="E27" i="5" s="1"/>
  <c r="G12" i="2"/>
  <c r="D57" i="8" s="1"/>
  <c r="G6" i="2"/>
  <c r="E15" i="5" s="1"/>
  <c r="G5" i="2"/>
  <c r="D50" i="8" s="1"/>
  <c r="D72" i="8" s="1"/>
  <c r="D51" i="8"/>
  <c r="D73" i="8" s="1"/>
  <c r="D51" i="6"/>
  <c r="D73" i="6" s="1"/>
  <c r="D62" i="8"/>
  <c r="E26" i="5"/>
  <c r="D62" i="6"/>
  <c r="D84" i="6" s="1"/>
  <c r="E20" i="5"/>
  <c r="G10" i="2"/>
  <c r="G16" i="2"/>
  <c r="G4" i="2"/>
  <c r="E12" i="5"/>
  <c r="D48" i="6"/>
  <c r="E48" i="6" s="1"/>
  <c r="E70" i="6" s="1"/>
  <c r="G15" i="2"/>
  <c r="G9" i="2"/>
  <c r="G20" i="2"/>
  <c r="G8" i="2"/>
  <c r="H55" i="4"/>
  <c r="H14" i="8" s="1"/>
  <c r="E149" i="8"/>
  <c r="G18" i="8"/>
  <c r="G40" i="8" s="1"/>
  <c r="H59" i="4"/>
  <c r="G17" i="8"/>
  <c r="H58" i="4"/>
  <c r="E120" i="6"/>
  <c r="E142" i="8"/>
  <c r="E125" i="6"/>
  <c r="E147" i="8"/>
  <c r="E129" i="6"/>
  <c r="E151" i="8"/>
  <c r="E126" i="6"/>
  <c r="E148" i="8"/>
  <c r="E119" i="6"/>
  <c r="E141" i="8"/>
  <c r="E115" i="6"/>
  <c r="E137" i="8"/>
  <c r="E116" i="6"/>
  <c r="E138" i="8"/>
  <c r="E122" i="6"/>
  <c r="E144" i="8"/>
  <c r="E118" i="6"/>
  <c r="E140" i="8"/>
  <c r="E117" i="6"/>
  <c r="E139" i="8"/>
  <c r="E130" i="6"/>
  <c r="E152" i="8"/>
  <c r="E114" i="6"/>
  <c r="E136" i="8"/>
  <c r="E128" i="6"/>
  <c r="E150" i="8"/>
  <c r="E123" i="6"/>
  <c r="E145" i="8"/>
  <c r="E124" i="6"/>
  <c r="E146" i="8"/>
  <c r="E121" i="6"/>
  <c r="E143" i="8"/>
  <c r="E131" i="6"/>
  <c r="E153" i="8"/>
  <c r="F127" i="6"/>
  <c r="H45" i="4"/>
  <c r="H4" i="8" s="1"/>
  <c r="H53" i="4"/>
  <c r="H12" i="8" s="1"/>
  <c r="H49" i="4"/>
  <c r="H8" i="8" s="1"/>
  <c r="H46" i="4"/>
  <c r="H5" i="8" s="1"/>
  <c r="H62" i="4"/>
  <c r="H21" i="8" s="1"/>
  <c r="H52" i="4"/>
  <c r="H11" i="8" s="1"/>
  <c r="H60" i="4"/>
  <c r="H19" i="8" s="1"/>
  <c r="H47" i="4"/>
  <c r="H6" i="8" s="1"/>
  <c r="H51" i="4"/>
  <c r="H10" i="8" s="1"/>
  <c r="H54" i="4"/>
  <c r="H13" i="8" s="1"/>
  <c r="H57" i="4"/>
  <c r="H16" i="8" s="1"/>
  <c r="H48" i="4"/>
  <c r="H7" i="8" s="1"/>
  <c r="H50" i="4"/>
  <c r="H9" i="8" s="1"/>
  <c r="H61" i="4"/>
  <c r="H20" i="8" s="1"/>
  <c r="I56" i="4"/>
  <c r="I15" i="8" s="1"/>
  <c r="F29" i="8"/>
  <c r="F37" i="8"/>
  <c r="G37" i="8" s="1"/>
  <c r="G35" i="8"/>
  <c r="F33" i="8"/>
  <c r="F30" i="8"/>
  <c r="F43" i="8"/>
  <c r="F38" i="8"/>
  <c r="F36" i="8"/>
  <c r="H35" i="4"/>
  <c r="F26" i="8"/>
  <c r="E48" i="8"/>
  <c r="I38" i="4"/>
  <c r="H26" i="4"/>
  <c r="H28" i="4"/>
  <c r="H30" i="4"/>
  <c r="H32" i="4"/>
  <c r="H12" i="6" s="1"/>
  <c r="F27" i="8"/>
  <c r="H34" i="4"/>
  <c r="H36" i="4"/>
  <c r="F34" i="8"/>
  <c r="F22" i="8"/>
  <c r="F42" i="8"/>
  <c r="H41" i="4"/>
  <c r="F41" i="8"/>
  <c r="H29" i="4"/>
  <c r="H9" i="6" s="1"/>
  <c r="H31" i="4"/>
  <c r="G9" i="6"/>
  <c r="H24" i="4"/>
  <c r="H40" i="4"/>
  <c r="F39" i="8"/>
  <c r="H39" i="4"/>
  <c r="H25" i="4"/>
  <c r="H27" i="4"/>
  <c r="F28" i="8"/>
  <c r="F31" i="8"/>
  <c r="H37" i="4"/>
  <c r="G17" i="6"/>
  <c r="G39" i="6" s="1"/>
  <c r="F32" i="8"/>
  <c r="F31" i="6"/>
  <c r="F27" i="6"/>
  <c r="F43" i="6"/>
  <c r="F42" i="6"/>
  <c r="F40" i="6"/>
  <c r="F35" i="6"/>
  <c r="F37" i="6"/>
  <c r="F29" i="6"/>
  <c r="H33" i="4"/>
  <c r="G13" i="6"/>
  <c r="H4" i="4"/>
  <c r="G5" i="6"/>
  <c r="H17" i="4"/>
  <c r="G18" i="6"/>
  <c r="F34" i="6"/>
  <c r="H6" i="4"/>
  <c r="G7" i="6"/>
  <c r="F33" i="6"/>
  <c r="H5" i="4"/>
  <c r="G6" i="6"/>
  <c r="F41" i="6"/>
  <c r="I13" i="4"/>
  <c r="F36" i="6"/>
  <c r="H10" i="4"/>
  <c r="G11" i="6"/>
  <c r="I8" i="4"/>
  <c r="J12" i="4"/>
  <c r="I11" i="4"/>
  <c r="G8" i="6"/>
  <c r="H7" i="4"/>
  <c r="G19" i="6"/>
  <c r="H18" i="4"/>
  <c r="H3" i="4"/>
  <c r="G4" i="6"/>
  <c r="H20" i="4"/>
  <c r="G21" i="6"/>
  <c r="G20" i="6"/>
  <c r="H19" i="4"/>
  <c r="F30" i="6"/>
  <c r="F26" i="6"/>
  <c r="F22" i="6"/>
  <c r="H14" i="4"/>
  <c r="G15" i="6"/>
  <c r="F38" i="6"/>
  <c r="F32" i="6"/>
  <c r="F28" i="6"/>
  <c r="J16" i="4"/>
  <c r="H15" i="4"/>
  <c r="G16" i="6"/>
  <c r="H9" i="4"/>
  <c r="G10" i="6"/>
  <c r="D63" i="6" l="1"/>
  <c r="D50" i="6"/>
  <c r="D72" i="6" s="1"/>
  <c r="D94" i="6" s="1"/>
  <c r="D63" i="8"/>
  <c r="D85" i="8" s="1"/>
  <c r="D107" i="8" s="1"/>
  <c r="E21" i="5"/>
  <c r="E14" i="5"/>
  <c r="D52" i="6"/>
  <c r="D74" i="6" s="1"/>
  <c r="D96" i="6" s="1"/>
  <c r="E16" i="5"/>
  <c r="E8" i="5" s="1"/>
  <c r="F44" i="6"/>
  <c r="E50" i="8"/>
  <c r="E72" i="8" s="1"/>
  <c r="E94" i="8" s="1"/>
  <c r="F44" i="8"/>
  <c r="D96" i="8"/>
  <c r="D106" i="6"/>
  <c r="D95" i="6"/>
  <c r="D95" i="8"/>
  <c r="D102" i="6"/>
  <c r="D94" i="8"/>
  <c r="D78" i="8"/>
  <c r="E56" i="8"/>
  <c r="E78" i="8" s="1"/>
  <c r="D64" i="8"/>
  <c r="D86" i="8" s="1"/>
  <c r="D58" i="8"/>
  <c r="D59" i="6"/>
  <c r="D81" i="6" s="1"/>
  <c r="E22" i="5"/>
  <c r="D59" i="8"/>
  <c r="D64" i="6"/>
  <c r="D86" i="6" s="1"/>
  <c r="E5" i="5"/>
  <c r="D56" i="6"/>
  <c r="D57" i="6"/>
  <c r="E51" i="8"/>
  <c r="E73" i="8" s="1"/>
  <c r="E95" i="8" s="1"/>
  <c r="D54" i="8"/>
  <c r="E18" i="5"/>
  <c r="D54" i="6"/>
  <c r="D55" i="8"/>
  <c r="E19" i="5"/>
  <c r="D55" i="6"/>
  <c r="D65" i="8"/>
  <c r="E29" i="5"/>
  <c r="D65" i="6"/>
  <c r="D60" i="8"/>
  <c r="E24" i="5"/>
  <c r="D60" i="6"/>
  <c r="D49" i="8"/>
  <c r="E13" i="5"/>
  <c r="E9" i="5" s="1"/>
  <c r="D49" i="6"/>
  <c r="D53" i="8"/>
  <c r="E17" i="5"/>
  <c r="D53" i="6"/>
  <c r="D84" i="8"/>
  <c r="E62" i="8"/>
  <c r="E84" i="8" s="1"/>
  <c r="E58" i="6"/>
  <c r="E80" i="6" s="1"/>
  <c r="E52" i="8"/>
  <c r="E74" i="8" s="1"/>
  <c r="D70" i="6"/>
  <c r="E51" i="6"/>
  <c r="E73" i="6" s="1"/>
  <c r="E95" i="6" s="1"/>
  <c r="E62" i="6"/>
  <c r="E84" i="6" s="1"/>
  <c r="D61" i="8"/>
  <c r="E25" i="5"/>
  <c r="D61" i="6"/>
  <c r="D79" i="8"/>
  <c r="E57" i="8"/>
  <c r="G27" i="6"/>
  <c r="G115" i="6" s="1"/>
  <c r="I55" i="4"/>
  <c r="I14" i="8" s="1"/>
  <c r="H17" i="8"/>
  <c r="I58" i="4"/>
  <c r="F149" i="8"/>
  <c r="H18" i="8"/>
  <c r="H40" i="8" s="1"/>
  <c r="I59" i="4"/>
  <c r="F126" i="6"/>
  <c r="F148" i="8"/>
  <c r="F119" i="6"/>
  <c r="F141" i="8"/>
  <c r="G36" i="6"/>
  <c r="F124" i="6"/>
  <c r="F146" i="8"/>
  <c r="F117" i="6"/>
  <c r="F139" i="8"/>
  <c r="F48" i="6"/>
  <c r="F70" i="6" s="1"/>
  <c r="F114" i="6"/>
  <c r="F136" i="8"/>
  <c r="F118" i="6"/>
  <c r="F140" i="8"/>
  <c r="F129" i="6"/>
  <c r="F151" i="8"/>
  <c r="G34" i="6"/>
  <c r="H34" i="6" s="1"/>
  <c r="F122" i="6"/>
  <c r="F144" i="8"/>
  <c r="F125" i="6"/>
  <c r="F147" i="8"/>
  <c r="F128" i="6"/>
  <c r="F150" i="8"/>
  <c r="G127" i="6"/>
  <c r="E154" i="8"/>
  <c r="F116" i="6"/>
  <c r="F138" i="8"/>
  <c r="F123" i="6"/>
  <c r="F145" i="8"/>
  <c r="F120" i="6"/>
  <c r="F142" i="8"/>
  <c r="F131" i="6"/>
  <c r="F153" i="8"/>
  <c r="F130" i="6"/>
  <c r="F152" i="8"/>
  <c r="E132" i="6"/>
  <c r="F121" i="6"/>
  <c r="F143" i="8"/>
  <c r="F115" i="6"/>
  <c r="F137" i="8"/>
  <c r="I48" i="4"/>
  <c r="I7" i="8" s="1"/>
  <c r="J56" i="4"/>
  <c r="J15" i="8" s="1"/>
  <c r="I62" i="4"/>
  <c r="I21" i="8" s="1"/>
  <c r="I54" i="4"/>
  <c r="I13" i="8" s="1"/>
  <c r="I46" i="4"/>
  <c r="I5" i="8" s="1"/>
  <c r="I61" i="4"/>
  <c r="I20" i="8" s="1"/>
  <c r="I51" i="4"/>
  <c r="I10" i="8" s="1"/>
  <c r="I47" i="4"/>
  <c r="I6" i="8" s="1"/>
  <c r="G34" i="8"/>
  <c r="H34" i="8" s="1"/>
  <c r="I50" i="4"/>
  <c r="I9" i="8" s="1"/>
  <c r="I49" i="4"/>
  <c r="I8" i="8" s="1"/>
  <c r="I53" i="4"/>
  <c r="I12" i="8" s="1"/>
  <c r="I60" i="4"/>
  <c r="I19" i="8" s="1"/>
  <c r="G29" i="8"/>
  <c r="I57" i="4"/>
  <c r="I16" i="8" s="1"/>
  <c r="I52" i="4"/>
  <c r="I11" i="8" s="1"/>
  <c r="I45" i="4"/>
  <c r="I4" i="8" s="1"/>
  <c r="G30" i="8"/>
  <c r="G33" i="8"/>
  <c r="G36" i="8"/>
  <c r="G43" i="8"/>
  <c r="G27" i="8"/>
  <c r="G26" i="8"/>
  <c r="G42" i="8"/>
  <c r="G31" i="6"/>
  <c r="G31" i="8"/>
  <c r="G38" i="8"/>
  <c r="G41" i="8"/>
  <c r="I34" i="4"/>
  <c r="I28" i="4"/>
  <c r="I41" i="4"/>
  <c r="I35" i="4"/>
  <c r="I25" i="4"/>
  <c r="G22" i="8"/>
  <c r="G28" i="8"/>
  <c r="I37" i="4"/>
  <c r="H17" i="6"/>
  <c r="H39" i="6" s="1"/>
  <c r="I40" i="4"/>
  <c r="I29" i="4"/>
  <c r="I9" i="6" s="1"/>
  <c r="G32" i="8"/>
  <c r="I26" i="4"/>
  <c r="I31" i="4"/>
  <c r="I30" i="4"/>
  <c r="I27" i="4"/>
  <c r="G39" i="8"/>
  <c r="I24" i="4"/>
  <c r="J38" i="4"/>
  <c r="H35" i="8"/>
  <c r="F48" i="8"/>
  <c r="E70" i="8"/>
  <c r="I39" i="4"/>
  <c r="H14" i="6"/>
  <c r="I36" i="4"/>
  <c r="I32" i="4"/>
  <c r="G29" i="6"/>
  <c r="G37" i="6"/>
  <c r="G42" i="6"/>
  <c r="G28" i="6"/>
  <c r="G33" i="6"/>
  <c r="G40" i="6"/>
  <c r="G43" i="6"/>
  <c r="G32" i="6"/>
  <c r="I4" i="4"/>
  <c r="H5" i="6"/>
  <c r="I18" i="4"/>
  <c r="H19" i="6"/>
  <c r="H11" i="6"/>
  <c r="I10" i="4"/>
  <c r="G35" i="6"/>
  <c r="I33" i="4"/>
  <c r="H13" i="6"/>
  <c r="I17" i="4"/>
  <c r="H18" i="6"/>
  <c r="G22" i="6"/>
  <c r="G26" i="6"/>
  <c r="H20" i="6"/>
  <c r="I19" i="4"/>
  <c r="I5" i="4"/>
  <c r="H6" i="6"/>
  <c r="I20" i="4"/>
  <c r="H21" i="6"/>
  <c r="I7" i="4"/>
  <c r="H8" i="6"/>
  <c r="I6" i="4"/>
  <c r="H7" i="6"/>
  <c r="I15" i="4"/>
  <c r="H16" i="6"/>
  <c r="I3" i="4"/>
  <c r="H4" i="6"/>
  <c r="J11" i="4"/>
  <c r="J13" i="4"/>
  <c r="G38" i="6"/>
  <c r="K16" i="4"/>
  <c r="I14" i="4"/>
  <c r="H15" i="6"/>
  <c r="G41" i="6"/>
  <c r="I9" i="4"/>
  <c r="H10" i="6"/>
  <c r="J8" i="4"/>
  <c r="G30" i="6"/>
  <c r="K12" i="4"/>
  <c r="E63" i="8" l="1"/>
  <c r="E85" i="8" s="1"/>
  <c r="E107" i="8" s="1"/>
  <c r="E50" i="6"/>
  <c r="E72" i="6" s="1"/>
  <c r="E94" i="6" s="1"/>
  <c r="E52" i="6"/>
  <c r="E74" i="6" s="1"/>
  <c r="D85" i="6"/>
  <c r="E63" i="6"/>
  <c r="F56" i="8"/>
  <c r="G56" i="8" s="1"/>
  <c r="G78" i="8" s="1"/>
  <c r="F52" i="6"/>
  <c r="F74" i="6" s="1"/>
  <c r="F96" i="6" s="1"/>
  <c r="F50" i="8"/>
  <c r="F72" i="8" s="1"/>
  <c r="F94" i="8" s="1"/>
  <c r="G44" i="6"/>
  <c r="E64" i="8"/>
  <c r="E86" i="8" s="1"/>
  <c r="E108" i="8" s="1"/>
  <c r="F63" i="8"/>
  <c r="F85" i="8" s="1"/>
  <c r="H26" i="8"/>
  <c r="I26" i="8" s="1"/>
  <c r="G44" i="8"/>
  <c r="D106" i="8"/>
  <c r="E106" i="8"/>
  <c r="D108" i="6"/>
  <c r="E92" i="8"/>
  <c r="D103" i="6"/>
  <c r="E96" i="6"/>
  <c r="D101" i="8"/>
  <c r="E106" i="6"/>
  <c r="E96" i="8"/>
  <c r="D108" i="8"/>
  <c r="D100" i="8"/>
  <c r="E100" i="8"/>
  <c r="E102" i="6"/>
  <c r="F92" i="6"/>
  <c r="E92" i="6"/>
  <c r="E117" i="8"/>
  <c r="D79" i="6"/>
  <c r="E57" i="6"/>
  <c r="D78" i="6"/>
  <c r="E56" i="6"/>
  <c r="F51" i="8"/>
  <c r="F73" i="8" s="1"/>
  <c r="E59" i="6"/>
  <c r="E81" i="6" s="1"/>
  <c r="F52" i="8"/>
  <c r="F74" i="8" s="1"/>
  <c r="D81" i="8"/>
  <c r="E59" i="8"/>
  <c r="E6" i="5"/>
  <c r="D80" i="8"/>
  <c r="E58" i="8"/>
  <c r="E80" i="8" s="1"/>
  <c r="E64" i="6"/>
  <c r="E7" i="5"/>
  <c r="D92" i="6"/>
  <c r="F62" i="6"/>
  <c r="F84" i="6" s="1"/>
  <c r="D83" i="6"/>
  <c r="E61" i="6"/>
  <c r="F61" i="6" s="1"/>
  <c r="D71" i="6"/>
  <c r="E49" i="6"/>
  <c r="D87" i="8"/>
  <c r="E65" i="8"/>
  <c r="D77" i="6"/>
  <c r="E55" i="6"/>
  <c r="E77" i="6" s="1"/>
  <c r="D77" i="8"/>
  <c r="E55" i="8"/>
  <c r="E77" i="8" s="1"/>
  <c r="D75" i="6"/>
  <c r="E53" i="6"/>
  <c r="E75" i="6" s="1"/>
  <c r="D83" i="8"/>
  <c r="E61" i="8"/>
  <c r="D71" i="8"/>
  <c r="D66" i="8"/>
  <c r="E49" i="8"/>
  <c r="D82" i="8"/>
  <c r="E60" i="8"/>
  <c r="D76" i="6"/>
  <c r="E54" i="6"/>
  <c r="E76" i="6" s="1"/>
  <c r="F58" i="6"/>
  <c r="F80" i="6" s="1"/>
  <c r="D82" i="6"/>
  <c r="E60" i="6"/>
  <c r="D75" i="8"/>
  <c r="E53" i="8"/>
  <c r="E75" i="8" s="1"/>
  <c r="D76" i="8"/>
  <c r="E54" i="8"/>
  <c r="E76" i="8" s="1"/>
  <c r="F51" i="6"/>
  <c r="F73" i="6" s="1"/>
  <c r="E79" i="8"/>
  <c r="E101" i="8" s="1"/>
  <c r="F57" i="8"/>
  <c r="D66" i="6"/>
  <c r="D87" i="6"/>
  <c r="E65" i="6"/>
  <c r="F62" i="8"/>
  <c r="F84" i="8" s="1"/>
  <c r="F106" i="8" s="1"/>
  <c r="J55" i="4"/>
  <c r="J14" i="8" s="1"/>
  <c r="G137" i="8"/>
  <c r="H36" i="6"/>
  <c r="H124" i="6" s="1"/>
  <c r="H39" i="8"/>
  <c r="H149" i="8" s="1"/>
  <c r="I18" i="8"/>
  <c r="I40" i="8" s="1"/>
  <c r="J59" i="4"/>
  <c r="G149" i="8"/>
  <c r="I17" i="8"/>
  <c r="J58" i="4"/>
  <c r="E116" i="8"/>
  <c r="H127" i="6"/>
  <c r="G124" i="6"/>
  <c r="G146" i="8"/>
  <c r="G128" i="6"/>
  <c r="G150" i="8"/>
  <c r="G121" i="6"/>
  <c r="G143" i="8"/>
  <c r="G116" i="6"/>
  <c r="G138" i="8"/>
  <c r="G52" i="6"/>
  <c r="G74" i="6" s="1"/>
  <c r="G96" i="6" s="1"/>
  <c r="G118" i="6"/>
  <c r="G140" i="8"/>
  <c r="G130" i="6"/>
  <c r="G152" i="8"/>
  <c r="H122" i="6"/>
  <c r="H144" i="8"/>
  <c r="G120" i="6"/>
  <c r="G142" i="8"/>
  <c r="G123" i="6"/>
  <c r="G145" i="8"/>
  <c r="G125" i="6"/>
  <c r="G147" i="8"/>
  <c r="G129" i="6"/>
  <c r="G151" i="8"/>
  <c r="G126" i="6"/>
  <c r="G148" i="8"/>
  <c r="G48" i="6"/>
  <c r="G70" i="6" s="1"/>
  <c r="G114" i="6"/>
  <c r="G136" i="8"/>
  <c r="F154" i="8"/>
  <c r="G131" i="6"/>
  <c r="G153" i="8"/>
  <c r="G117" i="6"/>
  <c r="G139" i="8"/>
  <c r="H31" i="6"/>
  <c r="G119" i="6"/>
  <c r="G141" i="8"/>
  <c r="G122" i="6"/>
  <c r="G144" i="8"/>
  <c r="F132" i="6"/>
  <c r="J57" i="4"/>
  <c r="J16" i="8" s="1"/>
  <c r="J50" i="4"/>
  <c r="J9" i="8" s="1"/>
  <c r="J52" i="4"/>
  <c r="J11" i="8" s="1"/>
  <c r="J51" i="4"/>
  <c r="J10" i="8" s="1"/>
  <c r="J60" i="4"/>
  <c r="J19" i="8" s="1"/>
  <c r="J61" i="4"/>
  <c r="J20" i="8" s="1"/>
  <c r="J53" i="4"/>
  <c r="J12" i="8" s="1"/>
  <c r="J47" i="4"/>
  <c r="J6" i="8" s="1"/>
  <c r="J46" i="4"/>
  <c r="J5" i="8" s="1"/>
  <c r="K56" i="4"/>
  <c r="K15" i="8" s="1"/>
  <c r="J49" i="4"/>
  <c r="J8" i="8" s="1"/>
  <c r="J62" i="4"/>
  <c r="J21" i="8" s="1"/>
  <c r="J45" i="4"/>
  <c r="J4" i="8" s="1"/>
  <c r="J54" i="4"/>
  <c r="J13" i="8" s="1"/>
  <c r="I35" i="8"/>
  <c r="J48" i="4"/>
  <c r="J7" i="8" s="1"/>
  <c r="H33" i="8"/>
  <c r="H36" i="8"/>
  <c r="G48" i="8"/>
  <c r="G70" i="8" s="1"/>
  <c r="H38" i="8"/>
  <c r="I38" i="8" s="1"/>
  <c r="H42" i="8"/>
  <c r="I42" i="8" s="1"/>
  <c r="J37" i="4"/>
  <c r="I17" i="6"/>
  <c r="I39" i="6" s="1"/>
  <c r="H42" i="6"/>
  <c r="H30" i="8"/>
  <c r="K38" i="4"/>
  <c r="H31" i="8"/>
  <c r="J28" i="4"/>
  <c r="J32" i="4"/>
  <c r="J12" i="6" s="1"/>
  <c r="I34" i="8"/>
  <c r="J40" i="4"/>
  <c r="J35" i="4"/>
  <c r="H22" i="8"/>
  <c r="H43" i="8"/>
  <c r="H29" i="8"/>
  <c r="H37" i="8"/>
  <c r="J34" i="4"/>
  <c r="J29" i="4"/>
  <c r="J9" i="6" s="1"/>
  <c r="J39" i="4"/>
  <c r="J31" i="4"/>
  <c r="H32" i="8"/>
  <c r="H27" i="8"/>
  <c r="H28" i="8"/>
  <c r="J36" i="4"/>
  <c r="J24" i="4"/>
  <c r="J27" i="4"/>
  <c r="J41" i="4"/>
  <c r="I14" i="6"/>
  <c r="J30" i="4"/>
  <c r="J25" i="4"/>
  <c r="H41" i="8"/>
  <c r="J26" i="4"/>
  <c r="I12" i="6"/>
  <c r="I34" i="6" s="1"/>
  <c r="F70" i="8"/>
  <c r="F92" i="8" s="1"/>
  <c r="F78" i="8"/>
  <c r="H33" i="6"/>
  <c r="H37" i="6"/>
  <c r="H28" i="6"/>
  <c r="H38" i="6"/>
  <c r="J9" i="4"/>
  <c r="I10" i="6"/>
  <c r="H22" i="6"/>
  <c r="H26" i="6"/>
  <c r="I20" i="6"/>
  <c r="J19" i="4"/>
  <c r="G58" i="6"/>
  <c r="J3" i="4"/>
  <c r="I4" i="6"/>
  <c r="H29" i="6"/>
  <c r="H41" i="6"/>
  <c r="J6" i="4"/>
  <c r="I7" i="6"/>
  <c r="J5" i="4"/>
  <c r="I6" i="6"/>
  <c r="J4" i="4"/>
  <c r="I5" i="6"/>
  <c r="L12" i="4"/>
  <c r="H30" i="6"/>
  <c r="K13" i="4"/>
  <c r="K11" i="4"/>
  <c r="J7" i="4"/>
  <c r="I8" i="6"/>
  <c r="J17" i="4"/>
  <c r="I18" i="6"/>
  <c r="K8" i="4"/>
  <c r="J14" i="4"/>
  <c r="I15" i="6"/>
  <c r="J33" i="4"/>
  <c r="I13" i="6"/>
  <c r="J18" i="4"/>
  <c r="I19" i="6"/>
  <c r="H27" i="6"/>
  <c r="J20" i="4"/>
  <c r="I21" i="6"/>
  <c r="H35" i="6"/>
  <c r="H43" i="6"/>
  <c r="J15" i="4"/>
  <c r="I16" i="6"/>
  <c r="J10" i="4"/>
  <c r="I11" i="6"/>
  <c r="L16" i="4"/>
  <c r="H32" i="6"/>
  <c r="H40" i="6"/>
  <c r="F50" i="6" l="1"/>
  <c r="G50" i="8"/>
  <c r="G63" i="8"/>
  <c r="E85" i="6"/>
  <c r="E107" i="6" s="1"/>
  <c r="F63" i="6"/>
  <c r="D107" i="6"/>
  <c r="G62" i="6"/>
  <c r="G84" i="6" s="1"/>
  <c r="G106" i="6" s="1"/>
  <c r="F53" i="6"/>
  <c r="H44" i="6"/>
  <c r="F59" i="6"/>
  <c r="F81" i="6" s="1"/>
  <c r="F103" i="6" s="1"/>
  <c r="G51" i="6"/>
  <c r="G73" i="6" s="1"/>
  <c r="G95" i="6" s="1"/>
  <c r="I36" i="6"/>
  <c r="I124" i="6" s="1"/>
  <c r="E114" i="8"/>
  <c r="E118" i="8"/>
  <c r="G51" i="8"/>
  <c r="G73" i="8" s="1"/>
  <c r="G95" i="8" s="1"/>
  <c r="G92" i="8"/>
  <c r="F58" i="8"/>
  <c r="F80" i="8" s="1"/>
  <c r="F102" i="8" s="1"/>
  <c r="F64" i="8"/>
  <c r="E128" i="8"/>
  <c r="K55" i="4"/>
  <c r="K14" i="8" s="1"/>
  <c r="H44" i="8"/>
  <c r="D109" i="8"/>
  <c r="D102" i="8"/>
  <c r="E102" i="8"/>
  <c r="E124" i="8" s="1"/>
  <c r="D98" i="8"/>
  <c r="E98" i="8"/>
  <c r="G100" i="8"/>
  <c r="D103" i="8"/>
  <c r="D105" i="6"/>
  <c r="G92" i="6"/>
  <c r="F100" i="8"/>
  <c r="D97" i="8"/>
  <c r="E97" i="8"/>
  <c r="D104" i="6"/>
  <c r="F106" i="6"/>
  <c r="F128" i="8" s="1"/>
  <c r="D109" i="6"/>
  <c r="D97" i="6"/>
  <c r="E97" i="6"/>
  <c r="F95" i="8"/>
  <c r="D101" i="6"/>
  <c r="F95" i="6"/>
  <c r="D93" i="6"/>
  <c r="D98" i="6"/>
  <c r="E98" i="6"/>
  <c r="D99" i="8"/>
  <c r="E99" i="8"/>
  <c r="E103" i="6"/>
  <c r="F102" i="6"/>
  <c r="D105" i="8"/>
  <c r="D100" i="6"/>
  <c r="F107" i="8"/>
  <c r="D104" i="8"/>
  <c r="D99" i="6"/>
  <c r="E99" i="6"/>
  <c r="F96" i="8"/>
  <c r="F118" i="8" s="1"/>
  <c r="E81" i="8"/>
  <c r="F59" i="8"/>
  <c r="G52" i="8"/>
  <c r="G74" i="8" s="1"/>
  <c r="D88" i="6"/>
  <c r="G62" i="8"/>
  <c r="G84" i="8" s="1"/>
  <c r="F54" i="6"/>
  <c r="E86" i="6"/>
  <c r="F64" i="6"/>
  <c r="F86" i="6" s="1"/>
  <c r="E79" i="6"/>
  <c r="F57" i="6"/>
  <c r="E78" i="6"/>
  <c r="F56" i="6"/>
  <c r="F83" i="6"/>
  <c r="F79" i="8"/>
  <c r="G57" i="8"/>
  <c r="E82" i="6"/>
  <c r="F60" i="6"/>
  <c r="E83" i="6"/>
  <c r="G61" i="6"/>
  <c r="G83" i="6" s="1"/>
  <c r="F54" i="8"/>
  <c r="E82" i="8"/>
  <c r="E104" i="8" s="1"/>
  <c r="F60" i="8"/>
  <c r="F82" i="8" s="1"/>
  <c r="E87" i="6"/>
  <c r="F65" i="6"/>
  <c r="E71" i="8"/>
  <c r="E93" i="8" s="1"/>
  <c r="E66" i="8"/>
  <c r="F49" i="8"/>
  <c r="E87" i="8"/>
  <c r="F65" i="8"/>
  <c r="F87" i="8" s="1"/>
  <c r="F55" i="8"/>
  <c r="D93" i="8"/>
  <c r="D88" i="8"/>
  <c r="F53" i="8"/>
  <c r="F75" i="8" s="1"/>
  <c r="E83" i="8"/>
  <c r="F61" i="8"/>
  <c r="E71" i="6"/>
  <c r="E66" i="6"/>
  <c r="F49" i="6"/>
  <c r="F55" i="6"/>
  <c r="I33" i="6"/>
  <c r="I121" i="6" s="1"/>
  <c r="H48" i="8"/>
  <c r="I48" i="8" s="1"/>
  <c r="H146" i="8"/>
  <c r="J17" i="8"/>
  <c r="K58" i="4"/>
  <c r="J18" i="8"/>
  <c r="J40" i="8" s="1"/>
  <c r="K59" i="4"/>
  <c r="F114" i="8"/>
  <c r="I122" i="6"/>
  <c r="I144" i="8"/>
  <c r="H114" i="6"/>
  <c r="H136" i="8"/>
  <c r="H119" i="6"/>
  <c r="H141" i="8"/>
  <c r="H121" i="6"/>
  <c r="H143" i="8"/>
  <c r="H130" i="6"/>
  <c r="H152" i="8"/>
  <c r="I127" i="6"/>
  <c r="G154" i="8"/>
  <c r="G132" i="6"/>
  <c r="H117" i="6"/>
  <c r="H139" i="8"/>
  <c r="H115" i="6"/>
  <c r="H137" i="8"/>
  <c r="H125" i="6"/>
  <c r="H147" i="8"/>
  <c r="H129" i="6"/>
  <c r="H151" i="8"/>
  <c r="H131" i="6"/>
  <c r="H153" i="8"/>
  <c r="H128" i="6"/>
  <c r="H150" i="8"/>
  <c r="H120" i="6"/>
  <c r="H142" i="8"/>
  <c r="H118" i="6"/>
  <c r="H140" i="8"/>
  <c r="H123" i="6"/>
  <c r="H145" i="8"/>
  <c r="H126" i="6"/>
  <c r="H148" i="8"/>
  <c r="I31" i="6"/>
  <c r="H116" i="6"/>
  <c r="H138" i="8"/>
  <c r="H56" i="8"/>
  <c r="H78" i="8" s="1"/>
  <c r="H100" i="8" s="1"/>
  <c r="K48" i="4"/>
  <c r="K7" i="8" s="1"/>
  <c r="K54" i="4"/>
  <c r="K13" i="8" s="1"/>
  <c r="J35" i="8"/>
  <c r="K47" i="4"/>
  <c r="K6" i="8" s="1"/>
  <c r="K51" i="4"/>
  <c r="K10" i="8" s="1"/>
  <c r="K45" i="4"/>
  <c r="K4" i="8" s="1"/>
  <c r="K53" i="4"/>
  <c r="K12" i="8" s="1"/>
  <c r="J34" i="8"/>
  <c r="K46" i="4"/>
  <c r="K5" i="8" s="1"/>
  <c r="I41" i="8"/>
  <c r="J41" i="8" s="1"/>
  <c r="K52" i="4"/>
  <c r="K11" i="8" s="1"/>
  <c r="K62" i="4"/>
  <c r="K21" i="8" s="1"/>
  <c r="K49" i="4"/>
  <c r="K8" i="8" s="1"/>
  <c r="K61" i="4"/>
  <c r="K20" i="8" s="1"/>
  <c r="K50" i="4"/>
  <c r="K9" i="8" s="1"/>
  <c r="L56" i="4"/>
  <c r="L15" i="8" s="1"/>
  <c r="K60" i="4"/>
  <c r="K19" i="8" s="1"/>
  <c r="K57" i="4"/>
  <c r="K16" i="8" s="1"/>
  <c r="I33" i="8"/>
  <c r="I36" i="8"/>
  <c r="J36" i="8" s="1"/>
  <c r="I32" i="8"/>
  <c r="I29" i="8"/>
  <c r="H63" i="8"/>
  <c r="H85" i="8" s="1"/>
  <c r="K35" i="4"/>
  <c r="I39" i="8"/>
  <c r="K26" i="4"/>
  <c r="K27" i="4"/>
  <c r="I31" i="8"/>
  <c r="K28" i="4"/>
  <c r="K30" i="4"/>
  <c r="K29" i="4"/>
  <c r="F17" i="5" s="1"/>
  <c r="I30" i="8"/>
  <c r="I22" i="8"/>
  <c r="G85" i="8"/>
  <c r="I37" i="8"/>
  <c r="J37" i="8" s="1"/>
  <c r="L38" i="4"/>
  <c r="K31" i="4"/>
  <c r="K25" i="4"/>
  <c r="K41" i="4"/>
  <c r="I43" i="8"/>
  <c r="K40" i="4"/>
  <c r="J42" i="8"/>
  <c r="K37" i="4"/>
  <c r="J17" i="6"/>
  <c r="J39" i="6" s="1"/>
  <c r="K36" i="4"/>
  <c r="J38" i="8"/>
  <c r="I27" i="8"/>
  <c r="J27" i="8" s="1"/>
  <c r="G72" i="8"/>
  <c r="H50" i="8"/>
  <c r="K39" i="4"/>
  <c r="K34" i="4"/>
  <c r="F22" i="5" s="1"/>
  <c r="K24" i="4"/>
  <c r="J14" i="6"/>
  <c r="I28" i="8"/>
  <c r="K32" i="4"/>
  <c r="F20" i="5" s="1"/>
  <c r="I37" i="6"/>
  <c r="I28" i="6"/>
  <c r="I30" i="6"/>
  <c r="I38" i="6"/>
  <c r="I26" i="6"/>
  <c r="J34" i="6"/>
  <c r="H52" i="6"/>
  <c r="H74" i="6" s="1"/>
  <c r="K3" i="4"/>
  <c r="J4" i="6"/>
  <c r="K20" i="4"/>
  <c r="J21" i="6"/>
  <c r="M12" i="4"/>
  <c r="K19" i="4"/>
  <c r="J20" i="6"/>
  <c r="L13" i="4"/>
  <c r="I41" i="6"/>
  <c r="K7" i="4"/>
  <c r="J8" i="6"/>
  <c r="K6" i="4"/>
  <c r="J7" i="6"/>
  <c r="I43" i="6"/>
  <c r="G80" i="6"/>
  <c r="K18" i="4"/>
  <c r="J19" i="6"/>
  <c r="H58" i="6"/>
  <c r="H48" i="6"/>
  <c r="K15" i="4"/>
  <c r="J16" i="6"/>
  <c r="I40" i="6"/>
  <c r="H62" i="6"/>
  <c r="I29" i="6"/>
  <c r="K9" i="4"/>
  <c r="J10" i="6"/>
  <c r="K17" i="4"/>
  <c r="J18" i="6"/>
  <c r="L11" i="4"/>
  <c r="K5" i="4"/>
  <c r="J6" i="6"/>
  <c r="M16" i="4"/>
  <c r="K33" i="4"/>
  <c r="J13" i="6"/>
  <c r="L8" i="4"/>
  <c r="K10" i="4"/>
  <c r="J11" i="6"/>
  <c r="I32" i="6"/>
  <c r="I27" i="6"/>
  <c r="I42" i="6"/>
  <c r="K14" i="4"/>
  <c r="J15" i="6"/>
  <c r="K4" i="4"/>
  <c r="J5" i="6"/>
  <c r="I35" i="6"/>
  <c r="I22" i="6"/>
  <c r="F72" i="6" l="1"/>
  <c r="G50" i="6"/>
  <c r="I58" i="6"/>
  <c r="I80" i="6" s="1"/>
  <c r="G59" i="6"/>
  <c r="G81" i="6" s="1"/>
  <c r="G103" i="6" s="1"/>
  <c r="K12" i="6"/>
  <c r="K34" i="6" s="1"/>
  <c r="E129" i="8"/>
  <c r="H51" i="6"/>
  <c r="H73" i="6" s="1"/>
  <c r="H95" i="6" s="1"/>
  <c r="F85" i="6"/>
  <c r="F107" i="6" s="1"/>
  <c r="F129" i="8" s="1"/>
  <c r="G63" i="6"/>
  <c r="J36" i="6"/>
  <c r="J58" i="6" s="1"/>
  <c r="F75" i="6"/>
  <c r="G53" i="6"/>
  <c r="I44" i="6"/>
  <c r="J33" i="6"/>
  <c r="G105" i="6"/>
  <c r="D110" i="6"/>
  <c r="F117" i="8"/>
  <c r="E121" i="8"/>
  <c r="F124" i="8"/>
  <c r="E119" i="8"/>
  <c r="E120" i="8"/>
  <c r="H51" i="8"/>
  <c r="H73" i="8" s="1"/>
  <c r="L55" i="4"/>
  <c r="L14" i="8" s="1"/>
  <c r="G58" i="8"/>
  <c r="G80" i="8" s="1"/>
  <c r="G102" i="8" s="1"/>
  <c r="H107" i="8"/>
  <c r="G65" i="8"/>
  <c r="G87" i="8" s="1"/>
  <c r="G109" i="8" s="1"/>
  <c r="G64" i="8"/>
  <c r="F86" i="8"/>
  <c r="F108" i="8" s="1"/>
  <c r="D110" i="8"/>
  <c r="I44" i="8"/>
  <c r="E100" i="6"/>
  <c r="E101" i="6"/>
  <c r="E109" i="6"/>
  <c r="F109" i="8"/>
  <c r="E109" i="8"/>
  <c r="H96" i="6"/>
  <c r="F104" i="8"/>
  <c r="G96" i="8"/>
  <c r="G118" i="8" s="1"/>
  <c r="E104" i="6"/>
  <c r="E105" i="6"/>
  <c r="E105" i="8"/>
  <c r="G102" i="6"/>
  <c r="G107" i="8"/>
  <c r="G106" i="8"/>
  <c r="G128" i="8" s="1"/>
  <c r="F97" i="8"/>
  <c r="F105" i="6"/>
  <c r="G94" i="8"/>
  <c r="E108" i="6"/>
  <c r="F108" i="6"/>
  <c r="E103" i="8"/>
  <c r="E125" i="8" s="1"/>
  <c r="E93" i="6"/>
  <c r="F101" i="8"/>
  <c r="G54" i="6"/>
  <c r="F76" i="6"/>
  <c r="H62" i="8"/>
  <c r="G64" i="6"/>
  <c r="G86" i="6" s="1"/>
  <c r="F81" i="8"/>
  <c r="G59" i="8"/>
  <c r="G81" i="8" s="1"/>
  <c r="F78" i="6"/>
  <c r="G56" i="6"/>
  <c r="G53" i="8"/>
  <c r="G75" i="8" s="1"/>
  <c r="F79" i="6"/>
  <c r="G57" i="6"/>
  <c r="H52" i="8"/>
  <c r="H74" i="8" s="1"/>
  <c r="F83" i="8"/>
  <c r="G61" i="8"/>
  <c r="G83" i="8" s="1"/>
  <c r="E88" i="8"/>
  <c r="F87" i="6"/>
  <c r="G65" i="6"/>
  <c r="F82" i="6"/>
  <c r="G60" i="6"/>
  <c r="F77" i="8"/>
  <c r="G55" i="8"/>
  <c r="G77" i="8" s="1"/>
  <c r="G79" i="8"/>
  <c r="G101" i="8" s="1"/>
  <c r="H57" i="8"/>
  <c r="F77" i="6"/>
  <c r="G55" i="6"/>
  <c r="G77" i="6" s="1"/>
  <c r="F71" i="6"/>
  <c r="F66" i="6"/>
  <c r="G49" i="6"/>
  <c r="G60" i="8"/>
  <c r="H61" i="6"/>
  <c r="H83" i="6" s="1"/>
  <c r="E88" i="6"/>
  <c r="G49" i="8"/>
  <c r="F66" i="8"/>
  <c r="F71" i="8"/>
  <c r="F93" i="8" s="1"/>
  <c r="F76" i="8"/>
  <c r="G54" i="8"/>
  <c r="J31" i="6"/>
  <c r="J119" i="6" s="1"/>
  <c r="K9" i="6"/>
  <c r="J28" i="6"/>
  <c r="J116" i="6" s="1"/>
  <c r="H14" i="5"/>
  <c r="F14" i="5"/>
  <c r="H24" i="5"/>
  <c r="F24" i="5"/>
  <c r="F15" i="5"/>
  <c r="H15" i="5"/>
  <c r="F29" i="5"/>
  <c r="H29" i="5"/>
  <c r="H23" i="5"/>
  <c r="F23" i="5"/>
  <c r="H17" i="5"/>
  <c r="H25" i="5"/>
  <c r="F25" i="5"/>
  <c r="H26" i="5"/>
  <c r="F26" i="5"/>
  <c r="H22" i="5"/>
  <c r="H27" i="5"/>
  <c r="F27" i="5"/>
  <c r="H20" i="5"/>
  <c r="F12" i="5"/>
  <c r="H5" i="5"/>
  <c r="F5" i="5"/>
  <c r="H12" i="5"/>
  <c r="K14" i="6"/>
  <c r="F19" i="5"/>
  <c r="H19" i="5"/>
  <c r="F16" i="5"/>
  <c r="H16" i="5"/>
  <c r="F18" i="5"/>
  <c r="H18" i="5"/>
  <c r="F28" i="5"/>
  <c r="H28" i="5"/>
  <c r="H13" i="5"/>
  <c r="F13" i="5"/>
  <c r="H21" i="5"/>
  <c r="F21" i="5"/>
  <c r="J39" i="8"/>
  <c r="J149" i="8" s="1"/>
  <c r="H70" i="8"/>
  <c r="I149" i="8"/>
  <c r="K18" i="8"/>
  <c r="K40" i="8" s="1"/>
  <c r="L59" i="4"/>
  <c r="I146" i="8"/>
  <c r="K17" i="8"/>
  <c r="L58" i="4"/>
  <c r="I143" i="8"/>
  <c r="G114" i="8"/>
  <c r="G117" i="8"/>
  <c r="J124" i="6"/>
  <c r="J146" i="8"/>
  <c r="I119" i="6"/>
  <c r="I141" i="8"/>
  <c r="I115" i="6"/>
  <c r="I137" i="8"/>
  <c r="I118" i="6"/>
  <c r="I140" i="8"/>
  <c r="I126" i="6"/>
  <c r="I148" i="8"/>
  <c r="I129" i="6"/>
  <c r="I151" i="8"/>
  <c r="I116" i="6"/>
  <c r="I138" i="8"/>
  <c r="J127" i="6"/>
  <c r="J121" i="6"/>
  <c r="I130" i="6"/>
  <c r="I152" i="8"/>
  <c r="H154" i="8"/>
  <c r="I120" i="6"/>
  <c r="I142" i="8"/>
  <c r="I125" i="6"/>
  <c r="I147" i="8"/>
  <c r="J122" i="6"/>
  <c r="J144" i="8"/>
  <c r="H132" i="6"/>
  <c r="I123" i="6"/>
  <c r="I145" i="8"/>
  <c r="I117" i="6"/>
  <c r="I139" i="8"/>
  <c r="I128" i="6"/>
  <c r="I150" i="8"/>
  <c r="I131" i="6"/>
  <c r="I153" i="8"/>
  <c r="I114" i="6"/>
  <c r="I136" i="8"/>
  <c r="I56" i="8"/>
  <c r="I78" i="8" s="1"/>
  <c r="L60" i="4"/>
  <c r="L19" i="8" s="1"/>
  <c r="L62" i="4"/>
  <c r="L21" i="8" s="1"/>
  <c r="L45" i="4"/>
  <c r="L4" i="8" s="1"/>
  <c r="J30" i="8"/>
  <c r="L50" i="4"/>
  <c r="L9" i="8" s="1"/>
  <c r="L51" i="4"/>
  <c r="L10" i="8" s="1"/>
  <c r="J33" i="8"/>
  <c r="K33" i="8" s="1"/>
  <c r="L61" i="4"/>
  <c r="L20" i="8" s="1"/>
  <c r="K42" i="8"/>
  <c r="L47" i="4"/>
  <c r="L6" i="8" s="1"/>
  <c r="M56" i="4"/>
  <c r="M15" i="8" s="1"/>
  <c r="L52" i="4"/>
  <c r="L11" i="8" s="1"/>
  <c r="L46" i="4"/>
  <c r="L5" i="8" s="1"/>
  <c r="L49" i="4"/>
  <c r="L8" i="8" s="1"/>
  <c r="L54" i="4"/>
  <c r="L13" i="8" s="1"/>
  <c r="K35" i="8"/>
  <c r="L57" i="4"/>
  <c r="L16" i="8" s="1"/>
  <c r="L53" i="4"/>
  <c r="L12" i="8" s="1"/>
  <c r="L48" i="4"/>
  <c r="L7" i="8" s="1"/>
  <c r="I50" i="8"/>
  <c r="I72" i="8" s="1"/>
  <c r="J29" i="8"/>
  <c r="K29" i="8" s="1"/>
  <c r="I63" i="8"/>
  <c r="I85" i="8" s="1"/>
  <c r="I107" i="8" s="1"/>
  <c r="J43" i="8"/>
  <c r="J31" i="8"/>
  <c r="L24" i="4"/>
  <c r="L27" i="4"/>
  <c r="J22" i="8"/>
  <c r="L41" i="4"/>
  <c r="K27" i="8"/>
  <c r="L31" i="4"/>
  <c r="L32" i="4"/>
  <c r="L12" i="6" s="1"/>
  <c r="K34" i="8"/>
  <c r="L34" i="4"/>
  <c r="L14" i="6" s="1"/>
  <c r="K36" i="8"/>
  <c r="L25" i="4"/>
  <c r="J32" i="8"/>
  <c r="L26" i="4"/>
  <c r="L36" i="4"/>
  <c r="K38" i="8"/>
  <c r="L30" i="4"/>
  <c r="L37" i="4"/>
  <c r="K17" i="6"/>
  <c r="K39" i="6" s="1"/>
  <c r="I70" i="8"/>
  <c r="M38" i="4"/>
  <c r="L35" i="4"/>
  <c r="K37" i="8"/>
  <c r="L39" i="4"/>
  <c r="K41" i="8"/>
  <c r="L29" i="4"/>
  <c r="L9" i="6" s="1"/>
  <c r="H72" i="8"/>
  <c r="L40" i="4"/>
  <c r="L28" i="4"/>
  <c r="J28" i="8"/>
  <c r="J26" i="8"/>
  <c r="J38" i="6"/>
  <c r="I52" i="6"/>
  <c r="I74" i="6" s="1"/>
  <c r="J30" i="6"/>
  <c r="J26" i="6"/>
  <c r="J27" i="6"/>
  <c r="K36" i="6"/>
  <c r="J29" i="6"/>
  <c r="J42" i="6"/>
  <c r="L33" i="4"/>
  <c r="K13" i="6"/>
  <c r="N12" i="4"/>
  <c r="M11" i="4"/>
  <c r="I62" i="6"/>
  <c r="H84" i="6"/>
  <c r="L7" i="4"/>
  <c r="K8" i="6"/>
  <c r="L20" i="4"/>
  <c r="K21" i="6"/>
  <c r="L3" i="4"/>
  <c r="K4" i="6"/>
  <c r="H80" i="6"/>
  <c r="I102" i="6" s="1"/>
  <c r="L17" i="4"/>
  <c r="K18" i="6"/>
  <c r="J22" i="6"/>
  <c r="L4" i="4"/>
  <c r="K5" i="6"/>
  <c r="N16" i="4"/>
  <c r="L15" i="4"/>
  <c r="K16" i="6"/>
  <c r="J43" i="6"/>
  <c r="J35" i="6"/>
  <c r="J40" i="6"/>
  <c r="L18" i="4"/>
  <c r="K19" i="6"/>
  <c r="L19" i="4"/>
  <c r="K20" i="6"/>
  <c r="L10" i="4"/>
  <c r="K11" i="6"/>
  <c r="H70" i="6"/>
  <c r="I48" i="6"/>
  <c r="L6" i="4"/>
  <c r="K7" i="6"/>
  <c r="J41" i="6"/>
  <c r="L14" i="4"/>
  <c r="K15" i="6"/>
  <c r="L5" i="4"/>
  <c r="K6" i="6"/>
  <c r="J32" i="6"/>
  <c r="M8" i="4"/>
  <c r="L9" i="4"/>
  <c r="K10" i="6"/>
  <c r="M13" i="4"/>
  <c r="J37" i="6"/>
  <c r="J141" i="8" l="1"/>
  <c r="G72" i="6"/>
  <c r="H50" i="6"/>
  <c r="F94" i="6"/>
  <c r="F116" i="8" s="1"/>
  <c r="G94" i="6"/>
  <c r="G116" i="8" s="1"/>
  <c r="H59" i="6"/>
  <c r="H81" i="6" s="1"/>
  <c r="H103" i="6" s="1"/>
  <c r="K31" i="6"/>
  <c r="L31" i="6" s="1"/>
  <c r="I51" i="8"/>
  <c r="I73" i="8" s="1"/>
  <c r="I95" i="8" s="1"/>
  <c r="K33" i="6"/>
  <c r="K143" i="8" s="1"/>
  <c r="E130" i="8"/>
  <c r="E123" i="8"/>
  <c r="E122" i="8"/>
  <c r="I51" i="6"/>
  <c r="K28" i="6"/>
  <c r="K116" i="6" s="1"/>
  <c r="G85" i="6"/>
  <c r="H63" i="6"/>
  <c r="G75" i="6"/>
  <c r="G97" i="6" s="1"/>
  <c r="H53" i="6"/>
  <c r="F97" i="6"/>
  <c r="I61" i="6"/>
  <c r="I83" i="6" s="1"/>
  <c r="I105" i="6" s="1"/>
  <c r="J138" i="8"/>
  <c r="J44" i="6"/>
  <c r="H8" i="5"/>
  <c r="H9" i="5"/>
  <c r="F8" i="5"/>
  <c r="F9" i="5"/>
  <c r="G124" i="8"/>
  <c r="F130" i="8"/>
  <c r="M55" i="4"/>
  <c r="M14" i="8" s="1"/>
  <c r="H65" i="8"/>
  <c r="H58" i="8"/>
  <c r="H80" i="8" s="1"/>
  <c r="H102" i="8" s="1"/>
  <c r="I52" i="8"/>
  <c r="I74" i="8" s="1"/>
  <c r="I96" i="8" s="1"/>
  <c r="H53" i="8"/>
  <c r="H75" i="8" s="1"/>
  <c r="H97" i="8" s="1"/>
  <c r="H64" i="8"/>
  <c r="G86" i="8"/>
  <c r="G108" i="8" s="1"/>
  <c r="G105" i="8"/>
  <c r="G127" i="8" s="1"/>
  <c r="J48" i="8"/>
  <c r="J70" i="8" s="1"/>
  <c r="J44" i="8"/>
  <c r="I94" i="8"/>
  <c r="F109" i="6"/>
  <c r="F131" i="8" s="1"/>
  <c r="H95" i="8"/>
  <c r="H117" i="8" s="1"/>
  <c r="G99" i="8"/>
  <c r="F99" i="8"/>
  <c r="H105" i="6"/>
  <c r="F98" i="6"/>
  <c r="H92" i="8"/>
  <c r="I92" i="8"/>
  <c r="I96" i="6"/>
  <c r="F100" i="6"/>
  <c r="F122" i="8" s="1"/>
  <c r="H94" i="8"/>
  <c r="F105" i="8"/>
  <c r="F127" i="8" s="1"/>
  <c r="F93" i="6"/>
  <c r="G97" i="8"/>
  <c r="I100" i="8"/>
  <c r="F101" i="6"/>
  <c r="F123" i="8" s="1"/>
  <c r="H102" i="6"/>
  <c r="F98" i="8"/>
  <c r="F103" i="8"/>
  <c r="F125" i="8" s="1"/>
  <c r="F104" i="6"/>
  <c r="F126" i="8" s="1"/>
  <c r="G99" i="6"/>
  <c r="F99" i="6"/>
  <c r="H96" i="8"/>
  <c r="H118" i="8" s="1"/>
  <c r="H92" i="6"/>
  <c r="H106" i="6"/>
  <c r="G103" i="8"/>
  <c r="G125" i="8" s="1"/>
  <c r="G108" i="6"/>
  <c r="H84" i="8"/>
  <c r="I62" i="8"/>
  <c r="G78" i="6"/>
  <c r="H56" i="6"/>
  <c r="H78" i="6" s="1"/>
  <c r="G76" i="6"/>
  <c r="H54" i="6"/>
  <c r="E110" i="6"/>
  <c r="G79" i="6"/>
  <c r="H57" i="6"/>
  <c r="H64" i="6"/>
  <c r="H86" i="6" s="1"/>
  <c r="H61" i="8"/>
  <c r="H59" i="8"/>
  <c r="G71" i="8"/>
  <c r="H49" i="8"/>
  <c r="G66" i="8"/>
  <c r="G82" i="8"/>
  <c r="H60" i="8"/>
  <c r="E115" i="8"/>
  <c r="E110" i="8"/>
  <c r="G71" i="6"/>
  <c r="H49" i="6"/>
  <c r="G66" i="6"/>
  <c r="G82" i="6"/>
  <c r="H60" i="6"/>
  <c r="F88" i="6"/>
  <c r="E127" i="8"/>
  <c r="F88" i="8"/>
  <c r="E131" i="8"/>
  <c r="H54" i="8"/>
  <c r="G76" i="8"/>
  <c r="H55" i="8"/>
  <c r="E126" i="8"/>
  <c r="H79" i="8"/>
  <c r="H101" i="8" s="1"/>
  <c r="I57" i="8"/>
  <c r="G87" i="6"/>
  <c r="H65" i="6"/>
  <c r="H55" i="6"/>
  <c r="H7" i="5"/>
  <c r="H6" i="5"/>
  <c r="F6" i="5"/>
  <c r="F7" i="5"/>
  <c r="K39" i="8"/>
  <c r="K149" i="8" s="1"/>
  <c r="J143" i="8"/>
  <c r="L17" i="8"/>
  <c r="M58" i="4"/>
  <c r="L18" i="8"/>
  <c r="L40" i="8" s="1"/>
  <c r="M59" i="4"/>
  <c r="J114" i="6"/>
  <c r="J136" i="8"/>
  <c r="J125" i="6"/>
  <c r="J147" i="8"/>
  <c r="J52" i="6"/>
  <c r="J74" i="6" s="1"/>
  <c r="J118" i="6"/>
  <c r="J140" i="8"/>
  <c r="K127" i="6"/>
  <c r="J120" i="6"/>
  <c r="J142" i="8"/>
  <c r="J131" i="6"/>
  <c r="J153" i="8"/>
  <c r="K119" i="6"/>
  <c r="K122" i="6"/>
  <c r="K144" i="8"/>
  <c r="J126" i="6"/>
  <c r="J148" i="8"/>
  <c r="I132" i="6"/>
  <c r="J115" i="6"/>
  <c r="J137" i="8"/>
  <c r="J129" i="6"/>
  <c r="J151" i="8"/>
  <c r="J128" i="6"/>
  <c r="J150" i="8"/>
  <c r="J130" i="6"/>
  <c r="J152" i="8"/>
  <c r="I154" i="8"/>
  <c r="J123" i="6"/>
  <c r="J145" i="8"/>
  <c r="J117" i="6"/>
  <c r="J139" i="8"/>
  <c r="K124" i="6"/>
  <c r="K146" i="8"/>
  <c r="J56" i="8"/>
  <c r="J78" i="8" s="1"/>
  <c r="K30" i="8"/>
  <c r="N56" i="4"/>
  <c r="N15" i="8" s="1"/>
  <c r="M50" i="4"/>
  <c r="M9" i="8" s="1"/>
  <c r="M57" i="4"/>
  <c r="M16" i="8" s="1"/>
  <c r="L38" i="8"/>
  <c r="M61" i="4"/>
  <c r="M20" i="8" s="1"/>
  <c r="M49" i="4"/>
  <c r="M8" i="8" s="1"/>
  <c r="M62" i="4"/>
  <c r="M21" i="8" s="1"/>
  <c r="K43" i="8"/>
  <c r="L43" i="8" s="1"/>
  <c r="M47" i="4"/>
  <c r="M6" i="8" s="1"/>
  <c r="L35" i="8"/>
  <c r="M54" i="4"/>
  <c r="M13" i="8" s="1"/>
  <c r="M45" i="4"/>
  <c r="M4" i="8" s="1"/>
  <c r="M48" i="4"/>
  <c r="M7" i="8" s="1"/>
  <c r="M46" i="4"/>
  <c r="M5" i="8" s="1"/>
  <c r="M60" i="4"/>
  <c r="M19" i="8" s="1"/>
  <c r="M53" i="4"/>
  <c r="M12" i="8" s="1"/>
  <c r="M52" i="4"/>
  <c r="M11" i="8" s="1"/>
  <c r="M51" i="4"/>
  <c r="M10" i="8" s="1"/>
  <c r="J63" i="8"/>
  <c r="J85" i="8" s="1"/>
  <c r="M29" i="4"/>
  <c r="M9" i="6" s="1"/>
  <c r="M30" i="4"/>
  <c r="M36" i="4"/>
  <c r="M32" i="4"/>
  <c r="M12" i="6" s="1"/>
  <c r="L34" i="8"/>
  <c r="M40" i="4"/>
  <c r="L42" i="8"/>
  <c r="M35" i="4"/>
  <c r="L37" i="8"/>
  <c r="M26" i="4"/>
  <c r="K22" i="8"/>
  <c r="K26" i="8"/>
  <c r="K32" i="8"/>
  <c r="M24" i="4"/>
  <c r="M41" i="4"/>
  <c r="K28" i="8"/>
  <c r="L28" i="8" s="1"/>
  <c r="M39" i="4"/>
  <c r="L41" i="8"/>
  <c r="N38" i="4"/>
  <c r="M37" i="4"/>
  <c r="L17" i="6"/>
  <c r="L39" i="6" s="1"/>
  <c r="M25" i="4"/>
  <c r="L27" i="8"/>
  <c r="M28" i="4"/>
  <c r="J50" i="8"/>
  <c r="J51" i="8"/>
  <c r="K51" i="8" s="1"/>
  <c r="K31" i="8"/>
  <c r="K141" i="8" s="1"/>
  <c r="M34" i="4"/>
  <c r="M14" i="6" s="1"/>
  <c r="L36" i="8"/>
  <c r="M31" i="4"/>
  <c r="L33" i="8"/>
  <c r="M27" i="4"/>
  <c r="L29" i="8"/>
  <c r="K38" i="6"/>
  <c r="K27" i="6"/>
  <c r="L36" i="6"/>
  <c r="K26" i="6"/>
  <c r="J48" i="6"/>
  <c r="L34" i="6"/>
  <c r="K41" i="6"/>
  <c r="K29" i="6"/>
  <c r="K43" i="6"/>
  <c r="K42" i="6"/>
  <c r="K40" i="6"/>
  <c r="K35" i="6"/>
  <c r="N8" i="4"/>
  <c r="O16" i="4"/>
  <c r="M7" i="4"/>
  <c r="L8" i="6"/>
  <c r="K37" i="6"/>
  <c r="M10" i="4"/>
  <c r="L11" i="6"/>
  <c r="J62" i="6"/>
  <c r="N13" i="4"/>
  <c r="M18" i="4"/>
  <c r="L19" i="6"/>
  <c r="M3" i="4"/>
  <c r="L4" i="6"/>
  <c r="M5" i="4"/>
  <c r="L6" i="6"/>
  <c r="M17" i="4"/>
  <c r="L18" i="6"/>
  <c r="M20" i="4"/>
  <c r="L21" i="6"/>
  <c r="M33" i="4"/>
  <c r="L13" i="6"/>
  <c r="M4" i="4"/>
  <c r="L5" i="6"/>
  <c r="M6" i="4"/>
  <c r="L7" i="6"/>
  <c r="M9" i="4"/>
  <c r="L10" i="6"/>
  <c r="M14" i="4"/>
  <c r="L15" i="6"/>
  <c r="I84" i="6"/>
  <c r="O12" i="4"/>
  <c r="I73" i="6"/>
  <c r="J51" i="6"/>
  <c r="J73" i="6" s="1"/>
  <c r="M19" i="4"/>
  <c r="L20" i="6"/>
  <c r="M15" i="4"/>
  <c r="L16" i="6"/>
  <c r="K32" i="6"/>
  <c r="I70" i="6"/>
  <c r="I92" i="6" s="1"/>
  <c r="J80" i="6"/>
  <c r="K58" i="6"/>
  <c r="K22" i="6"/>
  <c r="N11" i="4"/>
  <c r="K30" i="6"/>
  <c r="I59" i="6" l="1"/>
  <c r="I81" i="6" s="1"/>
  <c r="I103" i="6" s="1"/>
  <c r="K121" i="6"/>
  <c r="L33" i="6"/>
  <c r="H72" i="6"/>
  <c r="I50" i="6"/>
  <c r="H94" i="6"/>
  <c r="H116" i="8" s="1"/>
  <c r="L28" i="6"/>
  <c r="J59" i="6"/>
  <c r="J81" i="6" s="1"/>
  <c r="F119" i="8"/>
  <c r="J52" i="8"/>
  <c r="J74" i="8" s="1"/>
  <c r="J96" i="8" s="1"/>
  <c r="J61" i="6"/>
  <c r="J83" i="6" s="1"/>
  <c r="J105" i="6" s="1"/>
  <c r="H85" i="6"/>
  <c r="H107" i="6" s="1"/>
  <c r="H129" i="8" s="1"/>
  <c r="I63" i="6"/>
  <c r="G107" i="6"/>
  <c r="G119" i="8"/>
  <c r="N55" i="4"/>
  <c r="N14" i="8" s="1"/>
  <c r="H75" i="6"/>
  <c r="H97" i="6" s="1"/>
  <c r="H119" i="8" s="1"/>
  <c r="I53" i="6"/>
  <c r="J53" i="6" s="1"/>
  <c r="J75" i="6" s="1"/>
  <c r="I56" i="6"/>
  <c r="I78" i="6" s="1"/>
  <c r="I100" i="6" s="1"/>
  <c r="I122" i="8" s="1"/>
  <c r="I64" i="6"/>
  <c r="K44" i="6"/>
  <c r="H124" i="8"/>
  <c r="I118" i="8"/>
  <c r="G130" i="8"/>
  <c r="F120" i="8"/>
  <c r="G121" i="8"/>
  <c r="I53" i="8"/>
  <c r="I75" i="8" s="1"/>
  <c r="I97" i="8" s="1"/>
  <c r="I58" i="8"/>
  <c r="J58" i="8" s="1"/>
  <c r="H87" i="8"/>
  <c r="I65" i="8"/>
  <c r="I64" i="8"/>
  <c r="H86" i="8"/>
  <c r="H108" i="8" s="1"/>
  <c r="L39" i="8"/>
  <c r="L149" i="8" s="1"/>
  <c r="H114" i="8"/>
  <c r="K48" i="8"/>
  <c r="K70" i="8" s="1"/>
  <c r="K92" i="8" s="1"/>
  <c r="K44" i="8"/>
  <c r="G98" i="8"/>
  <c r="G104" i="6"/>
  <c r="J92" i="8"/>
  <c r="J107" i="8"/>
  <c r="G98" i="6"/>
  <c r="H108" i="6"/>
  <c r="H106" i="8"/>
  <c r="H128" i="8" s="1"/>
  <c r="G93" i="8"/>
  <c r="G109" i="6"/>
  <c r="G131" i="8" s="1"/>
  <c r="G101" i="6"/>
  <c r="G100" i="6"/>
  <c r="G122" i="8" s="1"/>
  <c r="I106" i="6"/>
  <c r="J102" i="6"/>
  <c r="G93" i="6"/>
  <c r="J95" i="6"/>
  <c r="I95" i="6"/>
  <c r="I117" i="8" s="1"/>
  <c r="G104" i="8"/>
  <c r="J100" i="8"/>
  <c r="H100" i="6"/>
  <c r="H122" i="8" s="1"/>
  <c r="J96" i="6"/>
  <c r="H83" i="8"/>
  <c r="I61" i="8"/>
  <c r="I84" i="8"/>
  <c r="J62" i="8"/>
  <c r="J84" i="8" s="1"/>
  <c r="H79" i="6"/>
  <c r="I57" i="6"/>
  <c r="H81" i="8"/>
  <c r="I59" i="8"/>
  <c r="I81" i="8" s="1"/>
  <c r="H76" i="6"/>
  <c r="I54" i="6"/>
  <c r="H77" i="8"/>
  <c r="I55" i="8"/>
  <c r="E132" i="8"/>
  <c r="F121" i="8"/>
  <c r="F110" i="6"/>
  <c r="F115" i="8"/>
  <c r="F110" i="8"/>
  <c r="H76" i="8"/>
  <c r="H98" i="8" s="1"/>
  <c r="I54" i="8"/>
  <c r="H77" i="6"/>
  <c r="I55" i="6"/>
  <c r="J55" i="6" s="1"/>
  <c r="H82" i="8"/>
  <c r="I60" i="8"/>
  <c r="H87" i="6"/>
  <c r="H109" i="6" s="1"/>
  <c r="I65" i="6"/>
  <c r="I87" i="6" s="1"/>
  <c r="H82" i="6"/>
  <c r="I60" i="6"/>
  <c r="I82" i="6" s="1"/>
  <c r="G88" i="6"/>
  <c r="I79" i="8"/>
  <c r="J57" i="8"/>
  <c r="H71" i="8"/>
  <c r="I49" i="8"/>
  <c r="H66" i="8"/>
  <c r="H71" i="6"/>
  <c r="H93" i="6" s="1"/>
  <c r="H66" i="6"/>
  <c r="I49" i="6"/>
  <c r="G88" i="8"/>
  <c r="M31" i="6"/>
  <c r="M119" i="6" s="1"/>
  <c r="K56" i="8"/>
  <c r="K78" i="8" s="1"/>
  <c r="K138" i="8"/>
  <c r="M18" i="8"/>
  <c r="M40" i="8" s="1"/>
  <c r="N59" i="4"/>
  <c r="M17" i="8"/>
  <c r="N58" i="4"/>
  <c r="K117" i="6"/>
  <c r="K139" i="8"/>
  <c r="K125" i="6"/>
  <c r="K147" i="8"/>
  <c r="K129" i="6"/>
  <c r="K151" i="8"/>
  <c r="K126" i="6"/>
  <c r="K148" i="8"/>
  <c r="J154" i="8"/>
  <c r="J132" i="6"/>
  <c r="L122" i="6"/>
  <c r="L144" i="8"/>
  <c r="K120" i="6"/>
  <c r="K142" i="8"/>
  <c r="I114" i="8"/>
  <c r="L121" i="6"/>
  <c r="L143" i="8"/>
  <c r="K123" i="6"/>
  <c r="K145" i="8"/>
  <c r="K114" i="6"/>
  <c r="K136" i="8"/>
  <c r="L124" i="6"/>
  <c r="L146" i="8"/>
  <c r="K128" i="6"/>
  <c r="K150" i="8"/>
  <c r="L116" i="6"/>
  <c r="L138" i="8"/>
  <c r="K118" i="6"/>
  <c r="K140" i="8"/>
  <c r="K130" i="6"/>
  <c r="K152" i="8"/>
  <c r="L119" i="6"/>
  <c r="K131" i="6"/>
  <c r="K153" i="8"/>
  <c r="K115" i="6"/>
  <c r="K137" i="8"/>
  <c r="L127" i="6"/>
  <c r="L30" i="8"/>
  <c r="M30" i="8" s="1"/>
  <c r="N51" i="4"/>
  <c r="N10" i="8" s="1"/>
  <c r="N45" i="4"/>
  <c r="N4" i="8" s="1"/>
  <c r="N49" i="4"/>
  <c r="N8" i="8" s="1"/>
  <c r="N61" i="4"/>
  <c r="N20" i="8" s="1"/>
  <c r="N53" i="4"/>
  <c r="N12" i="8" s="1"/>
  <c r="M34" i="8"/>
  <c r="N57" i="4"/>
  <c r="N16" i="8" s="1"/>
  <c r="N48" i="4"/>
  <c r="N7" i="8" s="1"/>
  <c r="N54" i="4"/>
  <c r="N13" i="8" s="1"/>
  <c r="M35" i="8"/>
  <c r="N47" i="4"/>
  <c r="N6" i="8" s="1"/>
  <c r="N50" i="4"/>
  <c r="N9" i="8" s="1"/>
  <c r="N52" i="4"/>
  <c r="N11" i="8" s="1"/>
  <c r="M33" i="8"/>
  <c r="N60" i="4"/>
  <c r="N19" i="8" s="1"/>
  <c r="N46" i="4"/>
  <c r="N5" i="8" s="1"/>
  <c r="M27" i="8"/>
  <c r="N62" i="4"/>
  <c r="N21" i="8" s="1"/>
  <c r="M43" i="8"/>
  <c r="O56" i="4"/>
  <c r="O15" i="8" s="1"/>
  <c r="K63" i="8"/>
  <c r="L63" i="8" s="1"/>
  <c r="L38" i="6"/>
  <c r="L31" i="8"/>
  <c r="M31" i="8" s="1"/>
  <c r="L26" i="8"/>
  <c r="L26" i="6"/>
  <c r="K73" i="8"/>
  <c r="N35" i="4"/>
  <c r="O38" i="4"/>
  <c r="N32" i="4"/>
  <c r="N12" i="6" s="1"/>
  <c r="L30" i="6"/>
  <c r="L40" i="6"/>
  <c r="N27" i="4"/>
  <c r="M29" i="8"/>
  <c r="J73" i="8"/>
  <c r="L51" i="8"/>
  <c r="L73" i="8" s="1"/>
  <c r="N40" i="4"/>
  <c r="M42" i="8"/>
  <c r="N30" i="4"/>
  <c r="L58" i="6"/>
  <c r="N34" i="4"/>
  <c r="N14" i="6" s="1"/>
  <c r="M36" i="8"/>
  <c r="N28" i="4"/>
  <c r="N41" i="4"/>
  <c r="N39" i="4"/>
  <c r="M41" i="8"/>
  <c r="N29" i="4"/>
  <c r="N25" i="4"/>
  <c r="L22" i="8"/>
  <c r="N36" i="4"/>
  <c r="M38" i="8"/>
  <c r="N31" i="4"/>
  <c r="N24" i="4"/>
  <c r="M37" i="8"/>
  <c r="J72" i="8"/>
  <c r="K50" i="8"/>
  <c r="L50" i="8" s="1"/>
  <c r="L72" i="8" s="1"/>
  <c r="L32" i="8"/>
  <c r="M32" i="8" s="1"/>
  <c r="N26" i="4"/>
  <c r="M28" i="8"/>
  <c r="N37" i="4"/>
  <c r="M17" i="6"/>
  <c r="M39" i="6" s="1"/>
  <c r="M36" i="6"/>
  <c r="L27" i="6"/>
  <c r="K48" i="6"/>
  <c r="K70" i="6" s="1"/>
  <c r="L41" i="6"/>
  <c r="M34" i="6"/>
  <c r="J70" i="6"/>
  <c r="L42" i="6"/>
  <c r="L43" i="6"/>
  <c r="L29" i="6"/>
  <c r="L35" i="6"/>
  <c r="K51" i="6"/>
  <c r="K73" i="6" s="1"/>
  <c r="K95" i="6" s="1"/>
  <c r="N18" i="4"/>
  <c r="M19" i="6"/>
  <c r="N10" i="4"/>
  <c r="M11" i="6"/>
  <c r="M33" i="6" s="1"/>
  <c r="O11" i="4"/>
  <c r="N9" i="4"/>
  <c r="M10" i="6"/>
  <c r="N20" i="4"/>
  <c r="M21" i="6"/>
  <c r="P12" i="4"/>
  <c r="O8" i="4"/>
  <c r="N19" i="4"/>
  <c r="M20" i="6"/>
  <c r="N6" i="4"/>
  <c r="M7" i="6"/>
  <c r="N17" i="4"/>
  <c r="M18" i="6"/>
  <c r="K52" i="6"/>
  <c r="L37" i="6"/>
  <c r="J84" i="6"/>
  <c r="J106" i="6" s="1"/>
  <c r="K62" i="6"/>
  <c r="K84" i="6" s="1"/>
  <c r="L32" i="6"/>
  <c r="N5" i="4"/>
  <c r="M6" i="6"/>
  <c r="M28" i="6" s="1"/>
  <c r="O13" i="4"/>
  <c r="N7" i="4"/>
  <c r="M8" i="6"/>
  <c r="N4" i="4"/>
  <c r="M5" i="6"/>
  <c r="N15" i="4"/>
  <c r="M16" i="6"/>
  <c r="L22" i="6"/>
  <c r="K80" i="6"/>
  <c r="K102" i="6" s="1"/>
  <c r="N14" i="4"/>
  <c r="M15" i="6"/>
  <c r="N33" i="4"/>
  <c r="M13" i="6"/>
  <c r="N3" i="4"/>
  <c r="M4" i="6"/>
  <c r="P16" i="4"/>
  <c r="K59" i="6" l="1"/>
  <c r="K81" i="6" s="1"/>
  <c r="K52" i="8"/>
  <c r="K74" i="8" s="1"/>
  <c r="I72" i="6"/>
  <c r="J50" i="6"/>
  <c r="I94" i="6"/>
  <c r="I116" i="8" s="1"/>
  <c r="O55" i="4"/>
  <c r="O14" i="8" s="1"/>
  <c r="K61" i="6"/>
  <c r="K83" i="6" s="1"/>
  <c r="K105" i="6" s="1"/>
  <c r="G129" i="8"/>
  <c r="G123" i="8"/>
  <c r="I85" i="6"/>
  <c r="I107" i="6" s="1"/>
  <c r="I129" i="8" s="1"/>
  <c r="J63" i="6"/>
  <c r="M38" i="6"/>
  <c r="M126" i="6" s="1"/>
  <c r="J56" i="6"/>
  <c r="K56" i="6" s="1"/>
  <c r="M141" i="8"/>
  <c r="I75" i="6"/>
  <c r="I97" i="6" s="1"/>
  <c r="K53" i="6"/>
  <c r="J60" i="6"/>
  <c r="J82" i="6" s="1"/>
  <c r="I86" i="6"/>
  <c r="J64" i="6"/>
  <c r="J53" i="8"/>
  <c r="J75" i="8" s="1"/>
  <c r="J97" i="8" s="1"/>
  <c r="M26" i="6"/>
  <c r="M114" i="6" s="1"/>
  <c r="I80" i="8"/>
  <c r="I102" i="8" s="1"/>
  <c r="I124" i="8" s="1"/>
  <c r="L44" i="6"/>
  <c r="H130" i="8"/>
  <c r="G110" i="6"/>
  <c r="K106" i="6"/>
  <c r="G115" i="8"/>
  <c r="G126" i="8"/>
  <c r="M39" i="8"/>
  <c r="M149" i="8" s="1"/>
  <c r="I87" i="8"/>
  <c r="J65" i="8"/>
  <c r="J87" i="8" s="1"/>
  <c r="H109" i="8"/>
  <c r="H131" i="8" s="1"/>
  <c r="K58" i="8"/>
  <c r="J80" i="8"/>
  <c r="I86" i="8"/>
  <c r="I108" i="8" s="1"/>
  <c r="J64" i="8"/>
  <c r="K64" i="8" s="1"/>
  <c r="K86" i="8" s="1"/>
  <c r="M26" i="8"/>
  <c r="L44" i="8"/>
  <c r="K92" i="6"/>
  <c r="K114" i="8" s="1"/>
  <c r="J92" i="6"/>
  <c r="J114" i="8" s="1"/>
  <c r="H93" i="8"/>
  <c r="H115" i="8" s="1"/>
  <c r="J94" i="8"/>
  <c r="L95" i="8"/>
  <c r="K95" i="8"/>
  <c r="K117" i="8" s="1"/>
  <c r="J95" i="8"/>
  <c r="J117" i="8" s="1"/>
  <c r="K96" i="8"/>
  <c r="H99" i="6"/>
  <c r="H104" i="6"/>
  <c r="I104" i="6"/>
  <c r="H105" i="8"/>
  <c r="H127" i="8" s="1"/>
  <c r="K100" i="8"/>
  <c r="H101" i="6"/>
  <c r="H123" i="8" s="1"/>
  <c r="I109" i="6"/>
  <c r="I106" i="8"/>
  <c r="I128" i="8" s="1"/>
  <c r="H99" i="8"/>
  <c r="I101" i="8"/>
  <c r="J106" i="8"/>
  <c r="J128" i="8" s="1"/>
  <c r="I103" i="8"/>
  <c r="I125" i="8" s="1"/>
  <c r="H103" i="8"/>
  <c r="H125" i="8" s="1"/>
  <c r="K103" i="6"/>
  <c r="J103" i="6"/>
  <c r="H104" i="8"/>
  <c r="H98" i="6"/>
  <c r="F132" i="8"/>
  <c r="K62" i="8"/>
  <c r="K84" i="8" s="1"/>
  <c r="I76" i="6"/>
  <c r="J54" i="6"/>
  <c r="J76" i="6" s="1"/>
  <c r="I83" i="8"/>
  <c r="J61" i="8"/>
  <c r="J65" i="6"/>
  <c r="J87" i="6" s="1"/>
  <c r="I79" i="6"/>
  <c r="J57" i="6"/>
  <c r="J59" i="8"/>
  <c r="J77" i="6"/>
  <c r="J49" i="8"/>
  <c r="K49" i="8" s="1"/>
  <c r="K71" i="8" s="1"/>
  <c r="I66" i="8"/>
  <c r="I71" i="8"/>
  <c r="H88" i="8"/>
  <c r="J79" i="8"/>
  <c r="K57" i="8"/>
  <c r="K79" i="8" s="1"/>
  <c r="I82" i="8"/>
  <c r="I104" i="8" s="1"/>
  <c r="J60" i="8"/>
  <c r="G120" i="8"/>
  <c r="G110" i="8"/>
  <c r="I71" i="6"/>
  <c r="J49" i="6"/>
  <c r="I66" i="6"/>
  <c r="I77" i="6"/>
  <c r="K55" i="6"/>
  <c r="K77" i="6" s="1"/>
  <c r="H88" i="6"/>
  <c r="I77" i="8"/>
  <c r="J55" i="8"/>
  <c r="I76" i="8"/>
  <c r="J54" i="8"/>
  <c r="L56" i="8"/>
  <c r="L78" i="8" s="1"/>
  <c r="L100" i="8" s="1"/>
  <c r="L141" i="8"/>
  <c r="N17" i="8"/>
  <c r="O58" i="4"/>
  <c r="K85" i="8"/>
  <c r="N18" i="8"/>
  <c r="N40" i="8" s="1"/>
  <c r="O59" i="4"/>
  <c r="J118" i="8"/>
  <c r="L117" i="6"/>
  <c r="L139" i="8"/>
  <c r="M40" i="6"/>
  <c r="L131" i="6"/>
  <c r="L153" i="8"/>
  <c r="L130" i="6"/>
  <c r="L152" i="8"/>
  <c r="M127" i="6"/>
  <c r="M58" i="6"/>
  <c r="M80" i="6" s="1"/>
  <c r="M124" i="6"/>
  <c r="M146" i="8"/>
  <c r="L128" i="6"/>
  <c r="L150" i="8"/>
  <c r="L114" i="6"/>
  <c r="L136" i="8"/>
  <c r="L118" i="6"/>
  <c r="L140" i="8"/>
  <c r="K154" i="8"/>
  <c r="L129" i="6"/>
  <c r="L151" i="8"/>
  <c r="L126" i="6"/>
  <c r="L148" i="8"/>
  <c r="K132" i="6"/>
  <c r="M122" i="6"/>
  <c r="M144" i="8"/>
  <c r="M116" i="6"/>
  <c r="M138" i="8"/>
  <c r="L120" i="6"/>
  <c r="L142" i="8"/>
  <c r="M121" i="6"/>
  <c r="M143" i="8"/>
  <c r="L125" i="6"/>
  <c r="L147" i="8"/>
  <c r="L123" i="6"/>
  <c r="L145" i="8"/>
  <c r="L115" i="6"/>
  <c r="L137" i="8"/>
  <c r="O62" i="4"/>
  <c r="O21" i="8" s="1"/>
  <c r="O47" i="4"/>
  <c r="O6" i="8" s="1"/>
  <c r="N28" i="8"/>
  <c r="O61" i="4"/>
  <c r="O20" i="8" s="1"/>
  <c r="O49" i="4"/>
  <c r="O8" i="8" s="1"/>
  <c r="N30" i="8"/>
  <c r="O46" i="4"/>
  <c r="O5" i="8" s="1"/>
  <c r="O54" i="4"/>
  <c r="O13" i="8" s="1"/>
  <c r="O60" i="4"/>
  <c r="O19" i="8" s="1"/>
  <c r="N41" i="8"/>
  <c r="O48" i="4"/>
  <c r="O7" i="8" s="1"/>
  <c r="O52" i="4"/>
  <c r="O11" i="8" s="1"/>
  <c r="N33" i="8"/>
  <c r="O57" i="4"/>
  <c r="O16" i="8" s="1"/>
  <c r="N38" i="8"/>
  <c r="P56" i="4"/>
  <c r="P15" i="8" s="1"/>
  <c r="O45" i="4"/>
  <c r="O4" i="8" s="1"/>
  <c r="O51" i="4"/>
  <c r="O10" i="8" s="1"/>
  <c r="O53" i="4"/>
  <c r="O12" i="8" s="1"/>
  <c r="N34" i="8"/>
  <c r="O50" i="4"/>
  <c r="O9" i="8" s="1"/>
  <c r="N35" i="8"/>
  <c r="P55" i="4"/>
  <c r="P14" i="8" s="1"/>
  <c r="L52" i="8"/>
  <c r="L74" i="8" s="1"/>
  <c r="L96" i="8" s="1"/>
  <c r="L48" i="8"/>
  <c r="L70" i="8" s="1"/>
  <c r="M27" i="6"/>
  <c r="N36" i="6"/>
  <c r="L80" i="6"/>
  <c r="L102" i="6" s="1"/>
  <c r="L62" i="6"/>
  <c r="L84" i="6" s="1"/>
  <c r="L106" i="6" s="1"/>
  <c r="M51" i="8"/>
  <c r="M63" i="8"/>
  <c r="M85" i="8" s="1"/>
  <c r="O27" i="4"/>
  <c r="N29" i="8"/>
  <c r="O29" i="4"/>
  <c r="O9" i="6" s="1"/>
  <c r="N31" i="8"/>
  <c r="O26" i="4"/>
  <c r="O28" i="4"/>
  <c r="O41" i="4"/>
  <c r="N43" i="8"/>
  <c r="O30" i="4"/>
  <c r="N32" i="8"/>
  <c r="M22" i="8"/>
  <c r="O24" i="4"/>
  <c r="N9" i="6"/>
  <c r="N31" i="6" s="1"/>
  <c r="M50" i="8"/>
  <c r="O39" i="4"/>
  <c r="O32" i="4"/>
  <c r="O12" i="6" s="1"/>
  <c r="N37" i="8"/>
  <c r="O25" i="4"/>
  <c r="N27" i="8"/>
  <c r="O40" i="4"/>
  <c r="N42" i="8"/>
  <c r="O35" i="4"/>
  <c r="L85" i="8"/>
  <c r="O34" i="4"/>
  <c r="O14" i="6" s="1"/>
  <c r="N36" i="8"/>
  <c r="M30" i="6"/>
  <c r="L48" i="6"/>
  <c r="L70" i="6" s="1"/>
  <c r="O37" i="4"/>
  <c r="N17" i="6"/>
  <c r="N39" i="6" s="1"/>
  <c r="O31" i="4"/>
  <c r="P38" i="4"/>
  <c r="O36" i="4"/>
  <c r="K72" i="8"/>
  <c r="L94" i="8" s="1"/>
  <c r="M41" i="6"/>
  <c r="L51" i="6"/>
  <c r="L73" i="6" s="1"/>
  <c r="L95" i="6" s="1"/>
  <c r="N34" i="6"/>
  <c r="M43" i="6"/>
  <c r="M35" i="6"/>
  <c r="M42" i="6"/>
  <c r="M29" i="6"/>
  <c r="O5" i="4"/>
  <c r="N6" i="6"/>
  <c r="N28" i="6" s="1"/>
  <c r="O19" i="4"/>
  <c r="N20" i="6"/>
  <c r="O20" i="4"/>
  <c r="N21" i="6"/>
  <c r="O10" i="4"/>
  <c r="N11" i="6"/>
  <c r="N33" i="6" s="1"/>
  <c r="O3" i="4"/>
  <c r="N4" i="6"/>
  <c r="O7" i="4"/>
  <c r="N8" i="6"/>
  <c r="O33" i="4"/>
  <c r="N13" i="6"/>
  <c r="O14" i="4"/>
  <c r="N15" i="6"/>
  <c r="K74" i="6"/>
  <c r="L52" i="6"/>
  <c r="L74" i="6" s="1"/>
  <c r="P8" i="4"/>
  <c r="O9" i="4"/>
  <c r="N10" i="6"/>
  <c r="M32" i="6"/>
  <c r="Q12" i="4"/>
  <c r="O4" i="4"/>
  <c r="N5" i="6"/>
  <c r="O15" i="4"/>
  <c r="N16" i="6"/>
  <c r="O17" i="4"/>
  <c r="N18" i="6"/>
  <c r="O18" i="4"/>
  <c r="N19" i="6"/>
  <c r="L59" i="6"/>
  <c r="Q16" i="4"/>
  <c r="M37" i="6"/>
  <c r="O6" i="4"/>
  <c r="N7" i="6"/>
  <c r="P13" i="4"/>
  <c r="M22" i="6"/>
  <c r="P11" i="4"/>
  <c r="L61" i="6" l="1"/>
  <c r="L83" i="6" s="1"/>
  <c r="J72" i="6"/>
  <c r="J94" i="6" s="1"/>
  <c r="J116" i="8" s="1"/>
  <c r="K50" i="6"/>
  <c r="J78" i="6"/>
  <c r="H120" i="8"/>
  <c r="I119" i="8"/>
  <c r="J85" i="6"/>
  <c r="J107" i="6" s="1"/>
  <c r="K63" i="6"/>
  <c r="N38" i="6"/>
  <c r="N126" i="6" s="1"/>
  <c r="M148" i="8"/>
  <c r="K53" i="8"/>
  <c r="K75" i="8" s="1"/>
  <c r="K97" i="8" s="1"/>
  <c r="K60" i="6"/>
  <c r="K82" i="6" s="1"/>
  <c r="K104" i="6" s="1"/>
  <c r="J97" i="6"/>
  <c r="J119" i="8" s="1"/>
  <c r="J104" i="6"/>
  <c r="K75" i="6"/>
  <c r="K97" i="6" s="1"/>
  <c r="L53" i="6"/>
  <c r="N26" i="6"/>
  <c r="N114" i="6" s="1"/>
  <c r="J102" i="8"/>
  <c r="J124" i="8" s="1"/>
  <c r="N27" i="6"/>
  <c r="N115" i="6" s="1"/>
  <c r="J86" i="6"/>
  <c r="J108" i="6" s="1"/>
  <c r="K64" i="6"/>
  <c r="I108" i="6"/>
  <c r="I130" i="8" s="1"/>
  <c r="G132" i="8"/>
  <c r="K54" i="6"/>
  <c r="M44" i="6"/>
  <c r="J109" i="8"/>
  <c r="L96" i="6"/>
  <c r="L118" i="8" s="1"/>
  <c r="N39" i="8"/>
  <c r="N149" i="8" s="1"/>
  <c r="M44" i="8"/>
  <c r="I109" i="8"/>
  <c r="I131" i="8" s="1"/>
  <c r="K65" i="8"/>
  <c r="N26" i="8"/>
  <c r="O26" i="8" s="1"/>
  <c r="L62" i="8"/>
  <c r="L84" i="8" s="1"/>
  <c r="L106" i="8" s="1"/>
  <c r="L128" i="8" s="1"/>
  <c r="M136" i="8"/>
  <c r="J86" i="8"/>
  <c r="J108" i="8" s="1"/>
  <c r="L64" i="8"/>
  <c r="K80" i="8"/>
  <c r="K102" i="8" s="1"/>
  <c r="K124" i="8" s="1"/>
  <c r="L58" i="8"/>
  <c r="L49" i="8"/>
  <c r="L71" i="8" s="1"/>
  <c r="M102" i="6"/>
  <c r="M107" i="8"/>
  <c r="K107" i="8"/>
  <c r="J100" i="6"/>
  <c r="I98" i="8"/>
  <c r="I126" i="8"/>
  <c r="K96" i="6"/>
  <c r="K118" i="8" s="1"/>
  <c r="K101" i="8"/>
  <c r="K94" i="8"/>
  <c r="L92" i="8"/>
  <c r="I99" i="6"/>
  <c r="K106" i="8"/>
  <c r="K128" i="8" s="1"/>
  <c r="L92" i="6"/>
  <c r="K99" i="6"/>
  <c r="I93" i="6"/>
  <c r="J98" i="6"/>
  <c r="J99" i="6"/>
  <c r="I101" i="6"/>
  <c r="I93" i="8"/>
  <c r="I99" i="8"/>
  <c r="J101" i="8"/>
  <c r="I98" i="6"/>
  <c r="L105" i="6"/>
  <c r="L107" i="8"/>
  <c r="I105" i="8"/>
  <c r="I127" i="8" s="1"/>
  <c r="J109" i="6"/>
  <c r="L56" i="6"/>
  <c r="K78" i="6"/>
  <c r="J81" i="8"/>
  <c r="K59" i="8"/>
  <c r="K61" i="8"/>
  <c r="J83" i="8"/>
  <c r="K65" i="6"/>
  <c r="K57" i="6"/>
  <c r="J79" i="6"/>
  <c r="M61" i="6"/>
  <c r="M83" i="6" s="1"/>
  <c r="N58" i="6"/>
  <c r="N80" i="6" s="1"/>
  <c r="N102" i="6" s="1"/>
  <c r="H110" i="8"/>
  <c r="J76" i="8"/>
  <c r="J98" i="8" s="1"/>
  <c r="K54" i="8"/>
  <c r="H121" i="8"/>
  <c r="H110" i="6"/>
  <c r="I88" i="6"/>
  <c r="I88" i="8"/>
  <c r="L57" i="8"/>
  <c r="L79" i="8" s="1"/>
  <c r="L101" i="8" s="1"/>
  <c r="J71" i="8"/>
  <c r="J66" i="8"/>
  <c r="J77" i="8"/>
  <c r="K55" i="8"/>
  <c r="J82" i="8"/>
  <c r="J104" i="8" s="1"/>
  <c r="K60" i="8"/>
  <c r="L55" i="6"/>
  <c r="M56" i="8"/>
  <c r="M78" i="8" s="1"/>
  <c r="M100" i="8" s="1"/>
  <c r="H126" i="8"/>
  <c r="J71" i="6"/>
  <c r="J66" i="6"/>
  <c r="K49" i="6"/>
  <c r="N41" i="6"/>
  <c r="N129" i="6" s="1"/>
  <c r="M48" i="6"/>
  <c r="M70" i="6" s="1"/>
  <c r="M92" i="6" s="1"/>
  <c r="N42" i="6"/>
  <c r="N130" i="6" s="1"/>
  <c r="N30" i="6"/>
  <c r="N118" i="6" s="1"/>
  <c r="O18" i="8"/>
  <c r="O40" i="8" s="1"/>
  <c r="P59" i="4"/>
  <c r="M52" i="8"/>
  <c r="N52" i="8" s="1"/>
  <c r="O17" i="8"/>
  <c r="P58" i="4"/>
  <c r="M115" i="6"/>
  <c r="M137" i="8"/>
  <c r="N121" i="6"/>
  <c r="N143" i="8"/>
  <c r="M130" i="6"/>
  <c r="M152" i="8"/>
  <c r="O36" i="6"/>
  <c r="N127" i="6"/>
  <c r="L154" i="8"/>
  <c r="M117" i="6"/>
  <c r="M139" i="8"/>
  <c r="M123" i="6"/>
  <c r="M145" i="8"/>
  <c r="L132" i="6"/>
  <c r="M128" i="6"/>
  <c r="M150" i="8"/>
  <c r="N124" i="6"/>
  <c r="N146" i="8"/>
  <c r="N119" i="6"/>
  <c r="N141" i="8"/>
  <c r="M62" i="6"/>
  <c r="M84" i="6" s="1"/>
  <c r="M106" i="6" s="1"/>
  <c r="M120" i="6"/>
  <c r="M142" i="8"/>
  <c r="N122" i="6"/>
  <c r="N144" i="8"/>
  <c r="M118" i="6"/>
  <c r="M140" i="8"/>
  <c r="M131" i="6"/>
  <c r="M153" i="8"/>
  <c r="L117" i="8"/>
  <c r="N116" i="6"/>
  <c r="N138" i="8"/>
  <c r="M125" i="6"/>
  <c r="M147" i="8"/>
  <c r="N40" i="6"/>
  <c r="M129" i="6"/>
  <c r="M151" i="8"/>
  <c r="M48" i="8"/>
  <c r="P50" i="4"/>
  <c r="P9" i="8" s="1"/>
  <c r="P57" i="4"/>
  <c r="P16" i="8" s="1"/>
  <c r="Q56" i="4"/>
  <c r="Q15" i="8" s="1"/>
  <c r="P53" i="4"/>
  <c r="P12" i="8" s="1"/>
  <c r="P52" i="4"/>
  <c r="P11" i="8" s="1"/>
  <c r="O33" i="8"/>
  <c r="P49" i="4"/>
  <c r="P8" i="8" s="1"/>
  <c r="O30" i="8"/>
  <c r="P48" i="4"/>
  <c r="P7" i="8" s="1"/>
  <c r="P61" i="4"/>
  <c r="P20" i="8" s="1"/>
  <c r="O42" i="8"/>
  <c r="P51" i="4"/>
  <c r="P10" i="8" s="1"/>
  <c r="O32" i="8"/>
  <c r="P60" i="4"/>
  <c r="P19" i="8" s="1"/>
  <c r="P45" i="4"/>
  <c r="P4" i="8" s="1"/>
  <c r="P54" i="4"/>
  <c r="P13" i="8" s="1"/>
  <c r="O35" i="8"/>
  <c r="P46" i="4"/>
  <c r="P5" i="8" s="1"/>
  <c r="P47" i="4"/>
  <c r="P6" i="8" s="1"/>
  <c r="O28" i="8"/>
  <c r="Q55" i="4"/>
  <c r="Q14" i="8" s="1"/>
  <c r="P62" i="4"/>
  <c r="P21" i="8" s="1"/>
  <c r="P31" i="4"/>
  <c r="P41" i="4"/>
  <c r="O43" i="8"/>
  <c r="O29" i="8"/>
  <c r="O27" i="8"/>
  <c r="P39" i="4"/>
  <c r="O41" i="8"/>
  <c r="P36" i="4"/>
  <c r="P34" i="4"/>
  <c r="P14" i="6" s="1"/>
  <c r="O36" i="8"/>
  <c r="N63" i="8"/>
  <c r="P24" i="4"/>
  <c r="Q38" i="4"/>
  <c r="P26" i="4"/>
  <c r="O31" i="6"/>
  <c r="M72" i="8"/>
  <c r="P30" i="4"/>
  <c r="N22" i="8"/>
  <c r="N43" i="6"/>
  <c r="P37" i="4"/>
  <c r="O17" i="6"/>
  <c r="O39" i="6" s="1"/>
  <c r="P27" i="4"/>
  <c r="P28" i="4"/>
  <c r="O34" i="6"/>
  <c r="P25" i="4"/>
  <c r="P29" i="4"/>
  <c r="P9" i="6" s="1"/>
  <c r="O31" i="8"/>
  <c r="P40" i="4"/>
  <c r="O38" i="8"/>
  <c r="O37" i="8"/>
  <c r="P32" i="4"/>
  <c r="P12" i="6" s="1"/>
  <c r="O34" i="8"/>
  <c r="N50" i="8"/>
  <c r="P35" i="4"/>
  <c r="M73" i="8"/>
  <c r="N51" i="8"/>
  <c r="M51" i="6"/>
  <c r="M73" i="6" s="1"/>
  <c r="M95" i="6" s="1"/>
  <c r="N35" i="6"/>
  <c r="N29" i="6"/>
  <c r="M52" i="6"/>
  <c r="M74" i="6" s="1"/>
  <c r="M96" i="6" s="1"/>
  <c r="M59" i="6"/>
  <c r="M81" i="6" s="1"/>
  <c r="N32" i="6"/>
  <c r="Q11" i="4"/>
  <c r="P19" i="4"/>
  <c r="O20" i="6"/>
  <c r="Q13" i="4"/>
  <c r="L81" i="6"/>
  <c r="P14" i="4"/>
  <c r="O15" i="6"/>
  <c r="N22" i="6"/>
  <c r="P20" i="4"/>
  <c r="O21" i="6"/>
  <c r="P6" i="4"/>
  <c r="O7" i="6"/>
  <c r="P9" i="4"/>
  <c r="O10" i="6"/>
  <c r="P3" i="4"/>
  <c r="O4" i="6"/>
  <c r="P17" i="4"/>
  <c r="O18" i="6"/>
  <c r="P5" i="4"/>
  <c r="O6" i="6"/>
  <c r="O28" i="6" s="1"/>
  <c r="N37" i="6"/>
  <c r="R16" i="4"/>
  <c r="P7" i="4"/>
  <c r="O8" i="6"/>
  <c r="P15" i="4"/>
  <c r="O16" i="6"/>
  <c r="P4" i="4"/>
  <c r="O5" i="6"/>
  <c r="P33" i="4"/>
  <c r="O13" i="6"/>
  <c r="P10" i="4"/>
  <c r="O11" i="6"/>
  <c r="O33" i="6" s="1"/>
  <c r="R12" i="4"/>
  <c r="P18" i="4"/>
  <c r="O19" i="6"/>
  <c r="Q8" i="4"/>
  <c r="O38" i="6" l="1"/>
  <c r="N148" i="8"/>
  <c r="K72" i="6"/>
  <c r="K94" i="6" s="1"/>
  <c r="L50" i="6"/>
  <c r="K116" i="8"/>
  <c r="I123" i="8"/>
  <c r="L53" i="8"/>
  <c r="L75" i="8" s="1"/>
  <c r="L97" i="8" s="1"/>
  <c r="J122" i="8"/>
  <c r="J129" i="8"/>
  <c r="K85" i="6"/>
  <c r="K107" i="6" s="1"/>
  <c r="K129" i="8" s="1"/>
  <c r="L63" i="6"/>
  <c r="L85" i="6" s="1"/>
  <c r="L60" i="6"/>
  <c r="L82" i="6" s="1"/>
  <c r="L104" i="6" s="1"/>
  <c r="O26" i="6"/>
  <c r="O114" i="6" s="1"/>
  <c r="K119" i="8"/>
  <c r="N140" i="8"/>
  <c r="O30" i="6"/>
  <c r="O118" i="6" s="1"/>
  <c r="N137" i="8"/>
  <c r="L75" i="6"/>
  <c r="L97" i="6" s="1"/>
  <c r="M53" i="6"/>
  <c r="O27" i="6"/>
  <c r="O115" i="6" s="1"/>
  <c r="N48" i="8"/>
  <c r="O48" i="8" s="1"/>
  <c r="O39" i="8"/>
  <c r="O149" i="8" s="1"/>
  <c r="O41" i="6"/>
  <c r="J130" i="8"/>
  <c r="N151" i="8"/>
  <c r="I121" i="8"/>
  <c r="J131" i="8"/>
  <c r="I120" i="8"/>
  <c r="N44" i="8"/>
  <c r="K86" i="6"/>
  <c r="K108" i="6" s="1"/>
  <c r="L64" i="6"/>
  <c r="N44" i="6"/>
  <c r="N152" i="8"/>
  <c r="O42" i="6"/>
  <c r="O130" i="6" s="1"/>
  <c r="N61" i="6"/>
  <c r="N83" i="6" s="1"/>
  <c r="N105" i="6" s="1"/>
  <c r="O58" i="6"/>
  <c r="O80" i="6" s="1"/>
  <c r="O102" i="6" s="1"/>
  <c r="K76" i="6"/>
  <c r="K98" i="6" s="1"/>
  <c r="L54" i="6"/>
  <c r="L114" i="8"/>
  <c r="N136" i="8"/>
  <c r="K87" i="8"/>
  <c r="L65" i="8"/>
  <c r="M62" i="8"/>
  <c r="M84" i="8" s="1"/>
  <c r="M106" i="8" s="1"/>
  <c r="M128" i="8" s="1"/>
  <c r="I110" i="8"/>
  <c r="L93" i="8"/>
  <c r="K108" i="8"/>
  <c r="M64" i="8"/>
  <c r="L86" i="8"/>
  <c r="L108" i="8" s="1"/>
  <c r="M58" i="8"/>
  <c r="M80" i="8" s="1"/>
  <c r="L80" i="8"/>
  <c r="L102" i="8" s="1"/>
  <c r="L124" i="8" s="1"/>
  <c r="M49" i="8"/>
  <c r="M71" i="8" s="1"/>
  <c r="M93" i="8" s="1"/>
  <c r="M105" i="6"/>
  <c r="J93" i="8"/>
  <c r="H132" i="8"/>
  <c r="J93" i="6"/>
  <c r="K100" i="6"/>
  <c r="K122" i="8" s="1"/>
  <c r="M94" i="8"/>
  <c r="M95" i="8"/>
  <c r="M117" i="8" s="1"/>
  <c r="K93" i="8"/>
  <c r="I115" i="8"/>
  <c r="J105" i="8"/>
  <c r="J127" i="8" s="1"/>
  <c r="J101" i="6"/>
  <c r="J123" i="8" s="1"/>
  <c r="M103" i="6"/>
  <c r="J99" i="8"/>
  <c r="J121" i="8" s="1"/>
  <c r="L103" i="6"/>
  <c r="J103" i="8"/>
  <c r="J125" i="8" s="1"/>
  <c r="K79" i="6"/>
  <c r="L57" i="6"/>
  <c r="I110" i="6"/>
  <c r="M57" i="8"/>
  <c r="M79" i="8" s="1"/>
  <c r="M101" i="8" s="1"/>
  <c r="K83" i="8"/>
  <c r="L61" i="8"/>
  <c r="L59" i="8"/>
  <c r="K81" i="8"/>
  <c r="K87" i="6"/>
  <c r="L65" i="6"/>
  <c r="L87" i="6" s="1"/>
  <c r="J88" i="6"/>
  <c r="M56" i="6"/>
  <c r="L78" i="6"/>
  <c r="L100" i="6" s="1"/>
  <c r="N48" i="6"/>
  <c r="K77" i="8"/>
  <c r="K99" i="8" s="1"/>
  <c r="K121" i="8" s="1"/>
  <c r="L55" i="8"/>
  <c r="L77" i="8" s="1"/>
  <c r="J88" i="8"/>
  <c r="K76" i="8"/>
  <c r="K98" i="8" s="1"/>
  <c r="K66" i="8"/>
  <c r="L54" i="8"/>
  <c r="J120" i="8"/>
  <c r="K71" i="6"/>
  <c r="K93" i="6" s="1"/>
  <c r="K66" i="6"/>
  <c r="L49" i="6"/>
  <c r="M49" i="6" s="1"/>
  <c r="M55" i="6"/>
  <c r="L77" i="6"/>
  <c r="L60" i="8"/>
  <c r="M60" i="8" s="1"/>
  <c r="M82" i="8" s="1"/>
  <c r="K82" i="8"/>
  <c r="K104" i="8" s="1"/>
  <c r="N56" i="8"/>
  <c r="N78" i="8" s="1"/>
  <c r="N100" i="8" s="1"/>
  <c r="J126" i="8"/>
  <c r="N51" i="6"/>
  <c r="N73" i="6" s="1"/>
  <c r="N95" i="6" s="1"/>
  <c r="N62" i="6"/>
  <c r="N84" i="6" s="1"/>
  <c r="N106" i="6" s="1"/>
  <c r="M70" i="8"/>
  <c r="O40" i="6"/>
  <c r="O128" i="6" s="1"/>
  <c r="P31" i="6"/>
  <c r="P119" i="6" s="1"/>
  <c r="O35" i="6"/>
  <c r="O123" i="6" s="1"/>
  <c r="M132" i="6"/>
  <c r="M74" i="8"/>
  <c r="P17" i="8"/>
  <c r="P39" i="8" s="1"/>
  <c r="Q58" i="4"/>
  <c r="M154" i="8"/>
  <c r="P18" i="8"/>
  <c r="P40" i="8" s="1"/>
  <c r="Q59" i="4"/>
  <c r="O127" i="6"/>
  <c r="O124" i="6"/>
  <c r="O146" i="8"/>
  <c r="N131" i="6"/>
  <c r="N153" i="8"/>
  <c r="O121" i="6"/>
  <c r="O143" i="8"/>
  <c r="N125" i="6"/>
  <c r="N147" i="8"/>
  <c r="N117" i="6"/>
  <c r="N139" i="8"/>
  <c r="O116" i="6"/>
  <c r="O138" i="8"/>
  <c r="O29" i="6"/>
  <c r="N123" i="6"/>
  <c r="N145" i="8"/>
  <c r="O122" i="6"/>
  <c r="O144" i="8"/>
  <c r="N128" i="6"/>
  <c r="N150" i="8"/>
  <c r="O126" i="6"/>
  <c r="O148" i="8"/>
  <c r="O119" i="6"/>
  <c r="O141" i="8"/>
  <c r="P36" i="6"/>
  <c r="N120" i="6"/>
  <c r="N142" i="8"/>
  <c r="R55" i="4"/>
  <c r="R14" i="8" s="1"/>
  <c r="Q51" i="4"/>
  <c r="Q10" i="8" s="1"/>
  <c r="Q60" i="4"/>
  <c r="Q19" i="8" s="1"/>
  <c r="R56" i="4"/>
  <c r="R15" i="8" s="1"/>
  <c r="P35" i="8"/>
  <c r="Q46" i="4"/>
  <c r="Q5" i="8" s="1"/>
  <c r="P27" i="8"/>
  <c r="Q48" i="4"/>
  <c r="Q7" i="8" s="1"/>
  <c r="Q53" i="4"/>
  <c r="Q12" i="8" s="1"/>
  <c r="Q54" i="4"/>
  <c r="Q13" i="8" s="1"/>
  <c r="Q62" i="4"/>
  <c r="Q21" i="8" s="1"/>
  <c r="P43" i="8"/>
  <c r="Q61" i="4"/>
  <c r="Q20" i="8" s="1"/>
  <c r="Q57" i="4"/>
  <c r="Q16" i="8" s="1"/>
  <c r="Q52" i="4"/>
  <c r="Q11" i="8" s="1"/>
  <c r="P33" i="8"/>
  <c r="Q47" i="4"/>
  <c r="Q6" i="8" s="1"/>
  <c r="Q45" i="4"/>
  <c r="Q4" i="8" s="1"/>
  <c r="Q49" i="4"/>
  <c r="Q8" i="8" s="1"/>
  <c r="P30" i="8"/>
  <c r="Q50" i="4"/>
  <c r="Q9" i="8" s="1"/>
  <c r="P34" i="6"/>
  <c r="O32" i="6"/>
  <c r="Q34" i="4"/>
  <c r="Q14" i="6" s="1"/>
  <c r="P36" i="8"/>
  <c r="N73" i="8"/>
  <c r="N95" i="8" s="1"/>
  <c r="O51" i="8"/>
  <c r="Q24" i="4"/>
  <c r="O43" i="6"/>
  <c r="N72" i="8"/>
  <c r="N94" i="8" s="1"/>
  <c r="Q40" i="4"/>
  <c r="P42" i="8"/>
  <c r="Q31" i="4"/>
  <c r="Q36" i="4"/>
  <c r="P38" i="8"/>
  <c r="Q32" i="4"/>
  <c r="Q12" i="6" s="1"/>
  <c r="P34" i="8"/>
  <c r="Q27" i="4"/>
  <c r="P29" i="8"/>
  <c r="Q26" i="4"/>
  <c r="P28" i="8"/>
  <c r="N74" i="8"/>
  <c r="O52" i="8"/>
  <c r="O74" i="8" s="1"/>
  <c r="Q37" i="4"/>
  <c r="P17" i="6"/>
  <c r="P39" i="6" s="1"/>
  <c r="Q29" i="4"/>
  <c r="Q9" i="6" s="1"/>
  <c r="P31" i="8"/>
  <c r="O22" i="8"/>
  <c r="Q30" i="4"/>
  <c r="P32" i="8"/>
  <c r="O50" i="8"/>
  <c r="Q28" i="4"/>
  <c r="Q41" i="4"/>
  <c r="Q35" i="4"/>
  <c r="P37" i="8"/>
  <c r="Q25" i="4"/>
  <c r="R38" i="4"/>
  <c r="N85" i="8"/>
  <c r="N107" i="8" s="1"/>
  <c r="O63" i="8"/>
  <c r="Q39" i="4"/>
  <c r="P41" i="8"/>
  <c r="N52" i="6"/>
  <c r="N74" i="6" s="1"/>
  <c r="N96" i="6" s="1"/>
  <c r="Q3" i="4"/>
  <c r="P4" i="6"/>
  <c r="Q4" i="4"/>
  <c r="P5" i="6"/>
  <c r="P27" i="6" s="1"/>
  <c r="Q17" i="4"/>
  <c r="P18" i="6"/>
  <c r="Q9" i="4"/>
  <c r="P10" i="6"/>
  <c r="S16" i="4"/>
  <c r="Q20" i="4"/>
  <c r="P21" i="6"/>
  <c r="O37" i="6"/>
  <c r="N59" i="6"/>
  <c r="O22" i="6"/>
  <c r="Q7" i="4"/>
  <c r="P8" i="6"/>
  <c r="Q10" i="4"/>
  <c r="P11" i="6"/>
  <c r="P33" i="6" s="1"/>
  <c r="R11" i="4"/>
  <c r="R13" i="4"/>
  <c r="Q5" i="4"/>
  <c r="P6" i="6"/>
  <c r="P28" i="6" s="1"/>
  <c r="Q15" i="4"/>
  <c r="P16" i="6"/>
  <c r="P38" i="6" s="1"/>
  <c r="Q33" i="4"/>
  <c r="P13" i="6"/>
  <c r="S12" i="4"/>
  <c r="Q14" i="4"/>
  <c r="P15" i="6"/>
  <c r="R8" i="4"/>
  <c r="Q18" i="4"/>
  <c r="P19" i="6"/>
  <c r="Q6" i="4"/>
  <c r="P7" i="6"/>
  <c r="Q19" i="4"/>
  <c r="P20" i="6"/>
  <c r="L107" i="6" l="1"/>
  <c r="L129" i="8" s="1"/>
  <c r="L72" i="6"/>
  <c r="L94" i="6" s="1"/>
  <c r="L116" i="8" s="1"/>
  <c r="M50" i="6"/>
  <c r="M53" i="8"/>
  <c r="M75" i="8" s="1"/>
  <c r="M97" i="8" s="1"/>
  <c r="O140" i="8"/>
  <c r="P30" i="6"/>
  <c r="O48" i="6"/>
  <c r="O70" i="6" s="1"/>
  <c r="O136" i="8"/>
  <c r="L119" i="8"/>
  <c r="M60" i="6"/>
  <c r="N60" i="6" s="1"/>
  <c r="P26" i="6"/>
  <c r="P114" i="6" s="1"/>
  <c r="M63" i="6"/>
  <c r="P58" i="6"/>
  <c r="O51" i="6"/>
  <c r="O73" i="6" s="1"/>
  <c r="O95" i="6" s="1"/>
  <c r="N70" i="8"/>
  <c r="N92" i="8" s="1"/>
  <c r="O137" i="8"/>
  <c r="I132" i="8"/>
  <c r="O150" i="8"/>
  <c r="O151" i="8"/>
  <c r="O129" i="6"/>
  <c r="O152" i="8"/>
  <c r="O44" i="8"/>
  <c r="M75" i="6"/>
  <c r="M97" i="6" s="1"/>
  <c r="N53" i="6"/>
  <c r="P41" i="6"/>
  <c r="P129" i="6" s="1"/>
  <c r="P40" i="6"/>
  <c r="Q31" i="6"/>
  <c r="P42" i="6"/>
  <c r="P130" i="6" s="1"/>
  <c r="N70" i="6"/>
  <c r="N92" i="6" s="1"/>
  <c r="O62" i="6"/>
  <c r="O84" i="6" s="1"/>
  <c r="L86" i="6"/>
  <c r="L108" i="6" s="1"/>
  <c r="L130" i="8" s="1"/>
  <c r="M64" i="6"/>
  <c r="O61" i="6"/>
  <c r="O83" i="6" s="1"/>
  <c r="O105" i="6" s="1"/>
  <c r="K130" i="8"/>
  <c r="L76" i="6"/>
  <c r="L98" i="6" s="1"/>
  <c r="M54" i="6"/>
  <c r="P141" i="8"/>
  <c r="K120" i="8"/>
  <c r="O44" i="6"/>
  <c r="Q36" i="6"/>
  <c r="Q124" i="6" s="1"/>
  <c r="J110" i="6"/>
  <c r="L109" i="6"/>
  <c r="N62" i="8"/>
  <c r="N84" i="8" s="1"/>
  <c r="N106" i="8" s="1"/>
  <c r="N128" i="8" s="1"/>
  <c r="L87" i="8"/>
  <c r="L109" i="8" s="1"/>
  <c r="M65" i="8"/>
  <c r="K109" i="8"/>
  <c r="N96" i="8"/>
  <c r="N118" i="8" s="1"/>
  <c r="N57" i="8"/>
  <c r="N79" i="8" s="1"/>
  <c r="N101" i="8" s="1"/>
  <c r="N58" i="8"/>
  <c r="N80" i="8" s="1"/>
  <c r="N102" i="8" s="1"/>
  <c r="N124" i="8" s="1"/>
  <c r="O96" i="8"/>
  <c r="M102" i="8"/>
  <c r="M124" i="8" s="1"/>
  <c r="O56" i="8"/>
  <c r="P56" i="8" s="1"/>
  <c r="N49" i="8"/>
  <c r="N71" i="8" s="1"/>
  <c r="N93" i="8" s="1"/>
  <c r="N64" i="8"/>
  <c r="M86" i="8"/>
  <c r="M108" i="8" s="1"/>
  <c r="L99" i="8"/>
  <c r="K101" i="6"/>
  <c r="K123" i="8" s="1"/>
  <c r="M96" i="8"/>
  <c r="M118" i="8" s="1"/>
  <c r="L99" i="6"/>
  <c r="K105" i="8"/>
  <c r="K127" i="8" s="1"/>
  <c r="K103" i="8"/>
  <c r="K125" i="8" s="1"/>
  <c r="M92" i="8"/>
  <c r="M114" i="8" s="1"/>
  <c r="K109" i="6"/>
  <c r="M71" i="6"/>
  <c r="L81" i="8"/>
  <c r="M59" i="8"/>
  <c r="M81" i="8" s="1"/>
  <c r="M61" i="8"/>
  <c r="L83" i="8"/>
  <c r="L122" i="8"/>
  <c r="L79" i="6"/>
  <c r="M57" i="6"/>
  <c r="M78" i="6"/>
  <c r="N56" i="6"/>
  <c r="M65" i="6"/>
  <c r="M55" i="8"/>
  <c r="N55" i="8" s="1"/>
  <c r="L82" i="8"/>
  <c r="N60" i="8"/>
  <c r="N82" i="8" s="1"/>
  <c r="L66" i="8"/>
  <c r="L76" i="8"/>
  <c r="L98" i="8" s="1"/>
  <c r="M54" i="8"/>
  <c r="K88" i="8"/>
  <c r="M77" i="6"/>
  <c r="M99" i="6" s="1"/>
  <c r="N55" i="6"/>
  <c r="K126" i="8"/>
  <c r="L71" i="6"/>
  <c r="L93" i="6" s="1"/>
  <c r="L66" i="6"/>
  <c r="J115" i="8"/>
  <c r="J132" i="8" s="1"/>
  <c r="J110" i="8"/>
  <c r="K88" i="6"/>
  <c r="N49" i="6"/>
  <c r="P35" i="6"/>
  <c r="P123" i="6" s="1"/>
  <c r="O145" i="8"/>
  <c r="Q34" i="6"/>
  <c r="Q122" i="6" s="1"/>
  <c r="N132" i="6"/>
  <c r="P32" i="6"/>
  <c r="P142" i="8" s="1"/>
  <c r="P29" i="6"/>
  <c r="P43" i="6"/>
  <c r="P131" i="6" s="1"/>
  <c r="P50" i="8"/>
  <c r="P72" i="8" s="1"/>
  <c r="Q18" i="8"/>
  <c r="Q40" i="8" s="1"/>
  <c r="R59" i="4"/>
  <c r="Q17" i="8"/>
  <c r="Q39" i="8" s="1"/>
  <c r="R58" i="4"/>
  <c r="N117" i="8"/>
  <c r="P116" i="6"/>
  <c r="P138" i="8"/>
  <c r="P118" i="6"/>
  <c r="P140" i="8"/>
  <c r="P127" i="6"/>
  <c r="P149" i="8"/>
  <c r="O120" i="6"/>
  <c r="O142" i="8"/>
  <c r="O117" i="6"/>
  <c r="O139" i="8"/>
  <c r="O125" i="6"/>
  <c r="O147" i="8"/>
  <c r="P115" i="6"/>
  <c r="P137" i="8"/>
  <c r="P128" i="6"/>
  <c r="P150" i="8"/>
  <c r="P124" i="6"/>
  <c r="P146" i="8"/>
  <c r="N154" i="8"/>
  <c r="P126" i="6"/>
  <c r="P148" i="8"/>
  <c r="P121" i="6"/>
  <c r="P143" i="8"/>
  <c r="Q119" i="6"/>
  <c r="O131" i="6"/>
  <c r="O153" i="8"/>
  <c r="P122" i="6"/>
  <c r="P144" i="8"/>
  <c r="R49" i="4"/>
  <c r="R8" i="8" s="1"/>
  <c r="R62" i="4"/>
  <c r="R21" i="8" s="1"/>
  <c r="R46" i="4"/>
  <c r="R5" i="8" s="1"/>
  <c r="S56" i="4"/>
  <c r="S15" i="8" s="1"/>
  <c r="Q35" i="8"/>
  <c r="R47" i="4"/>
  <c r="R6" i="8" s="1"/>
  <c r="R54" i="4"/>
  <c r="R13" i="8" s="1"/>
  <c r="R61" i="4"/>
  <c r="R20" i="8" s="1"/>
  <c r="R52" i="4"/>
  <c r="R11" i="8" s="1"/>
  <c r="R51" i="4"/>
  <c r="R10" i="8" s="1"/>
  <c r="Q32" i="8"/>
  <c r="R48" i="4"/>
  <c r="R7" i="8" s="1"/>
  <c r="R57" i="4"/>
  <c r="R16" i="8" s="1"/>
  <c r="R53" i="4"/>
  <c r="R12" i="8" s="1"/>
  <c r="R50" i="4"/>
  <c r="R9" i="8" s="1"/>
  <c r="Q31" i="8"/>
  <c r="R45" i="4"/>
  <c r="R4" i="8" s="1"/>
  <c r="R60" i="4"/>
  <c r="R19" i="8" s="1"/>
  <c r="Q41" i="8"/>
  <c r="S55" i="4"/>
  <c r="S14" i="8" s="1"/>
  <c r="O85" i="8"/>
  <c r="O107" i="8" s="1"/>
  <c r="R30" i="4"/>
  <c r="R26" i="4"/>
  <c r="Q28" i="8"/>
  <c r="R39" i="4"/>
  <c r="P63" i="8"/>
  <c r="R35" i="4"/>
  <c r="Q37" i="8"/>
  <c r="P22" i="8"/>
  <c r="R34" i="4"/>
  <c r="R14" i="6" s="1"/>
  <c r="R36" i="6" s="1"/>
  <c r="Q36" i="8"/>
  <c r="Q146" i="8" s="1"/>
  <c r="O52" i="6"/>
  <c r="P52" i="6" s="1"/>
  <c r="P52" i="8"/>
  <c r="R32" i="4"/>
  <c r="R12" i="6" s="1"/>
  <c r="Q34" i="8"/>
  <c r="R41" i="4"/>
  <c r="Q43" i="8"/>
  <c r="R37" i="4"/>
  <c r="Q17" i="6"/>
  <c r="Q39" i="6" s="1"/>
  <c r="R24" i="4"/>
  <c r="R27" i="4"/>
  <c r="Q29" i="8"/>
  <c r="R29" i="4"/>
  <c r="R9" i="6" s="1"/>
  <c r="R31" i="6" s="1"/>
  <c r="O70" i="8"/>
  <c r="O92" i="8" s="1"/>
  <c r="R36" i="4"/>
  <c r="Q38" i="8"/>
  <c r="P26" i="8"/>
  <c r="R25" i="4"/>
  <c r="Q27" i="8"/>
  <c r="R28" i="4"/>
  <c r="Q30" i="8"/>
  <c r="O73" i="8"/>
  <c r="P51" i="8"/>
  <c r="R40" i="4"/>
  <c r="Q42" i="8"/>
  <c r="O72" i="8"/>
  <c r="O94" i="8" s="1"/>
  <c r="R31" i="4"/>
  <c r="Q33" i="8"/>
  <c r="S38" i="4"/>
  <c r="P37" i="6"/>
  <c r="N81" i="6"/>
  <c r="N103" i="6" s="1"/>
  <c r="O59" i="6"/>
  <c r="O81" i="6" s="1"/>
  <c r="R9" i="4"/>
  <c r="Q10" i="6"/>
  <c r="R4" i="4"/>
  <c r="Q5" i="6"/>
  <c r="Q27" i="6" s="1"/>
  <c r="R10" i="4"/>
  <c r="Q11" i="6"/>
  <c r="Q33" i="6" s="1"/>
  <c r="P22" i="6"/>
  <c r="S13" i="4"/>
  <c r="R15" i="4"/>
  <c r="Q16" i="6"/>
  <c r="Q38" i="6" s="1"/>
  <c r="T16" i="4"/>
  <c r="T12" i="4"/>
  <c r="R7" i="4"/>
  <c r="Q8" i="6"/>
  <c r="Q30" i="6" s="1"/>
  <c r="R5" i="4"/>
  <c r="Q6" i="6"/>
  <c r="Q28" i="6" s="1"/>
  <c r="R6" i="4"/>
  <c r="Q7" i="6"/>
  <c r="R20" i="4"/>
  <c r="Q21" i="6"/>
  <c r="R18" i="4"/>
  <c r="Q19" i="6"/>
  <c r="R19" i="4"/>
  <c r="Q20" i="6"/>
  <c r="Q42" i="6" s="1"/>
  <c r="R17" i="4"/>
  <c r="Q18" i="6"/>
  <c r="Q40" i="6" s="1"/>
  <c r="R3" i="4"/>
  <c r="Q4" i="6"/>
  <c r="Q26" i="6" s="1"/>
  <c r="S8" i="4"/>
  <c r="R33" i="4"/>
  <c r="Q13" i="6"/>
  <c r="S11" i="4"/>
  <c r="R14" i="4"/>
  <c r="Q15" i="6"/>
  <c r="P48" i="6" l="1"/>
  <c r="N53" i="8"/>
  <c r="N50" i="6"/>
  <c r="M72" i="6"/>
  <c r="O50" i="6"/>
  <c r="O72" i="6" s="1"/>
  <c r="Q58" i="6"/>
  <c r="M119" i="8"/>
  <c r="M82" i="6"/>
  <c r="M104" i="6" s="1"/>
  <c r="P80" i="6"/>
  <c r="P102" i="6" s="1"/>
  <c r="M85" i="6"/>
  <c r="N63" i="6"/>
  <c r="O63" i="6" s="1"/>
  <c r="O85" i="6" s="1"/>
  <c r="Q141" i="8"/>
  <c r="P62" i="6"/>
  <c r="Q62" i="6" s="1"/>
  <c r="P152" i="8"/>
  <c r="O92" i="6"/>
  <c r="O114" i="8" s="1"/>
  <c r="N114" i="8"/>
  <c r="Q35" i="6"/>
  <c r="Q43" i="6"/>
  <c r="Q131" i="6" s="1"/>
  <c r="P151" i="8"/>
  <c r="Q41" i="6"/>
  <c r="Q129" i="6" s="1"/>
  <c r="N82" i="6"/>
  <c r="O60" i="6"/>
  <c r="O82" i="6" s="1"/>
  <c r="P61" i="6"/>
  <c r="P83" i="6" s="1"/>
  <c r="P105" i="6" s="1"/>
  <c r="N75" i="6"/>
  <c r="N97" i="6" s="1"/>
  <c r="O53" i="6"/>
  <c r="L121" i="8"/>
  <c r="R34" i="6"/>
  <c r="R122" i="6" s="1"/>
  <c r="P145" i="8"/>
  <c r="M86" i="6"/>
  <c r="M108" i="6" s="1"/>
  <c r="M130" i="8" s="1"/>
  <c r="N64" i="6"/>
  <c r="P44" i="6"/>
  <c r="P139" i="8"/>
  <c r="P117" i="6"/>
  <c r="M76" i="6"/>
  <c r="M98" i="6" s="1"/>
  <c r="N54" i="6"/>
  <c r="P51" i="6"/>
  <c r="P73" i="6" s="1"/>
  <c r="Q32" i="6"/>
  <c r="Q142" i="8" s="1"/>
  <c r="Q29" i="6"/>
  <c r="Q117" i="6" s="1"/>
  <c r="Q144" i="8"/>
  <c r="P120" i="6"/>
  <c r="O103" i="6"/>
  <c r="L131" i="8"/>
  <c r="K110" i="6"/>
  <c r="K131" i="8"/>
  <c r="O62" i="8"/>
  <c r="O84" i="8" s="1"/>
  <c r="O106" i="8" s="1"/>
  <c r="O78" i="8"/>
  <c r="O100" i="8" s="1"/>
  <c r="M87" i="8"/>
  <c r="M109" i="8" s="1"/>
  <c r="N65" i="8"/>
  <c r="N104" i="8"/>
  <c r="O57" i="8"/>
  <c r="O79" i="8" s="1"/>
  <c r="O101" i="8" s="1"/>
  <c r="O58" i="8"/>
  <c r="O80" i="8" s="1"/>
  <c r="O102" i="8" s="1"/>
  <c r="O124" i="8" s="1"/>
  <c r="O49" i="8"/>
  <c r="M77" i="8"/>
  <c r="M99" i="8" s="1"/>
  <c r="M121" i="8" s="1"/>
  <c r="O64" i="8"/>
  <c r="N86" i="8"/>
  <c r="N108" i="8" s="1"/>
  <c r="P136" i="8"/>
  <c r="P44" i="8"/>
  <c r="L101" i="6"/>
  <c r="L104" i="8"/>
  <c r="L126" i="8" s="1"/>
  <c r="M103" i="8"/>
  <c r="M125" i="8" s="1"/>
  <c r="L103" i="8"/>
  <c r="L125" i="8" s="1"/>
  <c r="M93" i="6"/>
  <c r="O95" i="8"/>
  <c r="O117" i="8" s="1"/>
  <c r="P94" i="8"/>
  <c r="L105" i="8"/>
  <c r="L127" i="8" s="1"/>
  <c r="M100" i="6"/>
  <c r="M122" i="8" s="1"/>
  <c r="M104" i="8"/>
  <c r="O106" i="6"/>
  <c r="K115" i="8"/>
  <c r="N78" i="6"/>
  <c r="N100" i="6" s="1"/>
  <c r="O56" i="6"/>
  <c r="N61" i="8"/>
  <c r="M83" i="8"/>
  <c r="N59" i="8"/>
  <c r="N57" i="6"/>
  <c r="M79" i="6"/>
  <c r="M101" i="6" s="1"/>
  <c r="M66" i="6"/>
  <c r="N65" i="6"/>
  <c r="M87" i="6"/>
  <c r="M109" i="6" s="1"/>
  <c r="L88" i="6"/>
  <c r="M66" i="8"/>
  <c r="M76" i="8"/>
  <c r="M98" i="8" s="1"/>
  <c r="N54" i="8"/>
  <c r="N71" i="6"/>
  <c r="O49" i="6"/>
  <c r="O71" i="6" s="1"/>
  <c r="N77" i="8"/>
  <c r="O55" i="8"/>
  <c r="O77" i="8" s="1"/>
  <c r="L88" i="8"/>
  <c r="N77" i="6"/>
  <c r="N99" i="6" s="1"/>
  <c r="O55" i="6"/>
  <c r="O60" i="8"/>
  <c r="K110" i="8"/>
  <c r="O132" i="6"/>
  <c r="P153" i="8"/>
  <c r="O74" i="6"/>
  <c r="R17" i="8"/>
  <c r="R39" i="8" s="1"/>
  <c r="S58" i="4"/>
  <c r="R18" i="8"/>
  <c r="R40" i="8" s="1"/>
  <c r="S59" i="4"/>
  <c r="O154" i="8"/>
  <c r="R119" i="6"/>
  <c r="Q126" i="6"/>
  <c r="Q148" i="8"/>
  <c r="Q114" i="6"/>
  <c r="P125" i="6"/>
  <c r="P147" i="8"/>
  <c r="R124" i="6"/>
  <c r="Q116" i="6"/>
  <c r="Q138" i="8"/>
  <c r="Q118" i="6"/>
  <c r="Q140" i="8"/>
  <c r="Q127" i="6"/>
  <c r="Q149" i="8"/>
  <c r="Q128" i="6"/>
  <c r="Q150" i="8"/>
  <c r="Q130" i="6"/>
  <c r="Q152" i="8"/>
  <c r="Q121" i="6"/>
  <c r="Q143" i="8"/>
  <c r="Q123" i="6"/>
  <c r="Q145" i="8"/>
  <c r="Q115" i="6"/>
  <c r="Q137" i="8"/>
  <c r="S60" i="4"/>
  <c r="S19" i="8" s="1"/>
  <c r="S51" i="4"/>
  <c r="S10" i="8" s="1"/>
  <c r="S48" i="4"/>
  <c r="S7" i="8" s="1"/>
  <c r="R29" i="8"/>
  <c r="S50" i="4"/>
  <c r="S9" i="8" s="1"/>
  <c r="S52" i="4"/>
  <c r="S11" i="8" s="1"/>
  <c r="R33" i="8"/>
  <c r="S46" i="4"/>
  <c r="S5" i="8" s="1"/>
  <c r="S45" i="4"/>
  <c r="S4" i="8" s="1"/>
  <c r="S53" i="4"/>
  <c r="S12" i="8" s="1"/>
  <c r="S61" i="4"/>
  <c r="S20" i="8" s="1"/>
  <c r="R42" i="8"/>
  <c r="T55" i="4"/>
  <c r="T14" i="8" s="1"/>
  <c r="T56" i="4"/>
  <c r="T15" i="8" s="1"/>
  <c r="S62" i="4"/>
  <c r="S21" i="8" s="1"/>
  <c r="S47" i="4"/>
  <c r="S6" i="8" s="1"/>
  <c r="R28" i="8"/>
  <c r="S57" i="4"/>
  <c r="S16" i="8" s="1"/>
  <c r="S54" i="4"/>
  <c r="S13" i="8" s="1"/>
  <c r="R35" i="8"/>
  <c r="S49" i="4"/>
  <c r="S8" i="8" s="1"/>
  <c r="Q56" i="8"/>
  <c r="Q78" i="8" s="1"/>
  <c r="Q50" i="8"/>
  <c r="R38" i="8"/>
  <c r="R32" i="8"/>
  <c r="P85" i="8"/>
  <c r="P107" i="8" s="1"/>
  <c r="Q63" i="8"/>
  <c r="S28" i="4"/>
  <c r="R30" i="8"/>
  <c r="S30" i="4"/>
  <c r="T38" i="4"/>
  <c r="S29" i="4"/>
  <c r="S9" i="6" s="1"/>
  <c r="S31" i="6" s="1"/>
  <c r="R31" i="8"/>
  <c r="R141" i="8" s="1"/>
  <c r="S37" i="4"/>
  <c r="R17" i="6"/>
  <c r="R39" i="6" s="1"/>
  <c r="S32" i="4"/>
  <c r="S12" i="6" s="1"/>
  <c r="R34" i="8"/>
  <c r="Q26" i="8"/>
  <c r="P48" i="8"/>
  <c r="S36" i="4"/>
  <c r="P78" i="8"/>
  <c r="S41" i="4"/>
  <c r="R43" i="8"/>
  <c r="S34" i="4"/>
  <c r="S14" i="6" s="1"/>
  <c r="S36" i="6" s="1"/>
  <c r="R36" i="8"/>
  <c r="R146" i="8" s="1"/>
  <c r="S25" i="4"/>
  <c r="R27" i="8"/>
  <c r="P74" i="8"/>
  <c r="P96" i="8" s="1"/>
  <c r="Q52" i="8"/>
  <c r="S39" i="4"/>
  <c r="R41" i="8"/>
  <c r="S35" i="4"/>
  <c r="R37" i="8"/>
  <c r="S40" i="4"/>
  <c r="Q22" i="8"/>
  <c r="S27" i="4"/>
  <c r="S26" i="4"/>
  <c r="S24" i="4"/>
  <c r="S31" i="4"/>
  <c r="P73" i="8"/>
  <c r="P95" i="8" s="1"/>
  <c r="Q51" i="8"/>
  <c r="Q37" i="6"/>
  <c r="U12" i="4"/>
  <c r="T8" i="4"/>
  <c r="S5" i="4"/>
  <c r="R6" i="6"/>
  <c r="R28" i="6" s="1"/>
  <c r="U16" i="4"/>
  <c r="S33" i="4"/>
  <c r="R13" i="6"/>
  <c r="S10" i="4"/>
  <c r="R11" i="6"/>
  <c r="R33" i="6" s="1"/>
  <c r="S20" i="4"/>
  <c r="R21" i="6"/>
  <c r="S7" i="4"/>
  <c r="R8" i="6"/>
  <c r="R30" i="6" s="1"/>
  <c r="S6" i="4"/>
  <c r="R7" i="6"/>
  <c r="S18" i="4"/>
  <c r="R19" i="6"/>
  <c r="P70" i="6"/>
  <c r="P92" i="6" s="1"/>
  <c r="Q48" i="6"/>
  <c r="R58" i="6"/>
  <c r="Q80" i="6"/>
  <c r="P59" i="6"/>
  <c r="S17" i="4"/>
  <c r="R18" i="6"/>
  <c r="R40" i="6" s="1"/>
  <c r="Q22" i="6"/>
  <c r="T13" i="4"/>
  <c r="T11" i="4"/>
  <c r="S9" i="4"/>
  <c r="R10" i="6"/>
  <c r="P84" i="6"/>
  <c r="S15" i="4"/>
  <c r="R16" i="6"/>
  <c r="R38" i="6" s="1"/>
  <c r="Q52" i="6"/>
  <c r="P74" i="6"/>
  <c r="S14" i="4"/>
  <c r="R15" i="6"/>
  <c r="S3" i="4"/>
  <c r="R4" i="6"/>
  <c r="R26" i="6" s="1"/>
  <c r="S19" i="4"/>
  <c r="R20" i="6"/>
  <c r="R42" i="6" s="1"/>
  <c r="S4" i="4"/>
  <c r="R5" i="6"/>
  <c r="R27" i="6" s="1"/>
  <c r="Q102" i="6" l="1"/>
  <c r="N104" i="6"/>
  <c r="O53" i="8"/>
  <c r="N75" i="8"/>
  <c r="M94" i="6"/>
  <c r="M116" i="8" s="1"/>
  <c r="N72" i="6"/>
  <c r="O94" i="6" s="1"/>
  <c r="O116" i="8" s="1"/>
  <c r="P50" i="6"/>
  <c r="S34" i="6"/>
  <c r="Q153" i="8"/>
  <c r="R43" i="6"/>
  <c r="R131" i="6" s="1"/>
  <c r="L123" i="8"/>
  <c r="N85" i="6"/>
  <c r="O107" i="6" s="1"/>
  <c r="O129" i="8" s="1"/>
  <c r="P63" i="6"/>
  <c r="P85" i="6" s="1"/>
  <c r="M107" i="6"/>
  <c r="Q151" i="8"/>
  <c r="R35" i="6"/>
  <c r="R145" i="8" s="1"/>
  <c r="R41" i="6"/>
  <c r="R151" i="8" s="1"/>
  <c r="Q61" i="6"/>
  <c r="Q83" i="6" s="1"/>
  <c r="Q105" i="6" s="1"/>
  <c r="K132" i="8"/>
  <c r="M126" i="8"/>
  <c r="O104" i="6"/>
  <c r="P100" i="8"/>
  <c r="P62" i="8"/>
  <c r="P84" i="8" s="1"/>
  <c r="P106" i="8" s="1"/>
  <c r="P60" i="6"/>
  <c r="Q60" i="6" s="1"/>
  <c r="O128" i="8"/>
  <c r="N126" i="8"/>
  <c r="Q120" i="6"/>
  <c r="R144" i="8"/>
  <c r="O75" i="6"/>
  <c r="O97" i="6" s="1"/>
  <c r="P53" i="6"/>
  <c r="P75" i="6" s="1"/>
  <c r="R32" i="6"/>
  <c r="R120" i="6" s="1"/>
  <c r="P132" i="6"/>
  <c r="N66" i="6"/>
  <c r="R29" i="6"/>
  <c r="R117" i="6" s="1"/>
  <c r="Q139" i="8"/>
  <c r="Q51" i="6"/>
  <c r="Q73" i="6" s="1"/>
  <c r="Q95" i="6" s="1"/>
  <c r="Q44" i="6"/>
  <c r="O64" i="6"/>
  <c r="P64" i="6" s="1"/>
  <c r="P86" i="6" s="1"/>
  <c r="N86" i="6"/>
  <c r="N108" i="6" s="1"/>
  <c r="N130" i="8" s="1"/>
  <c r="N76" i="6"/>
  <c r="N98" i="6" s="1"/>
  <c r="O54" i="6"/>
  <c r="P96" i="6"/>
  <c r="P118" i="8" s="1"/>
  <c r="P57" i="8"/>
  <c r="P79" i="8" s="1"/>
  <c r="P101" i="8" s="1"/>
  <c r="N87" i="8"/>
  <c r="N109" i="8" s="1"/>
  <c r="O65" i="8"/>
  <c r="O99" i="8"/>
  <c r="N99" i="8"/>
  <c r="N121" i="8" s="1"/>
  <c r="O71" i="8"/>
  <c r="O93" i="8" s="1"/>
  <c r="P49" i="8"/>
  <c r="P58" i="8"/>
  <c r="P154" i="8"/>
  <c r="O86" i="8"/>
  <c r="O108" i="8" s="1"/>
  <c r="P64" i="8"/>
  <c r="Q100" i="8"/>
  <c r="Q136" i="8"/>
  <c r="Q44" i="8"/>
  <c r="M105" i="8"/>
  <c r="M127" i="8" s="1"/>
  <c r="P106" i="6"/>
  <c r="P95" i="6"/>
  <c r="P117" i="8" s="1"/>
  <c r="O96" i="6"/>
  <c r="O118" i="8" s="1"/>
  <c r="O93" i="6"/>
  <c r="N93" i="6"/>
  <c r="N115" i="8" s="1"/>
  <c r="M123" i="8"/>
  <c r="M88" i="6"/>
  <c r="N79" i="6"/>
  <c r="N101" i="6" s="1"/>
  <c r="O57" i="6"/>
  <c r="N81" i="8"/>
  <c r="O59" i="8"/>
  <c r="M131" i="8"/>
  <c r="O61" i="8"/>
  <c r="N83" i="8"/>
  <c r="N105" i="8" s="1"/>
  <c r="N87" i="6"/>
  <c r="N109" i="6" s="1"/>
  <c r="O65" i="6"/>
  <c r="O78" i="6"/>
  <c r="P56" i="6"/>
  <c r="Q56" i="6" s="1"/>
  <c r="P49" i="6"/>
  <c r="P71" i="6" s="1"/>
  <c r="P93" i="6" s="1"/>
  <c r="P55" i="8"/>
  <c r="P77" i="8" s="1"/>
  <c r="P99" i="8" s="1"/>
  <c r="N76" i="8"/>
  <c r="N98" i="8" s="1"/>
  <c r="N66" i="8"/>
  <c r="O54" i="8"/>
  <c r="M88" i="8"/>
  <c r="O82" i="8"/>
  <c r="P60" i="8"/>
  <c r="O77" i="6"/>
  <c r="O99" i="6" s="1"/>
  <c r="P55" i="6"/>
  <c r="M115" i="8"/>
  <c r="L110" i="8"/>
  <c r="L120" i="8"/>
  <c r="L115" i="8"/>
  <c r="L110" i="6"/>
  <c r="Q59" i="6"/>
  <c r="Q81" i="6" s="1"/>
  <c r="S18" i="8"/>
  <c r="S40" i="8" s="1"/>
  <c r="T59" i="4"/>
  <c r="S17" i="8"/>
  <c r="S39" i="8" s="1"/>
  <c r="T58" i="4"/>
  <c r="R129" i="6"/>
  <c r="R116" i="6"/>
  <c r="R138" i="8"/>
  <c r="R127" i="6"/>
  <c r="R149" i="8"/>
  <c r="R130" i="6"/>
  <c r="R152" i="8"/>
  <c r="R114" i="6"/>
  <c r="R121" i="6"/>
  <c r="R143" i="8"/>
  <c r="S119" i="6"/>
  <c r="R128" i="6"/>
  <c r="R150" i="8"/>
  <c r="R118" i="6"/>
  <c r="R140" i="8"/>
  <c r="Q125" i="6"/>
  <c r="Q147" i="8"/>
  <c r="R126" i="6"/>
  <c r="R148" i="8"/>
  <c r="S122" i="6"/>
  <c r="R115" i="6"/>
  <c r="R137" i="8"/>
  <c r="S124" i="6"/>
  <c r="T49" i="4"/>
  <c r="T8" i="8" s="1"/>
  <c r="U56" i="4"/>
  <c r="U15" i="8" s="1"/>
  <c r="T52" i="4"/>
  <c r="T11" i="8" s="1"/>
  <c r="U55" i="4"/>
  <c r="U14" i="8" s="1"/>
  <c r="T61" i="4"/>
  <c r="T20" i="8" s="1"/>
  <c r="T48" i="4"/>
  <c r="T7" i="8" s="1"/>
  <c r="T57" i="4"/>
  <c r="T16" i="8" s="1"/>
  <c r="T53" i="4"/>
  <c r="T12" i="8" s="1"/>
  <c r="S34" i="8"/>
  <c r="S144" i="8" s="1"/>
  <c r="T50" i="4"/>
  <c r="T9" i="8" s="1"/>
  <c r="S31" i="8"/>
  <c r="S141" i="8" s="1"/>
  <c r="T47" i="4"/>
  <c r="T6" i="8" s="1"/>
  <c r="S28" i="8"/>
  <c r="T45" i="4"/>
  <c r="T4" i="8" s="1"/>
  <c r="R51" i="8"/>
  <c r="R73" i="8" s="1"/>
  <c r="T51" i="4"/>
  <c r="T10" i="8" s="1"/>
  <c r="T62" i="4"/>
  <c r="T21" i="8" s="1"/>
  <c r="S43" i="8"/>
  <c r="T54" i="4"/>
  <c r="T13" i="8" s="1"/>
  <c r="S35" i="8"/>
  <c r="T46" i="4"/>
  <c r="T5" i="8" s="1"/>
  <c r="S27" i="8"/>
  <c r="T60" i="4"/>
  <c r="T19" i="8" s="1"/>
  <c r="R37" i="6"/>
  <c r="R56" i="8"/>
  <c r="S33" i="8"/>
  <c r="S42" i="8"/>
  <c r="T29" i="4"/>
  <c r="T9" i="6" s="1"/>
  <c r="T31" i="6" s="1"/>
  <c r="T28" i="4"/>
  <c r="S30" i="8"/>
  <c r="T24" i="4"/>
  <c r="T39" i="4"/>
  <c r="S41" i="8"/>
  <c r="R26" i="8"/>
  <c r="T26" i="4"/>
  <c r="T36" i="4"/>
  <c r="S38" i="8"/>
  <c r="T31" i="4"/>
  <c r="P70" i="8"/>
  <c r="Q48" i="8"/>
  <c r="U38" i="4"/>
  <c r="T40" i="4"/>
  <c r="T32" i="4"/>
  <c r="T12" i="6" s="1"/>
  <c r="T34" i="6" s="1"/>
  <c r="R22" i="8"/>
  <c r="T27" i="4"/>
  <c r="S29" i="8"/>
  <c r="T25" i="4"/>
  <c r="Q74" i="8"/>
  <c r="Q96" i="8" s="1"/>
  <c r="R52" i="8"/>
  <c r="R74" i="8" s="1"/>
  <c r="T35" i="4"/>
  <c r="S37" i="8"/>
  <c r="T41" i="4"/>
  <c r="Q72" i="8"/>
  <c r="Q94" i="8" s="1"/>
  <c r="R50" i="8"/>
  <c r="T34" i="4"/>
  <c r="T14" i="6" s="1"/>
  <c r="T36" i="6" s="1"/>
  <c r="S36" i="8"/>
  <c r="S146" i="8" s="1"/>
  <c r="Q85" i="8"/>
  <c r="Q107" i="8" s="1"/>
  <c r="R63" i="8"/>
  <c r="Q73" i="8"/>
  <c r="Q95" i="8" s="1"/>
  <c r="T37" i="4"/>
  <c r="S17" i="6"/>
  <c r="S39" i="6" s="1"/>
  <c r="T30" i="4"/>
  <c r="S32" i="8"/>
  <c r="Q70" i="6"/>
  <c r="Q92" i="6" s="1"/>
  <c r="R48" i="6"/>
  <c r="T33" i="4"/>
  <c r="S13" i="6"/>
  <c r="V16" i="4"/>
  <c r="T19" i="4"/>
  <c r="S20" i="6"/>
  <c r="S42" i="6" s="1"/>
  <c r="T20" i="4"/>
  <c r="S21" i="6"/>
  <c r="T5" i="4"/>
  <c r="S6" i="6"/>
  <c r="S28" i="6" s="1"/>
  <c r="T3" i="4"/>
  <c r="S4" i="6"/>
  <c r="S26" i="6" s="1"/>
  <c r="R60" i="6"/>
  <c r="Q82" i="6"/>
  <c r="R62" i="6"/>
  <c r="Q84" i="6"/>
  <c r="T7" i="4"/>
  <c r="S8" i="6"/>
  <c r="S30" i="6" s="1"/>
  <c r="T10" i="4"/>
  <c r="S11" i="6"/>
  <c r="S33" i="6" s="1"/>
  <c r="T6" i="4"/>
  <c r="S7" i="6"/>
  <c r="T4" i="4"/>
  <c r="S5" i="6"/>
  <c r="S27" i="6" s="1"/>
  <c r="T9" i="4"/>
  <c r="S10" i="6"/>
  <c r="T17" i="4"/>
  <c r="S18" i="6"/>
  <c r="S40" i="6" s="1"/>
  <c r="U13" i="4"/>
  <c r="R22" i="6"/>
  <c r="R52" i="6"/>
  <c r="Q74" i="6"/>
  <c r="Q96" i="6" s="1"/>
  <c r="U11" i="4"/>
  <c r="P81" i="6"/>
  <c r="P103" i="6" s="1"/>
  <c r="T18" i="4"/>
  <c r="S19" i="6"/>
  <c r="T15" i="4"/>
  <c r="S16" i="6"/>
  <c r="S38" i="6" s="1"/>
  <c r="S58" i="6"/>
  <c r="R80" i="6"/>
  <c r="R102" i="6" s="1"/>
  <c r="U8" i="4"/>
  <c r="T14" i="4"/>
  <c r="S15" i="6"/>
  <c r="V12" i="4"/>
  <c r="P107" i="6" l="1"/>
  <c r="P129" i="8" s="1"/>
  <c r="S43" i="6"/>
  <c r="N97" i="8"/>
  <c r="N119" i="8" s="1"/>
  <c r="R153" i="8"/>
  <c r="O75" i="8"/>
  <c r="P53" i="8"/>
  <c r="P72" i="6"/>
  <c r="P94" i="6" s="1"/>
  <c r="P116" i="8" s="1"/>
  <c r="Q50" i="6"/>
  <c r="N94" i="6"/>
  <c r="N116" i="8" s="1"/>
  <c r="S35" i="6"/>
  <c r="S123" i="6" s="1"/>
  <c r="S32" i="6"/>
  <c r="Q62" i="8"/>
  <c r="Q84" i="8" s="1"/>
  <c r="Q106" i="8" s="1"/>
  <c r="S41" i="6"/>
  <c r="R123" i="6"/>
  <c r="R142" i="8"/>
  <c r="Q63" i="6"/>
  <c r="M129" i="8"/>
  <c r="N107" i="6"/>
  <c r="N129" i="8" s="1"/>
  <c r="R61" i="6"/>
  <c r="R83" i="6" s="1"/>
  <c r="R105" i="6" s="1"/>
  <c r="P128" i="8"/>
  <c r="S29" i="6"/>
  <c r="S117" i="6" s="1"/>
  <c r="P82" i="6"/>
  <c r="P104" i="6" s="1"/>
  <c r="Q132" i="6"/>
  <c r="R51" i="6"/>
  <c r="Q53" i="6"/>
  <c r="Q75" i="6" s="1"/>
  <c r="Q97" i="6" s="1"/>
  <c r="P97" i="6"/>
  <c r="R139" i="8"/>
  <c r="R44" i="6"/>
  <c r="O86" i="6"/>
  <c r="O108" i="6" s="1"/>
  <c r="O130" i="8" s="1"/>
  <c r="Q64" i="6"/>
  <c r="Q49" i="6"/>
  <c r="Q71" i="6" s="1"/>
  <c r="Q93" i="6" s="1"/>
  <c r="O76" i="6"/>
  <c r="O98" i="6" s="1"/>
  <c r="P54" i="6"/>
  <c r="N131" i="8"/>
  <c r="O121" i="8"/>
  <c r="Q57" i="8"/>
  <c r="Q79" i="8" s="1"/>
  <c r="Q101" i="8" s="1"/>
  <c r="P65" i="8"/>
  <c r="Q65" i="8" s="1"/>
  <c r="Q87" i="8" s="1"/>
  <c r="O87" i="8"/>
  <c r="Q49" i="8"/>
  <c r="Q71" i="8" s="1"/>
  <c r="P71" i="8"/>
  <c r="P93" i="8" s="1"/>
  <c r="P115" i="8" s="1"/>
  <c r="O115" i="8"/>
  <c r="P80" i="8"/>
  <c r="P102" i="8" s="1"/>
  <c r="P124" i="8" s="1"/>
  <c r="Q58" i="8"/>
  <c r="Q80" i="8" s="1"/>
  <c r="R96" i="8"/>
  <c r="Q64" i="8"/>
  <c r="P86" i="8"/>
  <c r="P108" i="8" s="1"/>
  <c r="R136" i="8"/>
  <c r="R44" i="8"/>
  <c r="Q55" i="8"/>
  <c r="Q77" i="8" s="1"/>
  <c r="Q99" i="8" s="1"/>
  <c r="Q154" i="8"/>
  <c r="N103" i="8"/>
  <c r="N125" i="8" s="1"/>
  <c r="O100" i="6"/>
  <c r="O122" i="8" s="1"/>
  <c r="O104" i="8"/>
  <c r="O126" i="8" s="1"/>
  <c r="R95" i="8"/>
  <c r="P92" i="8"/>
  <c r="P114" i="8" s="1"/>
  <c r="Q106" i="6"/>
  <c r="Q103" i="6"/>
  <c r="L132" i="8"/>
  <c r="Q78" i="6"/>
  <c r="O83" i="8"/>
  <c r="O105" i="8" s="1"/>
  <c r="O127" i="8" s="1"/>
  <c r="P61" i="8"/>
  <c r="P83" i="8" s="1"/>
  <c r="N122" i="8"/>
  <c r="O81" i="8"/>
  <c r="P59" i="8"/>
  <c r="P81" i="8" s="1"/>
  <c r="O79" i="6"/>
  <c r="O101" i="6" s="1"/>
  <c r="P57" i="6"/>
  <c r="P78" i="6"/>
  <c r="R56" i="6"/>
  <c r="R78" i="6" s="1"/>
  <c r="N123" i="8"/>
  <c r="N88" i="6"/>
  <c r="N127" i="8"/>
  <c r="M110" i="6"/>
  <c r="O87" i="6"/>
  <c r="P65" i="6"/>
  <c r="O66" i="6"/>
  <c r="P82" i="8"/>
  <c r="Q60" i="8"/>
  <c r="Q82" i="8" s="1"/>
  <c r="O66" i="8"/>
  <c r="P54" i="8"/>
  <c r="O76" i="8"/>
  <c r="O98" i="8" s="1"/>
  <c r="N88" i="8"/>
  <c r="M110" i="8"/>
  <c r="M120" i="8"/>
  <c r="P77" i="6"/>
  <c r="Q55" i="6"/>
  <c r="S37" i="6"/>
  <c r="T17" i="8"/>
  <c r="T39" i="8" s="1"/>
  <c r="U58" i="4"/>
  <c r="T18" i="8"/>
  <c r="T40" i="8" s="1"/>
  <c r="U59" i="4"/>
  <c r="Q118" i="8"/>
  <c r="Q117" i="8"/>
  <c r="S129" i="6"/>
  <c r="S151" i="8"/>
  <c r="S121" i="6"/>
  <c r="S143" i="8"/>
  <c r="S130" i="6"/>
  <c r="S152" i="8"/>
  <c r="R125" i="6"/>
  <c r="R132" i="6" s="1"/>
  <c r="R147" i="8"/>
  <c r="S114" i="6"/>
  <c r="T124" i="6"/>
  <c r="S127" i="6"/>
  <c r="S149" i="8"/>
  <c r="T119" i="6"/>
  <c r="S145" i="8"/>
  <c r="S116" i="6"/>
  <c r="S138" i="8"/>
  <c r="S118" i="6"/>
  <c r="S140" i="8"/>
  <c r="T122" i="6"/>
  <c r="S128" i="6"/>
  <c r="S150" i="8"/>
  <c r="S120" i="6"/>
  <c r="S142" i="8"/>
  <c r="S115" i="6"/>
  <c r="S137" i="8"/>
  <c r="S131" i="6"/>
  <c r="S153" i="8"/>
  <c r="R59" i="6"/>
  <c r="S126" i="6"/>
  <c r="S148" i="8"/>
  <c r="U47" i="4"/>
  <c r="U6" i="8" s="1"/>
  <c r="V55" i="4"/>
  <c r="V14" i="8" s="1"/>
  <c r="U45" i="4"/>
  <c r="U4" i="8" s="1"/>
  <c r="U50" i="4"/>
  <c r="U9" i="8" s="1"/>
  <c r="U62" i="4"/>
  <c r="U21" i="8" s="1"/>
  <c r="T43" i="8"/>
  <c r="U61" i="4"/>
  <c r="U20" i="8" s="1"/>
  <c r="U53" i="4"/>
  <c r="U12" i="8" s="1"/>
  <c r="U52" i="4"/>
  <c r="U11" i="8" s="1"/>
  <c r="T33" i="8"/>
  <c r="U57" i="4"/>
  <c r="U16" i="8" s="1"/>
  <c r="T38" i="8"/>
  <c r="V56" i="4"/>
  <c r="V15" i="8" s="1"/>
  <c r="T35" i="8"/>
  <c r="U46" i="4"/>
  <c r="U5" i="8" s="1"/>
  <c r="U54" i="4"/>
  <c r="U13" i="8" s="1"/>
  <c r="U48" i="4"/>
  <c r="U7" i="8" s="1"/>
  <c r="T29" i="8"/>
  <c r="U49" i="4"/>
  <c r="U8" i="8" s="1"/>
  <c r="T30" i="8"/>
  <c r="U51" i="4"/>
  <c r="U10" i="8" s="1"/>
  <c r="T32" i="8"/>
  <c r="U60" i="4"/>
  <c r="U19" i="8" s="1"/>
  <c r="S51" i="8"/>
  <c r="U36" i="4"/>
  <c r="T31" i="8"/>
  <c r="T141" i="8" s="1"/>
  <c r="U30" i="4"/>
  <c r="U27" i="4"/>
  <c r="S22" i="8"/>
  <c r="U26" i="4"/>
  <c r="T28" i="8"/>
  <c r="U37" i="4"/>
  <c r="T17" i="6"/>
  <c r="T39" i="6" s="1"/>
  <c r="U35" i="4"/>
  <c r="Q70" i="8"/>
  <c r="T37" i="8"/>
  <c r="R72" i="8"/>
  <c r="R94" i="8" s="1"/>
  <c r="U39" i="4"/>
  <c r="T41" i="8"/>
  <c r="S52" i="8"/>
  <c r="S74" i="8" s="1"/>
  <c r="S96" i="8" s="1"/>
  <c r="S50" i="8"/>
  <c r="V38" i="4"/>
  <c r="U28" i="4"/>
  <c r="R85" i="8"/>
  <c r="R107" i="8" s="1"/>
  <c r="S63" i="8"/>
  <c r="S85" i="8" s="1"/>
  <c r="U40" i="4"/>
  <c r="T42" i="8"/>
  <c r="U29" i="4"/>
  <c r="U9" i="6" s="1"/>
  <c r="U31" i="6" s="1"/>
  <c r="R78" i="8"/>
  <c r="S56" i="8"/>
  <c r="U24" i="4"/>
  <c r="U25" i="4"/>
  <c r="T27" i="8"/>
  <c r="U32" i="4"/>
  <c r="U12" i="6" s="1"/>
  <c r="U34" i="6" s="1"/>
  <c r="T34" i="8"/>
  <c r="T144" i="8" s="1"/>
  <c r="U34" i="4"/>
  <c r="U14" i="6" s="1"/>
  <c r="U36" i="6" s="1"/>
  <c r="T36" i="8"/>
  <c r="T146" i="8" s="1"/>
  <c r="R48" i="8"/>
  <c r="U41" i="4"/>
  <c r="U31" i="4"/>
  <c r="S26" i="8"/>
  <c r="V11" i="4"/>
  <c r="U15" i="4"/>
  <c r="T16" i="6"/>
  <c r="T38" i="6" s="1"/>
  <c r="U9" i="4"/>
  <c r="T10" i="6"/>
  <c r="T32" i="6" s="1"/>
  <c r="U10" i="4"/>
  <c r="T11" i="6"/>
  <c r="T33" i="6" s="1"/>
  <c r="U5" i="4"/>
  <c r="T6" i="6"/>
  <c r="T28" i="6" s="1"/>
  <c r="U17" i="4"/>
  <c r="T18" i="6"/>
  <c r="T40" i="6" s="1"/>
  <c r="W16" i="4"/>
  <c r="U33" i="4"/>
  <c r="T13" i="6"/>
  <c r="T35" i="6" s="1"/>
  <c r="U19" i="4"/>
  <c r="T20" i="6"/>
  <c r="T42" i="6" s="1"/>
  <c r="U6" i="4"/>
  <c r="T7" i="6"/>
  <c r="U14" i="4"/>
  <c r="T15" i="6"/>
  <c r="U7" i="4"/>
  <c r="T8" i="6"/>
  <c r="T30" i="6" s="1"/>
  <c r="U20" i="4"/>
  <c r="T21" i="6"/>
  <c r="T43" i="6" s="1"/>
  <c r="T58" i="6"/>
  <c r="S80" i="6"/>
  <c r="S102" i="6" s="1"/>
  <c r="R70" i="6"/>
  <c r="R92" i="6" s="1"/>
  <c r="S48" i="6"/>
  <c r="W12" i="4"/>
  <c r="S52" i="6"/>
  <c r="R74" i="6"/>
  <c r="S22" i="6"/>
  <c r="R84" i="6"/>
  <c r="S62" i="6"/>
  <c r="S60" i="6"/>
  <c r="R82" i="6"/>
  <c r="V8" i="4"/>
  <c r="U18" i="4"/>
  <c r="T19" i="6"/>
  <c r="T41" i="6" s="1"/>
  <c r="U4" i="4"/>
  <c r="T5" i="6"/>
  <c r="T27" i="6" s="1"/>
  <c r="V13" i="4"/>
  <c r="U3" i="4"/>
  <c r="T4" i="6"/>
  <c r="T29" i="6" l="1"/>
  <c r="R62" i="8"/>
  <c r="R84" i="8" s="1"/>
  <c r="P75" i="8"/>
  <c r="Q53" i="8"/>
  <c r="P97" i="8"/>
  <c r="P119" i="8"/>
  <c r="O97" i="8"/>
  <c r="O119" i="8" s="1"/>
  <c r="R50" i="6"/>
  <c r="Q72" i="6"/>
  <c r="Q94" i="6" s="1"/>
  <c r="Q116" i="8" s="1"/>
  <c r="S61" i="6"/>
  <c r="S83" i="6" s="1"/>
  <c r="S105" i="6" s="1"/>
  <c r="S51" i="6"/>
  <c r="M132" i="8"/>
  <c r="S44" i="6"/>
  <c r="S139" i="8"/>
  <c r="R104" i="6"/>
  <c r="Q104" i="6"/>
  <c r="R63" i="6"/>
  <c r="Q85" i="6"/>
  <c r="Q107" i="6" s="1"/>
  <c r="Q129" i="8" s="1"/>
  <c r="R53" i="6"/>
  <c r="R75" i="6" s="1"/>
  <c r="R97" i="6" s="1"/>
  <c r="R73" i="6"/>
  <c r="R95" i="6" s="1"/>
  <c r="R117" i="8" s="1"/>
  <c r="S59" i="6"/>
  <c r="S81" i="6" s="1"/>
  <c r="R49" i="6"/>
  <c r="R71" i="6" s="1"/>
  <c r="R93" i="6" s="1"/>
  <c r="T37" i="6"/>
  <c r="T125" i="6" s="1"/>
  <c r="S125" i="6"/>
  <c r="S132" i="6" s="1"/>
  <c r="R81" i="6"/>
  <c r="R103" i="6" s="1"/>
  <c r="Q86" i="6"/>
  <c r="Q108" i="6" s="1"/>
  <c r="R64" i="6"/>
  <c r="P108" i="6"/>
  <c r="P130" i="8" s="1"/>
  <c r="S147" i="8"/>
  <c r="R58" i="8"/>
  <c r="R80" i="8" s="1"/>
  <c r="R102" i="8" s="1"/>
  <c r="R124" i="8" s="1"/>
  <c r="Q54" i="6"/>
  <c r="P76" i="6"/>
  <c r="P98" i="6" s="1"/>
  <c r="Q100" i="6"/>
  <c r="Q122" i="8" s="1"/>
  <c r="R57" i="8"/>
  <c r="R79" i="8" s="1"/>
  <c r="R101" i="8" s="1"/>
  <c r="O109" i="8"/>
  <c r="Q93" i="8"/>
  <c r="Q115" i="8" s="1"/>
  <c r="P87" i="8"/>
  <c r="Q109" i="8" s="1"/>
  <c r="R65" i="8"/>
  <c r="R87" i="8" s="1"/>
  <c r="Q102" i="8"/>
  <c r="Q124" i="8" s="1"/>
  <c r="R154" i="8"/>
  <c r="R106" i="8"/>
  <c r="S107" i="8"/>
  <c r="R49" i="8"/>
  <c r="Q104" i="8"/>
  <c r="R55" i="8"/>
  <c r="S55" i="8" s="1"/>
  <c r="S77" i="8" s="1"/>
  <c r="Q128" i="8"/>
  <c r="Q86" i="8"/>
  <c r="Q108" i="8" s="1"/>
  <c r="R64" i="8"/>
  <c r="S62" i="8"/>
  <c r="S84" i="8" s="1"/>
  <c r="S106" i="8" s="1"/>
  <c r="T26" i="8"/>
  <c r="T44" i="8" s="1"/>
  <c r="S44" i="8"/>
  <c r="Q61" i="8"/>
  <c r="R61" i="8" s="1"/>
  <c r="R83" i="8" s="1"/>
  <c r="O109" i="6"/>
  <c r="P99" i="6"/>
  <c r="P121" i="8" s="1"/>
  <c r="P103" i="8"/>
  <c r="P125" i="8" s="1"/>
  <c r="P105" i="8"/>
  <c r="P127" i="8" s="1"/>
  <c r="O103" i="8"/>
  <c r="O125" i="8" s="1"/>
  <c r="R100" i="6"/>
  <c r="R100" i="8"/>
  <c r="Q92" i="8"/>
  <c r="Q114" i="8" s="1"/>
  <c r="P100" i="6"/>
  <c r="P122" i="8" s="1"/>
  <c r="R106" i="6"/>
  <c r="P104" i="8"/>
  <c r="P126" i="8" s="1"/>
  <c r="R96" i="6"/>
  <c r="R118" i="8" s="1"/>
  <c r="O88" i="6"/>
  <c r="Q59" i="8"/>
  <c r="R59" i="8" s="1"/>
  <c r="R81" i="8" s="1"/>
  <c r="N110" i="6"/>
  <c r="P79" i="6"/>
  <c r="P66" i="6"/>
  <c r="Q57" i="6"/>
  <c r="P87" i="6"/>
  <c r="Q65" i="6"/>
  <c r="Q87" i="6" s="1"/>
  <c r="S56" i="6"/>
  <c r="N120" i="8"/>
  <c r="N132" i="8" s="1"/>
  <c r="N110" i="8"/>
  <c r="R55" i="6"/>
  <c r="R77" i="6" s="1"/>
  <c r="Q77" i="6"/>
  <c r="O88" i="8"/>
  <c r="Q54" i="8"/>
  <c r="R54" i="8" s="1"/>
  <c r="R76" i="8" s="1"/>
  <c r="P76" i="8"/>
  <c r="P66" i="8"/>
  <c r="R60" i="8"/>
  <c r="U18" i="8"/>
  <c r="U40" i="8" s="1"/>
  <c r="V59" i="4"/>
  <c r="S136" i="8"/>
  <c r="U17" i="8"/>
  <c r="U39" i="8" s="1"/>
  <c r="V58" i="4"/>
  <c r="T130" i="6"/>
  <c r="T152" i="8"/>
  <c r="T126" i="6"/>
  <c r="T148" i="8"/>
  <c r="T131" i="6"/>
  <c r="T153" i="8"/>
  <c r="T123" i="6"/>
  <c r="T145" i="8"/>
  <c r="U124" i="6"/>
  <c r="T118" i="6"/>
  <c r="T140" i="8"/>
  <c r="T116" i="6"/>
  <c r="T138" i="8"/>
  <c r="U122" i="6"/>
  <c r="T129" i="6"/>
  <c r="T151" i="8"/>
  <c r="T128" i="6"/>
  <c r="T150" i="8"/>
  <c r="T115" i="6"/>
  <c r="T137" i="8"/>
  <c r="T121" i="6"/>
  <c r="T143" i="8"/>
  <c r="T61" i="6"/>
  <c r="T83" i="6" s="1"/>
  <c r="T105" i="6" s="1"/>
  <c r="T127" i="6"/>
  <c r="T149" i="8"/>
  <c r="U119" i="6"/>
  <c r="T117" i="6"/>
  <c r="T139" i="8"/>
  <c r="T120" i="6"/>
  <c r="T142" i="8"/>
  <c r="V60" i="4"/>
  <c r="V19" i="8" s="1"/>
  <c r="V51" i="4"/>
  <c r="V10" i="8" s="1"/>
  <c r="V62" i="4"/>
  <c r="V21" i="8" s="1"/>
  <c r="U43" i="8"/>
  <c r="W56" i="4"/>
  <c r="W15" i="8" s="1"/>
  <c r="V57" i="4"/>
  <c r="V16" i="8" s="1"/>
  <c r="V50" i="4"/>
  <c r="V9" i="8" s="1"/>
  <c r="U31" i="8"/>
  <c r="U141" i="8" s="1"/>
  <c r="V49" i="4"/>
  <c r="V8" i="8" s="1"/>
  <c r="V48" i="4"/>
  <c r="V7" i="8" s="1"/>
  <c r="U29" i="8"/>
  <c r="V54" i="4"/>
  <c r="V13" i="8" s="1"/>
  <c r="V45" i="4"/>
  <c r="V4" i="8" s="1"/>
  <c r="V53" i="4"/>
  <c r="V12" i="8" s="1"/>
  <c r="W55" i="4"/>
  <c r="W14" i="8" s="1"/>
  <c r="V52" i="4"/>
  <c r="V11" i="8" s="1"/>
  <c r="V46" i="4"/>
  <c r="V5" i="8" s="1"/>
  <c r="U35" i="8"/>
  <c r="V61" i="4"/>
  <c r="V20" i="8" s="1"/>
  <c r="U42" i="8"/>
  <c r="V47" i="4"/>
  <c r="V6" i="8" s="1"/>
  <c r="U32" i="8"/>
  <c r="T22" i="8"/>
  <c r="V34" i="4"/>
  <c r="V14" i="6" s="1"/>
  <c r="V36" i="6" s="1"/>
  <c r="U36" i="8"/>
  <c r="U146" i="8" s="1"/>
  <c r="S78" i="8"/>
  <c r="S100" i="8" s="1"/>
  <c r="V39" i="4"/>
  <c r="U41" i="8"/>
  <c r="S72" i="8"/>
  <c r="S94" i="8" s="1"/>
  <c r="S48" i="8"/>
  <c r="T56" i="8"/>
  <c r="V27" i="4"/>
  <c r="S73" i="8"/>
  <c r="S95" i="8" s="1"/>
  <c r="T51" i="8"/>
  <c r="V36" i="4"/>
  <c r="U38" i="8"/>
  <c r="V37" i="4"/>
  <c r="U17" i="6"/>
  <c r="U39" i="6" s="1"/>
  <c r="V28" i="4"/>
  <c r="U30" i="8"/>
  <c r="V32" i="4"/>
  <c r="V12" i="6" s="1"/>
  <c r="V34" i="6" s="1"/>
  <c r="U34" i="8"/>
  <c r="U144" i="8" s="1"/>
  <c r="V40" i="4"/>
  <c r="V24" i="4"/>
  <c r="V41" i="4"/>
  <c r="T52" i="8"/>
  <c r="T50" i="8"/>
  <c r="V31" i="4"/>
  <c r="U33" i="8"/>
  <c r="W38" i="4"/>
  <c r="V25" i="4"/>
  <c r="U27" i="8"/>
  <c r="V29" i="4"/>
  <c r="V9" i="6" s="1"/>
  <c r="V31" i="6" s="1"/>
  <c r="V26" i="4"/>
  <c r="U28" i="8"/>
  <c r="R70" i="8"/>
  <c r="T63" i="8"/>
  <c r="V35" i="4"/>
  <c r="U37" i="8"/>
  <c r="V30" i="4"/>
  <c r="V18" i="4"/>
  <c r="U19" i="6"/>
  <c r="U41" i="6" s="1"/>
  <c r="W8" i="4"/>
  <c r="V5" i="4"/>
  <c r="U6" i="6"/>
  <c r="U28" i="6" s="1"/>
  <c r="T62" i="6"/>
  <c r="S84" i="6"/>
  <c r="S70" i="6"/>
  <c r="S92" i="6" s="1"/>
  <c r="V6" i="4"/>
  <c r="U7" i="6"/>
  <c r="U29" i="6" s="1"/>
  <c r="T60" i="6"/>
  <c r="S82" i="6"/>
  <c r="S104" i="6" s="1"/>
  <c r="V10" i="4"/>
  <c r="U11" i="6"/>
  <c r="U33" i="6" s="1"/>
  <c r="V20" i="4"/>
  <c r="U21" i="6"/>
  <c r="U43" i="6" s="1"/>
  <c r="V9" i="4"/>
  <c r="U10" i="6"/>
  <c r="U32" i="6" s="1"/>
  <c r="V17" i="4"/>
  <c r="U18" i="6"/>
  <c r="U40" i="6" s="1"/>
  <c r="T52" i="6"/>
  <c r="S74" i="6"/>
  <c r="V19" i="4"/>
  <c r="U20" i="6"/>
  <c r="U42" i="6" s="1"/>
  <c r="X12" i="4"/>
  <c r="T51" i="6"/>
  <c r="S73" i="6"/>
  <c r="V15" i="4"/>
  <c r="U16" i="6"/>
  <c r="U38" i="6" s="1"/>
  <c r="T22" i="6"/>
  <c r="W11" i="4"/>
  <c r="V4" i="4"/>
  <c r="U5" i="6"/>
  <c r="U27" i="6" s="1"/>
  <c r="T26" i="6"/>
  <c r="X16" i="4"/>
  <c r="V14" i="4"/>
  <c r="U15" i="6"/>
  <c r="U37" i="6" s="1"/>
  <c r="V3" i="4"/>
  <c r="U4" i="6"/>
  <c r="U58" i="6"/>
  <c r="T80" i="6"/>
  <c r="T102" i="6" s="1"/>
  <c r="W13" i="4"/>
  <c r="V33" i="4"/>
  <c r="U13" i="6"/>
  <c r="U35" i="6" s="1"/>
  <c r="V7" i="4"/>
  <c r="U8" i="6"/>
  <c r="U30" i="6" s="1"/>
  <c r="Q75" i="8" l="1"/>
  <c r="R53" i="8"/>
  <c r="Q126" i="8"/>
  <c r="S50" i="6"/>
  <c r="R72" i="6"/>
  <c r="R94" i="6" s="1"/>
  <c r="R116" i="8" s="1"/>
  <c r="S95" i="6"/>
  <c r="S117" i="8" s="1"/>
  <c r="S53" i="6"/>
  <c r="S75" i="6" s="1"/>
  <c r="S97" i="6" s="1"/>
  <c r="T44" i="6"/>
  <c r="T147" i="8"/>
  <c r="T59" i="6"/>
  <c r="R85" i="6"/>
  <c r="R107" i="6" s="1"/>
  <c r="R129" i="8" s="1"/>
  <c r="S63" i="6"/>
  <c r="S49" i="6"/>
  <c r="S103" i="6"/>
  <c r="S154" i="8"/>
  <c r="R86" i="6"/>
  <c r="R108" i="6" s="1"/>
  <c r="S64" i="6"/>
  <c r="S58" i="8"/>
  <c r="Q130" i="8"/>
  <c r="R122" i="8"/>
  <c r="Q76" i="6"/>
  <c r="Q98" i="6" s="1"/>
  <c r="R54" i="6"/>
  <c r="R99" i="6"/>
  <c r="S57" i="8"/>
  <c r="S79" i="8" s="1"/>
  <c r="S101" i="8" s="1"/>
  <c r="R109" i="8"/>
  <c r="T55" i="8"/>
  <c r="U55" i="8" s="1"/>
  <c r="U77" i="8" s="1"/>
  <c r="R128" i="8"/>
  <c r="O131" i="8"/>
  <c r="P109" i="8"/>
  <c r="S65" i="8"/>
  <c r="R77" i="8"/>
  <c r="R99" i="8" s="1"/>
  <c r="R71" i="8"/>
  <c r="R93" i="8" s="1"/>
  <c r="R115" i="8" s="1"/>
  <c r="S49" i="8"/>
  <c r="R86" i="8"/>
  <c r="R108" i="8" s="1"/>
  <c r="S64" i="8"/>
  <c r="S86" i="8" s="1"/>
  <c r="Q83" i="8"/>
  <c r="R105" i="8" s="1"/>
  <c r="R127" i="8" s="1"/>
  <c r="U26" i="8"/>
  <c r="U44" i="8" s="1"/>
  <c r="S61" i="8"/>
  <c r="S83" i="8" s="1"/>
  <c r="T62" i="8"/>
  <c r="T84" i="8" s="1"/>
  <c r="T106" i="8" s="1"/>
  <c r="Q99" i="6"/>
  <c r="Q121" i="8" s="1"/>
  <c r="S96" i="6"/>
  <c r="S118" i="8" s="1"/>
  <c r="P101" i="6"/>
  <c r="P88" i="8"/>
  <c r="P98" i="8"/>
  <c r="Q109" i="6"/>
  <c r="Q131" i="8" s="1"/>
  <c r="S106" i="6"/>
  <c r="S128" i="8" s="1"/>
  <c r="R92" i="8"/>
  <c r="R114" i="8" s="1"/>
  <c r="P109" i="6"/>
  <c r="R57" i="6"/>
  <c r="Q79" i="6"/>
  <c r="Q101" i="6" s="1"/>
  <c r="P88" i="6"/>
  <c r="Q66" i="6"/>
  <c r="R65" i="6"/>
  <c r="R87" i="6" s="1"/>
  <c r="O123" i="8"/>
  <c r="O110" i="6"/>
  <c r="T56" i="6"/>
  <c r="S78" i="6"/>
  <c r="Q81" i="8"/>
  <c r="Q103" i="8" s="1"/>
  <c r="S59" i="8"/>
  <c r="S55" i="6"/>
  <c r="S77" i="6" s="1"/>
  <c r="Q76" i="8"/>
  <c r="Q98" i="8" s="1"/>
  <c r="S54" i="8"/>
  <c r="S76" i="8" s="1"/>
  <c r="Q66" i="8"/>
  <c r="O120" i="8"/>
  <c r="O110" i="8"/>
  <c r="R66" i="8"/>
  <c r="S60" i="8"/>
  <c r="S82" i="8" s="1"/>
  <c r="R82" i="8"/>
  <c r="V17" i="8"/>
  <c r="V39" i="8" s="1"/>
  <c r="W58" i="4"/>
  <c r="V18" i="8"/>
  <c r="V40" i="8" s="1"/>
  <c r="W59" i="4"/>
  <c r="U121" i="6"/>
  <c r="U143" i="8"/>
  <c r="U126" i="6"/>
  <c r="U148" i="8"/>
  <c r="U116" i="6"/>
  <c r="U138" i="8"/>
  <c r="U115" i="6"/>
  <c r="U137" i="8"/>
  <c r="V119" i="6"/>
  <c r="V124" i="6"/>
  <c r="U129" i="6"/>
  <c r="U151" i="8"/>
  <c r="U130" i="6"/>
  <c r="U152" i="8"/>
  <c r="U120" i="6"/>
  <c r="U142" i="8"/>
  <c r="U117" i="6"/>
  <c r="U139" i="8"/>
  <c r="U61" i="6"/>
  <c r="U83" i="6" s="1"/>
  <c r="U105" i="6" s="1"/>
  <c r="U127" i="6"/>
  <c r="U149" i="8"/>
  <c r="V122" i="6"/>
  <c r="U125" i="6"/>
  <c r="U147" i="8"/>
  <c r="U131" i="6"/>
  <c r="U153" i="8"/>
  <c r="U118" i="6"/>
  <c r="U140" i="8"/>
  <c r="U128" i="6"/>
  <c r="U150" i="8"/>
  <c r="U123" i="6"/>
  <c r="U145" i="8"/>
  <c r="T114" i="6"/>
  <c r="T132" i="6" s="1"/>
  <c r="T136" i="8"/>
  <c r="W61" i="4"/>
  <c r="W20" i="8" s="1"/>
  <c r="W47" i="4"/>
  <c r="W6" i="8" s="1"/>
  <c r="V28" i="8"/>
  <c r="W50" i="4"/>
  <c r="W9" i="8" s="1"/>
  <c r="W46" i="4"/>
  <c r="W5" i="8" s="1"/>
  <c r="W54" i="4"/>
  <c r="W13" i="8" s="1"/>
  <c r="V35" i="8"/>
  <c r="X56" i="4"/>
  <c r="X15" i="8" s="1"/>
  <c r="W57" i="4"/>
  <c r="W16" i="8" s="1"/>
  <c r="W52" i="4"/>
  <c r="W11" i="8" s="1"/>
  <c r="X55" i="4"/>
  <c r="X14" i="8" s="1"/>
  <c r="W48" i="4"/>
  <c r="W7" i="8" s="1"/>
  <c r="W51" i="4"/>
  <c r="W10" i="8" s="1"/>
  <c r="V32" i="8"/>
  <c r="W45" i="4"/>
  <c r="W4" i="8" s="1"/>
  <c r="W62" i="4"/>
  <c r="W21" i="8" s="1"/>
  <c r="W53" i="4"/>
  <c r="W12" i="8" s="1"/>
  <c r="V34" i="8"/>
  <c r="V144" i="8" s="1"/>
  <c r="W49" i="4"/>
  <c r="W8" i="8" s="1"/>
  <c r="W60" i="4"/>
  <c r="W19" i="8" s="1"/>
  <c r="U50" i="8"/>
  <c r="U72" i="8" s="1"/>
  <c r="U52" i="8"/>
  <c r="V27" i="8"/>
  <c r="V42" i="8"/>
  <c r="U56" i="8"/>
  <c r="W35" i="4"/>
  <c r="V37" i="8"/>
  <c r="W36" i="4"/>
  <c r="V38" i="8"/>
  <c r="W39" i="4"/>
  <c r="V41" i="8"/>
  <c r="W26" i="4"/>
  <c r="U51" i="8"/>
  <c r="T78" i="8"/>
  <c r="T100" i="8" s="1"/>
  <c r="S70" i="8"/>
  <c r="S92" i="8" s="1"/>
  <c r="W41" i="4"/>
  <c r="V43" i="8"/>
  <c r="W40" i="4"/>
  <c r="W34" i="4"/>
  <c r="W14" i="6" s="1"/>
  <c r="W36" i="6" s="1"/>
  <c r="V36" i="8"/>
  <c r="V146" i="8" s="1"/>
  <c r="T74" i="8"/>
  <c r="T96" i="8" s="1"/>
  <c r="X38" i="4"/>
  <c r="W32" i="4"/>
  <c r="W12" i="6" s="1"/>
  <c r="W34" i="6" s="1"/>
  <c r="T85" i="8"/>
  <c r="T107" i="8" s="1"/>
  <c r="U63" i="8"/>
  <c r="W25" i="4"/>
  <c r="W31" i="4"/>
  <c r="V33" i="8"/>
  <c r="U22" i="8"/>
  <c r="T73" i="8"/>
  <c r="T95" i="8" s="1"/>
  <c r="W29" i="4"/>
  <c r="W9" i="6" s="1"/>
  <c r="W31" i="6" s="1"/>
  <c r="V31" i="8"/>
  <c r="V141" i="8" s="1"/>
  <c r="W24" i="4"/>
  <c r="W27" i="4"/>
  <c r="V29" i="8"/>
  <c r="T72" i="8"/>
  <c r="T94" i="8" s="1"/>
  <c r="W37" i="4"/>
  <c r="V17" i="6"/>
  <c r="V39" i="6" s="1"/>
  <c r="W30" i="4"/>
  <c r="W28" i="4"/>
  <c r="V30" i="8"/>
  <c r="T48" i="8"/>
  <c r="U26" i="6"/>
  <c r="U44" i="6" s="1"/>
  <c r="W14" i="4"/>
  <c r="V15" i="6"/>
  <c r="V37" i="6" s="1"/>
  <c r="W33" i="4"/>
  <c r="V13" i="6"/>
  <c r="V35" i="6" s="1"/>
  <c r="Y16" i="4"/>
  <c r="U62" i="6"/>
  <c r="T84" i="6"/>
  <c r="W18" i="4"/>
  <c r="V19" i="6"/>
  <c r="V41" i="6" s="1"/>
  <c r="W5" i="4"/>
  <c r="V6" i="6"/>
  <c r="V28" i="6" s="1"/>
  <c r="W19" i="4"/>
  <c r="V20" i="6"/>
  <c r="V42" i="6" s="1"/>
  <c r="W9" i="4"/>
  <c r="V10" i="6"/>
  <c r="V32" i="6" s="1"/>
  <c r="W10" i="4"/>
  <c r="V11" i="6"/>
  <c r="V33" i="6" s="1"/>
  <c r="V58" i="6"/>
  <c r="U80" i="6"/>
  <c r="U102" i="6" s="1"/>
  <c r="U52" i="6"/>
  <c r="T74" i="6"/>
  <c r="T96" i="6" s="1"/>
  <c r="U59" i="6"/>
  <c r="T81" i="6"/>
  <c r="T103" i="6" s="1"/>
  <c r="W20" i="4"/>
  <c r="V21" i="6"/>
  <c r="V43" i="6" s="1"/>
  <c r="W6" i="4"/>
  <c r="V7" i="6"/>
  <c r="V29" i="6" s="1"/>
  <c r="X13" i="4"/>
  <c r="W4" i="4"/>
  <c r="V5" i="6"/>
  <c r="V27" i="6" s="1"/>
  <c r="U22" i="6"/>
  <c r="U51" i="6"/>
  <c r="T73" i="6"/>
  <c r="T95" i="6" s="1"/>
  <c r="W17" i="4"/>
  <c r="V18" i="6"/>
  <c r="V40" i="6" s="1"/>
  <c r="X8" i="4"/>
  <c r="X11" i="4"/>
  <c r="W7" i="4"/>
  <c r="V8" i="6"/>
  <c r="V30" i="6" s="1"/>
  <c r="W3" i="4"/>
  <c r="V4" i="6"/>
  <c r="T48" i="6"/>
  <c r="Y12" i="4"/>
  <c r="U60" i="6"/>
  <c r="T82" i="6"/>
  <c r="T104" i="6" s="1"/>
  <c r="W15" i="4"/>
  <c r="V16" i="6"/>
  <c r="V38" i="6" s="1"/>
  <c r="T154" i="8" l="1"/>
  <c r="R75" i="8"/>
  <c r="S53" i="8"/>
  <c r="Q97" i="8"/>
  <c r="Q119" i="8" s="1"/>
  <c r="R97" i="8"/>
  <c r="R119" i="8" s="1"/>
  <c r="T53" i="6"/>
  <c r="U53" i="6" s="1"/>
  <c r="S72" i="6"/>
  <c r="S94" i="6" s="1"/>
  <c r="S116" i="8" s="1"/>
  <c r="T50" i="6"/>
  <c r="T63" i="6"/>
  <c r="S85" i="6"/>
  <c r="S107" i="6" s="1"/>
  <c r="S129" i="8" s="1"/>
  <c r="R130" i="8"/>
  <c r="T49" i="6"/>
  <c r="S71" i="6"/>
  <c r="S93" i="6" s="1"/>
  <c r="T77" i="8"/>
  <c r="T99" i="8" s="1"/>
  <c r="R121" i="8"/>
  <c r="T58" i="8"/>
  <c r="S80" i="8"/>
  <c r="S102" i="8" s="1"/>
  <c r="S124" i="8" s="1"/>
  <c r="S86" i="6"/>
  <c r="S108" i="6" s="1"/>
  <c r="T64" i="6"/>
  <c r="R66" i="6"/>
  <c r="S57" i="6"/>
  <c r="S79" i="6" s="1"/>
  <c r="S54" i="6"/>
  <c r="R76" i="6"/>
  <c r="R98" i="6" s="1"/>
  <c r="P110" i="6"/>
  <c r="P123" i="8"/>
  <c r="P131" i="8"/>
  <c r="T57" i="8"/>
  <c r="T79" i="8" s="1"/>
  <c r="T101" i="8" s="1"/>
  <c r="O132" i="8"/>
  <c r="S105" i="8"/>
  <c r="S127" i="8" s="1"/>
  <c r="S87" i="8"/>
  <c r="T65" i="8"/>
  <c r="S99" i="8"/>
  <c r="U48" i="8"/>
  <c r="U70" i="8" s="1"/>
  <c r="T64" i="8"/>
  <c r="S108" i="8"/>
  <c r="S71" i="8"/>
  <c r="T49" i="8"/>
  <c r="R103" i="8"/>
  <c r="R125" i="8" s="1"/>
  <c r="U94" i="8"/>
  <c r="Q105" i="8"/>
  <c r="Q127" i="8" s="1"/>
  <c r="T60" i="8"/>
  <c r="T82" i="8" s="1"/>
  <c r="T104" i="8" s="1"/>
  <c r="T126" i="8" s="1"/>
  <c r="U62" i="8"/>
  <c r="U84" i="8" s="1"/>
  <c r="U106" i="8" s="1"/>
  <c r="T61" i="8"/>
  <c r="T106" i="6"/>
  <c r="T128" i="8" s="1"/>
  <c r="S98" i="8"/>
  <c r="R109" i="6"/>
  <c r="R131" i="8" s="1"/>
  <c r="S99" i="6"/>
  <c r="R104" i="8"/>
  <c r="R126" i="8" s="1"/>
  <c r="S104" i="8"/>
  <c r="S126" i="8" s="1"/>
  <c r="S100" i="6"/>
  <c r="S122" i="8" s="1"/>
  <c r="R98" i="8"/>
  <c r="U56" i="6"/>
  <c r="U78" i="6" s="1"/>
  <c r="T78" i="6"/>
  <c r="T100" i="6" s="1"/>
  <c r="T122" i="8" s="1"/>
  <c r="T54" i="8"/>
  <c r="S66" i="8"/>
  <c r="S65" i="6"/>
  <c r="T55" i="6"/>
  <c r="R88" i="8"/>
  <c r="S81" i="8"/>
  <c r="T59" i="8"/>
  <c r="Q88" i="6"/>
  <c r="Q125" i="8"/>
  <c r="R79" i="6"/>
  <c r="R101" i="6" s="1"/>
  <c r="P110" i="8"/>
  <c r="P120" i="8"/>
  <c r="Q88" i="8"/>
  <c r="T118" i="8"/>
  <c r="W18" i="8"/>
  <c r="W40" i="8" s="1"/>
  <c r="X59" i="4"/>
  <c r="W17" i="8"/>
  <c r="W39" i="8" s="1"/>
  <c r="X58" i="4"/>
  <c r="T117" i="8"/>
  <c r="S114" i="8"/>
  <c r="V129" i="6"/>
  <c r="V151" i="8"/>
  <c r="W122" i="6"/>
  <c r="V115" i="6"/>
  <c r="V137" i="8"/>
  <c r="V120" i="6"/>
  <c r="V142" i="8"/>
  <c r="V123" i="6"/>
  <c r="V145" i="8"/>
  <c r="V61" i="6"/>
  <c r="V83" i="6" s="1"/>
  <c r="V105" i="6" s="1"/>
  <c r="V127" i="6"/>
  <c r="V149" i="8"/>
  <c r="V130" i="6"/>
  <c r="V152" i="8"/>
  <c r="V125" i="6"/>
  <c r="V147" i="8"/>
  <c r="V121" i="6"/>
  <c r="V143" i="8"/>
  <c r="U114" i="6"/>
  <c r="U132" i="6" s="1"/>
  <c r="U136" i="8"/>
  <c r="U154" i="8" s="1"/>
  <c r="W124" i="6"/>
  <c r="V117" i="6"/>
  <c r="V139" i="8"/>
  <c r="V131" i="6"/>
  <c r="V153" i="8"/>
  <c r="V116" i="6"/>
  <c r="V138" i="8"/>
  <c r="V118" i="6"/>
  <c r="V140" i="8"/>
  <c r="W119" i="6"/>
  <c r="V126" i="6"/>
  <c r="V148" i="8"/>
  <c r="V128" i="6"/>
  <c r="V150" i="8"/>
  <c r="X51" i="4"/>
  <c r="X10" i="8" s="1"/>
  <c r="Y56" i="4"/>
  <c r="Y15" i="8" s="1"/>
  <c r="X49" i="4"/>
  <c r="X8" i="8" s="1"/>
  <c r="X53" i="4"/>
  <c r="X12" i="8" s="1"/>
  <c r="W34" i="8"/>
  <c r="W144" i="8" s="1"/>
  <c r="Y55" i="4"/>
  <c r="Y14" i="8" s="1"/>
  <c r="X46" i="4"/>
  <c r="X5" i="8" s="1"/>
  <c r="W27" i="8"/>
  <c r="X60" i="4"/>
  <c r="X19" i="8" s="1"/>
  <c r="X48" i="4"/>
  <c r="X7" i="8" s="1"/>
  <c r="X52" i="4"/>
  <c r="X11" i="8" s="1"/>
  <c r="W33" i="8"/>
  <c r="X50" i="4"/>
  <c r="X9" i="8" s="1"/>
  <c r="W35" i="8"/>
  <c r="X62" i="4"/>
  <c r="X21" i="8" s="1"/>
  <c r="X47" i="4"/>
  <c r="X6" i="8" s="1"/>
  <c r="X54" i="4"/>
  <c r="X13" i="8" s="1"/>
  <c r="X45" i="4"/>
  <c r="X4" i="8" s="1"/>
  <c r="X57" i="4"/>
  <c r="X16" i="8" s="1"/>
  <c r="X61" i="4"/>
  <c r="X20" i="8" s="1"/>
  <c r="V50" i="8"/>
  <c r="V72" i="8" s="1"/>
  <c r="V94" i="8" s="1"/>
  <c r="V22" i="8"/>
  <c r="V55" i="8"/>
  <c r="V56" i="8"/>
  <c r="W30" i="8"/>
  <c r="Y38" i="4"/>
  <c r="V26" i="8"/>
  <c r="V44" i="8" s="1"/>
  <c r="X41" i="4"/>
  <c r="W43" i="8"/>
  <c r="X39" i="4"/>
  <c r="W41" i="8"/>
  <c r="T70" i="8"/>
  <c r="T92" i="8" s="1"/>
  <c r="X25" i="4"/>
  <c r="X37" i="4"/>
  <c r="W17" i="6"/>
  <c r="W39" i="6" s="1"/>
  <c r="W42" i="8"/>
  <c r="X31" i="4"/>
  <c r="X28" i="4"/>
  <c r="X35" i="4"/>
  <c r="W37" i="8"/>
  <c r="X30" i="4"/>
  <c r="W32" i="8"/>
  <c r="U74" i="8"/>
  <c r="U96" i="8" s="1"/>
  <c r="V52" i="8"/>
  <c r="X40" i="4"/>
  <c r="X36" i="4"/>
  <c r="W38" i="8"/>
  <c r="X34" i="4"/>
  <c r="W36" i="8"/>
  <c r="W146" i="8" s="1"/>
  <c r="U73" i="8"/>
  <c r="U95" i="8" s="1"/>
  <c r="V51" i="8"/>
  <c r="X24" i="4"/>
  <c r="X29" i="4"/>
  <c r="X9" i="6" s="1"/>
  <c r="X31" i="6" s="1"/>
  <c r="W31" i="8"/>
  <c r="W141" i="8" s="1"/>
  <c r="U78" i="8"/>
  <c r="X27" i="4"/>
  <c r="W29" i="8"/>
  <c r="U85" i="8"/>
  <c r="U107" i="8" s="1"/>
  <c r="V63" i="8"/>
  <c r="X32" i="4"/>
  <c r="X12" i="6" s="1"/>
  <c r="X34" i="6" s="1"/>
  <c r="X26" i="4"/>
  <c r="W28" i="8"/>
  <c r="V59" i="6"/>
  <c r="U81" i="6"/>
  <c r="U103" i="6" s="1"/>
  <c r="X15" i="4"/>
  <c r="W16" i="6"/>
  <c r="W38" i="6" s="1"/>
  <c r="X18" i="4"/>
  <c r="W19" i="6"/>
  <c r="W41" i="6" s="1"/>
  <c r="X14" i="4"/>
  <c r="W15" i="6"/>
  <c r="W37" i="6" s="1"/>
  <c r="V22" i="6"/>
  <c r="V62" i="6"/>
  <c r="U84" i="6"/>
  <c r="X4" i="4"/>
  <c r="W5" i="6"/>
  <c r="W27" i="6" s="1"/>
  <c r="Y13" i="4"/>
  <c r="X19" i="4"/>
  <c r="W20" i="6"/>
  <c r="W42" i="6" s="1"/>
  <c r="Z16" i="4"/>
  <c r="Y8" i="4"/>
  <c r="V60" i="6"/>
  <c r="U82" i="6"/>
  <c r="U104" i="6" s="1"/>
  <c r="W58" i="6"/>
  <c r="V80" i="6"/>
  <c r="V102" i="6" s="1"/>
  <c r="X5" i="4"/>
  <c r="W6" i="6"/>
  <c r="W28" i="6" s="1"/>
  <c r="V26" i="6"/>
  <c r="V44" i="6" s="1"/>
  <c r="X9" i="4"/>
  <c r="W10" i="6"/>
  <c r="W32" i="6" s="1"/>
  <c r="X7" i="4"/>
  <c r="W8" i="6"/>
  <c r="W30" i="6" s="1"/>
  <c r="V51" i="6"/>
  <c r="U73" i="6"/>
  <c r="U95" i="6" s="1"/>
  <c r="X20" i="4"/>
  <c r="W21" i="6"/>
  <c r="W43" i="6" s="1"/>
  <c r="X33" i="4"/>
  <c r="W13" i="6"/>
  <c r="W35" i="6" s="1"/>
  <c r="V52" i="6"/>
  <c r="U74" i="6"/>
  <c r="U96" i="6" s="1"/>
  <c r="X3" i="4"/>
  <c r="W4" i="6"/>
  <c r="Z12" i="4"/>
  <c r="X17" i="4"/>
  <c r="W18" i="6"/>
  <c r="W40" i="6" s="1"/>
  <c r="Y11" i="4"/>
  <c r="U48" i="6"/>
  <c r="T70" i="6"/>
  <c r="T92" i="6" s="1"/>
  <c r="X10" i="4"/>
  <c r="W11" i="6"/>
  <c r="W33" i="6" s="1"/>
  <c r="X6" i="4"/>
  <c r="W7" i="6"/>
  <c r="W29" i="6" s="1"/>
  <c r="T75" i="6" l="1"/>
  <c r="T97" i="6" s="1"/>
  <c r="S75" i="8"/>
  <c r="T53" i="8"/>
  <c r="S97" i="8"/>
  <c r="S119" i="8" s="1"/>
  <c r="T72" i="6"/>
  <c r="T94" i="6" s="1"/>
  <c r="T116" i="8" s="1"/>
  <c r="U50" i="6"/>
  <c r="U99" i="8"/>
  <c r="U63" i="6"/>
  <c r="T85" i="6"/>
  <c r="T107" i="6" s="1"/>
  <c r="T129" i="8" s="1"/>
  <c r="U49" i="6"/>
  <c r="T71" i="6"/>
  <c r="T93" i="6" s="1"/>
  <c r="T57" i="6"/>
  <c r="T79" i="6" s="1"/>
  <c r="V53" i="6"/>
  <c r="U75" i="6"/>
  <c r="U97" i="6" s="1"/>
  <c r="S130" i="8"/>
  <c r="P132" i="8"/>
  <c r="U64" i="6"/>
  <c r="T86" i="6"/>
  <c r="T108" i="6" s="1"/>
  <c r="T80" i="8"/>
  <c r="T102" i="8" s="1"/>
  <c r="T124" i="8" s="1"/>
  <c r="U58" i="8"/>
  <c r="T54" i="6"/>
  <c r="S76" i="6"/>
  <c r="S98" i="6" s="1"/>
  <c r="S120" i="8" s="1"/>
  <c r="V56" i="6"/>
  <c r="U100" i="6"/>
  <c r="U57" i="8"/>
  <c r="U79" i="8" s="1"/>
  <c r="U101" i="8" s="1"/>
  <c r="T87" i="8"/>
  <c r="T109" i="8" s="1"/>
  <c r="U65" i="8"/>
  <c r="S109" i="8"/>
  <c r="S121" i="8"/>
  <c r="U60" i="8"/>
  <c r="V60" i="8" s="1"/>
  <c r="V82" i="8" s="1"/>
  <c r="T86" i="8"/>
  <c r="T108" i="8" s="1"/>
  <c r="U64" i="8"/>
  <c r="T71" i="8"/>
  <c r="T93" i="8" s="1"/>
  <c r="U49" i="8"/>
  <c r="S93" i="8"/>
  <c r="S115" i="8" s="1"/>
  <c r="T66" i="8"/>
  <c r="T83" i="8"/>
  <c r="T105" i="8" s="1"/>
  <c r="T127" i="8" s="1"/>
  <c r="U61" i="8"/>
  <c r="U83" i="8" s="1"/>
  <c r="V62" i="8"/>
  <c r="V84" i="8" s="1"/>
  <c r="V106" i="8" s="1"/>
  <c r="S88" i="8"/>
  <c r="S103" i="8"/>
  <c r="S125" i="8" s="1"/>
  <c r="S101" i="6"/>
  <c r="U92" i="8"/>
  <c r="U100" i="8"/>
  <c r="U106" i="6"/>
  <c r="U128" i="8" s="1"/>
  <c r="U55" i="6"/>
  <c r="T77" i="6"/>
  <c r="R88" i="6"/>
  <c r="T65" i="6"/>
  <c r="S66" i="6"/>
  <c r="S87" i="6"/>
  <c r="S109" i="6" s="1"/>
  <c r="Q123" i="8"/>
  <c r="Q110" i="6"/>
  <c r="T81" i="8"/>
  <c r="U59" i="8"/>
  <c r="T76" i="8"/>
  <c r="T98" i="8" s="1"/>
  <c r="U54" i="8"/>
  <c r="U57" i="6"/>
  <c r="U79" i="6" s="1"/>
  <c r="R110" i="8"/>
  <c r="R120" i="8"/>
  <c r="Q110" i="8"/>
  <c r="Q120" i="8"/>
  <c r="X17" i="8"/>
  <c r="X39" i="8" s="1"/>
  <c r="Y58" i="4"/>
  <c r="U117" i="8"/>
  <c r="X18" i="8"/>
  <c r="X40" i="8" s="1"/>
  <c r="Y59" i="4"/>
  <c r="U118" i="8"/>
  <c r="W120" i="6"/>
  <c r="W142" i="8"/>
  <c r="W126" i="6"/>
  <c r="W148" i="8"/>
  <c r="X119" i="6"/>
  <c r="W123" i="6"/>
  <c r="W145" i="8"/>
  <c r="W125" i="6"/>
  <c r="W147" i="8"/>
  <c r="V114" i="6"/>
  <c r="V132" i="6" s="1"/>
  <c r="V136" i="8"/>
  <c r="V154" i="8" s="1"/>
  <c r="W121" i="6"/>
  <c r="W143" i="8"/>
  <c r="W131" i="6"/>
  <c r="W153" i="8"/>
  <c r="W130" i="6"/>
  <c r="W152" i="8"/>
  <c r="W118" i="6"/>
  <c r="W140" i="8"/>
  <c r="X122" i="6"/>
  <c r="W129" i="6"/>
  <c r="W151" i="8"/>
  <c r="W61" i="6"/>
  <c r="W83" i="6" s="1"/>
  <c r="W105" i="6" s="1"/>
  <c r="W127" i="6"/>
  <c r="W149" i="8"/>
  <c r="W115" i="6"/>
  <c r="W137" i="8"/>
  <c r="W116" i="6"/>
  <c r="W138" i="8"/>
  <c r="W117" i="6"/>
  <c r="W139" i="8"/>
  <c r="W128" i="6"/>
  <c r="W150" i="8"/>
  <c r="Y61" i="4"/>
  <c r="Y20" i="8" s="1"/>
  <c r="Y62" i="4"/>
  <c r="Y21" i="8" s="1"/>
  <c r="Y46" i="4"/>
  <c r="Y5" i="8" s="1"/>
  <c r="Y57" i="4"/>
  <c r="Y16" i="8" s="1"/>
  <c r="X38" i="8"/>
  <c r="Y52" i="4"/>
  <c r="Y11" i="8" s="1"/>
  <c r="X33" i="8"/>
  <c r="Y53" i="4"/>
  <c r="Y12" i="8" s="1"/>
  <c r="X34" i="8"/>
  <c r="X144" i="8" s="1"/>
  <c r="Y54" i="4"/>
  <c r="Y13" i="8" s="1"/>
  <c r="Y45" i="4"/>
  <c r="Y4" i="8" s="1"/>
  <c r="Y48" i="4"/>
  <c r="Y7" i="8" s="1"/>
  <c r="X29" i="8"/>
  <c r="Y49" i="4"/>
  <c r="Y8" i="8" s="1"/>
  <c r="X30" i="8"/>
  <c r="Y47" i="4"/>
  <c r="Y6" i="8" s="1"/>
  <c r="X28" i="8"/>
  <c r="Z56" i="4"/>
  <c r="Z15" i="8" s="1"/>
  <c r="Y50" i="4"/>
  <c r="Y9" i="8" s="1"/>
  <c r="Z55" i="4"/>
  <c r="Z14" i="8" s="1"/>
  <c r="X35" i="8"/>
  <c r="Y60" i="4"/>
  <c r="Y19" i="8" s="1"/>
  <c r="X41" i="8"/>
  <c r="Y51" i="4"/>
  <c r="Y10" i="8" s="1"/>
  <c r="W50" i="8"/>
  <c r="X36" i="8"/>
  <c r="Y31" i="4"/>
  <c r="X42" i="8"/>
  <c r="Y27" i="4"/>
  <c r="Y24" i="4"/>
  <c r="V78" i="8"/>
  <c r="W56" i="8"/>
  <c r="Y30" i="4"/>
  <c r="X32" i="8"/>
  <c r="Y36" i="4"/>
  <c r="Y35" i="4"/>
  <c r="X37" i="8"/>
  <c r="Y41" i="4"/>
  <c r="X43" i="8"/>
  <c r="Y34" i="4"/>
  <c r="Y14" i="6" s="1"/>
  <c r="Y37" i="4"/>
  <c r="X17" i="6"/>
  <c r="X39" i="6" s="1"/>
  <c r="W26" i="8"/>
  <c r="Y26" i="4"/>
  <c r="Y40" i="4"/>
  <c r="V48" i="8"/>
  <c r="W51" i="8"/>
  <c r="Y39" i="4"/>
  <c r="V77" i="8"/>
  <c r="V99" i="8" s="1"/>
  <c r="W55" i="8"/>
  <c r="V74" i="8"/>
  <c r="V96" i="8" s="1"/>
  <c r="W52" i="8"/>
  <c r="W74" i="8" s="1"/>
  <c r="Y28" i="4"/>
  <c r="Y29" i="4"/>
  <c r="Y9" i="6" s="1"/>
  <c r="Y31" i="6" s="1"/>
  <c r="X31" i="8"/>
  <c r="X141" i="8" s="1"/>
  <c r="Y25" i="4"/>
  <c r="X27" i="8"/>
  <c r="W22" i="8"/>
  <c r="X14" i="6"/>
  <c r="X36" i="6" s="1"/>
  <c r="Y32" i="4"/>
  <c r="V73" i="8"/>
  <c r="V95" i="8" s="1"/>
  <c r="V85" i="8"/>
  <c r="V107" i="8" s="1"/>
  <c r="W63" i="8"/>
  <c r="Z38" i="4"/>
  <c r="Y14" i="4"/>
  <c r="X15" i="6"/>
  <c r="X37" i="6" s="1"/>
  <c r="W59" i="6"/>
  <c r="V81" i="6"/>
  <c r="V103" i="6" s="1"/>
  <c r="Z13" i="4"/>
  <c r="Y6" i="4"/>
  <c r="X7" i="6"/>
  <c r="X29" i="6" s="1"/>
  <c r="Y3" i="4"/>
  <c r="X4" i="6"/>
  <c r="Y18" i="4"/>
  <c r="X19" i="6"/>
  <c r="X41" i="6" s="1"/>
  <c r="W60" i="6"/>
  <c r="V82" i="6"/>
  <c r="V104" i="6" s="1"/>
  <c r="Y4" i="4"/>
  <c r="X5" i="6"/>
  <c r="X27" i="6" s="1"/>
  <c r="W52" i="6"/>
  <c r="V74" i="6"/>
  <c r="V96" i="6" s="1"/>
  <c r="W22" i="6"/>
  <c r="Z11" i="4"/>
  <c r="Z8" i="4"/>
  <c r="W62" i="6"/>
  <c r="V84" i="6"/>
  <c r="Y15" i="4"/>
  <c r="X16" i="6"/>
  <c r="X38" i="6" s="1"/>
  <c r="W51" i="6"/>
  <c r="V73" i="6"/>
  <c r="V95" i="6" s="1"/>
  <c r="Y7" i="4"/>
  <c r="X8" i="6"/>
  <c r="X30" i="6" s="1"/>
  <c r="W26" i="6"/>
  <c r="W44" i="6" s="1"/>
  <c r="Y5" i="4"/>
  <c r="X6" i="6"/>
  <c r="X28" i="6" s="1"/>
  <c r="Y10" i="4"/>
  <c r="X11" i="6"/>
  <c r="X33" i="6" s="1"/>
  <c r="Y19" i="4"/>
  <c r="X20" i="6"/>
  <c r="X42" i="6" s="1"/>
  <c r="W80" i="6"/>
  <c r="W102" i="6" s="1"/>
  <c r="V48" i="6"/>
  <c r="U70" i="6"/>
  <c r="Y9" i="4"/>
  <c r="X10" i="6"/>
  <c r="X32" i="6" s="1"/>
  <c r="Y17" i="4"/>
  <c r="X18" i="6"/>
  <c r="X40" i="6" s="1"/>
  <c r="Y33" i="4"/>
  <c r="X13" i="6"/>
  <c r="X35" i="6" s="1"/>
  <c r="AA12" i="4"/>
  <c r="Y20" i="4"/>
  <c r="X21" i="6"/>
  <c r="X43" i="6" s="1"/>
  <c r="AA16" i="4"/>
  <c r="T75" i="8" l="1"/>
  <c r="U53" i="8"/>
  <c r="V50" i="6"/>
  <c r="U72" i="6"/>
  <c r="U94" i="6" s="1"/>
  <c r="U116" i="8" s="1"/>
  <c r="T115" i="8"/>
  <c r="V63" i="6"/>
  <c r="U85" i="6"/>
  <c r="U107" i="6" s="1"/>
  <c r="U129" i="8" s="1"/>
  <c r="V49" i="6"/>
  <c r="U71" i="6"/>
  <c r="U93" i="6" s="1"/>
  <c r="T130" i="8"/>
  <c r="U122" i="8"/>
  <c r="V75" i="6"/>
  <c r="V97" i="6" s="1"/>
  <c r="W53" i="6"/>
  <c r="U101" i="6"/>
  <c r="U123" i="8" s="1"/>
  <c r="U80" i="8"/>
  <c r="U102" i="8" s="1"/>
  <c r="U124" i="8" s="1"/>
  <c r="V58" i="8"/>
  <c r="V64" i="6"/>
  <c r="U86" i="6"/>
  <c r="U108" i="6" s="1"/>
  <c r="V78" i="6"/>
  <c r="V100" i="6" s="1"/>
  <c r="W56" i="6"/>
  <c r="U54" i="6"/>
  <c r="T76" i="6"/>
  <c r="T98" i="6" s="1"/>
  <c r="T120" i="8" s="1"/>
  <c r="V57" i="8"/>
  <c r="V79" i="8" s="1"/>
  <c r="V101" i="8" s="1"/>
  <c r="W60" i="8"/>
  <c r="W82" i="8" s="1"/>
  <c r="U87" i="8"/>
  <c r="V65" i="8"/>
  <c r="U82" i="8"/>
  <c r="U104" i="8" s="1"/>
  <c r="U126" i="8" s="1"/>
  <c r="S110" i="8"/>
  <c r="U86" i="8"/>
  <c r="U108" i="8" s="1"/>
  <c r="V64" i="8"/>
  <c r="W96" i="8"/>
  <c r="U105" i="8"/>
  <c r="U127" i="8" s="1"/>
  <c r="U71" i="8"/>
  <c r="V49" i="8"/>
  <c r="W62" i="8"/>
  <c r="W84" i="8" s="1"/>
  <c r="W106" i="8" s="1"/>
  <c r="X26" i="8"/>
  <c r="X44" i="8" s="1"/>
  <c r="W44" i="8"/>
  <c r="V61" i="8"/>
  <c r="T103" i="8"/>
  <c r="T125" i="8" s="1"/>
  <c r="V100" i="8"/>
  <c r="V106" i="6"/>
  <c r="V128" i="8" s="1"/>
  <c r="T99" i="6"/>
  <c r="T121" i="8" s="1"/>
  <c r="T101" i="6"/>
  <c r="T123" i="8" s="1"/>
  <c r="U92" i="6"/>
  <c r="U114" i="8" s="1"/>
  <c r="Q132" i="8"/>
  <c r="S131" i="8"/>
  <c r="S88" i="6"/>
  <c r="V59" i="8"/>
  <c r="V81" i="8" s="1"/>
  <c r="U81" i="8"/>
  <c r="U65" i="6"/>
  <c r="T66" i="6"/>
  <c r="T87" i="6"/>
  <c r="T109" i="6" s="1"/>
  <c r="R123" i="8"/>
  <c r="R132" i="8" s="1"/>
  <c r="R110" i="6"/>
  <c r="T88" i="8"/>
  <c r="U76" i="8"/>
  <c r="U66" i="8"/>
  <c r="V54" i="8"/>
  <c r="U77" i="6"/>
  <c r="V55" i="6"/>
  <c r="S123" i="8"/>
  <c r="S110" i="6"/>
  <c r="V57" i="6"/>
  <c r="Y18" i="8"/>
  <c r="Y40" i="8" s="1"/>
  <c r="Z59" i="4"/>
  <c r="Y17" i="8"/>
  <c r="Y39" i="8" s="1"/>
  <c r="Z58" i="4"/>
  <c r="T114" i="8"/>
  <c r="V118" i="8"/>
  <c r="V117" i="8"/>
  <c r="X115" i="6"/>
  <c r="X137" i="8"/>
  <c r="Y119" i="6"/>
  <c r="X131" i="6"/>
  <c r="X153" i="8"/>
  <c r="W114" i="6"/>
  <c r="W132" i="6" s="1"/>
  <c r="W136" i="8"/>
  <c r="W154" i="8" s="1"/>
  <c r="X118" i="6"/>
  <c r="X140" i="8"/>
  <c r="X61" i="6"/>
  <c r="X83" i="6" s="1"/>
  <c r="X105" i="6" s="1"/>
  <c r="X127" i="6"/>
  <c r="X149" i="8"/>
  <c r="X125" i="6"/>
  <c r="X147" i="8"/>
  <c r="X58" i="6"/>
  <c r="X80" i="6" s="1"/>
  <c r="X102" i="6" s="1"/>
  <c r="X124" i="6"/>
  <c r="X146" i="8"/>
  <c r="X128" i="6"/>
  <c r="X150" i="8"/>
  <c r="X126" i="6"/>
  <c r="X148" i="8"/>
  <c r="X117" i="6"/>
  <c r="X139" i="8"/>
  <c r="X120" i="6"/>
  <c r="X142" i="8"/>
  <c r="X130" i="6"/>
  <c r="X152" i="8"/>
  <c r="X123" i="6"/>
  <c r="X145" i="8"/>
  <c r="X129" i="6"/>
  <c r="X151" i="8"/>
  <c r="X121" i="6"/>
  <c r="X143" i="8"/>
  <c r="X116" i="6"/>
  <c r="X138" i="8"/>
  <c r="Y36" i="6"/>
  <c r="Z60" i="4"/>
  <c r="Z19" i="8" s="1"/>
  <c r="Z53" i="4"/>
  <c r="Z12" i="8" s="1"/>
  <c r="Z47" i="4"/>
  <c r="Z6" i="8" s="1"/>
  <c r="Z52" i="4"/>
  <c r="Z11" i="8" s="1"/>
  <c r="Y33" i="8"/>
  <c r="Z49" i="4"/>
  <c r="Z8" i="8" s="1"/>
  <c r="Y30" i="8"/>
  <c r="Z57" i="4"/>
  <c r="Z16" i="8" s="1"/>
  <c r="Z48" i="4"/>
  <c r="Z7" i="8" s="1"/>
  <c r="Z46" i="4"/>
  <c r="Z5" i="8" s="1"/>
  <c r="Z50" i="4"/>
  <c r="Z9" i="8" s="1"/>
  <c r="Y31" i="8"/>
  <c r="Y141" i="8" s="1"/>
  <c r="AA55" i="4"/>
  <c r="AA14" i="8" s="1"/>
  <c r="Z45" i="4"/>
  <c r="Z4" i="8" s="1"/>
  <c r="Z62" i="4"/>
  <c r="Z21" i="8" s="1"/>
  <c r="AA56" i="4"/>
  <c r="AA15" i="8" s="1"/>
  <c r="Z51" i="4"/>
  <c r="Z10" i="8" s="1"/>
  <c r="Y32" i="8"/>
  <c r="Z54" i="4"/>
  <c r="Z13" i="8" s="1"/>
  <c r="Y35" i="8"/>
  <c r="Z61" i="4"/>
  <c r="Z20" i="8" s="1"/>
  <c r="X52" i="8"/>
  <c r="X74" i="8" s="1"/>
  <c r="X96" i="8" s="1"/>
  <c r="Y28" i="8"/>
  <c r="X56" i="8"/>
  <c r="Z26" i="4"/>
  <c r="Z36" i="4"/>
  <c r="Y38" i="8"/>
  <c r="Z27" i="4"/>
  <c r="Y29" i="8"/>
  <c r="Z30" i="4"/>
  <c r="Z24" i="4"/>
  <c r="Z32" i="4"/>
  <c r="Z12" i="6" s="1"/>
  <c r="Y34" i="8"/>
  <c r="Y12" i="6"/>
  <c r="Y34" i="6" s="1"/>
  <c r="Y41" i="8"/>
  <c r="W77" i="8"/>
  <c r="W99" i="8" s="1"/>
  <c r="W72" i="8"/>
  <c r="W94" i="8" s="1"/>
  <c r="X50" i="8"/>
  <c r="X51" i="8"/>
  <c r="X73" i="8" s="1"/>
  <c r="X55" i="8"/>
  <c r="V70" i="8"/>
  <c r="V92" i="8" s="1"/>
  <c r="W48" i="8"/>
  <c r="Z37" i="4"/>
  <c r="Y17" i="6"/>
  <c r="Y39" i="6" s="1"/>
  <c r="W78" i="8"/>
  <c r="Z35" i="4"/>
  <c r="Y37" i="8"/>
  <c r="Z29" i="4"/>
  <c r="Z9" i="6" s="1"/>
  <c r="Z31" i="6" s="1"/>
  <c r="Z41" i="4"/>
  <c r="Y43" i="8"/>
  <c r="AA38" i="4"/>
  <c r="Z28" i="4"/>
  <c r="Z40" i="4"/>
  <c r="Y42" i="8"/>
  <c r="Z31" i="4"/>
  <c r="W73" i="8"/>
  <c r="W95" i="8" s="1"/>
  <c r="W85" i="8"/>
  <c r="W107" i="8" s="1"/>
  <c r="X63" i="8"/>
  <c r="Z25" i="4"/>
  <c r="Y27" i="8"/>
  <c r="Z39" i="4"/>
  <c r="Z34" i="4"/>
  <c r="Y36" i="8"/>
  <c r="X22" i="8"/>
  <c r="AA13" i="4"/>
  <c r="Z19" i="4"/>
  <c r="Y20" i="6"/>
  <c r="Y42" i="6" s="1"/>
  <c r="Z7" i="4"/>
  <c r="Y8" i="6"/>
  <c r="Y30" i="6" s="1"/>
  <c r="AA11" i="4"/>
  <c r="Z4" i="4"/>
  <c r="Y5" i="6"/>
  <c r="Y27" i="6" s="1"/>
  <c r="Z10" i="4"/>
  <c r="Y11" i="6"/>
  <c r="Y33" i="6" s="1"/>
  <c r="Z18" i="4"/>
  <c r="Y19" i="6"/>
  <c r="Y41" i="6" s="1"/>
  <c r="Z17" i="4"/>
  <c r="Y18" i="6"/>
  <c r="Y40" i="6" s="1"/>
  <c r="X22" i="6"/>
  <c r="AB16" i="4"/>
  <c r="X59" i="6"/>
  <c r="W81" i="6"/>
  <c r="W103" i="6" s="1"/>
  <c r="X51" i="6"/>
  <c r="W73" i="6"/>
  <c r="Z9" i="4"/>
  <c r="Y10" i="6"/>
  <c r="Y32" i="6" s="1"/>
  <c r="X62" i="6"/>
  <c r="W84" i="6"/>
  <c r="Z3" i="4"/>
  <c r="Y4" i="6"/>
  <c r="Z15" i="4"/>
  <c r="Y16" i="6"/>
  <c r="Y38" i="6" s="1"/>
  <c r="Z20" i="4"/>
  <c r="Y21" i="6"/>
  <c r="Y43" i="6" s="1"/>
  <c r="W48" i="6"/>
  <c r="V70" i="6"/>
  <c r="V92" i="6" s="1"/>
  <c r="AB12" i="4"/>
  <c r="X26" i="6"/>
  <c r="X44" i="6" s="1"/>
  <c r="X52" i="6"/>
  <c r="W74" i="6"/>
  <c r="W96" i="6" s="1"/>
  <c r="AA8" i="4"/>
  <c r="Z33" i="4"/>
  <c r="Y13" i="6"/>
  <c r="Y35" i="6" s="1"/>
  <c r="X60" i="6"/>
  <c r="W82" i="6"/>
  <c r="W104" i="6" s="1"/>
  <c r="Z5" i="4"/>
  <c r="Y6" i="6"/>
  <c r="Y28" i="6" s="1"/>
  <c r="Z6" i="4"/>
  <c r="Y7" i="6"/>
  <c r="Y29" i="6" s="1"/>
  <c r="Z14" i="4"/>
  <c r="Y15" i="6"/>
  <c r="Y37" i="6" s="1"/>
  <c r="U75" i="8" l="1"/>
  <c r="V53" i="8"/>
  <c r="T97" i="8"/>
  <c r="T119" i="8" s="1"/>
  <c r="U97" i="8"/>
  <c r="U119" i="8" s="1"/>
  <c r="W50" i="6"/>
  <c r="V72" i="6"/>
  <c r="V94" i="6" s="1"/>
  <c r="V116" i="8" s="1"/>
  <c r="V85" i="6"/>
  <c r="V107" i="6" s="1"/>
  <c r="V129" i="8" s="1"/>
  <c r="W63" i="6"/>
  <c r="W49" i="6"/>
  <c r="V71" i="6"/>
  <c r="V93" i="6" s="1"/>
  <c r="U130" i="8"/>
  <c r="Y58" i="6"/>
  <c r="W75" i="6"/>
  <c r="W97" i="6" s="1"/>
  <c r="X53" i="6"/>
  <c r="W57" i="8"/>
  <c r="W79" i="8" s="1"/>
  <c r="W101" i="8" s="1"/>
  <c r="V122" i="8"/>
  <c r="W64" i="6"/>
  <c r="V86" i="6"/>
  <c r="V108" i="6" s="1"/>
  <c r="V80" i="8"/>
  <c r="V102" i="8" s="1"/>
  <c r="V124" i="8" s="1"/>
  <c r="W58" i="8"/>
  <c r="Z34" i="6"/>
  <c r="Z122" i="6" s="1"/>
  <c r="V54" i="6"/>
  <c r="U76" i="6"/>
  <c r="U98" i="6" s="1"/>
  <c r="X56" i="6"/>
  <c r="W78" i="6"/>
  <c r="W100" i="6" s="1"/>
  <c r="X62" i="8"/>
  <c r="X84" i="8" s="1"/>
  <c r="X106" i="8" s="1"/>
  <c r="W104" i="8"/>
  <c r="W126" i="8" s="1"/>
  <c r="X60" i="8"/>
  <c r="X82" i="8" s="1"/>
  <c r="X104" i="8" s="1"/>
  <c r="U109" i="8"/>
  <c r="V87" i="8"/>
  <c r="V109" i="8" s="1"/>
  <c r="W65" i="8"/>
  <c r="V104" i="8"/>
  <c r="V126" i="8" s="1"/>
  <c r="W64" i="8"/>
  <c r="V86" i="8"/>
  <c r="V108" i="8" s="1"/>
  <c r="V71" i="8"/>
  <c r="V93" i="8" s="1"/>
  <c r="V115" i="8" s="1"/>
  <c r="W49" i="8"/>
  <c r="U93" i="8"/>
  <c r="U115" i="8" s="1"/>
  <c r="Y26" i="8"/>
  <c r="Y44" i="8" s="1"/>
  <c r="V66" i="8"/>
  <c r="V83" i="8"/>
  <c r="V105" i="8" s="1"/>
  <c r="V127" i="8" s="1"/>
  <c r="W61" i="8"/>
  <c r="W83" i="8" s="1"/>
  <c r="W59" i="8"/>
  <c r="W81" i="8" s="1"/>
  <c r="W103" i="8" s="1"/>
  <c r="W125" i="8" s="1"/>
  <c r="U99" i="6"/>
  <c r="U121" i="8" s="1"/>
  <c r="U103" i="8"/>
  <c r="U125" i="8" s="1"/>
  <c r="X95" i="8"/>
  <c r="V103" i="8"/>
  <c r="V125" i="8" s="1"/>
  <c r="U88" i="8"/>
  <c r="U98" i="8"/>
  <c r="W100" i="8"/>
  <c r="W106" i="6"/>
  <c r="W128" i="8" s="1"/>
  <c r="W95" i="6"/>
  <c r="W117" i="8" s="1"/>
  <c r="S132" i="8"/>
  <c r="W55" i="6"/>
  <c r="V77" i="6"/>
  <c r="T88" i="6"/>
  <c r="V65" i="6"/>
  <c r="U87" i="6"/>
  <c r="U109" i="6" s="1"/>
  <c r="U66" i="6"/>
  <c r="V76" i="8"/>
  <c r="V98" i="8" s="1"/>
  <c r="W54" i="8"/>
  <c r="V79" i="6"/>
  <c r="W57" i="6"/>
  <c r="Z17" i="8"/>
  <c r="Z39" i="8" s="1"/>
  <c r="AA58" i="4"/>
  <c r="W118" i="8"/>
  <c r="Z18" i="8"/>
  <c r="Z40" i="8" s="1"/>
  <c r="AA59" i="4"/>
  <c r="V114" i="8"/>
  <c r="Y121" i="6"/>
  <c r="Y143" i="8"/>
  <c r="Y125" i="6"/>
  <c r="Y147" i="8"/>
  <c r="Y61" i="6"/>
  <c r="Y83" i="6" s="1"/>
  <c r="Y105" i="6" s="1"/>
  <c r="Y127" i="6"/>
  <c r="Y149" i="8"/>
  <c r="Y115" i="6"/>
  <c r="Y137" i="8"/>
  <c r="Y123" i="6"/>
  <c r="Y145" i="8"/>
  <c r="X114" i="6"/>
  <c r="X132" i="6" s="1"/>
  <c r="X136" i="8"/>
  <c r="X154" i="8" s="1"/>
  <c r="Y128" i="6"/>
  <c r="Y150" i="8"/>
  <c r="Z119" i="6"/>
  <c r="Y116" i="6"/>
  <c r="Y138" i="8"/>
  <c r="Y129" i="6"/>
  <c r="Y151" i="8"/>
  <c r="Y120" i="6"/>
  <c r="Y142" i="8"/>
  <c r="Y118" i="6"/>
  <c r="Y140" i="8"/>
  <c r="Y117" i="6"/>
  <c r="Y139" i="8"/>
  <c r="Y122" i="6"/>
  <c r="Y144" i="8"/>
  <c r="Y131" i="6"/>
  <c r="Y153" i="8"/>
  <c r="Y126" i="6"/>
  <c r="Y148" i="8"/>
  <c r="Y130" i="6"/>
  <c r="Y152" i="8"/>
  <c r="Y124" i="6"/>
  <c r="Y146" i="8"/>
  <c r="AB55" i="4"/>
  <c r="AB14" i="8" s="1"/>
  <c r="AA49" i="4"/>
  <c r="AA8" i="8" s="1"/>
  <c r="AA54" i="4"/>
  <c r="AA13" i="8" s="1"/>
  <c r="AA61" i="4"/>
  <c r="AA20" i="8" s="1"/>
  <c r="AA46" i="4"/>
  <c r="AA5" i="8" s="1"/>
  <c r="Z27" i="8"/>
  <c r="AA52" i="4"/>
  <c r="AA11" i="8" s="1"/>
  <c r="AB56" i="4"/>
  <c r="AB15" i="8" s="1"/>
  <c r="AA50" i="4"/>
  <c r="AA9" i="8" s="1"/>
  <c r="AA48" i="4"/>
  <c r="AA7" i="8" s="1"/>
  <c r="Z29" i="8"/>
  <c r="AA47" i="4"/>
  <c r="AA6" i="8" s="1"/>
  <c r="AA62" i="4"/>
  <c r="AA21" i="8" s="1"/>
  <c r="Z43" i="8"/>
  <c r="AA53" i="4"/>
  <c r="AA12" i="8" s="1"/>
  <c r="AA45" i="4"/>
  <c r="AA4" i="8" s="1"/>
  <c r="AA51" i="4"/>
  <c r="AA10" i="8" s="1"/>
  <c r="Z35" i="8"/>
  <c r="AA57" i="4"/>
  <c r="AA16" i="8" s="1"/>
  <c r="Z38" i="8"/>
  <c r="AA60" i="4"/>
  <c r="AA19" i="8" s="1"/>
  <c r="Y52" i="8"/>
  <c r="Y56" i="8"/>
  <c r="Z42" i="8"/>
  <c r="AA28" i="4"/>
  <c r="Z30" i="8"/>
  <c r="X72" i="8"/>
  <c r="X94" i="8" s="1"/>
  <c r="AA27" i="4"/>
  <c r="AA40" i="4"/>
  <c r="Y50" i="8"/>
  <c r="X85" i="8"/>
  <c r="X107" i="8" s="1"/>
  <c r="Y63" i="8"/>
  <c r="Y85" i="8" s="1"/>
  <c r="AA34" i="4"/>
  <c r="AA14" i="6" s="1"/>
  <c r="Z36" i="8"/>
  <c r="AA35" i="4"/>
  <c r="Z37" i="8"/>
  <c r="AA26" i="4"/>
  <c r="Z28" i="8"/>
  <c r="AB38" i="4"/>
  <c r="X77" i="8"/>
  <c r="X99" i="8" s="1"/>
  <c r="AA39" i="4"/>
  <c r="Z41" i="8"/>
  <c r="AA31" i="4"/>
  <c r="Z33" i="8"/>
  <c r="AA41" i="4"/>
  <c r="Y51" i="8"/>
  <c r="W70" i="8"/>
  <c r="W92" i="8" s="1"/>
  <c r="X48" i="8"/>
  <c r="AA30" i="4"/>
  <c r="Z32" i="8"/>
  <c r="AA29" i="4"/>
  <c r="AA9" i="6" s="1"/>
  <c r="AA31" i="6" s="1"/>
  <c r="Z31" i="8"/>
  <c r="Z141" i="8" s="1"/>
  <c r="Z14" i="6"/>
  <c r="Z36" i="6" s="1"/>
  <c r="AA32" i="4"/>
  <c r="AA12" i="6" s="1"/>
  <c r="Z34" i="8"/>
  <c r="X78" i="8"/>
  <c r="AA24" i="4"/>
  <c r="AA36" i="4"/>
  <c r="AA25" i="4"/>
  <c r="AA37" i="4"/>
  <c r="Z17" i="6"/>
  <c r="Z39" i="6" s="1"/>
  <c r="Y55" i="8"/>
  <c r="Y22" i="8"/>
  <c r="Y26" i="6"/>
  <c r="Y44" i="6" s="1"/>
  <c r="AA9" i="4"/>
  <c r="Z10" i="6"/>
  <c r="Z32" i="6" s="1"/>
  <c r="AA14" i="4"/>
  <c r="Z15" i="6"/>
  <c r="Z37" i="6" s="1"/>
  <c r="AA4" i="4"/>
  <c r="Z5" i="6"/>
  <c r="Z27" i="6" s="1"/>
  <c r="Y80" i="6"/>
  <c r="Y102" i="6" s="1"/>
  <c r="AA18" i="4"/>
  <c r="Z19" i="6"/>
  <c r="Z41" i="6" s="1"/>
  <c r="AA7" i="4"/>
  <c r="Z8" i="6"/>
  <c r="Z30" i="6" s="1"/>
  <c r="AA15" i="4"/>
  <c r="Z16" i="6"/>
  <c r="Z38" i="6" s="1"/>
  <c r="AA33" i="4"/>
  <c r="Z13" i="6"/>
  <c r="Z35" i="6" s="1"/>
  <c r="AA17" i="4"/>
  <c r="Z18" i="6"/>
  <c r="Z40" i="6" s="1"/>
  <c r="Y59" i="6"/>
  <c r="X81" i="6"/>
  <c r="AC16" i="4"/>
  <c r="AC12" i="4"/>
  <c r="AA3" i="4"/>
  <c r="Z4" i="6"/>
  <c r="AA19" i="4"/>
  <c r="Z20" i="6"/>
  <c r="Z42" i="6" s="1"/>
  <c r="Y60" i="6"/>
  <c r="X82" i="6"/>
  <c r="X104" i="6" s="1"/>
  <c r="Y22" i="6"/>
  <c r="Y52" i="6"/>
  <c r="X74" i="6"/>
  <c r="AA20" i="4"/>
  <c r="Z21" i="6"/>
  <c r="Z43" i="6" s="1"/>
  <c r="Y51" i="6"/>
  <c r="X73" i="6"/>
  <c r="AA6" i="4"/>
  <c r="Z7" i="6"/>
  <c r="Z29" i="6" s="1"/>
  <c r="AB11" i="4"/>
  <c r="AB8" i="4"/>
  <c r="AA5" i="4"/>
  <c r="Z6" i="6"/>
  <c r="Z28" i="6" s="1"/>
  <c r="X48" i="6"/>
  <c r="W70" i="6"/>
  <c r="W92" i="6" s="1"/>
  <c r="Y62" i="6"/>
  <c r="X84" i="6"/>
  <c r="AA10" i="4"/>
  <c r="Z11" i="6"/>
  <c r="Z33" i="6" s="1"/>
  <c r="AB13" i="4"/>
  <c r="V75" i="8" l="1"/>
  <c r="T110" i="8"/>
  <c r="W53" i="8"/>
  <c r="X50" i="6"/>
  <c r="W72" i="6"/>
  <c r="W94" i="6" s="1"/>
  <c r="W116" i="8" s="1"/>
  <c r="X63" i="6"/>
  <c r="W85" i="6"/>
  <c r="W107" i="6" s="1"/>
  <c r="W129" i="8" s="1"/>
  <c r="X49" i="6"/>
  <c r="W71" i="6"/>
  <c r="W93" i="6" s="1"/>
  <c r="Y48" i="8"/>
  <c r="Y70" i="8" s="1"/>
  <c r="X57" i="8"/>
  <c r="X79" i="8" s="1"/>
  <c r="X101" i="8" s="1"/>
  <c r="Y53" i="6"/>
  <c r="X75" i="6"/>
  <c r="X97" i="6" s="1"/>
  <c r="Z144" i="8"/>
  <c r="V130" i="8"/>
  <c r="AA34" i="6"/>
  <c r="AA122" i="6" s="1"/>
  <c r="X58" i="8"/>
  <c r="W80" i="8"/>
  <c r="W86" i="6"/>
  <c r="W108" i="6" s="1"/>
  <c r="X64" i="6"/>
  <c r="W122" i="8"/>
  <c r="Y60" i="8"/>
  <c r="Z60" i="8" s="1"/>
  <c r="X78" i="6"/>
  <c r="X100" i="6" s="1"/>
  <c r="Y56" i="6"/>
  <c r="W54" i="6"/>
  <c r="V76" i="6"/>
  <c r="V98" i="6" s="1"/>
  <c r="V120" i="8" s="1"/>
  <c r="U88" i="6"/>
  <c r="X61" i="8"/>
  <c r="X83" i="8" s="1"/>
  <c r="X105" i="8" s="1"/>
  <c r="X127" i="8" s="1"/>
  <c r="Y62" i="8"/>
  <c r="Y84" i="8" s="1"/>
  <c r="Y106" i="8" s="1"/>
  <c r="Z26" i="8"/>
  <c r="Z44" i="8" s="1"/>
  <c r="W66" i="8"/>
  <c r="W87" i="8"/>
  <c r="W109" i="8" s="1"/>
  <c r="X65" i="8"/>
  <c r="X64" i="8"/>
  <c r="W86" i="8"/>
  <c r="W108" i="8" s="1"/>
  <c r="W71" i="8"/>
  <c r="W93" i="8" s="1"/>
  <c r="X49" i="8"/>
  <c r="U110" i="8"/>
  <c r="W105" i="8"/>
  <c r="W127" i="8" s="1"/>
  <c r="Y107" i="8"/>
  <c r="X59" i="8"/>
  <c r="X96" i="6"/>
  <c r="X118" i="8" s="1"/>
  <c r="X100" i="8"/>
  <c r="X103" i="6"/>
  <c r="V99" i="6"/>
  <c r="V121" i="8" s="1"/>
  <c r="X106" i="6"/>
  <c r="X128" i="8" s="1"/>
  <c r="X95" i="6"/>
  <c r="X117" i="8" s="1"/>
  <c r="V88" i="8"/>
  <c r="V101" i="6"/>
  <c r="V123" i="8" s="1"/>
  <c r="U120" i="8"/>
  <c r="U131" i="8"/>
  <c r="U110" i="6"/>
  <c r="W65" i="6"/>
  <c r="V66" i="6"/>
  <c r="V87" i="6"/>
  <c r="V109" i="6" s="1"/>
  <c r="W79" i="6"/>
  <c r="X57" i="6"/>
  <c r="T131" i="8"/>
  <c r="T132" i="8" s="1"/>
  <c r="T110" i="6"/>
  <c r="X54" i="8"/>
  <c r="W76" i="8"/>
  <c r="W98" i="8" s="1"/>
  <c r="X55" i="6"/>
  <c r="W77" i="6"/>
  <c r="X126" i="8"/>
  <c r="AA17" i="8"/>
  <c r="AA39" i="8" s="1"/>
  <c r="AB58" i="4"/>
  <c r="AA18" i="8"/>
  <c r="AA40" i="8" s="1"/>
  <c r="AB59" i="4"/>
  <c r="W114" i="8"/>
  <c r="Z129" i="6"/>
  <c r="Z151" i="8"/>
  <c r="AA119" i="6"/>
  <c r="Z131" i="6"/>
  <c r="Z153" i="8"/>
  <c r="Y114" i="6"/>
  <c r="Y132" i="6" s="1"/>
  <c r="Y136" i="8"/>
  <c r="Y154" i="8" s="1"/>
  <c r="Z130" i="6"/>
  <c r="Z152" i="8"/>
  <c r="Z128" i="6"/>
  <c r="Z150" i="8"/>
  <c r="Z115" i="6"/>
  <c r="Z137" i="8"/>
  <c r="Z123" i="6"/>
  <c r="Z145" i="8"/>
  <c r="Z118" i="6"/>
  <c r="Z140" i="8"/>
  <c r="Z125" i="6"/>
  <c r="Z147" i="8"/>
  <c r="Z58" i="6"/>
  <c r="Z80" i="6" s="1"/>
  <c r="Z102" i="6" s="1"/>
  <c r="Z124" i="6"/>
  <c r="Z146" i="8"/>
  <c r="Z126" i="6"/>
  <c r="Z148" i="8"/>
  <c r="Z61" i="6"/>
  <c r="Z127" i="6"/>
  <c r="Z149" i="8"/>
  <c r="Z116" i="6"/>
  <c r="Z138" i="8"/>
  <c r="Z120" i="6"/>
  <c r="Z142" i="8"/>
  <c r="Z121" i="6"/>
  <c r="Z143" i="8"/>
  <c r="Z117" i="6"/>
  <c r="Z139" i="8"/>
  <c r="AB62" i="4"/>
  <c r="AB21" i="8" s="1"/>
  <c r="AB57" i="4"/>
  <c r="AB16" i="8" s="1"/>
  <c r="AB51" i="4"/>
  <c r="AB10" i="8" s="1"/>
  <c r="AA32" i="8"/>
  <c r="AB48" i="4"/>
  <c r="AB7" i="8" s="1"/>
  <c r="AA29" i="8"/>
  <c r="AB61" i="4"/>
  <c r="AB20" i="8" s="1"/>
  <c r="AA42" i="8"/>
  <c r="AB46" i="4"/>
  <c r="AB5" i="8" s="1"/>
  <c r="AB45" i="4"/>
  <c r="AB4" i="8" s="1"/>
  <c r="AB50" i="4"/>
  <c r="AB9" i="8" s="1"/>
  <c r="AA31" i="8"/>
  <c r="AA141" i="8" s="1"/>
  <c r="AB54" i="4"/>
  <c r="AB13" i="8" s="1"/>
  <c r="AA35" i="8"/>
  <c r="AB60" i="4"/>
  <c r="AB19" i="8" s="1"/>
  <c r="AB53" i="4"/>
  <c r="AB12" i="8" s="1"/>
  <c r="AC56" i="4"/>
  <c r="AC15" i="8" s="1"/>
  <c r="AB49" i="4"/>
  <c r="AB8" i="8" s="1"/>
  <c r="AB47" i="4"/>
  <c r="AB6" i="8" s="1"/>
  <c r="AA28" i="8"/>
  <c r="AB52" i="4"/>
  <c r="AB11" i="8" s="1"/>
  <c r="AA33" i="8"/>
  <c r="AC55" i="4"/>
  <c r="AC14" i="8" s="1"/>
  <c r="Z63" i="8"/>
  <c r="Z55" i="8"/>
  <c r="Z77" i="8" s="1"/>
  <c r="AA37" i="8"/>
  <c r="AA36" i="6"/>
  <c r="Z22" i="8"/>
  <c r="AB29" i="4"/>
  <c r="AB31" i="4"/>
  <c r="Y73" i="8"/>
  <c r="Y95" i="8" s="1"/>
  <c r="Z51" i="8"/>
  <c r="Z73" i="8" s="1"/>
  <c r="AB39" i="4"/>
  <c r="AA41" i="8"/>
  <c r="X70" i="8"/>
  <c r="X92" i="8" s="1"/>
  <c r="AB27" i="4"/>
  <c r="Y78" i="8"/>
  <c r="Z56" i="8"/>
  <c r="AB37" i="4"/>
  <c r="AA17" i="6"/>
  <c r="AA39" i="6" s="1"/>
  <c r="AB35" i="4"/>
  <c r="Y72" i="8"/>
  <c r="Y94" i="8" s="1"/>
  <c r="Z50" i="8"/>
  <c r="Z72" i="8" s="1"/>
  <c r="AB40" i="4"/>
  <c r="AB25" i="4"/>
  <c r="AA27" i="8"/>
  <c r="AB32" i="4"/>
  <c r="AB12" i="6" s="1"/>
  <c r="AA34" i="8"/>
  <c r="AB34" i="4"/>
  <c r="AB14" i="6" s="1"/>
  <c r="AA36" i="8"/>
  <c r="AB24" i="4"/>
  <c r="AB30" i="4"/>
  <c r="AB41" i="4"/>
  <c r="AA43" i="8"/>
  <c r="AB26" i="4"/>
  <c r="Y74" i="8"/>
  <c r="Y96" i="8" s="1"/>
  <c r="Z52" i="8"/>
  <c r="AC38" i="4"/>
  <c r="AB36" i="4"/>
  <c r="AA38" i="8"/>
  <c r="Y77" i="8"/>
  <c r="Y99" i="8" s="1"/>
  <c r="AB28" i="4"/>
  <c r="AA30" i="8"/>
  <c r="Z26" i="6"/>
  <c r="Z44" i="6" s="1"/>
  <c r="AB15" i="4"/>
  <c r="AA16" i="6"/>
  <c r="AA38" i="6" s="1"/>
  <c r="AB20" i="4"/>
  <c r="AA21" i="6"/>
  <c r="AA43" i="6" s="1"/>
  <c r="AB9" i="4"/>
  <c r="AA10" i="6"/>
  <c r="AA32" i="6" s="1"/>
  <c r="AB4" i="4"/>
  <c r="AA5" i="6"/>
  <c r="AA27" i="6" s="1"/>
  <c r="AC13" i="4"/>
  <c r="Z59" i="6"/>
  <c r="Y81" i="6"/>
  <c r="Y103" i="6" s="1"/>
  <c r="AB7" i="4"/>
  <c r="AA8" i="6"/>
  <c r="AA30" i="6" s="1"/>
  <c r="AB33" i="4"/>
  <c r="AA13" i="6"/>
  <c r="AA35" i="6" s="1"/>
  <c r="Z51" i="6"/>
  <c r="Y73" i="6"/>
  <c r="Y95" i="6" s="1"/>
  <c r="AB10" i="4"/>
  <c r="AA11" i="6"/>
  <c r="AA33" i="6" s="1"/>
  <c r="Z62" i="6"/>
  <c r="Y84" i="6"/>
  <c r="AB19" i="4"/>
  <c r="AA20" i="6"/>
  <c r="AA42" i="6" s="1"/>
  <c r="AB3" i="4"/>
  <c r="AA4" i="6"/>
  <c r="AB17" i="4"/>
  <c r="AA18" i="6"/>
  <c r="AA40" i="6" s="1"/>
  <c r="AB18" i="4"/>
  <c r="AA19" i="6"/>
  <c r="AA41" i="6" s="1"/>
  <c r="AB5" i="4"/>
  <c r="AA6" i="6"/>
  <c r="AA28" i="6" s="1"/>
  <c r="AC8" i="4"/>
  <c r="AB14" i="4"/>
  <c r="AA15" i="6"/>
  <c r="AA37" i="6" s="1"/>
  <c r="Z60" i="6"/>
  <c r="Y82" i="6"/>
  <c r="Y104" i="6" s="1"/>
  <c r="Z52" i="6"/>
  <c r="Y74" i="6"/>
  <c r="Y96" i="6" s="1"/>
  <c r="AD16" i="4"/>
  <c r="Z22" i="6"/>
  <c r="Y48" i="6"/>
  <c r="X70" i="6"/>
  <c r="X92" i="6" s="1"/>
  <c r="AC11" i="4"/>
  <c r="AB6" i="4"/>
  <c r="AA7" i="6"/>
  <c r="AA29" i="6" s="1"/>
  <c r="AD12" i="4"/>
  <c r="W75" i="8" l="1"/>
  <c r="W115" i="8"/>
  <c r="X53" i="8"/>
  <c r="V97" i="8"/>
  <c r="W97" i="8"/>
  <c r="W119" i="8" s="1"/>
  <c r="X72" i="6"/>
  <c r="X94" i="6" s="1"/>
  <c r="X116" i="8" s="1"/>
  <c r="Y50" i="6"/>
  <c r="Y63" i="6"/>
  <c r="X85" i="6"/>
  <c r="X107" i="6" s="1"/>
  <c r="X129" i="8" s="1"/>
  <c r="AA144" i="8"/>
  <c r="AB34" i="6"/>
  <c r="AB122" i="6" s="1"/>
  <c r="X71" i="6"/>
  <c r="X93" i="6" s="1"/>
  <c r="Y49" i="6"/>
  <c r="Y57" i="8"/>
  <c r="Y79" i="8" s="1"/>
  <c r="Y101" i="8" s="1"/>
  <c r="Y82" i="8"/>
  <c r="Y104" i="8" s="1"/>
  <c r="Y126" i="8" s="1"/>
  <c r="W130" i="8"/>
  <c r="Y75" i="6"/>
  <c r="Y97" i="6" s="1"/>
  <c r="Z53" i="6"/>
  <c r="X122" i="8"/>
  <c r="Y61" i="8"/>
  <c r="Y83" i="8" s="1"/>
  <c r="Y105" i="8" s="1"/>
  <c r="Y127" i="8" s="1"/>
  <c r="Y64" i="6"/>
  <c r="X86" i="6"/>
  <c r="X108" i="6" s="1"/>
  <c r="AA61" i="6"/>
  <c r="AA83" i="6" s="1"/>
  <c r="W102" i="8"/>
  <c r="W124" i="8" s="1"/>
  <c r="X80" i="8"/>
  <c r="X102" i="8" s="1"/>
  <c r="X124" i="8" s="1"/>
  <c r="Y58" i="8"/>
  <c r="X54" i="6"/>
  <c r="W76" i="6"/>
  <c r="W98" i="6" s="1"/>
  <c r="W120" i="8" s="1"/>
  <c r="Y78" i="6"/>
  <c r="Y100" i="6" s="1"/>
  <c r="Z56" i="6"/>
  <c r="W66" i="6"/>
  <c r="Z62" i="8"/>
  <c r="Z84" i="8" s="1"/>
  <c r="Z106" i="8" s="1"/>
  <c r="Z48" i="8"/>
  <c r="Z70" i="8" s="1"/>
  <c r="Z92" i="8" s="1"/>
  <c r="Z94" i="8"/>
  <c r="Z95" i="8"/>
  <c r="Y65" i="8"/>
  <c r="X87" i="8"/>
  <c r="X109" i="8" s="1"/>
  <c r="Y64" i="8"/>
  <c r="X86" i="8"/>
  <c r="X108" i="8" s="1"/>
  <c r="X71" i="8"/>
  <c r="X93" i="8" s="1"/>
  <c r="Y49" i="8"/>
  <c r="U132" i="8"/>
  <c r="X81" i="8"/>
  <c r="X103" i="8" s="1"/>
  <c r="X125" i="8" s="1"/>
  <c r="Y59" i="8"/>
  <c r="W99" i="6"/>
  <c r="W121" i="8" s="1"/>
  <c r="Y100" i="8"/>
  <c r="Y106" i="6"/>
  <c r="Y128" i="8" s="1"/>
  <c r="Y92" i="8"/>
  <c r="Z99" i="8"/>
  <c r="W101" i="6"/>
  <c r="W123" i="8" s="1"/>
  <c r="W88" i="8"/>
  <c r="X79" i="6"/>
  <c r="Y57" i="6"/>
  <c r="V88" i="6"/>
  <c r="W87" i="6"/>
  <c r="W109" i="6" s="1"/>
  <c r="X65" i="6"/>
  <c r="X76" i="8"/>
  <c r="Y54" i="8"/>
  <c r="X77" i="6"/>
  <c r="Y55" i="6"/>
  <c r="X66" i="8"/>
  <c r="Z83" i="6"/>
  <c r="Z105" i="6" s="1"/>
  <c r="AA58" i="6"/>
  <c r="AA80" i="6" s="1"/>
  <c r="AA102" i="6" s="1"/>
  <c r="AB36" i="6"/>
  <c r="AB124" i="6" s="1"/>
  <c r="AB18" i="8"/>
  <c r="AB40" i="8" s="1"/>
  <c r="AC59" i="4"/>
  <c r="X114" i="8"/>
  <c r="AB17" i="8"/>
  <c r="AB39" i="8" s="1"/>
  <c r="AC58" i="4"/>
  <c r="Y118" i="8"/>
  <c r="Y117" i="8"/>
  <c r="AA116" i="6"/>
  <c r="AA138" i="8"/>
  <c r="AA130" i="6"/>
  <c r="AA152" i="8"/>
  <c r="AA123" i="6"/>
  <c r="AA145" i="8"/>
  <c r="AA120" i="6"/>
  <c r="AA142" i="8"/>
  <c r="AA118" i="6"/>
  <c r="AA140" i="8"/>
  <c r="AA131" i="6"/>
  <c r="AA153" i="8"/>
  <c r="AA115" i="6"/>
  <c r="AA137" i="8"/>
  <c r="AA126" i="6"/>
  <c r="AA148" i="8"/>
  <c r="AA127" i="6"/>
  <c r="AA149" i="8"/>
  <c r="AA129" i="6"/>
  <c r="AA151" i="8"/>
  <c r="AA121" i="6"/>
  <c r="AA143" i="8"/>
  <c r="AA124" i="6"/>
  <c r="AA146" i="8"/>
  <c r="AA128" i="6"/>
  <c r="AA150" i="8"/>
  <c r="AA125" i="6"/>
  <c r="AA147" i="8"/>
  <c r="Z114" i="6"/>
  <c r="Z132" i="6" s="1"/>
  <c r="Z136" i="8"/>
  <c r="Z154" i="8" s="1"/>
  <c r="AA117" i="6"/>
  <c r="AA139" i="8"/>
  <c r="AD55" i="4"/>
  <c r="AD14" i="8" s="1"/>
  <c r="AC53" i="4"/>
  <c r="AC12" i="8" s="1"/>
  <c r="AB34" i="8"/>
  <c r="AC61" i="4"/>
  <c r="AC20" i="8" s="1"/>
  <c r="AB42" i="8"/>
  <c r="AC48" i="4"/>
  <c r="AC7" i="8" s="1"/>
  <c r="AB29" i="8"/>
  <c r="AC54" i="4"/>
  <c r="AC13" i="8" s="1"/>
  <c r="AB35" i="8"/>
  <c r="AC51" i="4"/>
  <c r="AC10" i="8" s="1"/>
  <c r="AC52" i="4"/>
  <c r="AC11" i="8" s="1"/>
  <c r="AC47" i="4"/>
  <c r="AC6" i="8" s="1"/>
  <c r="AC50" i="4"/>
  <c r="AC9" i="8" s="1"/>
  <c r="AB31" i="8"/>
  <c r="AC57" i="4"/>
  <c r="AC16" i="8" s="1"/>
  <c r="AB38" i="8"/>
  <c r="AC60" i="4"/>
  <c r="AC19" i="8" s="1"/>
  <c r="AB41" i="8"/>
  <c r="AC49" i="4"/>
  <c r="AC8" i="8" s="1"/>
  <c r="AC45" i="4"/>
  <c r="AC4" i="8" s="1"/>
  <c r="AD56" i="4"/>
  <c r="AD15" i="8" s="1"/>
  <c r="AC46" i="4"/>
  <c r="AC5" i="8" s="1"/>
  <c r="AB27" i="8"/>
  <c r="AC62" i="4"/>
  <c r="AC21" i="8" s="1"/>
  <c r="AA50" i="8"/>
  <c r="AA72" i="8" s="1"/>
  <c r="AA94" i="8" s="1"/>
  <c r="AA52" i="8"/>
  <c r="AA55" i="8"/>
  <c r="AA51" i="8"/>
  <c r="AB37" i="8"/>
  <c r="AC28" i="4"/>
  <c r="AB30" i="8"/>
  <c r="AC30" i="4"/>
  <c r="AB32" i="8"/>
  <c r="AC40" i="4"/>
  <c r="AC31" i="4"/>
  <c r="AB33" i="8"/>
  <c r="AC27" i="4"/>
  <c r="AA22" i="8"/>
  <c r="Z74" i="8"/>
  <c r="Z96" i="8" s="1"/>
  <c r="AC34" i="4"/>
  <c r="AB36" i="8"/>
  <c r="AC37" i="4"/>
  <c r="AB17" i="6"/>
  <c r="AB39" i="6" s="1"/>
  <c r="AC29" i="4"/>
  <c r="AC9" i="6" s="1"/>
  <c r="Z82" i="8"/>
  <c r="Z85" i="8"/>
  <c r="Z107" i="8" s="1"/>
  <c r="AA63" i="8"/>
  <c r="AA85" i="8" s="1"/>
  <c r="AC41" i="4"/>
  <c r="AB43" i="8"/>
  <c r="AC36" i="4"/>
  <c r="Z78" i="8"/>
  <c r="AA56" i="8"/>
  <c r="AC24" i="4"/>
  <c r="AC39" i="4"/>
  <c r="AD38" i="4"/>
  <c r="AA60" i="8"/>
  <c r="AA26" i="8"/>
  <c r="AA44" i="8" s="1"/>
  <c r="AB9" i="6"/>
  <c r="AB31" i="6" s="1"/>
  <c r="AC26" i="4"/>
  <c r="AB28" i="8"/>
  <c r="AC35" i="4"/>
  <c r="AC32" i="4"/>
  <c r="AC12" i="6" s="1"/>
  <c r="AC25" i="4"/>
  <c r="AA26" i="6"/>
  <c r="AA44" i="6" s="1"/>
  <c r="AA60" i="6"/>
  <c r="Z82" i="6"/>
  <c r="Z104" i="6" s="1"/>
  <c r="AC20" i="4"/>
  <c r="AB21" i="6"/>
  <c r="AB43" i="6" s="1"/>
  <c r="Z48" i="6"/>
  <c r="Y70" i="6"/>
  <c r="Y92" i="6" s="1"/>
  <c r="AE12" i="4"/>
  <c r="AC17" i="4"/>
  <c r="AB18" i="6"/>
  <c r="AB40" i="6" s="1"/>
  <c r="AC3" i="4"/>
  <c r="AB4" i="6"/>
  <c r="AC4" i="4"/>
  <c r="AB5" i="6"/>
  <c r="AB27" i="6" s="1"/>
  <c r="AA59" i="6"/>
  <c r="Z81" i="6"/>
  <c r="Z103" i="6" s="1"/>
  <c r="AC18" i="4"/>
  <c r="AB19" i="6"/>
  <c r="AB41" i="6" s="1"/>
  <c r="AC14" i="4"/>
  <c r="AB15" i="6"/>
  <c r="AB37" i="6" s="1"/>
  <c r="AD13" i="4"/>
  <c r="AC10" i="4"/>
  <c r="AB11" i="6"/>
  <c r="AB33" i="6" s="1"/>
  <c r="AC6" i="4"/>
  <c r="AB7" i="6"/>
  <c r="AB29" i="6" s="1"/>
  <c r="AC5" i="4"/>
  <c r="AB6" i="6"/>
  <c r="AB28" i="6" s="1"/>
  <c r="AC19" i="4"/>
  <c r="AB20" i="6"/>
  <c r="AB42" i="6" s="1"/>
  <c r="AC33" i="4"/>
  <c r="AB13" i="6"/>
  <c r="AB35" i="6" s="1"/>
  <c r="AA51" i="6"/>
  <c r="Z73" i="6"/>
  <c r="AC9" i="4"/>
  <c r="AB10" i="6"/>
  <c r="AB32" i="6" s="1"/>
  <c r="AE16" i="4"/>
  <c r="AC15" i="4"/>
  <c r="AB16" i="6"/>
  <c r="AB38" i="6" s="1"/>
  <c r="AA22" i="6"/>
  <c r="AA52" i="6"/>
  <c r="Z74" i="6"/>
  <c r="Z96" i="6" s="1"/>
  <c r="AD8" i="4"/>
  <c r="AD11" i="4"/>
  <c r="AA62" i="6"/>
  <c r="Z84" i="6"/>
  <c r="AC7" i="4"/>
  <c r="AB8" i="6"/>
  <c r="AB30" i="6" s="1"/>
  <c r="X115" i="8" l="1"/>
  <c r="V119" i="8"/>
  <c r="V110" i="8"/>
  <c r="X75" i="8"/>
  <c r="AB144" i="8"/>
  <c r="Y53" i="8"/>
  <c r="Y66" i="8" s="1"/>
  <c r="AC34" i="6"/>
  <c r="AC122" i="6" s="1"/>
  <c r="X97" i="8"/>
  <c r="X119" i="8" s="1"/>
  <c r="Z50" i="6"/>
  <c r="Y72" i="6"/>
  <c r="Y94" i="6" s="1"/>
  <c r="Y116" i="8" s="1"/>
  <c r="Z104" i="8"/>
  <c r="Z63" i="6"/>
  <c r="Y85" i="6"/>
  <c r="Y107" i="6" s="1"/>
  <c r="Y129" i="8" s="1"/>
  <c r="AB58" i="6"/>
  <c r="AB146" i="8"/>
  <c r="Z49" i="6"/>
  <c r="Y71" i="6"/>
  <c r="Y93" i="6" s="1"/>
  <c r="Z61" i="8"/>
  <c r="AA61" i="8" s="1"/>
  <c r="AA83" i="8" s="1"/>
  <c r="Z57" i="8"/>
  <c r="Z79" i="8" s="1"/>
  <c r="Z101" i="8" s="1"/>
  <c r="W110" i="8"/>
  <c r="AA53" i="6"/>
  <c r="AA75" i="6" s="1"/>
  <c r="Z75" i="6"/>
  <c r="Z97" i="6" s="1"/>
  <c r="X130" i="8"/>
  <c r="Y122" i="8"/>
  <c r="Y80" i="8"/>
  <c r="Y102" i="8" s="1"/>
  <c r="Y124" i="8" s="1"/>
  <c r="Z58" i="8"/>
  <c r="Z80" i="8" s="1"/>
  <c r="Z64" i="6"/>
  <c r="Y86" i="6"/>
  <c r="Y108" i="6" s="1"/>
  <c r="AA56" i="6"/>
  <c r="Z78" i="6"/>
  <c r="Z100" i="6" s="1"/>
  <c r="Y54" i="6"/>
  <c r="X76" i="6"/>
  <c r="X98" i="6" s="1"/>
  <c r="AA107" i="8"/>
  <c r="AA62" i="8"/>
  <c r="AA84" i="8" s="1"/>
  <c r="AA106" i="8" s="1"/>
  <c r="Y87" i="8"/>
  <c r="Y109" i="8" s="1"/>
  <c r="Z65" i="8"/>
  <c r="Z64" i="8"/>
  <c r="Y86" i="8"/>
  <c r="Y108" i="8" s="1"/>
  <c r="Y71" i="8"/>
  <c r="Z49" i="8"/>
  <c r="Z59" i="8"/>
  <c r="Z81" i="8" s="1"/>
  <c r="Y81" i="8"/>
  <c r="Y103" i="8" s="1"/>
  <c r="Y125" i="8" s="1"/>
  <c r="X99" i="6"/>
  <c r="X121" i="8" s="1"/>
  <c r="X98" i="8"/>
  <c r="X110" i="8" s="1"/>
  <c r="X101" i="6"/>
  <c r="X123" i="8" s="1"/>
  <c r="Z100" i="8"/>
  <c r="AA105" i="6"/>
  <c r="Z95" i="6"/>
  <c r="Z117" i="8" s="1"/>
  <c r="Z106" i="6"/>
  <c r="Z128" i="8" s="1"/>
  <c r="Y76" i="8"/>
  <c r="Y98" i="8" s="1"/>
  <c r="Y65" i="6"/>
  <c r="X87" i="6"/>
  <c r="W88" i="6"/>
  <c r="X88" i="8"/>
  <c r="V131" i="8"/>
  <c r="V132" i="8" s="1"/>
  <c r="V110" i="6"/>
  <c r="Y79" i="6"/>
  <c r="Z57" i="6"/>
  <c r="Z55" i="6"/>
  <c r="Z77" i="6" s="1"/>
  <c r="Y77" i="6"/>
  <c r="X66" i="6"/>
  <c r="Y114" i="8"/>
  <c r="Z54" i="8"/>
  <c r="Z118" i="8"/>
  <c r="AC17" i="8"/>
  <c r="AC39" i="8" s="1"/>
  <c r="AD58" i="4"/>
  <c r="AC18" i="8"/>
  <c r="AC40" i="8" s="1"/>
  <c r="AD59" i="4"/>
  <c r="Z126" i="8"/>
  <c r="AB129" i="6"/>
  <c r="AB151" i="8"/>
  <c r="AB120" i="6"/>
  <c r="AB142" i="8"/>
  <c r="AB117" i="6"/>
  <c r="AB139" i="8"/>
  <c r="AB61" i="6"/>
  <c r="AB83" i="6" s="1"/>
  <c r="AB105" i="6" s="1"/>
  <c r="AB127" i="6"/>
  <c r="AB149" i="8"/>
  <c r="AA114" i="6"/>
  <c r="AA132" i="6" s="1"/>
  <c r="AA136" i="8"/>
  <c r="AA154" i="8" s="1"/>
  <c r="AB119" i="6"/>
  <c r="AB141" i="8"/>
  <c r="AB123" i="6"/>
  <c r="AB145" i="8"/>
  <c r="AB118" i="6"/>
  <c r="AB140" i="8"/>
  <c r="AB130" i="6"/>
  <c r="AB152" i="8"/>
  <c r="AB131" i="6"/>
  <c r="AB153" i="8"/>
  <c r="AB121" i="6"/>
  <c r="AB143" i="8"/>
  <c r="AB115" i="6"/>
  <c r="AB137" i="8"/>
  <c r="AB126" i="6"/>
  <c r="AB148" i="8"/>
  <c r="AB125" i="6"/>
  <c r="AB147" i="8"/>
  <c r="AB116" i="6"/>
  <c r="AB138" i="8"/>
  <c r="AB128" i="6"/>
  <c r="AB150" i="8"/>
  <c r="AD60" i="4"/>
  <c r="AD19" i="8" s="1"/>
  <c r="AD54" i="4"/>
  <c r="AD13" i="8" s="1"/>
  <c r="AD46" i="4"/>
  <c r="AD5" i="8" s="1"/>
  <c r="AD62" i="4"/>
  <c r="AD21" i="8" s="1"/>
  <c r="AD57" i="4"/>
  <c r="AD16" i="8" s="1"/>
  <c r="AD50" i="4"/>
  <c r="AD9" i="8" s="1"/>
  <c r="AC31" i="8"/>
  <c r="AD48" i="4"/>
  <c r="AD7" i="8" s="1"/>
  <c r="AD47" i="4"/>
  <c r="AD6" i="8" s="1"/>
  <c r="AD61" i="4"/>
  <c r="AD20" i="8" s="1"/>
  <c r="AD45" i="4"/>
  <c r="AD4" i="8" s="1"/>
  <c r="AD52" i="4"/>
  <c r="AD11" i="8" s="1"/>
  <c r="AC33" i="8"/>
  <c r="AD53" i="4"/>
  <c r="AD12" i="8" s="1"/>
  <c r="AE56" i="4"/>
  <c r="AE15" i="8" s="1"/>
  <c r="AC35" i="8"/>
  <c r="AD49" i="4"/>
  <c r="AD8" i="8" s="1"/>
  <c r="AC30" i="8"/>
  <c r="AD51" i="4"/>
  <c r="AD10" i="8" s="1"/>
  <c r="AE55" i="4"/>
  <c r="AE14" i="8" s="1"/>
  <c r="AB50" i="8"/>
  <c r="AC27" i="8"/>
  <c r="AD31" i="4"/>
  <c r="AA73" i="8"/>
  <c r="AA95" i="8" s="1"/>
  <c r="AB51" i="8"/>
  <c r="AB73" i="8" s="1"/>
  <c r="AA77" i="8"/>
  <c r="AA99" i="8" s="1"/>
  <c r="AB55" i="8"/>
  <c r="AB77" i="8" s="1"/>
  <c r="AE38" i="4"/>
  <c r="AD36" i="4"/>
  <c r="AC38" i="8"/>
  <c r="AD37" i="4"/>
  <c r="AC17" i="6"/>
  <c r="AC39" i="6" s="1"/>
  <c r="AA82" i="8"/>
  <c r="AA104" i="8" s="1"/>
  <c r="AB60" i="8"/>
  <c r="AB82" i="8" s="1"/>
  <c r="AD39" i="4"/>
  <c r="AC41" i="8"/>
  <c r="AB22" i="8"/>
  <c r="AD24" i="4"/>
  <c r="AD41" i="4"/>
  <c r="AC43" i="8"/>
  <c r="AD40" i="4"/>
  <c r="AC42" i="8"/>
  <c r="AA74" i="8"/>
  <c r="AA96" i="8" s="1"/>
  <c r="AB52" i="8"/>
  <c r="AA78" i="8"/>
  <c r="AD30" i="4"/>
  <c r="AC32" i="8"/>
  <c r="AD26" i="4"/>
  <c r="AC28" i="8"/>
  <c r="AD28" i="4"/>
  <c r="AD25" i="4"/>
  <c r="AD35" i="4"/>
  <c r="AC37" i="8"/>
  <c r="AB26" i="8"/>
  <c r="AB44" i="8" s="1"/>
  <c r="AD29" i="4"/>
  <c r="AD27" i="4"/>
  <c r="AC29" i="8"/>
  <c r="AD32" i="4"/>
  <c r="AD12" i="6" s="1"/>
  <c r="AD34" i="6" s="1"/>
  <c r="AC34" i="8"/>
  <c r="AC144" i="8" s="1"/>
  <c r="AD34" i="4"/>
  <c r="AD14" i="6" s="1"/>
  <c r="AC36" i="8"/>
  <c r="AC14" i="6"/>
  <c r="AC36" i="6" s="1"/>
  <c r="AB26" i="6"/>
  <c r="AB44" i="6" s="1"/>
  <c r="AC31" i="6"/>
  <c r="AB56" i="8"/>
  <c r="AB78" i="8" s="1"/>
  <c r="AA48" i="8"/>
  <c r="AB63" i="8"/>
  <c r="AD9" i="4"/>
  <c r="AC10" i="6"/>
  <c r="AC32" i="6" s="1"/>
  <c r="AB62" i="6"/>
  <c r="AA84" i="6"/>
  <c r="AD7" i="4"/>
  <c r="AC8" i="6"/>
  <c r="AC30" i="6" s="1"/>
  <c r="AD6" i="4"/>
  <c r="AC7" i="6"/>
  <c r="AC29" i="6" s="1"/>
  <c r="AD3" i="4"/>
  <c r="AC4" i="6"/>
  <c r="AD18" i="4"/>
  <c r="AC19" i="6"/>
  <c r="AC41" i="6" s="1"/>
  <c r="AD17" i="4"/>
  <c r="AC18" i="6"/>
  <c r="AC40" i="6" s="1"/>
  <c r="AB60" i="6"/>
  <c r="AA82" i="6"/>
  <c r="AD19" i="4"/>
  <c r="AC20" i="6"/>
  <c r="AC42" i="6" s="1"/>
  <c r="AE8" i="4"/>
  <c r="AD5" i="4"/>
  <c r="AC6" i="6"/>
  <c r="AC28" i="6" s="1"/>
  <c r="AB52" i="6"/>
  <c r="AA74" i="6"/>
  <c r="AA96" i="6" s="1"/>
  <c r="AE11" i="4"/>
  <c r="AB51" i="6"/>
  <c r="AA73" i="6"/>
  <c r="AA95" i="6" s="1"/>
  <c r="AD10" i="4"/>
  <c r="AC11" i="6"/>
  <c r="AC33" i="6" s="1"/>
  <c r="AF16" i="4"/>
  <c r="AF12" i="4"/>
  <c r="AE13" i="4"/>
  <c r="AD20" i="4"/>
  <c r="AC21" i="6"/>
  <c r="AC43" i="6" s="1"/>
  <c r="AA48" i="6"/>
  <c r="Z70" i="6"/>
  <c r="AD4" i="4"/>
  <c r="AC5" i="6"/>
  <c r="AC27" i="6" s="1"/>
  <c r="AB22" i="6"/>
  <c r="AD14" i="4"/>
  <c r="AC15" i="6"/>
  <c r="AC37" i="6" s="1"/>
  <c r="AD15" i="4"/>
  <c r="AC16" i="6"/>
  <c r="AC38" i="6" s="1"/>
  <c r="AB80" i="6"/>
  <c r="AB102" i="6" s="1"/>
  <c r="AD33" i="4"/>
  <c r="AC13" i="6"/>
  <c r="AC35" i="6" s="1"/>
  <c r="AB59" i="6"/>
  <c r="AA81" i="6"/>
  <c r="AA103" i="6" s="1"/>
  <c r="Y75" i="8" l="1"/>
  <c r="Z53" i="8"/>
  <c r="Y97" i="8"/>
  <c r="Y119" i="8" s="1"/>
  <c r="AA50" i="6"/>
  <c r="Z72" i="6"/>
  <c r="Z94" i="6" s="1"/>
  <c r="Z116" i="8" s="1"/>
  <c r="AB61" i="8"/>
  <c r="AB83" i="8" s="1"/>
  <c r="AA63" i="6"/>
  <c r="Z85" i="6"/>
  <c r="Z107" i="6" s="1"/>
  <c r="Z129" i="8" s="1"/>
  <c r="Z83" i="8"/>
  <c r="AB105" i="8" s="1"/>
  <c r="AB127" i="8" s="1"/>
  <c r="AB53" i="6"/>
  <c r="AB75" i="6" s="1"/>
  <c r="AB97" i="6" s="1"/>
  <c r="AA49" i="6"/>
  <c r="Z71" i="6"/>
  <c r="Z93" i="6" s="1"/>
  <c r="Z102" i="8"/>
  <c r="Z124" i="8" s="1"/>
  <c r="AA57" i="8"/>
  <c r="AA79" i="8" s="1"/>
  <c r="AA101" i="8" s="1"/>
  <c r="Y130" i="8"/>
  <c r="AA58" i="8"/>
  <c r="AA97" i="6"/>
  <c r="Y66" i="6"/>
  <c r="AB100" i="8"/>
  <c r="Z122" i="8"/>
  <c r="AA64" i="6"/>
  <c r="Z86" i="6"/>
  <c r="Z108" i="6" s="1"/>
  <c r="Z54" i="6"/>
  <c r="Y76" i="6"/>
  <c r="Y98" i="6" s="1"/>
  <c r="AB56" i="6"/>
  <c r="AA78" i="6"/>
  <c r="AA100" i="6" s="1"/>
  <c r="Z99" i="6"/>
  <c r="Z121" i="8" s="1"/>
  <c r="AB62" i="8"/>
  <c r="AB84" i="8" s="1"/>
  <c r="AB106" i="8" s="1"/>
  <c r="AB95" i="8"/>
  <c r="AA65" i="8"/>
  <c r="Z87" i="8"/>
  <c r="Z86" i="8"/>
  <c r="Z108" i="8" s="1"/>
  <c r="AA64" i="8"/>
  <c r="Z71" i="8"/>
  <c r="Z93" i="8" s="1"/>
  <c r="AA49" i="8"/>
  <c r="Y93" i="8"/>
  <c r="Y115" i="8" s="1"/>
  <c r="Z103" i="8"/>
  <c r="Z125" i="8" s="1"/>
  <c r="AB104" i="8"/>
  <c r="AA59" i="8"/>
  <c r="AA81" i="8" s="1"/>
  <c r="AA103" i="8" s="1"/>
  <c r="AA125" i="8" s="1"/>
  <c r="AB99" i="8"/>
  <c r="Y99" i="6"/>
  <c r="Y121" i="8" s="1"/>
  <c r="Z92" i="6"/>
  <c r="Z114" i="8" s="1"/>
  <c r="AA100" i="8"/>
  <c r="Y101" i="6"/>
  <c r="Y123" i="8" s="1"/>
  <c r="X120" i="8"/>
  <c r="AA104" i="6"/>
  <c r="AA126" i="8" s="1"/>
  <c r="X109" i="6"/>
  <c r="X110" i="6" s="1"/>
  <c r="AA106" i="6"/>
  <c r="AA128" i="8" s="1"/>
  <c r="Z76" i="8"/>
  <c r="AA54" i="8"/>
  <c r="AA76" i="8" s="1"/>
  <c r="Z66" i="8"/>
  <c r="W131" i="8"/>
  <c r="W132" i="8" s="1"/>
  <c r="W110" i="6"/>
  <c r="Y87" i="6"/>
  <c r="Y109" i="6" s="1"/>
  <c r="Z65" i="6"/>
  <c r="Y88" i="8"/>
  <c r="Z79" i="6"/>
  <c r="AA57" i="6"/>
  <c r="X88" i="6"/>
  <c r="AA55" i="6"/>
  <c r="AA117" i="8"/>
  <c r="AD18" i="8"/>
  <c r="AD40" i="8" s="1"/>
  <c r="AE59" i="4"/>
  <c r="AA118" i="8"/>
  <c r="AD17" i="8"/>
  <c r="AD39" i="8" s="1"/>
  <c r="AE58" i="4"/>
  <c r="AC121" i="6"/>
  <c r="AC143" i="8"/>
  <c r="AC116" i="6"/>
  <c r="AC138" i="8"/>
  <c r="AC119" i="6"/>
  <c r="AC141" i="8"/>
  <c r="AB114" i="6"/>
  <c r="AB132" i="6" s="1"/>
  <c r="AB136" i="8"/>
  <c r="AB154" i="8" s="1"/>
  <c r="AC58" i="6"/>
  <c r="AC124" i="6"/>
  <c r="AC146" i="8"/>
  <c r="AC123" i="6"/>
  <c r="AC145" i="8"/>
  <c r="AC120" i="6"/>
  <c r="AC142" i="8"/>
  <c r="AC125" i="6"/>
  <c r="AC147" i="8"/>
  <c r="AD122" i="6"/>
  <c r="AC128" i="6"/>
  <c r="AC150" i="8"/>
  <c r="AC118" i="6"/>
  <c r="AC140" i="8"/>
  <c r="AC61" i="6"/>
  <c r="AC83" i="6" s="1"/>
  <c r="AC105" i="6" s="1"/>
  <c r="AC127" i="6"/>
  <c r="AC149" i="8"/>
  <c r="AC130" i="6"/>
  <c r="AC152" i="8"/>
  <c r="AC117" i="6"/>
  <c r="AC139" i="8"/>
  <c r="AC115" i="6"/>
  <c r="AC137" i="8"/>
  <c r="AC131" i="6"/>
  <c r="AC153" i="8"/>
  <c r="AC126" i="6"/>
  <c r="AC148" i="8"/>
  <c r="AC129" i="6"/>
  <c r="AC151" i="8"/>
  <c r="AE52" i="4"/>
  <c r="AE11" i="8" s="1"/>
  <c r="AE50" i="4"/>
  <c r="AE9" i="8" s="1"/>
  <c r="AD31" i="8"/>
  <c r="AE51" i="4"/>
  <c r="AE10" i="8" s="1"/>
  <c r="AE61" i="4"/>
  <c r="AE20" i="8" s="1"/>
  <c r="AD42" i="8"/>
  <c r="AE62" i="4"/>
  <c r="AE21" i="8" s="1"/>
  <c r="AD43" i="8"/>
  <c r="AE47" i="4"/>
  <c r="AE6" i="8" s="1"/>
  <c r="AE46" i="4"/>
  <c r="AE5" i="8" s="1"/>
  <c r="AE57" i="4"/>
  <c r="AE16" i="8" s="1"/>
  <c r="AE49" i="4"/>
  <c r="AE8" i="8" s="1"/>
  <c r="AF56" i="4"/>
  <c r="AF15" i="8" s="1"/>
  <c r="AE54" i="4"/>
  <c r="AE13" i="8" s="1"/>
  <c r="AD35" i="8"/>
  <c r="AF55" i="4"/>
  <c r="AF14" i="8" s="1"/>
  <c r="AE45" i="4"/>
  <c r="AE4" i="8" s="1"/>
  <c r="AE53" i="4"/>
  <c r="AE12" i="8" s="1"/>
  <c r="AE48" i="4"/>
  <c r="AE7" i="8" s="1"/>
  <c r="AE60" i="4"/>
  <c r="AE19" i="8" s="1"/>
  <c r="AD41" i="8"/>
  <c r="AD36" i="6"/>
  <c r="AC26" i="8"/>
  <c r="AC61" i="8"/>
  <c r="AE39" i="4"/>
  <c r="AE37" i="4"/>
  <c r="AD17" i="6"/>
  <c r="AD39" i="6" s="1"/>
  <c r="AC51" i="8"/>
  <c r="AC73" i="8" s="1"/>
  <c r="AC95" i="8" s="1"/>
  <c r="AB85" i="8"/>
  <c r="AB107" i="8" s="1"/>
  <c r="AC63" i="8"/>
  <c r="AC85" i="8" s="1"/>
  <c r="AB74" i="8"/>
  <c r="AB96" i="8" s="1"/>
  <c r="AE36" i="4"/>
  <c r="AD38" i="8"/>
  <c r="AE32" i="4"/>
  <c r="AE12" i="6" s="1"/>
  <c r="AE34" i="6" s="1"/>
  <c r="AE29" i="4"/>
  <c r="AE9" i="6" s="1"/>
  <c r="AE26" i="4"/>
  <c r="AD28" i="8"/>
  <c r="AE41" i="4"/>
  <c r="AF38" i="4"/>
  <c r="AE27" i="4"/>
  <c r="AD29" i="8"/>
  <c r="AE28" i="4"/>
  <c r="AD30" i="8"/>
  <c r="AB72" i="8"/>
  <c r="AB94" i="8" s="1"/>
  <c r="AC50" i="8"/>
  <c r="AC72" i="8" s="1"/>
  <c r="AE30" i="4"/>
  <c r="AD32" i="8"/>
  <c r="AC22" i="8"/>
  <c r="AE25" i="4"/>
  <c r="AD27" i="8"/>
  <c r="AE24" i="4"/>
  <c r="AC55" i="8"/>
  <c r="AA70" i="8"/>
  <c r="AA92" i="8" s="1"/>
  <c r="AB48" i="8"/>
  <c r="AE40" i="4"/>
  <c r="AE31" i="4"/>
  <c r="AD33" i="8"/>
  <c r="AC52" i="8"/>
  <c r="AC74" i="8" s="1"/>
  <c r="AE35" i="4"/>
  <c r="AD37" i="8"/>
  <c r="AC56" i="8"/>
  <c r="AC60" i="8"/>
  <c r="AD34" i="8"/>
  <c r="AD144" i="8" s="1"/>
  <c r="AD9" i="6"/>
  <c r="AD31" i="6" s="1"/>
  <c r="AE34" i="4"/>
  <c r="AD36" i="8"/>
  <c r="AC22" i="6"/>
  <c r="AE5" i="4"/>
  <c r="AD6" i="6"/>
  <c r="AD28" i="6" s="1"/>
  <c r="AF13" i="4"/>
  <c r="AF8" i="4"/>
  <c r="AE14" i="4"/>
  <c r="AD15" i="6"/>
  <c r="AD37" i="6" s="1"/>
  <c r="AE19" i="4"/>
  <c r="AD20" i="6"/>
  <c r="AD42" i="6" s="1"/>
  <c r="AC60" i="6"/>
  <c r="AB82" i="6"/>
  <c r="AE6" i="4"/>
  <c r="AD7" i="6"/>
  <c r="AD29" i="6" s="1"/>
  <c r="AE18" i="4"/>
  <c r="AD19" i="6"/>
  <c r="AD41" i="6" s="1"/>
  <c r="AE9" i="4"/>
  <c r="AD10" i="6"/>
  <c r="AD32" i="6" s="1"/>
  <c r="AE4" i="4"/>
  <c r="AD5" i="6"/>
  <c r="AD27" i="6" s="1"/>
  <c r="AB48" i="6"/>
  <c r="AA70" i="6"/>
  <c r="AA92" i="6" s="1"/>
  <c r="AF11" i="4"/>
  <c r="AC62" i="6"/>
  <c r="AB84" i="6"/>
  <c r="AE33" i="4"/>
  <c r="AD13" i="6"/>
  <c r="AD35" i="6" s="1"/>
  <c r="AC51" i="6"/>
  <c r="AB73" i="6"/>
  <c r="AC59" i="6"/>
  <c r="AB81" i="6"/>
  <c r="AE15" i="4"/>
  <c r="AD16" i="6"/>
  <c r="AD38" i="6" s="1"/>
  <c r="AE20" i="4"/>
  <c r="AD21" i="6"/>
  <c r="AD43" i="6" s="1"/>
  <c r="AC52" i="6"/>
  <c r="AB74" i="6"/>
  <c r="AB96" i="6" s="1"/>
  <c r="AE17" i="4"/>
  <c r="AD18" i="6"/>
  <c r="AD40" i="6" s="1"/>
  <c r="AE7" i="4"/>
  <c r="AD8" i="6"/>
  <c r="AD30" i="6" s="1"/>
  <c r="AC26" i="6"/>
  <c r="AC44" i="6" s="1"/>
  <c r="AE3" i="4"/>
  <c r="AD4" i="6"/>
  <c r="AE10" i="4"/>
  <c r="AD11" i="6"/>
  <c r="AD33" i="6" s="1"/>
  <c r="Z115" i="8" l="1"/>
  <c r="Z75" i="8"/>
  <c r="AA53" i="8"/>
  <c r="Z97" i="8"/>
  <c r="Z119" i="8" s="1"/>
  <c r="AB50" i="6"/>
  <c r="AA72" i="6"/>
  <c r="AA94" i="6" s="1"/>
  <c r="AA116" i="8" s="1"/>
  <c r="AC53" i="6"/>
  <c r="AC75" i="6" s="1"/>
  <c r="AC97" i="6" s="1"/>
  <c r="Z105" i="8"/>
  <c r="Z127" i="8" s="1"/>
  <c r="AB63" i="6"/>
  <c r="AA85" i="6"/>
  <c r="AA107" i="6" s="1"/>
  <c r="AA129" i="8" s="1"/>
  <c r="AA105" i="8"/>
  <c r="AA127" i="8" s="1"/>
  <c r="AB49" i="6"/>
  <c r="AA71" i="6"/>
  <c r="AA93" i="6" s="1"/>
  <c r="AB57" i="8"/>
  <c r="AB79" i="8" s="1"/>
  <c r="AB101" i="8" s="1"/>
  <c r="Z130" i="8"/>
  <c r="AA80" i="8"/>
  <c r="AB58" i="8"/>
  <c r="AC62" i="8"/>
  <c r="AC84" i="8" s="1"/>
  <c r="AC106" i="8" s="1"/>
  <c r="AB64" i="6"/>
  <c r="AA86" i="6"/>
  <c r="AA108" i="6" s="1"/>
  <c r="AC56" i="6"/>
  <c r="AB78" i="6"/>
  <c r="AB100" i="6" s="1"/>
  <c r="AB122" i="8" s="1"/>
  <c r="AA122" i="8"/>
  <c r="Z76" i="6"/>
  <c r="Z98" i="6" s="1"/>
  <c r="AA54" i="6"/>
  <c r="AC94" i="8"/>
  <c r="Z109" i="8"/>
  <c r="AA87" i="8"/>
  <c r="AA109" i="8" s="1"/>
  <c r="AB65" i="8"/>
  <c r="AB87" i="8" s="1"/>
  <c r="AB64" i="8"/>
  <c r="AA86" i="8"/>
  <c r="AC107" i="8"/>
  <c r="AA98" i="8"/>
  <c r="AA71" i="8"/>
  <c r="AA93" i="8" s="1"/>
  <c r="AB49" i="8"/>
  <c r="AA66" i="8"/>
  <c r="AB54" i="8"/>
  <c r="AB76" i="8" s="1"/>
  <c r="AB98" i="8" s="1"/>
  <c r="AD26" i="8"/>
  <c r="AD44" i="8" s="1"/>
  <c r="AC44" i="8"/>
  <c r="AC96" i="8"/>
  <c r="AB59" i="8"/>
  <c r="Z101" i="6"/>
  <c r="Z123" i="8" s="1"/>
  <c r="X131" i="8"/>
  <c r="X132" i="8" s="1"/>
  <c r="AB106" i="6"/>
  <c r="AB128" i="8" s="1"/>
  <c r="Z88" i="8"/>
  <c r="Z98" i="8"/>
  <c r="AB95" i="6"/>
  <c r="AB117" i="8" s="1"/>
  <c r="AB103" i="6"/>
  <c r="AB104" i="6"/>
  <c r="AB126" i="8" s="1"/>
  <c r="Y110" i="8"/>
  <c r="Y120" i="8"/>
  <c r="AA79" i="6"/>
  <c r="AB57" i="6"/>
  <c r="AB79" i="6" s="1"/>
  <c r="Z66" i="6"/>
  <c r="AA65" i="6"/>
  <c r="Z87" i="6"/>
  <c r="Z109" i="6" s="1"/>
  <c r="Y88" i="6"/>
  <c r="AA77" i="6"/>
  <c r="AB55" i="6"/>
  <c r="AD58" i="6"/>
  <c r="AD80" i="6" s="1"/>
  <c r="AC80" i="6"/>
  <c r="AC102" i="6" s="1"/>
  <c r="AA114" i="8"/>
  <c r="AE17" i="8"/>
  <c r="AE39" i="8" s="1"/>
  <c r="AF58" i="4"/>
  <c r="AF17" i="8" s="1"/>
  <c r="AB118" i="8"/>
  <c r="AE18" i="8"/>
  <c r="AE40" i="8" s="1"/>
  <c r="AF59" i="4"/>
  <c r="AF18" i="8" s="1"/>
  <c r="AD123" i="6"/>
  <c r="AD145" i="8"/>
  <c r="AD117" i="6"/>
  <c r="AD139" i="8"/>
  <c r="AE122" i="6"/>
  <c r="AD119" i="6"/>
  <c r="AD141" i="8"/>
  <c r="AD61" i="6"/>
  <c r="AD83" i="6" s="1"/>
  <c r="AD105" i="6" s="1"/>
  <c r="AD127" i="6"/>
  <c r="AD149" i="8"/>
  <c r="AD130" i="6"/>
  <c r="AD152" i="8"/>
  <c r="AD131" i="6"/>
  <c r="AD153" i="8"/>
  <c r="AD115" i="6"/>
  <c r="AD137" i="8"/>
  <c r="AD116" i="6"/>
  <c r="AD138" i="8"/>
  <c r="AD120" i="6"/>
  <c r="AD142" i="8"/>
  <c r="AD125" i="6"/>
  <c r="AD147" i="8"/>
  <c r="AC114" i="6"/>
  <c r="AC132" i="6" s="1"/>
  <c r="AC136" i="8"/>
  <c r="AC154" i="8" s="1"/>
  <c r="AD118" i="6"/>
  <c r="AD140" i="8"/>
  <c r="AD126" i="6"/>
  <c r="AD148" i="8"/>
  <c r="AD129" i="6"/>
  <c r="AD151" i="8"/>
  <c r="AD124" i="6"/>
  <c r="AD146" i="8"/>
  <c r="AD121" i="6"/>
  <c r="AD143" i="8"/>
  <c r="AD128" i="6"/>
  <c r="AD150" i="8"/>
  <c r="AF54" i="4"/>
  <c r="AF13" i="8" s="1"/>
  <c r="AF48" i="4"/>
  <c r="AF7" i="8" s="1"/>
  <c r="AF49" i="4"/>
  <c r="AF8" i="8" s="1"/>
  <c r="AF47" i="4"/>
  <c r="AF6" i="8" s="1"/>
  <c r="AE28" i="8"/>
  <c r="AF53" i="4"/>
  <c r="AF12" i="8" s="1"/>
  <c r="AE34" i="8"/>
  <c r="AF51" i="4"/>
  <c r="AF10" i="8" s="1"/>
  <c r="AE32" i="8"/>
  <c r="AF60" i="4"/>
  <c r="AF19" i="8" s="1"/>
  <c r="AE35" i="8"/>
  <c r="AF57" i="4"/>
  <c r="AF16" i="8" s="1"/>
  <c r="AF61" i="4"/>
  <c r="AF20" i="8" s="1"/>
  <c r="AE42" i="8"/>
  <c r="AF50" i="4"/>
  <c r="AF9" i="8" s="1"/>
  <c r="AE31" i="8"/>
  <c r="AF62" i="4"/>
  <c r="AF21" i="8" s="1"/>
  <c r="AF45" i="4"/>
  <c r="AF4" i="8" s="1"/>
  <c r="AF46" i="4"/>
  <c r="AF5" i="8" s="1"/>
  <c r="AF52" i="4"/>
  <c r="AF11" i="8" s="1"/>
  <c r="AE33" i="8"/>
  <c r="AE31" i="6"/>
  <c r="AE29" i="8"/>
  <c r="AD51" i="8"/>
  <c r="AC82" i="8"/>
  <c r="AC104" i="8" s="1"/>
  <c r="AD60" i="8"/>
  <c r="AD82" i="8" s="1"/>
  <c r="AF36" i="4"/>
  <c r="AE38" i="8"/>
  <c r="AF37" i="4"/>
  <c r="AE17" i="6"/>
  <c r="AE39" i="6" s="1"/>
  <c r="AF34" i="4"/>
  <c r="G22" i="5" s="1"/>
  <c r="AE36" i="8"/>
  <c r="AF31" i="4"/>
  <c r="AC77" i="8"/>
  <c r="AC99" i="8" s="1"/>
  <c r="AD55" i="8"/>
  <c r="AD52" i="8"/>
  <c r="AC83" i="8"/>
  <c r="AD61" i="8"/>
  <c r="AD83" i="8" s="1"/>
  <c r="AC78" i="8"/>
  <c r="AD56" i="8"/>
  <c r="AD78" i="8" s="1"/>
  <c r="AD22" i="8"/>
  <c r="AF26" i="4"/>
  <c r="AF39" i="4"/>
  <c r="AE41" i="8"/>
  <c r="AF28" i="4"/>
  <c r="AE30" i="8"/>
  <c r="AF40" i="4"/>
  <c r="AF24" i="4"/>
  <c r="AF30" i="4"/>
  <c r="AF41" i="4"/>
  <c r="AE43" i="8"/>
  <c r="AE14" i="6"/>
  <c r="AE36" i="6" s="1"/>
  <c r="AF29" i="4"/>
  <c r="I17" i="5" s="1"/>
  <c r="AF35" i="4"/>
  <c r="AE37" i="8"/>
  <c r="AF25" i="4"/>
  <c r="AE27" i="8"/>
  <c r="AD50" i="8"/>
  <c r="AD72" i="8" s="1"/>
  <c r="AD94" i="8" s="1"/>
  <c r="AF27" i="4"/>
  <c r="AB70" i="8"/>
  <c r="AB92" i="8" s="1"/>
  <c r="AD26" i="6"/>
  <c r="AD44" i="6" s="1"/>
  <c r="AC48" i="8"/>
  <c r="AF32" i="4"/>
  <c r="I20" i="5" s="1"/>
  <c r="AD63" i="8"/>
  <c r="AF15" i="4"/>
  <c r="AE16" i="6"/>
  <c r="AE38" i="6" s="1"/>
  <c r="AF18" i="4"/>
  <c r="AE19" i="6"/>
  <c r="AE41" i="6" s="1"/>
  <c r="AD62" i="6"/>
  <c r="AC84" i="6"/>
  <c r="AF6" i="4"/>
  <c r="AE7" i="6"/>
  <c r="AE29" i="6" s="1"/>
  <c r="AF9" i="4"/>
  <c r="AE10" i="6"/>
  <c r="AE32" i="6" s="1"/>
  <c r="AF14" i="4"/>
  <c r="AE15" i="6"/>
  <c r="AE37" i="6" s="1"/>
  <c r="AC48" i="6"/>
  <c r="AB70" i="6"/>
  <c r="AB92" i="6" s="1"/>
  <c r="AD59" i="6"/>
  <c r="AC81" i="6"/>
  <c r="AD22" i="6"/>
  <c r="AD60" i="6"/>
  <c r="AC82" i="6"/>
  <c r="AC104" i="6" s="1"/>
  <c r="AF10" i="4"/>
  <c r="AE11" i="6"/>
  <c r="AE33" i="6" s="1"/>
  <c r="AF4" i="4"/>
  <c r="AE5" i="6"/>
  <c r="AE27" i="6" s="1"/>
  <c r="AF5" i="4"/>
  <c r="AE6" i="6"/>
  <c r="AE28" i="6" s="1"/>
  <c r="AF7" i="4"/>
  <c r="AE8" i="6"/>
  <c r="AE30" i="6" s="1"/>
  <c r="AF33" i="4"/>
  <c r="AE13" i="6"/>
  <c r="AE35" i="6" s="1"/>
  <c r="AF17" i="4"/>
  <c r="AE18" i="6"/>
  <c r="AE40" i="6" s="1"/>
  <c r="AD51" i="6"/>
  <c r="AC73" i="6"/>
  <c r="AD52" i="6"/>
  <c r="AC74" i="6"/>
  <c r="AC96" i="6" s="1"/>
  <c r="AF3" i="4"/>
  <c r="AE4" i="6"/>
  <c r="AF20" i="4"/>
  <c r="AE21" i="6"/>
  <c r="AE43" i="6" s="1"/>
  <c r="AF19" i="4"/>
  <c r="AE20" i="6"/>
  <c r="AE42" i="6" s="1"/>
  <c r="AA75" i="8" l="1"/>
  <c r="AB53" i="8"/>
  <c r="AA97" i="8"/>
  <c r="AA119" i="8" s="1"/>
  <c r="AD53" i="6"/>
  <c r="AD75" i="6" s="1"/>
  <c r="AD97" i="6" s="1"/>
  <c r="AC50" i="6"/>
  <c r="AB72" i="6"/>
  <c r="AB94" i="6" s="1"/>
  <c r="AB116" i="8" s="1"/>
  <c r="AC57" i="8"/>
  <c r="AC79" i="8" s="1"/>
  <c r="AC101" i="8" s="1"/>
  <c r="AC63" i="6"/>
  <c r="AB85" i="6"/>
  <c r="AB107" i="6" s="1"/>
  <c r="AB129" i="8" s="1"/>
  <c r="AB109" i="8"/>
  <c r="AA115" i="8"/>
  <c r="AC49" i="6"/>
  <c r="AB71" i="6"/>
  <c r="AB93" i="6" s="1"/>
  <c r="AF12" i="6"/>
  <c r="AF34" i="6" s="1"/>
  <c r="AF122" i="6" s="1"/>
  <c r="G145" i="6" s="1"/>
  <c r="AC57" i="6"/>
  <c r="AC79" i="6" s="1"/>
  <c r="AC101" i="6" s="1"/>
  <c r="AD102" i="6"/>
  <c r="AB80" i="8"/>
  <c r="AB102" i="8" s="1"/>
  <c r="AB124" i="8" s="1"/>
  <c r="AC58" i="8"/>
  <c r="AA102" i="8"/>
  <c r="AA124" i="8" s="1"/>
  <c r="AD62" i="8"/>
  <c r="AD84" i="8" s="1"/>
  <c r="AD106" i="8" s="1"/>
  <c r="AC64" i="6"/>
  <c r="AB86" i="6"/>
  <c r="AB108" i="6" s="1"/>
  <c r="AA76" i="6"/>
  <c r="AA98" i="6" s="1"/>
  <c r="AA120" i="8" s="1"/>
  <c r="AB54" i="6"/>
  <c r="AD56" i="6"/>
  <c r="AC78" i="6"/>
  <c r="AC100" i="6" s="1"/>
  <c r="AD105" i="8"/>
  <c r="AD127" i="8" s="1"/>
  <c r="AB66" i="8"/>
  <c r="AC65" i="8"/>
  <c r="AA88" i="8"/>
  <c r="AD100" i="8"/>
  <c r="AA108" i="8"/>
  <c r="AB86" i="8"/>
  <c r="AC64" i="8"/>
  <c r="AC54" i="8"/>
  <c r="AC49" i="8"/>
  <c r="AB71" i="8"/>
  <c r="AB93" i="8" s="1"/>
  <c r="AB81" i="8"/>
  <c r="AB103" i="8" s="1"/>
  <c r="AB125" i="8" s="1"/>
  <c r="AC59" i="8"/>
  <c r="AF31" i="8"/>
  <c r="AD48" i="8"/>
  <c r="AD70" i="8" s="1"/>
  <c r="AD104" i="8"/>
  <c r="AA101" i="6"/>
  <c r="AA123" i="8" s="1"/>
  <c r="AC106" i="6"/>
  <c r="AC128" i="8" s="1"/>
  <c r="AA99" i="6"/>
  <c r="AA121" i="8" s="1"/>
  <c r="AC105" i="8"/>
  <c r="AC127" i="8" s="1"/>
  <c r="AC103" i="6"/>
  <c r="AC100" i="8"/>
  <c r="AC95" i="6"/>
  <c r="AC117" i="8" s="1"/>
  <c r="AB101" i="6"/>
  <c r="AB123" i="8" s="1"/>
  <c r="Y131" i="8"/>
  <c r="Y132" i="8" s="1"/>
  <c r="Y110" i="6"/>
  <c r="Z88" i="6"/>
  <c r="AB65" i="6"/>
  <c r="AA87" i="6"/>
  <c r="Z110" i="8"/>
  <c r="Z120" i="8"/>
  <c r="AA66" i="6"/>
  <c r="AC118" i="8"/>
  <c r="AC55" i="6"/>
  <c r="AB77" i="6"/>
  <c r="AE53" i="6"/>
  <c r="AE75" i="6" s="1"/>
  <c r="AE97" i="6" s="1"/>
  <c r="AF14" i="6"/>
  <c r="AF36" i="6" s="1"/>
  <c r="I21" i="5"/>
  <c r="G21" i="5"/>
  <c r="G25" i="5"/>
  <c r="I25" i="5"/>
  <c r="I16" i="5"/>
  <c r="G16" i="5"/>
  <c r="AF15" i="6"/>
  <c r="AF37" i="6" s="1"/>
  <c r="G23" i="5"/>
  <c r="I23" i="5"/>
  <c r="G20" i="5"/>
  <c r="AF18" i="6"/>
  <c r="AF40" i="6" s="1"/>
  <c r="G26" i="5"/>
  <c r="I26" i="5"/>
  <c r="AF16" i="6"/>
  <c r="AF38" i="6" s="1"/>
  <c r="G24" i="5"/>
  <c r="I24" i="5"/>
  <c r="I19" i="5"/>
  <c r="G19" i="5"/>
  <c r="I5" i="5"/>
  <c r="I12" i="5"/>
  <c r="G12" i="5"/>
  <c r="G5" i="5"/>
  <c r="AF7" i="6"/>
  <c r="AF29" i="6" s="1"/>
  <c r="I15" i="5"/>
  <c r="G15" i="5"/>
  <c r="I22" i="5"/>
  <c r="AF6" i="6"/>
  <c r="AF28" i="6" s="1"/>
  <c r="G14" i="5"/>
  <c r="I14" i="5"/>
  <c r="AF19" i="6"/>
  <c r="AF41" i="6" s="1"/>
  <c r="G27" i="5"/>
  <c r="I27" i="5"/>
  <c r="AF20" i="6"/>
  <c r="AF42" i="6" s="1"/>
  <c r="I28" i="5"/>
  <c r="G28" i="5"/>
  <c r="G17" i="5"/>
  <c r="AF21" i="6"/>
  <c r="AF43" i="6" s="1"/>
  <c r="I29" i="5"/>
  <c r="G29" i="5"/>
  <c r="AF10" i="6"/>
  <c r="AF32" i="6" s="1"/>
  <c r="I18" i="5"/>
  <c r="G18" i="5"/>
  <c r="AF5" i="6"/>
  <c r="AF27" i="6" s="1"/>
  <c r="G13" i="5"/>
  <c r="I13" i="5"/>
  <c r="AF34" i="8"/>
  <c r="AF144" i="8" s="1"/>
  <c r="AE144" i="8"/>
  <c r="AC126" i="8"/>
  <c r="AB114" i="8"/>
  <c r="AE117" i="6"/>
  <c r="AE139" i="8"/>
  <c r="AD114" i="6"/>
  <c r="AD132" i="6" s="1"/>
  <c r="AD136" i="8"/>
  <c r="AD154" i="8" s="1"/>
  <c r="AE115" i="6"/>
  <c r="AE137" i="8"/>
  <c r="AE58" i="6"/>
  <c r="AE80" i="6" s="1"/>
  <c r="AE102" i="6" s="1"/>
  <c r="AE124" i="6"/>
  <c r="AE146" i="8"/>
  <c r="AE126" i="6"/>
  <c r="AE148" i="8"/>
  <c r="AE121" i="6"/>
  <c r="AE143" i="8"/>
  <c r="AE128" i="6"/>
  <c r="AE150" i="8"/>
  <c r="AE131" i="6"/>
  <c r="AE153" i="8"/>
  <c r="AE123" i="6"/>
  <c r="AE145" i="8"/>
  <c r="AE118" i="6"/>
  <c r="AE140" i="8"/>
  <c r="AE125" i="6"/>
  <c r="AE147" i="8"/>
  <c r="AE61" i="6"/>
  <c r="AE83" i="6" s="1"/>
  <c r="AE105" i="6" s="1"/>
  <c r="AE127" i="6"/>
  <c r="AE149" i="8"/>
  <c r="AE130" i="6"/>
  <c r="AE152" i="8"/>
  <c r="AE116" i="6"/>
  <c r="AE138" i="8"/>
  <c r="AE120" i="6"/>
  <c r="AE142" i="8"/>
  <c r="AE129" i="6"/>
  <c r="AE151" i="8"/>
  <c r="AE119" i="6"/>
  <c r="AE141" i="8"/>
  <c r="AE55" i="8"/>
  <c r="AE77" i="8" s="1"/>
  <c r="AF4" i="6"/>
  <c r="AF43" i="8"/>
  <c r="AF29" i="8"/>
  <c r="AF27" i="8"/>
  <c r="AF32" i="8"/>
  <c r="AF28" i="8"/>
  <c r="AF33" i="8"/>
  <c r="AF36" i="8"/>
  <c r="AF42" i="8"/>
  <c r="AF30" i="8"/>
  <c r="AE52" i="8"/>
  <c r="AE74" i="8" s="1"/>
  <c r="AE61" i="8"/>
  <c r="AF9" i="6"/>
  <c r="AD73" i="8"/>
  <c r="AD95" i="8" s="1"/>
  <c r="AE51" i="8"/>
  <c r="AE73" i="8" s="1"/>
  <c r="AF13" i="6"/>
  <c r="AF35" i="6" s="1"/>
  <c r="AF41" i="8"/>
  <c r="AD77" i="8"/>
  <c r="AD99" i="8" s="1"/>
  <c r="AF8" i="6"/>
  <c r="AF30" i="6" s="1"/>
  <c r="AC70" i="8"/>
  <c r="AC92" i="8" s="1"/>
  <c r="AD85" i="8"/>
  <c r="AD107" i="8" s="1"/>
  <c r="AE63" i="8"/>
  <c r="AF11" i="6"/>
  <c r="AF33" i="6" s="1"/>
  <c r="AF17" i="6"/>
  <c r="AE56" i="8"/>
  <c r="AE22" i="8"/>
  <c r="AE26" i="8"/>
  <c r="AE50" i="8"/>
  <c r="AD74" i="8"/>
  <c r="AD96" i="8" s="1"/>
  <c r="AE60" i="8"/>
  <c r="AE82" i="8" s="1"/>
  <c r="AE104" i="8" s="1"/>
  <c r="AE59" i="6"/>
  <c r="AD81" i="6"/>
  <c r="AD103" i="6" s="1"/>
  <c r="AE62" i="6"/>
  <c r="AD84" i="6"/>
  <c r="AE51" i="6"/>
  <c r="AD73" i="6"/>
  <c r="AD95" i="6" s="1"/>
  <c r="AD48" i="6"/>
  <c r="AC70" i="6"/>
  <c r="AC92" i="6" s="1"/>
  <c r="AE22" i="6"/>
  <c r="AE52" i="6"/>
  <c r="AD74" i="6"/>
  <c r="AD96" i="6" s="1"/>
  <c r="AE60" i="6"/>
  <c r="AD82" i="6"/>
  <c r="AD104" i="6" s="1"/>
  <c r="AE26" i="6"/>
  <c r="AE44" i="6" s="1"/>
  <c r="AD57" i="8" l="1"/>
  <c r="AD79" i="8" s="1"/>
  <c r="AD101" i="8" s="1"/>
  <c r="AC123" i="8"/>
  <c r="AB75" i="8"/>
  <c r="AC53" i="8"/>
  <c r="AB97" i="8"/>
  <c r="AB119" i="8" s="1"/>
  <c r="AD50" i="6"/>
  <c r="AC72" i="6"/>
  <c r="AC94" i="6" s="1"/>
  <c r="AC116" i="8" s="1"/>
  <c r="AD63" i="6"/>
  <c r="AC85" i="6"/>
  <c r="AC107" i="6" s="1"/>
  <c r="AC129" i="8" s="1"/>
  <c r="AB115" i="8"/>
  <c r="AD49" i="6"/>
  <c r="AC71" i="6"/>
  <c r="AC93" i="6" s="1"/>
  <c r="AC122" i="8"/>
  <c r="AD57" i="6"/>
  <c r="AE62" i="8"/>
  <c r="AE84" i="8" s="1"/>
  <c r="AE106" i="8" s="1"/>
  <c r="AC80" i="8"/>
  <c r="AD58" i="8"/>
  <c r="AC86" i="6"/>
  <c r="AC108" i="6" s="1"/>
  <c r="AD64" i="6"/>
  <c r="AE57" i="8"/>
  <c r="AE79" i="8" s="1"/>
  <c r="AE101" i="8" s="1"/>
  <c r="G8" i="5"/>
  <c r="G9" i="5"/>
  <c r="I8" i="5"/>
  <c r="I9" i="5"/>
  <c r="AE56" i="6"/>
  <c r="AD78" i="6"/>
  <c r="AD100" i="6" s="1"/>
  <c r="AD122" i="8" s="1"/>
  <c r="AC54" i="6"/>
  <c r="AB76" i="6"/>
  <c r="AB98" i="6" s="1"/>
  <c r="AB120" i="8" s="1"/>
  <c r="AC66" i="8"/>
  <c r="AB88" i="8"/>
  <c r="AD65" i="8"/>
  <c r="AD87" i="8" s="1"/>
  <c r="AC87" i="8"/>
  <c r="AC109" i="8" s="1"/>
  <c r="AD64" i="8"/>
  <c r="AC86" i="8"/>
  <c r="AC108" i="8" s="1"/>
  <c r="AB108" i="8"/>
  <c r="AB130" i="8" s="1"/>
  <c r="AA130" i="8"/>
  <c r="AA110" i="8"/>
  <c r="AC71" i="8"/>
  <c r="AC93" i="8" s="1"/>
  <c r="AD49" i="8"/>
  <c r="AD54" i="8"/>
  <c r="AC76" i="8"/>
  <c r="AC98" i="8" s="1"/>
  <c r="AE96" i="8"/>
  <c r="AE95" i="8"/>
  <c r="AC81" i="8"/>
  <c r="AC103" i="8" s="1"/>
  <c r="AC125" i="8" s="1"/>
  <c r="AD59" i="8"/>
  <c r="AF26" i="8"/>
  <c r="AE44" i="8"/>
  <c r="AD92" i="8"/>
  <c r="AE99" i="8"/>
  <c r="AB99" i="6"/>
  <c r="AB121" i="8" s="1"/>
  <c r="AD106" i="6"/>
  <c r="AD128" i="8" s="1"/>
  <c r="AA109" i="6"/>
  <c r="AA131" i="8" s="1"/>
  <c r="AB66" i="6"/>
  <c r="AB87" i="6"/>
  <c r="AB109" i="6" s="1"/>
  <c r="AC65" i="6"/>
  <c r="Z131" i="8"/>
  <c r="Z132" i="8" s="1"/>
  <c r="Z110" i="6"/>
  <c r="AA88" i="6"/>
  <c r="AD55" i="6"/>
  <c r="AC77" i="6"/>
  <c r="AF55" i="8"/>
  <c r="AF77" i="8" s="1"/>
  <c r="AF99" i="8" s="1"/>
  <c r="G166" i="8"/>
  <c r="AF58" i="6"/>
  <c r="AF80" i="6" s="1"/>
  <c r="AF102" i="6" s="1"/>
  <c r="F147" i="6" s="1"/>
  <c r="G6" i="5"/>
  <c r="G7" i="5"/>
  <c r="I6" i="5"/>
  <c r="I7" i="5"/>
  <c r="AD118" i="8"/>
  <c r="AD126" i="8"/>
  <c r="AD117" i="8"/>
  <c r="AC114" i="8"/>
  <c r="AF118" i="6"/>
  <c r="G141" i="6" s="1"/>
  <c r="AF140" i="8"/>
  <c r="G162" i="8" s="1"/>
  <c r="AF123" i="6"/>
  <c r="G146" i="6" s="1"/>
  <c r="AF126" i="6"/>
  <c r="G149" i="6" s="1"/>
  <c r="AF121" i="6"/>
  <c r="G144" i="6" s="1"/>
  <c r="AF143" i="8"/>
  <c r="G165" i="8" s="1"/>
  <c r="AF116" i="6"/>
  <c r="G139" i="6" s="1"/>
  <c r="AF138" i="8"/>
  <c r="G160" i="8" s="1"/>
  <c r="AF128" i="6"/>
  <c r="G151" i="6" s="1"/>
  <c r="AF130" i="6"/>
  <c r="G153" i="6" s="1"/>
  <c r="AF152" i="8"/>
  <c r="G174" i="8" s="1"/>
  <c r="AF125" i="6"/>
  <c r="G148" i="6" s="1"/>
  <c r="AF129" i="6"/>
  <c r="G152" i="6" s="1"/>
  <c r="AF151" i="8"/>
  <c r="G173" i="8" s="1"/>
  <c r="AF120" i="6"/>
  <c r="G143" i="6" s="1"/>
  <c r="AF142" i="8"/>
  <c r="G164" i="8" s="1"/>
  <c r="AF26" i="6"/>
  <c r="AE114" i="6"/>
  <c r="AE132" i="6" s="1"/>
  <c r="AE136" i="8"/>
  <c r="AE154" i="8" s="1"/>
  <c r="AF117" i="6"/>
  <c r="G140" i="6" s="1"/>
  <c r="AF139" i="8"/>
  <c r="G161" i="8" s="1"/>
  <c r="AF115" i="6"/>
  <c r="G138" i="6" s="1"/>
  <c r="AF137" i="8"/>
  <c r="AF124" i="6"/>
  <c r="G147" i="6" s="1"/>
  <c r="AF146" i="8"/>
  <c r="G168" i="8" s="1"/>
  <c r="AF131" i="6"/>
  <c r="G154" i="6" s="1"/>
  <c r="AF153" i="8"/>
  <c r="G175" i="8" s="1"/>
  <c r="AF40" i="8"/>
  <c r="AF62" i="8" s="1"/>
  <c r="AF84" i="8" s="1"/>
  <c r="AF106" i="8" s="1"/>
  <c r="AF37" i="8"/>
  <c r="AF147" i="8" s="1"/>
  <c r="G169" i="8" s="1"/>
  <c r="AF38" i="8"/>
  <c r="AF60" i="8" s="1"/>
  <c r="AF82" i="8" s="1"/>
  <c r="AF104" i="8" s="1"/>
  <c r="AE78" i="8"/>
  <c r="AF56" i="8"/>
  <c r="AF78" i="8" s="1"/>
  <c r="AF39" i="6"/>
  <c r="AF22" i="6"/>
  <c r="AE48" i="8"/>
  <c r="AF31" i="6"/>
  <c r="AF35" i="8"/>
  <c r="AE85" i="8"/>
  <c r="AE107" i="8" s="1"/>
  <c r="AF63" i="8"/>
  <c r="AF85" i="8" s="1"/>
  <c r="AF52" i="8"/>
  <c r="AF74" i="8" s="1"/>
  <c r="AF96" i="8" s="1"/>
  <c r="AF51" i="8"/>
  <c r="AF73" i="8" s="1"/>
  <c r="AF95" i="8" s="1"/>
  <c r="AF22" i="8"/>
  <c r="AE83" i="8"/>
  <c r="AE72" i="8"/>
  <c r="AE94" i="8" s="1"/>
  <c r="AF50" i="8"/>
  <c r="AF72" i="8" s="1"/>
  <c r="AF39" i="8"/>
  <c r="AF61" i="8" s="1"/>
  <c r="AF83" i="8" s="1"/>
  <c r="AF59" i="6"/>
  <c r="AE81" i="6"/>
  <c r="AE103" i="6" s="1"/>
  <c r="AF60" i="6"/>
  <c r="AE82" i="6"/>
  <c r="AF62" i="6"/>
  <c r="AE84" i="6"/>
  <c r="AE48" i="6"/>
  <c r="AD70" i="6"/>
  <c r="AD92" i="6" s="1"/>
  <c r="AF51" i="6"/>
  <c r="AE73" i="6"/>
  <c r="AE95" i="6" s="1"/>
  <c r="AF52" i="6"/>
  <c r="AE74" i="6"/>
  <c r="AE96" i="6" s="1"/>
  <c r="AC115" i="8" l="1"/>
  <c r="AC75" i="8"/>
  <c r="AD53" i="8"/>
  <c r="AD72" i="6"/>
  <c r="AD94" i="6" s="1"/>
  <c r="AD116" i="8" s="1"/>
  <c r="AE50" i="6"/>
  <c r="AE63" i="6"/>
  <c r="AD85" i="6"/>
  <c r="AD107" i="6" s="1"/>
  <c r="AD129" i="8" s="1"/>
  <c r="AC130" i="8"/>
  <c r="AD71" i="6"/>
  <c r="AD93" i="6" s="1"/>
  <c r="AE49" i="6"/>
  <c r="AE57" i="6"/>
  <c r="AD79" i="6"/>
  <c r="AD101" i="6" s="1"/>
  <c r="AD123" i="8" s="1"/>
  <c r="AD80" i="8"/>
  <c r="AD102" i="8" s="1"/>
  <c r="AD124" i="8" s="1"/>
  <c r="AE58" i="8"/>
  <c r="AC102" i="8"/>
  <c r="AC124" i="8" s="1"/>
  <c r="AF57" i="8"/>
  <c r="AF79" i="8" s="1"/>
  <c r="AF101" i="8" s="1"/>
  <c r="AE64" i="6"/>
  <c r="AD86" i="6"/>
  <c r="AD108" i="6" s="1"/>
  <c r="AD54" i="6"/>
  <c r="AC76" i="6"/>
  <c r="AC98" i="6" s="1"/>
  <c r="AC120" i="8" s="1"/>
  <c r="AE78" i="6"/>
  <c r="AE100" i="6" s="1"/>
  <c r="AF56" i="6"/>
  <c r="AF78" i="6" s="1"/>
  <c r="AF44" i="6"/>
  <c r="AA110" i="6"/>
  <c r="AF107" i="8"/>
  <c r="AE65" i="8"/>
  <c r="AE87" i="8" s="1"/>
  <c r="AE109" i="8" s="1"/>
  <c r="AD66" i="8"/>
  <c r="AA132" i="8"/>
  <c r="AD109" i="8"/>
  <c r="AC88" i="8"/>
  <c r="AF100" i="8"/>
  <c r="AD86" i="8"/>
  <c r="AD108" i="8" s="1"/>
  <c r="AE64" i="8"/>
  <c r="AB110" i="8"/>
  <c r="AD76" i="8"/>
  <c r="AD98" i="8" s="1"/>
  <c r="AE54" i="8"/>
  <c r="AD71" i="8"/>
  <c r="AD93" i="8" s="1"/>
  <c r="AE49" i="8"/>
  <c r="AF44" i="8"/>
  <c r="AD81" i="8"/>
  <c r="AE59" i="8"/>
  <c r="AE81" i="8" s="1"/>
  <c r="AF94" i="8"/>
  <c r="AE106" i="6"/>
  <c r="AE128" i="8" s="1"/>
  <c r="AE104" i="6"/>
  <c r="AE126" i="8" s="1"/>
  <c r="AE100" i="8"/>
  <c r="AE105" i="8"/>
  <c r="AE127" i="8" s="1"/>
  <c r="AF105" i="8"/>
  <c r="AC99" i="6"/>
  <c r="AC121" i="8" s="1"/>
  <c r="AE55" i="6"/>
  <c r="AE77" i="6" s="1"/>
  <c r="AD77" i="6"/>
  <c r="AD65" i="6"/>
  <c r="AC87" i="6"/>
  <c r="AC109" i="6" s="1"/>
  <c r="AC66" i="6"/>
  <c r="AB88" i="6"/>
  <c r="AF148" i="8"/>
  <c r="G170" i="8" s="1"/>
  <c r="AF145" i="8"/>
  <c r="G167" i="8" s="1"/>
  <c r="AF150" i="8"/>
  <c r="G172" i="8" s="1"/>
  <c r="AD114" i="8"/>
  <c r="AE118" i="8"/>
  <c r="AE117" i="8"/>
  <c r="AF53" i="6"/>
  <c r="AF75" i="6" s="1"/>
  <c r="AF119" i="6"/>
  <c r="G142" i="6" s="1"/>
  <c r="AF141" i="8"/>
  <c r="G163" i="8" s="1"/>
  <c r="AF114" i="6"/>
  <c r="AF136" i="8"/>
  <c r="G158" i="8" s="1"/>
  <c r="G159" i="8"/>
  <c r="AF61" i="6"/>
  <c r="AF83" i="6" s="1"/>
  <c r="AF127" i="6"/>
  <c r="G150" i="6" s="1"/>
  <c r="AF149" i="8"/>
  <c r="G171" i="8" s="1"/>
  <c r="AE70" i="8"/>
  <c r="AE92" i="8" s="1"/>
  <c r="AF48" i="8"/>
  <c r="D147" i="6"/>
  <c r="E147" i="6" s="1"/>
  <c r="AF73" i="6"/>
  <c r="AF74" i="6"/>
  <c r="AF82" i="6"/>
  <c r="AF84" i="6"/>
  <c r="AF48" i="6"/>
  <c r="AE70" i="6"/>
  <c r="AE92" i="6" s="1"/>
  <c r="AF81" i="6"/>
  <c r="AF103" i="6" s="1"/>
  <c r="F148" i="6" s="1"/>
  <c r="AD75" i="8" l="1"/>
  <c r="AD115" i="8"/>
  <c r="AE53" i="8"/>
  <c r="AE75" i="8" s="1"/>
  <c r="AC97" i="8"/>
  <c r="AC119" i="8" s="1"/>
  <c r="AD97" i="8"/>
  <c r="AD119" i="8" s="1"/>
  <c r="AF50" i="6"/>
  <c r="AF72" i="6" s="1"/>
  <c r="AE72" i="6"/>
  <c r="AE94" i="6" s="1"/>
  <c r="AE116" i="8" s="1"/>
  <c r="AF63" i="6"/>
  <c r="AF85" i="6" s="1"/>
  <c r="AE85" i="6"/>
  <c r="AE107" i="6" s="1"/>
  <c r="AE129" i="8" s="1"/>
  <c r="AF49" i="6"/>
  <c r="AF71" i="6" s="1"/>
  <c r="AE71" i="6"/>
  <c r="AE93" i="6" s="1"/>
  <c r="AD130" i="8"/>
  <c r="AF100" i="6"/>
  <c r="AE79" i="6"/>
  <c r="AE101" i="6" s="1"/>
  <c r="AE123" i="8" s="1"/>
  <c r="AF57" i="6"/>
  <c r="AF79" i="6" s="1"/>
  <c r="AF101" i="6" s="1"/>
  <c r="AF55" i="6"/>
  <c r="AF77" i="6" s="1"/>
  <c r="AF99" i="6" s="1"/>
  <c r="AE122" i="8"/>
  <c r="AE80" i="8"/>
  <c r="AF58" i="8"/>
  <c r="AF80" i="8" s="1"/>
  <c r="AE86" i="6"/>
  <c r="AE108" i="6" s="1"/>
  <c r="AF64" i="6"/>
  <c r="AF86" i="6" s="1"/>
  <c r="AF65" i="8"/>
  <c r="AF87" i="8" s="1"/>
  <c r="AF109" i="8" s="1"/>
  <c r="AE54" i="6"/>
  <c r="AD76" i="6"/>
  <c r="AD98" i="6" s="1"/>
  <c r="AD120" i="8" s="1"/>
  <c r="AE99" i="6"/>
  <c r="AE86" i="8"/>
  <c r="AE108" i="8" s="1"/>
  <c r="AF64" i="8"/>
  <c r="AF86" i="8" s="1"/>
  <c r="AE103" i="8"/>
  <c r="AE125" i="8" s="1"/>
  <c r="AE71" i="8"/>
  <c r="AE93" i="8" s="1"/>
  <c r="AF49" i="8"/>
  <c r="AF71" i="8" s="1"/>
  <c r="AE76" i="8"/>
  <c r="AE98" i="8" s="1"/>
  <c r="AF54" i="8"/>
  <c r="AF76" i="8" s="1"/>
  <c r="AF59" i="8"/>
  <c r="AF81" i="8" s="1"/>
  <c r="AF103" i="8" s="1"/>
  <c r="AF125" i="8" s="1"/>
  <c r="AD103" i="8"/>
  <c r="AD88" i="8"/>
  <c r="AF106" i="6"/>
  <c r="AF95" i="6"/>
  <c r="AF104" i="6"/>
  <c r="AF105" i="6"/>
  <c r="AD99" i="6"/>
  <c r="AD121" i="8" s="1"/>
  <c r="AF97" i="6"/>
  <c r="AF96" i="6"/>
  <c r="AB131" i="8"/>
  <c r="AB132" i="8" s="1"/>
  <c r="AB110" i="6"/>
  <c r="AC88" i="6"/>
  <c r="AE65" i="6"/>
  <c r="AD87" i="6"/>
  <c r="AD109" i="6" s="1"/>
  <c r="AD66" i="6"/>
  <c r="AE121" i="8"/>
  <c r="AE114" i="8"/>
  <c r="AF154" i="8"/>
  <c r="G176" i="8" s="1"/>
  <c r="AF132" i="6"/>
  <c r="G155" i="6" s="1"/>
  <c r="G137" i="6"/>
  <c r="D148" i="6"/>
  <c r="E148" i="6" s="1"/>
  <c r="AF70" i="8"/>
  <c r="AF92" i="8" s="1"/>
  <c r="AF70" i="6"/>
  <c r="AC110" i="8" l="1"/>
  <c r="AE66" i="8"/>
  <c r="AF53" i="8"/>
  <c r="AF75" i="8" s="1"/>
  <c r="AF97" i="8" s="1"/>
  <c r="AF119" i="8" s="1"/>
  <c r="F163" i="8" s="1"/>
  <c r="D163" i="8" s="1"/>
  <c r="E163" i="8" s="1"/>
  <c r="AE97" i="8"/>
  <c r="AE119" i="8" s="1"/>
  <c r="AE115" i="8"/>
  <c r="AF94" i="6"/>
  <c r="AF93" i="6"/>
  <c r="AF123" i="8"/>
  <c r="F167" i="8" s="1"/>
  <c r="D167" i="8" s="1"/>
  <c r="E167" i="8" s="1"/>
  <c r="F146" i="6"/>
  <c r="D146" i="6" s="1"/>
  <c r="E146" i="6" s="1"/>
  <c r="AF127" i="8"/>
  <c r="F171" i="8" s="1"/>
  <c r="D171" i="8" s="1"/>
  <c r="E171" i="8" s="1"/>
  <c r="F150" i="6"/>
  <c r="D150" i="6" s="1"/>
  <c r="E150" i="6" s="1"/>
  <c r="AF121" i="8"/>
  <c r="F165" i="8" s="1"/>
  <c r="D165" i="8" s="1"/>
  <c r="E165" i="8" s="1"/>
  <c r="F144" i="6"/>
  <c r="D144" i="6" s="1"/>
  <c r="E144" i="6" s="1"/>
  <c r="F151" i="6"/>
  <c r="D151" i="6" s="1"/>
  <c r="E151" i="6" s="1"/>
  <c r="F145" i="6"/>
  <c r="D145" i="6" s="1"/>
  <c r="E145" i="6" s="1"/>
  <c r="AF126" i="8"/>
  <c r="F170" i="8" s="1"/>
  <c r="D170" i="8" s="1"/>
  <c r="E170" i="8" s="1"/>
  <c r="F149" i="6"/>
  <c r="D149" i="6" s="1"/>
  <c r="E149" i="6" s="1"/>
  <c r="AF92" i="6"/>
  <c r="AF114" i="8" s="1"/>
  <c r="F137" i="6"/>
  <c r="F138" i="6"/>
  <c r="D138" i="6" s="1"/>
  <c r="E138" i="6" s="1"/>
  <c r="AF118" i="8"/>
  <c r="F162" i="8" s="1"/>
  <c r="D162" i="8" s="1"/>
  <c r="E162" i="8" s="1"/>
  <c r="F141" i="6"/>
  <c r="D141" i="6" s="1"/>
  <c r="E141" i="6" s="1"/>
  <c r="AF122" i="8"/>
  <c r="F166" i="8" s="1"/>
  <c r="D166" i="8" s="1"/>
  <c r="E166" i="8" s="1"/>
  <c r="F140" i="6"/>
  <c r="D140" i="6" s="1"/>
  <c r="E140" i="6" s="1"/>
  <c r="F142" i="6"/>
  <c r="D142" i="6" s="1"/>
  <c r="E142" i="6" s="1"/>
  <c r="AF107" i="6"/>
  <c r="AE130" i="8"/>
  <c r="AE102" i="8"/>
  <c r="AE124" i="8" s="1"/>
  <c r="AF102" i="8"/>
  <c r="AF124" i="8" s="1"/>
  <c r="AF108" i="6"/>
  <c r="AF66" i="8"/>
  <c r="AE76" i="6"/>
  <c r="AE98" i="6" s="1"/>
  <c r="AE120" i="8" s="1"/>
  <c r="AF54" i="6"/>
  <c r="AF76" i="6" s="1"/>
  <c r="AE88" i="8"/>
  <c r="AF93" i="8"/>
  <c r="AF98" i="8"/>
  <c r="AF108" i="8"/>
  <c r="AD125" i="8"/>
  <c r="F169" i="8" s="1"/>
  <c r="D169" i="8" s="1"/>
  <c r="E169" i="8" s="1"/>
  <c r="AD110" i="8"/>
  <c r="AF117" i="8"/>
  <c r="F161" i="8" s="1"/>
  <c r="D161" i="8" s="1"/>
  <c r="E161" i="8" s="1"/>
  <c r="AF128" i="8"/>
  <c r="F172" i="8" s="1"/>
  <c r="D172" i="8" s="1"/>
  <c r="E172" i="8" s="1"/>
  <c r="AD88" i="6"/>
  <c r="AF65" i="6"/>
  <c r="AE66" i="6"/>
  <c r="AE87" i="6"/>
  <c r="AE109" i="6" s="1"/>
  <c r="AC131" i="8"/>
  <c r="AC132" i="8" s="1"/>
  <c r="AC110" i="6"/>
  <c r="AF88" i="8"/>
  <c r="AF115" i="8" l="1"/>
  <c r="F159" i="8" s="1"/>
  <c r="D159" i="8" s="1"/>
  <c r="E159" i="8" s="1"/>
  <c r="F139" i="6"/>
  <c r="D139" i="6" s="1"/>
  <c r="E139" i="6" s="1"/>
  <c r="AF116" i="8"/>
  <c r="F160" i="8" s="1"/>
  <c r="D160" i="8" s="1"/>
  <c r="E160" i="8" s="1"/>
  <c r="F152" i="6"/>
  <c r="D152" i="6" s="1"/>
  <c r="E152" i="6" s="1"/>
  <c r="AF129" i="8"/>
  <c r="F173" i="8" s="1"/>
  <c r="D173" i="8" s="1"/>
  <c r="E173" i="8" s="1"/>
  <c r="F153" i="6"/>
  <c r="D153" i="6" s="1"/>
  <c r="E153" i="6" s="1"/>
  <c r="AE110" i="8"/>
  <c r="AF98" i="6"/>
  <c r="AF130" i="8"/>
  <c r="F174" i="8" s="1"/>
  <c r="D174" i="8" s="1"/>
  <c r="E174" i="8" s="1"/>
  <c r="F168" i="8"/>
  <c r="D168" i="8" s="1"/>
  <c r="E168" i="8" s="1"/>
  <c r="AF120" i="8"/>
  <c r="F164" i="8" s="1"/>
  <c r="D164" i="8" s="1"/>
  <c r="E164" i="8" s="1"/>
  <c r="AF66" i="6"/>
  <c r="AF87" i="6"/>
  <c r="AF109" i="6" s="1"/>
  <c r="F154" i="6" s="1"/>
  <c r="AE88" i="6"/>
  <c r="AD131" i="8"/>
  <c r="AD132" i="8" s="1"/>
  <c r="AD110" i="6"/>
  <c r="AF110" i="8"/>
  <c r="F158" i="8"/>
  <c r="D158" i="8" s="1"/>
  <c r="D137" i="6"/>
  <c r="F143" i="6" l="1"/>
  <c r="D143" i="6" s="1"/>
  <c r="E143" i="6" s="1"/>
  <c r="E158" i="8"/>
  <c r="AE131" i="8"/>
  <c r="AE132" i="8" s="1"/>
  <c r="AE110" i="6"/>
  <c r="AF88" i="6"/>
  <c r="E137" i="6"/>
  <c r="AF131" i="8" l="1"/>
  <c r="AF110" i="6"/>
  <c r="D154" i="6"/>
  <c r="F155" i="6" l="1"/>
  <c r="D155" i="6" s="1"/>
  <c r="F10" i="9"/>
  <c r="F21" i="9" s="1"/>
  <c r="F9" i="9"/>
  <c r="F20" i="9" s="1"/>
  <c r="E154" i="6"/>
  <c r="F5" i="9"/>
  <c r="F16" i="9" s="1"/>
  <c r="F7" i="9"/>
  <c r="F18" i="9" s="1"/>
  <c r="F175" i="8"/>
  <c r="D175" i="8" s="1"/>
  <c r="AF132" i="8"/>
  <c r="F176" i="8" s="1"/>
  <c r="D176" i="8" s="1"/>
  <c r="E176" i="8" s="1"/>
  <c r="E155" i="6" l="1"/>
  <c r="F4" i="9" s="1"/>
  <c r="F15" i="9" s="1"/>
  <c r="F3" i="9"/>
  <c r="F14" i="9" s="1"/>
  <c r="G9" i="9"/>
  <c r="G20" i="9" s="1"/>
  <c r="G10" i="9"/>
  <c r="G21" i="9" s="1"/>
  <c r="G3" i="9"/>
  <c r="G14" i="9" s="1"/>
  <c r="G4" i="9"/>
  <c r="G15" i="9" s="1"/>
  <c r="E175" i="8"/>
  <c r="G7" i="9"/>
  <c r="G18" i="9" s="1"/>
  <c r="G5" i="9"/>
  <c r="G16" i="9" s="1"/>
  <c r="F6" i="9"/>
  <c r="F17" i="9" s="1"/>
  <c r="F8" i="9"/>
  <c r="F19" i="9" s="1"/>
  <c r="G6" i="9" l="1"/>
  <c r="G17" i="9" s="1"/>
  <c r="G8" i="9"/>
  <c r="G19" i="9" s="1"/>
</calcChain>
</file>

<file path=xl/sharedStrings.xml><?xml version="1.0" encoding="utf-8"?>
<sst xmlns="http://schemas.openxmlformats.org/spreadsheetml/2006/main" count="1037" uniqueCount="132">
  <si>
    <t>Ausgrid’s 2024-29 Regulatory Proposal</t>
  </si>
  <si>
    <t>Basic export level</t>
  </si>
  <si>
    <r>
      <rPr>
        <b/>
        <sz val="11"/>
        <color theme="1"/>
        <rFont val="Calibri"/>
        <family val="2"/>
        <scheme val="minor"/>
      </rPr>
      <t>Approach 1</t>
    </r>
    <r>
      <rPr>
        <sz val="11"/>
        <color theme="1"/>
        <rFont val="Calibri"/>
        <family val="2"/>
        <scheme val="minor"/>
      </rPr>
      <t xml:space="preserve">
Intrinsic hosting capacity ÷ all customers</t>
    </r>
  </si>
  <si>
    <r>
      <rPr>
        <b/>
        <sz val="11"/>
        <color theme="1"/>
        <rFont val="Calibri"/>
        <family val="2"/>
        <scheme val="minor"/>
      </rPr>
      <t>Approach 2</t>
    </r>
    <r>
      <rPr>
        <sz val="11"/>
        <color theme="1"/>
        <rFont val="Calibri"/>
        <family val="2"/>
        <scheme val="minor"/>
      </rPr>
      <t xml:space="preserve">
Intrinsic hosting capacity ÷ PV customers 2029</t>
    </r>
  </si>
  <si>
    <r>
      <rPr>
        <b/>
        <sz val="11"/>
        <color theme="1"/>
        <rFont val="Calibri"/>
        <family val="2"/>
        <scheme val="minor"/>
      </rPr>
      <t>Approach 3</t>
    </r>
    <r>
      <rPr>
        <sz val="11"/>
        <color theme="1"/>
        <rFont val="Calibri"/>
        <family val="2"/>
        <scheme val="minor"/>
      </rPr>
      <t xml:space="preserve">
Intrinsic hosting capacity ÷ PV customers 2050</t>
    </r>
  </si>
  <si>
    <r>
      <rPr>
        <b/>
        <sz val="11"/>
        <color theme="1"/>
        <rFont val="Calibri"/>
        <family val="2"/>
        <scheme val="minor"/>
      </rPr>
      <t>Approach 4</t>
    </r>
    <r>
      <rPr>
        <sz val="11"/>
        <color theme="1"/>
        <rFont val="Calibri"/>
        <family val="2"/>
        <scheme val="minor"/>
      </rPr>
      <t xml:space="preserve">
Spare hosting capacity ÷ new PV customers to 2029</t>
    </r>
  </si>
  <si>
    <r>
      <rPr>
        <b/>
        <sz val="11"/>
        <color theme="1"/>
        <rFont val="Calibri"/>
        <family val="2"/>
        <scheme val="minor"/>
      </rPr>
      <t>Approach 5</t>
    </r>
    <r>
      <rPr>
        <sz val="11"/>
        <color theme="1"/>
        <rFont val="Calibri"/>
        <family val="2"/>
        <scheme val="minor"/>
      </rPr>
      <t xml:space="preserve">
Spare hosting capacity ÷ new PV customers to 2050</t>
    </r>
  </si>
  <si>
    <t>Units</t>
  </si>
  <si>
    <t>kw</t>
  </si>
  <si>
    <t>Central estimate</t>
  </si>
  <si>
    <t>Min</t>
  </si>
  <si>
    <t>Max</t>
  </si>
  <si>
    <t>25th percentile</t>
  </si>
  <si>
    <t>75th percentile</t>
  </si>
  <si>
    <t>By distributor</t>
  </si>
  <si>
    <t xml:space="preserve">Dulwich Hill </t>
  </si>
  <si>
    <t xml:space="preserve">Kotara </t>
  </si>
  <si>
    <t xml:space="preserve">Long Jetty </t>
  </si>
  <si>
    <t xml:space="preserve">Morisset 132/11kV </t>
  </si>
  <si>
    <t xml:space="preserve">Cronulla </t>
  </si>
  <si>
    <t xml:space="preserve">Miranda </t>
  </si>
  <si>
    <t xml:space="preserve">Swansea </t>
  </si>
  <si>
    <t>Caves Beach</t>
  </si>
  <si>
    <t>Epping</t>
  </si>
  <si>
    <t>Maryland</t>
  </si>
  <si>
    <t>Metford</t>
  </si>
  <si>
    <t>Waverly</t>
  </si>
  <si>
    <t>Medowie</t>
  </si>
  <si>
    <t>Mona Vale</t>
  </si>
  <si>
    <t>Morriset</t>
  </si>
  <si>
    <t>Estimated LRMC</t>
  </si>
  <si>
    <t>AIC</t>
  </si>
  <si>
    <t>Perturbation</t>
  </si>
  <si>
    <t>Central estimate ($/kW)</t>
  </si>
  <si>
    <t>Central estimate ($/kWh)</t>
  </si>
  <si>
    <t>Minimum ($/kW)</t>
  </si>
  <si>
    <t>Minimum ($/kWh)</t>
  </si>
  <si>
    <t>Maximum ($/kW)</t>
  </si>
  <si>
    <t>Maximum ($/kWh)</t>
  </si>
  <si>
    <t>25th ($/kW)</t>
  </si>
  <si>
    <t>75th ($/kW)</t>
  </si>
  <si>
    <t>Base case</t>
  </si>
  <si>
    <t>Step change</t>
  </si>
  <si>
    <t>List:</t>
  </si>
  <si>
    <t>WACC real vanilla post tax wacc</t>
  </si>
  <si>
    <t>%</t>
  </si>
  <si>
    <t>#provide link</t>
  </si>
  <si>
    <t>System size</t>
  </si>
  <si>
    <t>Asset lives</t>
  </si>
  <si>
    <t>years</t>
  </si>
  <si>
    <t>Growth scenario</t>
  </si>
  <si>
    <t>Solar hours/year</t>
  </si>
  <si>
    <t>hours/year</t>
  </si>
  <si>
    <t>Perturbation approach</t>
  </si>
  <si>
    <t>If growth scenario</t>
  </si>
  <si>
    <t>Shocked growth scenario</t>
  </si>
  <si>
    <t>If system size</t>
  </si>
  <si>
    <t>Shocked res new system size</t>
  </si>
  <si>
    <t>kW</t>
  </si>
  <si>
    <t>Shocked biz new system size</t>
  </si>
  <si>
    <t>Inflation escalation</t>
  </si>
  <si>
    <t>CPI 2022</t>
  </si>
  <si>
    <t>CPI 2024</t>
  </si>
  <si>
    <t>Zone</t>
  </si>
  <si>
    <t>Residential Customers</t>
  </si>
  <si>
    <t>Business Customers</t>
  </si>
  <si>
    <t>Existing Res Solar Customers
# customers</t>
  </si>
  <si>
    <t>Existing Business Solar Customers
# customers</t>
  </si>
  <si>
    <t>Existing solar 
kW</t>
  </si>
  <si>
    <t>Investment trigger solar penetration based on &gt;
% customers</t>
  </si>
  <si>
    <t>PV per residential
kW</t>
  </si>
  <si>
    <t>PV per business
kW</t>
  </si>
  <si>
    <t>Secondary investment trigger
% customers</t>
  </si>
  <si>
    <t>Primary investment cost
$</t>
  </si>
  <si>
    <t>Secondary investment cost
$</t>
  </si>
  <si>
    <t>Investment description</t>
  </si>
  <si>
    <t>Epping**</t>
  </si>
  <si>
    <t>Source:</t>
  </si>
  <si>
    <t>From</t>
  </si>
  <si>
    <t>Subject</t>
  </si>
  <si>
    <t>Received</t>
  </si>
  <si>
    <t>Size</t>
  </si>
  <si>
    <t>Content</t>
  </si>
  <si>
    <t>Email</t>
  </si>
  <si>
    <t>Matthew Jolliffe</t>
  </si>
  <si>
    <t>RE: LV Case Studies</t>
  </si>
  <si>
    <t>Wed 28/09</t>
  </si>
  <si>
    <t>41 MB</t>
  </si>
  <si>
    <t>https://ausgrid.sharepoint.com/teams/SP0539/Shared%20Documents/Regulation/24-29%20Determination/500%20Workstreams/599%20Pricing/Copy%20of%20LV%20CS%202%201.2.xlsx</t>
  </si>
  <si>
    <t>Scenario</t>
  </si>
  <si>
    <t>Customer type</t>
  </si>
  <si>
    <t>Slow</t>
  </si>
  <si>
    <t>Residential PV</t>
  </si>
  <si>
    <t>PV customers</t>
  </si>
  <si>
    <t>Progressive</t>
  </si>
  <si>
    <t>Strong electricifcation</t>
  </si>
  <si>
    <t>Commercial PV</t>
  </si>
  <si>
    <t>Scenarios</t>
  </si>
  <si>
    <t>Assumed values (years 2022 and 2041+)</t>
  </si>
  <si>
    <t xml:space="preserve">Source: </t>
  </si>
  <si>
    <t>Burcu Ulusoy</t>
  </si>
  <si>
    <t>RE: PV forecast</t>
  </si>
  <si>
    <t>https://ausgrid.sharepoint.com/teams/SP0539/Shared%20Documents/Regulation/24-29%20Determination/500%20Workstreams/599%20Pricing/Copy%20of%20Solar%20PV%20and%20Batteries%20-%20Historical%20Data%20+%20Forecast_Aug2022.xlsx</t>
  </si>
  <si>
    <t>Residential solar at trigger
# customers</t>
  </si>
  <si>
    <t>Business solar at trigger
# customers</t>
  </si>
  <si>
    <t>Residential capacity
kW</t>
  </si>
  <si>
    <t>Business capacity
kW</t>
  </si>
  <si>
    <t>Intrinsic hosting capacity
kW</t>
  </si>
  <si>
    <t>Residential solar at 2nd trigger
# customers</t>
  </si>
  <si>
    <t>Business solar at 2nd trigger
# customers</t>
  </si>
  <si>
    <t>2nd trigger
kW</t>
  </si>
  <si>
    <t>Growth rate:</t>
  </si>
  <si>
    <t>Feeder</t>
  </si>
  <si>
    <t>#customers</t>
  </si>
  <si>
    <t>Shocked case</t>
  </si>
  <si>
    <t>New installations (capacity)</t>
  </si>
  <si>
    <t>Total</t>
  </si>
  <si>
    <t>Solar capacity</t>
  </si>
  <si>
    <t>Forecast expenditure</t>
  </si>
  <si>
    <t>$</t>
  </si>
  <si>
    <t>Capitalised expenditure</t>
  </si>
  <si>
    <t>Cumulative capitalised expenditure</t>
  </si>
  <si>
    <t>Additional capacity vs year 0</t>
  </si>
  <si>
    <t>LRMC/kW</t>
  </si>
  <si>
    <t>LRMC/kWh</t>
  </si>
  <si>
    <t>Expenditure (NPV)</t>
  </si>
  <si>
    <t>Capacity growth (NPV)</t>
  </si>
  <si>
    <t>New installations</t>
  </si>
  <si>
    <t>Change in cumulative expenditure</t>
  </si>
  <si>
    <t>Change in solar capacity</t>
  </si>
  <si>
    <t>LRMC estimates</t>
  </si>
  <si>
    <t>Attachment 8.5: Long run marginal cost export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</si>
</sst>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#,##0.00;[Red]\-&quot;$&quot;#,##0.00"/>
    <numFmt numFmtId="43" formatCode="_-* #,##0.00_-;\-* #,##0.00_-;_-* &quot;-&quot;??_-;_-@_-"/>
    <numFmt numFmtId="164" formatCode="&quot;$&quot;#,##0.00"/>
    <numFmt numFmtId="165" formatCode="_-* #,##0.0_-;\-* #,##0.0_-;_-* &quot;-&quot;??_-;_-@_-"/>
    <numFmt numFmtId="166" formatCode="_-* #,##0_-;\-* #,##0_-;_-* &quot;-&quot;??_-;_-@_-"/>
    <numFmt numFmtId="167" formatCode="0.0"/>
    <numFmt numFmtId="168" formatCode="&quot;$&quot;#,##0.000;[Red]\-&quot;$&quot;#,##0.000"/>
    <numFmt numFmtId="169" formatCode="0.0%"/>
    <numFmt numFmtId="170" formatCode="[$-C09]d\ mmmm\ yyyy;@"/>
    <numFmt numFmtId="171" formatCode="&quot;$&quot;#,##0.0000;[Red]\-&quot;$&quot;#,##0.0000"/>
    <numFmt numFmtId="172" formatCode="&quot;$&quot;#,##0.000000;[Red]\-&quot;$&quot;#,##0.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/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20"/>
      <color rgb="FF002060"/>
      <name val="Arial"/>
      <family val="2"/>
    </font>
    <font>
      <sz val="14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indexed="64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 tint="0.499984740745262"/>
      </right>
      <top style="medium">
        <color theme="1" tint="0.499984740745262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wrapText="1"/>
    </xf>
    <xf numFmtId="9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9" fontId="0" fillId="0" borderId="0" xfId="2" applyFont="1"/>
    <xf numFmtId="164" fontId="0" fillId="0" borderId="9" xfId="0" applyNumberForma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4" fillId="0" borderId="0" xfId="0" applyFont="1"/>
    <xf numFmtId="8" fontId="0" fillId="0" borderId="0" xfId="0" applyNumberFormat="1"/>
    <xf numFmtId="0" fontId="0" fillId="0" borderId="10" xfId="0" applyBorder="1"/>
    <xf numFmtId="0" fontId="0" fillId="0" borderId="11" xfId="0" applyBorder="1"/>
    <xf numFmtId="0" fontId="2" fillId="0" borderId="11" xfId="0" applyFont="1" applyBorder="1"/>
    <xf numFmtId="0" fontId="0" fillId="0" borderId="12" xfId="0" applyBorder="1"/>
    <xf numFmtId="0" fontId="2" fillId="2" borderId="13" xfId="0" applyFont="1" applyFill="1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vertical="center"/>
    </xf>
    <xf numFmtId="43" fontId="0" fillId="0" borderId="0" xfId="1" applyFont="1" applyBorder="1"/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4" fillId="0" borderId="18" xfId="0" applyFont="1" applyBorder="1"/>
    <xf numFmtId="0" fontId="0" fillId="0" borderId="19" xfId="0" applyBorder="1"/>
    <xf numFmtId="166" fontId="0" fillId="0" borderId="19" xfId="1" applyNumberFormat="1" applyFont="1" applyBorder="1"/>
    <xf numFmtId="0" fontId="0" fillId="0" borderId="20" xfId="0" applyBorder="1"/>
    <xf numFmtId="1" fontId="0" fillId="0" borderId="0" xfId="0" applyNumberFormat="1"/>
    <xf numFmtId="1" fontId="0" fillId="0" borderId="0" xfId="1" applyNumberFormat="1" applyFont="1" applyBorder="1"/>
    <xf numFmtId="43" fontId="0" fillId="0" borderId="19" xfId="1" applyFont="1" applyBorder="1"/>
    <xf numFmtId="8" fontId="0" fillId="0" borderId="14" xfId="0" applyNumberFormat="1" applyBorder="1"/>
    <xf numFmtId="8" fontId="3" fillId="0" borderId="19" xfId="0" applyNumberFormat="1" applyFont="1" applyBorder="1"/>
    <xf numFmtId="8" fontId="3" fillId="0" borderId="20" xfId="0" applyNumberFormat="1" applyFont="1" applyBorder="1"/>
    <xf numFmtId="0" fontId="0" fillId="0" borderId="0" xfId="0" applyAlignment="1">
      <alignment vertical="center"/>
    </xf>
    <xf numFmtId="0" fontId="0" fillId="0" borderId="11" xfId="0" quotePrefix="1" applyBorder="1"/>
    <xf numFmtId="0" fontId="2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4" xfId="0" applyFont="1" applyBorder="1" applyAlignment="1">
      <alignment wrapText="1"/>
    </xf>
    <xf numFmtId="8" fontId="2" fillId="0" borderId="19" xfId="0" applyNumberFormat="1" applyFont="1" applyBorder="1"/>
    <xf numFmtId="8" fontId="0" fillId="0" borderId="19" xfId="0" applyNumberFormat="1" applyBorder="1"/>
    <xf numFmtId="8" fontId="0" fillId="0" borderId="20" xfId="0" applyNumberFormat="1" applyBorder="1"/>
    <xf numFmtId="0" fontId="5" fillId="0" borderId="10" xfId="0" applyFont="1" applyBorder="1" applyAlignment="1">
      <alignment vertical="center"/>
    </xf>
    <xf numFmtId="0" fontId="6" fillId="0" borderId="0" xfId="0" applyFont="1"/>
    <xf numFmtId="8" fontId="0" fillId="3" borderId="0" xfId="0" applyNumberFormat="1" applyFill="1"/>
    <xf numFmtId="0" fontId="0" fillId="0" borderId="21" xfId="0" applyBorder="1"/>
    <xf numFmtId="8" fontId="0" fillId="0" borderId="0" xfId="0" applyNumberFormat="1" applyAlignment="1">
      <alignment horizontal="right"/>
    </xf>
    <xf numFmtId="8" fontId="0" fillId="0" borderId="14" xfId="0" applyNumberFormat="1" applyBorder="1" applyAlignment="1">
      <alignment horizontal="right"/>
    </xf>
    <xf numFmtId="0" fontId="0" fillId="0" borderId="18" xfId="0" applyBorder="1"/>
    <xf numFmtId="0" fontId="11" fillId="0" borderId="10" xfId="0" applyFont="1" applyBorder="1" applyAlignment="1">
      <alignment vertical="center"/>
    </xf>
    <xf numFmtId="0" fontId="11" fillId="0" borderId="11" xfId="0" applyFont="1" applyBorder="1"/>
    <xf numFmtId="0" fontId="12" fillId="0" borderId="11" xfId="0" applyFont="1" applyBorder="1"/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0" xfId="0" applyFont="1"/>
    <xf numFmtId="0" fontId="9" fillId="0" borderId="0" xfId="0" applyFont="1"/>
    <xf numFmtId="167" fontId="9" fillId="0" borderId="0" xfId="0" applyNumberFormat="1" applyFont="1"/>
    <xf numFmtId="167" fontId="10" fillId="0" borderId="0" xfId="0" applyNumberFormat="1" applyFont="1"/>
    <xf numFmtId="167" fontId="10" fillId="0" borderId="14" xfId="0" applyNumberFormat="1" applyFont="1" applyBorder="1"/>
    <xf numFmtId="167" fontId="0" fillId="0" borderId="0" xfId="0" applyNumberFormat="1"/>
    <xf numFmtId="167" fontId="0" fillId="0" borderId="14" xfId="0" applyNumberFormat="1" applyBorder="1"/>
    <xf numFmtId="0" fontId="3" fillId="0" borderId="0" xfId="0" applyFont="1"/>
    <xf numFmtId="0" fontId="3" fillId="0" borderId="19" xfId="0" applyFont="1" applyBorder="1"/>
    <xf numFmtId="167" fontId="0" fillId="0" borderId="19" xfId="0" applyNumberFormat="1" applyBorder="1"/>
    <xf numFmtId="167" fontId="0" fillId="0" borderId="20" xfId="0" applyNumberFormat="1" applyBorder="1"/>
    <xf numFmtId="0" fontId="10" fillId="0" borderId="10" xfId="0" applyFont="1" applyBorder="1"/>
    <xf numFmtId="0" fontId="9" fillId="0" borderId="11" xfId="0" applyFont="1" applyBorder="1"/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8" fillId="0" borderId="0" xfId="0" applyFont="1"/>
    <xf numFmtId="8" fontId="8" fillId="0" borderId="0" xfId="0" applyNumberFormat="1" applyFont="1" applyAlignment="1">
      <alignment horizontal="right"/>
    </xf>
    <xf numFmtId="8" fontId="8" fillId="0" borderId="14" xfId="0" applyNumberFormat="1" applyFont="1" applyBorder="1" applyAlignment="1">
      <alignment horizontal="right"/>
    </xf>
    <xf numFmtId="43" fontId="0" fillId="3" borderId="0" xfId="1" applyFont="1" applyFill="1" applyBorder="1"/>
    <xf numFmtId="43" fontId="0" fillId="0" borderId="0" xfId="1" applyFont="1" applyFill="1" applyBorder="1"/>
    <xf numFmtId="0" fontId="2" fillId="0" borderId="14" xfId="0" applyFont="1" applyBorder="1"/>
    <xf numFmtId="43" fontId="3" fillId="0" borderId="19" xfId="1" applyFont="1" applyBorder="1"/>
    <xf numFmtId="168" fontId="8" fillId="0" borderId="0" xfId="0" applyNumberFormat="1" applyFont="1" applyAlignment="1">
      <alignment horizontal="right"/>
    </xf>
    <xf numFmtId="168" fontId="8" fillId="0" borderId="14" xfId="0" applyNumberFormat="1" applyFont="1" applyBorder="1" applyAlignment="1">
      <alignment horizontal="right"/>
    </xf>
    <xf numFmtId="0" fontId="2" fillId="0" borderId="12" xfId="0" applyFont="1" applyBorder="1"/>
    <xf numFmtId="0" fontId="3" fillId="0" borderId="21" xfId="0" applyFont="1" applyBorder="1"/>
    <xf numFmtId="168" fontId="0" fillId="0" borderId="0" xfId="0" applyNumberFormat="1" applyAlignment="1">
      <alignment horizontal="right"/>
    </xf>
    <xf numFmtId="168" fontId="0" fillId="0" borderId="14" xfId="0" applyNumberFormat="1" applyBorder="1" applyAlignment="1">
      <alignment horizontal="right"/>
    </xf>
    <xf numFmtId="14" fontId="0" fillId="0" borderId="0" xfId="0" applyNumberFormat="1"/>
    <xf numFmtId="0" fontId="13" fillId="0" borderId="0" xfId="3"/>
    <xf numFmtId="0" fontId="0" fillId="0" borderId="23" xfId="0" applyBorder="1" applyAlignment="1">
      <alignment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1" xfId="0" quotePrefix="1" applyFont="1" applyBorder="1"/>
    <xf numFmtId="0" fontId="14" fillId="0" borderId="11" xfId="0" applyFont="1" applyBorder="1" applyAlignment="1">
      <alignment horizontal="right"/>
    </xf>
    <xf numFmtId="169" fontId="0" fillId="0" borderId="14" xfId="0" applyNumberFormat="1" applyBorder="1"/>
    <xf numFmtId="43" fontId="0" fillId="0" borderId="14" xfId="1" applyFont="1" applyFill="1" applyBorder="1"/>
    <xf numFmtId="43" fontId="3" fillId="0" borderId="20" xfId="1" applyFont="1" applyBorder="1"/>
    <xf numFmtId="167" fontId="2" fillId="0" borderId="0" xfId="0" applyNumberFormat="1" applyFont="1"/>
    <xf numFmtId="167" fontId="2" fillId="0" borderId="14" xfId="0" applyNumberFormat="1" applyFont="1" applyBorder="1"/>
    <xf numFmtId="168" fontId="2" fillId="0" borderId="19" xfId="0" applyNumberFormat="1" applyFont="1" applyBorder="1"/>
    <xf numFmtId="0" fontId="2" fillId="4" borderId="0" xfId="0" applyFont="1" applyFill="1"/>
    <xf numFmtId="166" fontId="0" fillId="4" borderId="0" xfId="1" applyNumberFormat="1" applyFont="1" applyFill="1"/>
    <xf numFmtId="0" fontId="0" fillId="4" borderId="0" xfId="0" applyFill="1"/>
    <xf numFmtId="0" fontId="11" fillId="0" borderId="21" xfId="0" applyFont="1" applyBorder="1" applyAlignment="1">
      <alignment vertical="center"/>
    </xf>
    <xf numFmtId="0" fontId="11" fillId="0" borderId="0" xfId="0" applyFont="1"/>
    <xf numFmtId="0" fontId="0" fillId="0" borderId="14" xfId="0" applyBorder="1" applyAlignment="1">
      <alignment wrapText="1"/>
    </xf>
    <xf numFmtId="0" fontId="17" fillId="0" borderId="0" xfId="0" applyFont="1"/>
    <xf numFmtId="171" fontId="0" fillId="0" borderId="0" xfId="0" applyNumberFormat="1"/>
    <xf numFmtId="2" fontId="0" fillId="0" borderId="14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72" fontId="8" fillId="0" borderId="14" xfId="0" applyNumberFormat="1" applyFont="1" applyBorder="1" applyAlignment="1">
      <alignment horizontal="right"/>
    </xf>
    <xf numFmtId="170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365124</xdr:colOff>
      <xdr:row>25</xdr:row>
      <xdr:rowOff>116542</xdr:rowOff>
    </xdr:to>
    <xdr:pic>
      <xdr:nvPicPr>
        <xdr:cNvPr id="2" name="Picture 1" descr="Two people in safety vests looking at a tablet&#10;&#10;Description automatically generated with medium confidence">
          <a:extLst>
            <a:ext uri="{FF2B5EF4-FFF2-40B4-BE49-F238E27FC236}">
              <a16:creationId xmlns:a16="http://schemas.microsoft.com/office/drawing/2014/main" id="{3A8472C5-9C7F-4E05-A986-55A73DC8F3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809" r="17106"/>
        <a:stretch/>
      </xdr:blipFill>
      <xdr:spPr bwMode="auto">
        <a:xfrm>
          <a:off x="0" y="0"/>
          <a:ext cx="4923789" cy="46409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9525</xdr:colOff>
      <xdr:row>38</xdr:row>
      <xdr:rowOff>125189</xdr:rowOff>
    </xdr:from>
    <xdr:to>
      <xdr:col>8</xdr:col>
      <xdr:colOff>377825</xdr:colOff>
      <xdr:row>39</xdr:row>
      <xdr:rowOff>10160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82314849-65F6-492F-93ED-06FFF6E6F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430" y="7042244"/>
          <a:ext cx="4928870" cy="62136"/>
        </a:xfrm>
        <a:prstGeom prst="rect">
          <a:avLst/>
        </a:prstGeom>
      </xdr:spPr>
    </xdr:pic>
    <xdr:clientData/>
  </xdr:twoCellAnchor>
  <xdr:twoCellAnchor>
    <xdr:from>
      <xdr:col>6</xdr:col>
      <xdr:colOff>231140</xdr:colOff>
      <xdr:row>36</xdr:row>
      <xdr:rowOff>26035</xdr:rowOff>
    </xdr:from>
    <xdr:to>
      <xdr:col>8</xdr:col>
      <xdr:colOff>199390</xdr:colOff>
      <xdr:row>37</xdr:row>
      <xdr:rowOff>173355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6A035610-77B7-46CB-9904-C4C425811ADF}"/>
            </a:ext>
          </a:extLst>
        </xdr:cNvPr>
        <xdr:cNvGrpSpPr>
          <a:grpSpLocks/>
        </xdr:cNvGrpSpPr>
      </xdr:nvGrpSpPr>
      <xdr:grpSpPr bwMode="auto">
        <a:xfrm>
          <a:off x="3578497" y="6938464"/>
          <a:ext cx="1183822" cy="328748"/>
          <a:chOff x="8854" y="75"/>
          <a:chExt cx="1867" cy="513"/>
        </a:xfrm>
      </xdr:grpSpPr>
      <xdr:sp macro="" textlink="">
        <xdr:nvSpPr>
          <xdr:cNvPr id="5" name="AutoShape 22">
            <a:extLst>
              <a:ext uri="{FF2B5EF4-FFF2-40B4-BE49-F238E27FC236}">
                <a16:creationId xmlns:a16="http://schemas.microsoft.com/office/drawing/2014/main" id="{D1D4A57E-6001-D588-3078-39CA751F6CAB}"/>
              </a:ext>
            </a:extLst>
          </xdr:cNvPr>
          <xdr:cNvSpPr>
            <a:spLocks/>
          </xdr:cNvSpPr>
        </xdr:nvSpPr>
        <xdr:spPr bwMode="auto">
          <a:xfrm>
            <a:off x="9412" y="153"/>
            <a:ext cx="1309" cy="391"/>
          </a:xfrm>
          <a:custGeom>
            <a:avLst/>
            <a:gdLst>
              <a:gd name="T0" fmla="+- 0 9663 9412"/>
              <a:gd name="T1" fmla="*/ T0 w 1309"/>
              <a:gd name="T2" fmla="+- 0 391 154"/>
              <a:gd name="T3" fmla="*/ 391 h 391"/>
              <a:gd name="T4" fmla="+- 0 9504 9412"/>
              <a:gd name="T5" fmla="*/ T4 w 1309"/>
              <a:gd name="T6" fmla="+- 0 346 154"/>
              <a:gd name="T7" fmla="*/ 346 h 391"/>
              <a:gd name="T8" fmla="+- 0 9585 9412"/>
              <a:gd name="T9" fmla="*/ T8 w 1309"/>
              <a:gd name="T10" fmla="+- 0 188 154"/>
              <a:gd name="T11" fmla="*/ 188 h 391"/>
              <a:gd name="T12" fmla="+- 0 9413 9412"/>
              <a:gd name="T13" fmla="*/ T12 w 1309"/>
              <a:gd name="T14" fmla="+- 0 445 154"/>
              <a:gd name="T15" fmla="*/ 445 h 391"/>
              <a:gd name="T16" fmla="+- 0 9467 9412"/>
              <a:gd name="T17" fmla="*/ T16 w 1309"/>
              <a:gd name="T18" fmla="+- 0 452 154"/>
              <a:gd name="T19" fmla="*/ 452 h 391"/>
              <a:gd name="T20" fmla="+- 0 9625 9412"/>
              <a:gd name="T21" fmla="*/ T20 w 1309"/>
              <a:gd name="T22" fmla="+- 0 452 154"/>
              <a:gd name="T23" fmla="*/ 452 h 391"/>
              <a:gd name="T24" fmla="+- 0 9878 9412"/>
              <a:gd name="T25" fmla="*/ T24 w 1309"/>
              <a:gd name="T26" fmla="+- 0 255 154"/>
              <a:gd name="T27" fmla="*/ 255 h 391"/>
              <a:gd name="T28" fmla="+- 0 9816 9412"/>
              <a:gd name="T29" fmla="*/ T28 w 1309"/>
              <a:gd name="T30" fmla="+- 0 397 154"/>
              <a:gd name="T31" fmla="*/ 397 h 391"/>
              <a:gd name="T32" fmla="+- 0 9743 9412"/>
              <a:gd name="T33" fmla="*/ T32 w 1309"/>
              <a:gd name="T34" fmla="+- 0 383 154"/>
              <a:gd name="T35" fmla="*/ 383 h 391"/>
              <a:gd name="T36" fmla="+- 0 9688 9412"/>
              <a:gd name="T37" fmla="*/ T36 w 1309"/>
              <a:gd name="T38" fmla="+- 0 259 154"/>
              <a:gd name="T39" fmla="*/ 259 h 391"/>
              <a:gd name="T40" fmla="+- 0 9763 9412"/>
              <a:gd name="T41" fmla="*/ T40 w 1309"/>
              <a:gd name="T42" fmla="+- 0 460 154"/>
              <a:gd name="T43" fmla="*/ 460 h 391"/>
              <a:gd name="T44" fmla="+- 0 9831 9412"/>
              <a:gd name="T45" fmla="*/ T44 w 1309"/>
              <a:gd name="T46" fmla="+- 0 426 154"/>
              <a:gd name="T47" fmla="*/ 426 h 391"/>
              <a:gd name="T48" fmla="+- 0 9882 9412"/>
              <a:gd name="T49" fmla="*/ T48 w 1309"/>
              <a:gd name="T50" fmla="+- 0 259 154"/>
              <a:gd name="T51" fmla="*/ 259 h 391"/>
              <a:gd name="T52" fmla="+- 0 10000 9412"/>
              <a:gd name="T53" fmla="*/ T52 w 1309"/>
              <a:gd name="T54" fmla="+- 0 337 154"/>
              <a:gd name="T55" fmla="*/ 337 h 391"/>
              <a:gd name="T56" fmla="+- 0 9954 9412"/>
              <a:gd name="T57" fmla="*/ T56 w 1309"/>
              <a:gd name="T58" fmla="+- 0 295 154"/>
              <a:gd name="T59" fmla="*/ 295 h 391"/>
              <a:gd name="T60" fmla="+- 0 10016 9412"/>
              <a:gd name="T61" fmla="*/ T60 w 1309"/>
              <a:gd name="T62" fmla="+- 0 297 154"/>
              <a:gd name="T63" fmla="*/ 297 h 391"/>
              <a:gd name="T64" fmla="+- 0 10036 9412"/>
              <a:gd name="T65" fmla="*/ T64 w 1309"/>
              <a:gd name="T66" fmla="+- 0 263 154"/>
              <a:gd name="T67" fmla="*/ 263 h 391"/>
              <a:gd name="T68" fmla="+- 0 9979 9412"/>
              <a:gd name="T69" fmla="*/ T68 w 1309"/>
              <a:gd name="T70" fmla="+- 0 250 154"/>
              <a:gd name="T71" fmla="*/ 250 h 391"/>
              <a:gd name="T72" fmla="+- 0 9906 9412"/>
              <a:gd name="T73" fmla="*/ T72 w 1309"/>
              <a:gd name="T74" fmla="+- 0 330 154"/>
              <a:gd name="T75" fmla="*/ 330 h 391"/>
              <a:gd name="T76" fmla="+- 0 9984 9412"/>
              <a:gd name="T77" fmla="*/ T76 w 1309"/>
              <a:gd name="T78" fmla="+- 0 385 154"/>
              <a:gd name="T79" fmla="*/ 385 h 391"/>
              <a:gd name="T80" fmla="+- 0 9963 9412"/>
              <a:gd name="T81" fmla="*/ T80 w 1309"/>
              <a:gd name="T82" fmla="+- 0 421 154"/>
              <a:gd name="T83" fmla="*/ 421 h 391"/>
              <a:gd name="T84" fmla="+- 0 9910 9412"/>
              <a:gd name="T85" fmla="*/ T84 w 1309"/>
              <a:gd name="T86" fmla="+- 0 408 154"/>
              <a:gd name="T87" fmla="*/ 408 h 391"/>
              <a:gd name="T88" fmla="+- 0 9923 9412"/>
              <a:gd name="T89" fmla="*/ T88 w 1309"/>
              <a:gd name="T90" fmla="+- 0 454 154"/>
              <a:gd name="T91" fmla="*/ 454 h 391"/>
              <a:gd name="T92" fmla="+- 0 10022 9412"/>
              <a:gd name="T93" fmla="*/ T92 w 1309"/>
              <a:gd name="T94" fmla="+- 0 446 154"/>
              <a:gd name="T95" fmla="*/ 446 h 391"/>
              <a:gd name="T96" fmla="+- 0 10219 9412"/>
              <a:gd name="T97" fmla="*/ T96 w 1309"/>
              <a:gd name="T98" fmla="+- 0 255 154"/>
              <a:gd name="T99" fmla="*/ 255 h 391"/>
              <a:gd name="T100" fmla="+- 0 10210 9412"/>
              <a:gd name="T101" fmla="*/ T100 w 1309"/>
              <a:gd name="T102" fmla="+- 0 378 154"/>
              <a:gd name="T103" fmla="*/ 378 h 391"/>
              <a:gd name="T104" fmla="+- 0 10128 9412"/>
              <a:gd name="T105" fmla="*/ T104 w 1309"/>
              <a:gd name="T106" fmla="+- 0 396 154"/>
              <a:gd name="T107" fmla="*/ 396 h 391"/>
              <a:gd name="T108" fmla="+- 0 10128 9412"/>
              <a:gd name="T109" fmla="*/ T108 w 1309"/>
              <a:gd name="T110" fmla="+- 0 310 154"/>
              <a:gd name="T111" fmla="*/ 310 h 391"/>
              <a:gd name="T112" fmla="+- 0 10210 9412"/>
              <a:gd name="T113" fmla="*/ T112 w 1309"/>
              <a:gd name="T114" fmla="+- 0 328 154"/>
              <a:gd name="T115" fmla="*/ 328 h 391"/>
              <a:gd name="T116" fmla="+- 0 10169 9412"/>
              <a:gd name="T117" fmla="*/ T116 w 1309"/>
              <a:gd name="T118" fmla="+- 0 252 154"/>
              <a:gd name="T119" fmla="*/ 252 h 391"/>
              <a:gd name="T120" fmla="+- 0 10060 9412"/>
              <a:gd name="T121" fmla="*/ T120 w 1309"/>
              <a:gd name="T122" fmla="+- 0 352 154"/>
              <a:gd name="T123" fmla="*/ 352 h 391"/>
              <a:gd name="T124" fmla="+- 0 10168 9412"/>
              <a:gd name="T125" fmla="*/ T124 w 1309"/>
              <a:gd name="T126" fmla="+- 0 454 154"/>
              <a:gd name="T127" fmla="*/ 454 h 391"/>
              <a:gd name="T128" fmla="+- 0 10213 9412"/>
              <a:gd name="T129" fmla="*/ T128 w 1309"/>
              <a:gd name="T130" fmla="+- 0 441 154"/>
              <a:gd name="T131" fmla="*/ 441 h 391"/>
              <a:gd name="T132" fmla="+- 0 10129 9412"/>
              <a:gd name="T133" fmla="*/ T132 w 1309"/>
              <a:gd name="T134" fmla="+- 0 501 154"/>
              <a:gd name="T135" fmla="*/ 501 h 391"/>
              <a:gd name="T136" fmla="+- 0 10084 9412"/>
              <a:gd name="T137" fmla="*/ T136 w 1309"/>
              <a:gd name="T138" fmla="+- 0 491 154"/>
              <a:gd name="T139" fmla="*/ 491 h 391"/>
              <a:gd name="T140" fmla="+- 0 10092 9412"/>
              <a:gd name="T141" fmla="*/ T140 w 1309"/>
              <a:gd name="T142" fmla="+- 0 533 154"/>
              <a:gd name="T143" fmla="*/ 533 h 391"/>
              <a:gd name="T144" fmla="+- 0 10202 9412"/>
              <a:gd name="T145" fmla="*/ T144 w 1309"/>
              <a:gd name="T146" fmla="+- 0 538 154"/>
              <a:gd name="T147" fmla="*/ 538 h 391"/>
              <a:gd name="T148" fmla="+- 0 10267 9412"/>
              <a:gd name="T149" fmla="*/ T148 w 1309"/>
              <a:gd name="T150" fmla="+- 0 426 154"/>
              <a:gd name="T151" fmla="*/ 426 h 391"/>
              <a:gd name="T152" fmla="+- 0 10422 9412"/>
              <a:gd name="T153" fmla="*/ T152 w 1309"/>
              <a:gd name="T154" fmla="+- 0 256 154"/>
              <a:gd name="T155" fmla="*/ 256 h 391"/>
              <a:gd name="T156" fmla="+- 0 10380 9412"/>
              <a:gd name="T157" fmla="*/ T156 w 1309"/>
              <a:gd name="T158" fmla="+- 0 252 154"/>
              <a:gd name="T159" fmla="*/ 252 h 391"/>
              <a:gd name="T160" fmla="+- 0 10343 9412"/>
              <a:gd name="T161" fmla="*/ T160 w 1309"/>
              <a:gd name="T162" fmla="+- 0 259 154"/>
              <a:gd name="T163" fmla="*/ 259 h 391"/>
              <a:gd name="T164" fmla="+- 0 10296 9412"/>
              <a:gd name="T165" fmla="*/ T164 w 1309"/>
              <a:gd name="T166" fmla="+- 0 456 154"/>
              <a:gd name="T167" fmla="*/ 456 h 391"/>
              <a:gd name="T168" fmla="+- 0 10355 9412"/>
              <a:gd name="T169" fmla="*/ T168 w 1309"/>
              <a:gd name="T170" fmla="+- 0 316 154"/>
              <a:gd name="T171" fmla="*/ 316 h 391"/>
              <a:gd name="T172" fmla="+- 0 10418 9412"/>
              <a:gd name="T173" fmla="*/ T172 w 1309"/>
              <a:gd name="T174" fmla="+- 0 298 154"/>
              <a:gd name="T175" fmla="*/ 298 h 391"/>
              <a:gd name="T176" fmla="+- 0 10442 9412"/>
              <a:gd name="T177" fmla="*/ T176 w 1309"/>
              <a:gd name="T178" fmla="+- 0 255 154"/>
              <a:gd name="T179" fmla="*/ 255 h 391"/>
              <a:gd name="T180" fmla="+- 0 10491 9412"/>
              <a:gd name="T181" fmla="*/ T180 w 1309"/>
              <a:gd name="T182" fmla="+- 0 452 154"/>
              <a:gd name="T183" fmla="*/ 452 h 391"/>
              <a:gd name="T184" fmla="+- 0 10476 9412"/>
              <a:gd name="T185" fmla="*/ T184 w 1309"/>
              <a:gd name="T186" fmla="+- 0 158 154"/>
              <a:gd name="T187" fmla="*/ 158 h 391"/>
              <a:gd name="T188" fmla="+- 0 10434 9412"/>
              <a:gd name="T189" fmla="*/ T188 w 1309"/>
              <a:gd name="T190" fmla="+- 0 185 154"/>
              <a:gd name="T191" fmla="*/ 185 h 391"/>
              <a:gd name="T192" fmla="+- 0 10476 9412"/>
              <a:gd name="T193" fmla="*/ T192 w 1309"/>
              <a:gd name="T194" fmla="+- 0 214 154"/>
              <a:gd name="T195" fmla="*/ 214 h 391"/>
              <a:gd name="T196" fmla="+- 0 10717 9412"/>
              <a:gd name="T197" fmla="*/ T196 w 1309"/>
              <a:gd name="T198" fmla="+- 0 154 154"/>
              <a:gd name="T199" fmla="*/ 154 h 391"/>
              <a:gd name="T200" fmla="+- 0 10664 9412"/>
              <a:gd name="T201" fmla="*/ T200 w 1309"/>
              <a:gd name="T202" fmla="+- 0 380 154"/>
              <a:gd name="T203" fmla="*/ 380 h 391"/>
              <a:gd name="T204" fmla="+- 0 10582 9412"/>
              <a:gd name="T205" fmla="*/ T204 w 1309"/>
              <a:gd name="T206" fmla="+- 0 398 154"/>
              <a:gd name="T207" fmla="*/ 398 h 391"/>
              <a:gd name="T208" fmla="+- 0 10597 9412"/>
              <a:gd name="T209" fmla="*/ T208 w 1309"/>
              <a:gd name="T210" fmla="+- 0 297 154"/>
              <a:gd name="T211" fmla="*/ 297 h 391"/>
              <a:gd name="T212" fmla="+- 0 10668 9412"/>
              <a:gd name="T213" fmla="*/ T212 w 1309"/>
              <a:gd name="T214" fmla="+- 0 356 154"/>
              <a:gd name="T215" fmla="*/ 356 h 391"/>
              <a:gd name="T216" fmla="+- 0 10622 9412"/>
              <a:gd name="T217" fmla="*/ T216 w 1309"/>
              <a:gd name="T218" fmla="+- 0 252 154"/>
              <a:gd name="T219" fmla="*/ 252 h 391"/>
              <a:gd name="T220" fmla="+- 0 10515 9412"/>
              <a:gd name="T221" fmla="*/ T220 w 1309"/>
              <a:gd name="T222" fmla="+- 0 352 154"/>
              <a:gd name="T223" fmla="*/ 352 h 391"/>
              <a:gd name="T224" fmla="+- 0 10624 9412"/>
              <a:gd name="T225" fmla="*/ T224 w 1309"/>
              <a:gd name="T226" fmla="+- 0 458 154"/>
              <a:gd name="T227" fmla="*/ 458 h 391"/>
              <a:gd name="T228" fmla="+- 0 10671 9412"/>
              <a:gd name="T229" fmla="*/ T228 w 1309"/>
              <a:gd name="T230" fmla="+- 0 452 154"/>
              <a:gd name="T231" fmla="*/ 452 h 391"/>
              <a:gd name="T232" fmla="+- 0 10721 9412"/>
              <a:gd name="T233" fmla="*/ T232 w 1309"/>
              <a:gd name="T234" fmla="+- 0 418 154"/>
              <a:gd name="T235" fmla="*/ 418 h 391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  <a:cxn ang="0">
                <a:pos x="T85" y="T87"/>
              </a:cxn>
              <a:cxn ang="0">
                <a:pos x="T89" y="T91"/>
              </a:cxn>
              <a:cxn ang="0">
                <a:pos x="T93" y="T95"/>
              </a:cxn>
              <a:cxn ang="0">
                <a:pos x="T97" y="T99"/>
              </a:cxn>
              <a:cxn ang="0">
                <a:pos x="T101" y="T103"/>
              </a:cxn>
              <a:cxn ang="0">
                <a:pos x="T105" y="T107"/>
              </a:cxn>
              <a:cxn ang="0">
                <a:pos x="T109" y="T111"/>
              </a:cxn>
              <a:cxn ang="0">
                <a:pos x="T113" y="T115"/>
              </a:cxn>
              <a:cxn ang="0">
                <a:pos x="T117" y="T119"/>
              </a:cxn>
              <a:cxn ang="0">
                <a:pos x="T121" y="T123"/>
              </a:cxn>
              <a:cxn ang="0">
                <a:pos x="T125" y="T127"/>
              </a:cxn>
              <a:cxn ang="0">
                <a:pos x="T129" y="T131"/>
              </a:cxn>
              <a:cxn ang="0">
                <a:pos x="T133" y="T135"/>
              </a:cxn>
              <a:cxn ang="0">
                <a:pos x="T137" y="T139"/>
              </a:cxn>
              <a:cxn ang="0">
                <a:pos x="T141" y="T143"/>
              </a:cxn>
              <a:cxn ang="0">
                <a:pos x="T145" y="T147"/>
              </a:cxn>
              <a:cxn ang="0">
                <a:pos x="T149" y="T151"/>
              </a:cxn>
              <a:cxn ang="0">
                <a:pos x="T153" y="T155"/>
              </a:cxn>
              <a:cxn ang="0">
                <a:pos x="T157" y="T159"/>
              </a:cxn>
              <a:cxn ang="0">
                <a:pos x="T161" y="T163"/>
              </a:cxn>
              <a:cxn ang="0">
                <a:pos x="T165" y="T167"/>
              </a:cxn>
              <a:cxn ang="0">
                <a:pos x="T169" y="T171"/>
              </a:cxn>
              <a:cxn ang="0">
                <a:pos x="T173" y="T175"/>
              </a:cxn>
              <a:cxn ang="0">
                <a:pos x="T177" y="T179"/>
              </a:cxn>
              <a:cxn ang="0">
                <a:pos x="T181" y="T183"/>
              </a:cxn>
              <a:cxn ang="0">
                <a:pos x="T185" y="T187"/>
              </a:cxn>
              <a:cxn ang="0">
                <a:pos x="T189" y="T191"/>
              </a:cxn>
              <a:cxn ang="0">
                <a:pos x="T193" y="T195"/>
              </a:cxn>
              <a:cxn ang="0">
                <a:pos x="T197" y="T199"/>
              </a:cxn>
              <a:cxn ang="0">
                <a:pos x="T201" y="T203"/>
              </a:cxn>
              <a:cxn ang="0">
                <a:pos x="T205" y="T207"/>
              </a:cxn>
              <a:cxn ang="0">
                <a:pos x="T209" y="T211"/>
              </a:cxn>
              <a:cxn ang="0">
                <a:pos x="T213" y="T215"/>
              </a:cxn>
              <a:cxn ang="0">
                <a:pos x="T217" y="T219"/>
              </a:cxn>
              <a:cxn ang="0">
                <a:pos x="T221" y="T223"/>
              </a:cxn>
              <a:cxn ang="0">
                <a:pos x="T225" y="T227"/>
              </a:cxn>
              <a:cxn ang="0">
                <a:pos x="T229" y="T231"/>
              </a:cxn>
              <a:cxn ang="0">
                <a:pos x="T233" y="T235"/>
              </a:cxn>
            </a:cxnLst>
            <a:rect l="0" t="0" r="r" b="b"/>
            <a:pathLst>
              <a:path w="1309" h="391">
                <a:moveTo>
                  <a:pt x="273" y="299"/>
                </a:moveTo>
                <a:lnTo>
                  <a:pt x="272" y="293"/>
                </a:lnTo>
                <a:lnTo>
                  <a:pt x="272" y="291"/>
                </a:lnTo>
                <a:lnTo>
                  <a:pt x="271" y="289"/>
                </a:lnTo>
                <a:lnTo>
                  <a:pt x="251" y="237"/>
                </a:lnTo>
                <a:lnTo>
                  <a:pt x="234" y="192"/>
                </a:lnTo>
                <a:lnTo>
                  <a:pt x="189" y="75"/>
                </a:lnTo>
                <a:lnTo>
                  <a:pt x="177" y="45"/>
                </a:lnTo>
                <a:lnTo>
                  <a:pt x="177" y="192"/>
                </a:lnTo>
                <a:lnTo>
                  <a:pt x="92" y="192"/>
                </a:lnTo>
                <a:lnTo>
                  <a:pt x="134" y="75"/>
                </a:lnTo>
                <a:lnTo>
                  <a:pt x="135" y="75"/>
                </a:lnTo>
                <a:lnTo>
                  <a:pt x="177" y="192"/>
                </a:lnTo>
                <a:lnTo>
                  <a:pt x="177" y="45"/>
                </a:lnTo>
                <a:lnTo>
                  <a:pt x="173" y="34"/>
                </a:lnTo>
                <a:lnTo>
                  <a:pt x="170" y="26"/>
                </a:lnTo>
                <a:lnTo>
                  <a:pt x="165" y="21"/>
                </a:lnTo>
                <a:lnTo>
                  <a:pt x="107" y="21"/>
                </a:lnTo>
                <a:lnTo>
                  <a:pt x="102" y="26"/>
                </a:lnTo>
                <a:lnTo>
                  <a:pt x="1" y="291"/>
                </a:lnTo>
                <a:lnTo>
                  <a:pt x="0" y="293"/>
                </a:lnTo>
                <a:lnTo>
                  <a:pt x="0" y="299"/>
                </a:lnTo>
                <a:lnTo>
                  <a:pt x="3" y="302"/>
                </a:lnTo>
                <a:lnTo>
                  <a:pt x="50" y="302"/>
                </a:lnTo>
                <a:lnTo>
                  <a:pt x="55" y="298"/>
                </a:lnTo>
                <a:lnTo>
                  <a:pt x="58" y="289"/>
                </a:lnTo>
                <a:lnTo>
                  <a:pt x="76" y="237"/>
                </a:lnTo>
                <a:lnTo>
                  <a:pt x="192" y="237"/>
                </a:lnTo>
                <a:lnTo>
                  <a:pt x="211" y="289"/>
                </a:lnTo>
                <a:lnTo>
                  <a:pt x="213" y="298"/>
                </a:lnTo>
                <a:lnTo>
                  <a:pt x="218" y="302"/>
                </a:lnTo>
                <a:lnTo>
                  <a:pt x="269" y="302"/>
                </a:lnTo>
                <a:lnTo>
                  <a:pt x="273" y="299"/>
                </a:lnTo>
                <a:close/>
                <a:moveTo>
                  <a:pt x="470" y="105"/>
                </a:moveTo>
                <a:lnTo>
                  <a:pt x="466" y="101"/>
                </a:lnTo>
                <a:lnTo>
                  <a:pt x="421" y="101"/>
                </a:lnTo>
                <a:lnTo>
                  <a:pt x="417" y="105"/>
                </a:lnTo>
                <a:lnTo>
                  <a:pt x="417" y="192"/>
                </a:lnTo>
                <a:lnTo>
                  <a:pt x="414" y="221"/>
                </a:lnTo>
                <a:lnTo>
                  <a:pt x="404" y="243"/>
                </a:lnTo>
                <a:lnTo>
                  <a:pt x="388" y="257"/>
                </a:lnTo>
                <a:lnTo>
                  <a:pt x="367" y="262"/>
                </a:lnTo>
                <a:lnTo>
                  <a:pt x="349" y="258"/>
                </a:lnTo>
                <a:lnTo>
                  <a:pt x="337" y="247"/>
                </a:lnTo>
                <a:lnTo>
                  <a:pt x="331" y="229"/>
                </a:lnTo>
                <a:lnTo>
                  <a:pt x="329" y="205"/>
                </a:lnTo>
                <a:lnTo>
                  <a:pt x="329" y="105"/>
                </a:lnTo>
                <a:lnTo>
                  <a:pt x="325" y="101"/>
                </a:lnTo>
                <a:lnTo>
                  <a:pt x="280" y="101"/>
                </a:lnTo>
                <a:lnTo>
                  <a:pt x="276" y="105"/>
                </a:lnTo>
                <a:lnTo>
                  <a:pt x="276" y="220"/>
                </a:lnTo>
                <a:lnTo>
                  <a:pt x="280" y="252"/>
                </a:lnTo>
                <a:lnTo>
                  <a:pt x="292" y="280"/>
                </a:lnTo>
                <a:lnTo>
                  <a:pt x="315" y="299"/>
                </a:lnTo>
                <a:lnTo>
                  <a:pt x="351" y="306"/>
                </a:lnTo>
                <a:lnTo>
                  <a:pt x="371" y="304"/>
                </a:lnTo>
                <a:lnTo>
                  <a:pt x="388" y="298"/>
                </a:lnTo>
                <a:lnTo>
                  <a:pt x="403" y="288"/>
                </a:lnTo>
                <a:lnTo>
                  <a:pt x="416" y="272"/>
                </a:lnTo>
                <a:lnTo>
                  <a:pt x="419" y="272"/>
                </a:lnTo>
                <a:lnTo>
                  <a:pt x="419" y="298"/>
                </a:lnTo>
                <a:lnTo>
                  <a:pt x="423" y="302"/>
                </a:lnTo>
                <a:lnTo>
                  <a:pt x="466" y="302"/>
                </a:lnTo>
                <a:lnTo>
                  <a:pt x="470" y="298"/>
                </a:lnTo>
                <a:lnTo>
                  <a:pt x="470" y="105"/>
                </a:lnTo>
                <a:close/>
                <a:moveTo>
                  <a:pt x="635" y="243"/>
                </a:moveTo>
                <a:lnTo>
                  <a:pt x="633" y="224"/>
                </a:lnTo>
                <a:lnTo>
                  <a:pt x="624" y="208"/>
                </a:lnTo>
                <a:lnTo>
                  <a:pt x="609" y="195"/>
                </a:lnTo>
                <a:lnTo>
                  <a:pt x="588" y="183"/>
                </a:lnTo>
                <a:lnTo>
                  <a:pt x="569" y="176"/>
                </a:lnTo>
                <a:lnTo>
                  <a:pt x="555" y="168"/>
                </a:lnTo>
                <a:lnTo>
                  <a:pt x="545" y="161"/>
                </a:lnTo>
                <a:lnTo>
                  <a:pt x="542" y="152"/>
                </a:lnTo>
                <a:lnTo>
                  <a:pt x="542" y="141"/>
                </a:lnTo>
                <a:lnTo>
                  <a:pt x="553" y="135"/>
                </a:lnTo>
                <a:lnTo>
                  <a:pt x="569" y="135"/>
                </a:lnTo>
                <a:lnTo>
                  <a:pt x="584" y="137"/>
                </a:lnTo>
                <a:lnTo>
                  <a:pt x="596" y="140"/>
                </a:lnTo>
                <a:lnTo>
                  <a:pt x="604" y="143"/>
                </a:lnTo>
                <a:lnTo>
                  <a:pt x="611" y="145"/>
                </a:lnTo>
                <a:lnTo>
                  <a:pt x="616" y="145"/>
                </a:lnTo>
                <a:lnTo>
                  <a:pt x="618" y="143"/>
                </a:lnTo>
                <a:lnTo>
                  <a:pt x="625" y="111"/>
                </a:lnTo>
                <a:lnTo>
                  <a:pt x="624" y="109"/>
                </a:lnTo>
                <a:lnTo>
                  <a:pt x="616" y="106"/>
                </a:lnTo>
                <a:lnTo>
                  <a:pt x="604" y="101"/>
                </a:lnTo>
                <a:lnTo>
                  <a:pt x="592" y="99"/>
                </a:lnTo>
                <a:lnTo>
                  <a:pt x="579" y="97"/>
                </a:lnTo>
                <a:lnTo>
                  <a:pt x="567" y="96"/>
                </a:lnTo>
                <a:lnTo>
                  <a:pt x="537" y="100"/>
                </a:lnTo>
                <a:lnTo>
                  <a:pt x="513" y="111"/>
                </a:lnTo>
                <a:lnTo>
                  <a:pt x="497" y="129"/>
                </a:lnTo>
                <a:lnTo>
                  <a:pt x="491" y="155"/>
                </a:lnTo>
                <a:lnTo>
                  <a:pt x="494" y="176"/>
                </a:lnTo>
                <a:lnTo>
                  <a:pt x="503" y="192"/>
                </a:lnTo>
                <a:lnTo>
                  <a:pt x="518" y="205"/>
                </a:lnTo>
                <a:lnTo>
                  <a:pt x="538" y="215"/>
                </a:lnTo>
                <a:lnTo>
                  <a:pt x="559" y="223"/>
                </a:lnTo>
                <a:lnTo>
                  <a:pt x="572" y="231"/>
                </a:lnTo>
                <a:lnTo>
                  <a:pt x="580" y="238"/>
                </a:lnTo>
                <a:lnTo>
                  <a:pt x="583" y="247"/>
                </a:lnTo>
                <a:lnTo>
                  <a:pt x="583" y="262"/>
                </a:lnTo>
                <a:lnTo>
                  <a:pt x="567" y="267"/>
                </a:lnTo>
                <a:lnTo>
                  <a:pt x="551" y="267"/>
                </a:lnTo>
                <a:lnTo>
                  <a:pt x="533" y="265"/>
                </a:lnTo>
                <a:lnTo>
                  <a:pt x="520" y="261"/>
                </a:lnTo>
                <a:lnTo>
                  <a:pt x="511" y="256"/>
                </a:lnTo>
                <a:lnTo>
                  <a:pt x="504" y="254"/>
                </a:lnTo>
                <a:lnTo>
                  <a:pt x="498" y="254"/>
                </a:lnTo>
                <a:lnTo>
                  <a:pt x="496" y="257"/>
                </a:lnTo>
                <a:lnTo>
                  <a:pt x="495" y="263"/>
                </a:lnTo>
                <a:lnTo>
                  <a:pt x="491" y="288"/>
                </a:lnTo>
                <a:lnTo>
                  <a:pt x="493" y="293"/>
                </a:lnTo>
                <a:lnTo>
                  <a:pt x="511" y="300"/>
                </a:lnTo>
                <a:lnTo>
                  <a:pt x="524" y="303"/>
                </a:lnTo>
                <a:lnTo>
                  <a:pt x="538" y="305"/>
                </a:lnTo>
                <a:lnTo>
                  <a:pt x="553" y="306"/>
                </a:lnTo>
                <a:lnTo>
                  <a:pt x="583" y="303"/>
                </a:lnTo>
                <a:lnTo>
                  <a:pt x="610" y="292"/>
                </a:lnTo>
                <a:lnTo>
                  <a:pt x="628" y="273"/>
                </a:lnTo>
                <a:lnTo>
                  <a:pt x="635" y="243"/>
                </a:lnTo>
                <a:close/>
                <a:moveTo>
                  <a:pt x="855" y="105"/>
                </a:moveTo>
                <a:lnTo>
                  <a:pt x="851" y="101"/>
                </a:lnTo>
                <a:lnTo>
                  <a:pt x="807" y="101"/>
                </a:lnTo>
                <a:lnTo>
                  <a:pt x="804" y="105"/>
                </a:lnTo>
                <a:lnTo>
                  <a:pt x="804" y="125"/>
                </a:lnTo>
                <a:lnTo>
                  <a:pt x="802" y="125"/>
                </a:lnTo>
                <a:lnTo>
                  <a:pt x="802" y="201"/>
                </a:lnTo>
                <a:lnTo>
                  <a:pt x="798" y="224"/>
                </a:lnTo>
                <a:lnTo>
                  <a:pt x="789" y="244"/>
                </a:lnTo>
                <a:lnTo>
                  <a:pt x="773" y="256"/>
                </a:lnTo>
                <a:lnTo>
                  <a:pt x="751" y="261"/>
                </a:lnTo>
                <a:lnTo>
                  <a:pt x="730" y="256"/>
                </a:lnTo>
                <a:lnTo>
                  <a:pt x="716" y="242"/>
                </a:lnTo>
                <a:lnTo>
                  <a:pt x="707" y="223"/>
                </a:lnTo>
                <a:lnTo>
                  <a:pt x="704" y="201"/>
                </a:lnTo>
                <a:lnTo>
                  <a:pt x="704" y="198"/>
                </a:lnTo>
                <a:lnTo>
                  <a:pt x="707" y="176"/>
                </a:lnTo>
                <a:lnTo>
                  <a:pt x="716" y="156"/>
                </a:lnTo>
                <a:lnTo>
                  <a:pt x="731" y="143"/>
                </a:lnTo>
                <a:lnTo>
                  <a:pt x="752" y="137"/>
                </a:lnTo>
                <a:lnTo>
                  <a:pt x="772" y="142"/>
                </a:lnTo>
                <a:lnTo>
                  <a:pt x="788" y="155"/>
                </a:lnTo>
                <a:lnTo>
                  <a:pt x="798" y="174"/>
                </a:lnTo>
                <a:lnTo>
                  <a:pt x="802" y="201"/>
                </a:lnTo>
                <a:lnTo>
                  <a:pt x="802" y="125"/>
                </a:lnTo>
                <a:lnTo>
                  <a:pt x="789" y="112"/>
                </a:lnTo>
                <a:lnTo>
                  <a:pt x="774" y="103"/>
                </a:lnTo>
                <a:lnTo>
                  <a:pt x="757" y="98"/>
                </a:lnTo>
                <a:lnTo>
                  <a:pt x="737" y="96"/>
                </a:lnTo>
                <a:lnTo>
                  <a:pt x="698" y="105"/>
                </a:lnTo>
                <a:lnTo>
                  <a:pt x="670" y="128"/>
                </a:lnTo>
                <a:lnTo>
                  <a:pt x="654" y="161"/>
                </a:lnTo>
                <a:lnTo>
                  <a:pt x="648" y="198"/>
                </a:lnTo>
                <a:lnTo>
                  <a:pt x="654" y="238"/>
                </a:lnTo>
                <a:lnTo>
                  <a:pt x="671" y="271"/>
                </a:lnTo>
                <a:lnTo>
                  <a:pt x="698" y="293"/>
                </a:lnTo>
                <a:lnTo>
                  <a:pt x="737" y="302"/>
                </a:lnTo>
                <a:lnTo>
                  <a:pt x="756" y="300"/>
                </a:lnTo>
                <a:lnTo>
                  <a:pt x="773" y="295"/>
                </a:lnTo>
                <a:lnTo>
                  <a:pt x="788" y="286"/>
                </a:lnTo>
                <a:lnTo>
                  <a:pt x="800" y="272"/>
                </a:lnTo>
                <a:lnTo>
                  <a:pt x="802" y="272"/>
                </a:lnTo>
                <a:lnTo>
                  <a:pt x="801" y="287"/>
                </a:lnTo>
                <a:lnTo>
                  <a:pt x="798" y="314"/>
                </a:lnTo>
                <a:lnTo>
                  <a:pt x="787" y="333"/>
                </a:lnTo>
                <a:lnTo>
                  <a:pt x="768" y="345"/>
                </a:lnTo>
                <a:lnTo>
                  <a:pt x="741" y="349"/>
                </a:lnTo>
                <a:lnTo>
                  <a:pt x="717" y="347"/>
                </a:lnTo>
                <a:lnTo>
                  <a:pt x="700" y="342"/>
                </a:lnTo>
                <a:lnTo>
                  <a:pt x="688" y="337"/>
                </a:lnTo>
                <a:lnTo>
                  <a:pt x="680" y="335"/>
                </a:lnTo>
                <a:lnTo>
                  <a:pt x="674" y="335"/>
                </a:lnTo>
                <a:lnTo>
                  <a:pt x="672" y="337"/>
                </a:lnTo>
                <a:lnTo>
                  <a:pt x="671" y="343"/>
                </a:lnTo>
                <a:lnTo>
                  <a:pt x="668" y="362"/>
                </a:lnTo>
                <a:lnTo>
                  <a:pt x="667" y="371"/>
                </a:lnTo>
                <a:lnTo>
                  <a:pt x="668" y="374"/>
                </a:lnTo>
                <a:lnTo>
                  <a:pt x="680" y="379"/>
                </a:lnTo>
                <a:lnTo>
                  <a:pt x="693" y="383"/>
                </a:lnTo>
                <a:lnTo>
                  <a:pt x="709" y="387"/>
                </a:lnTo>
                <a:lnTo>
                  <a:pt x="725" y="389"/>
                </a:lnTo>
                <a:lnTo>
                  <a:pt x="741" y="390"/>
                </a:lnTo>
                <a:lnTo>
                  <a:pt x="790" y="384"/>
                </a:lnTo>
                <a:lnTo>
                  <a:pt x="826" y="365"/>
                </a:lnTo>
                <a:lnTo>
                  <a:pt x="837" y="349"/>
                </a:lnTo>
                <a:lnTo>
                  <a:pt x="847" y="333"/>
                </a:lnTo>
                <a:lnTo>
                  <a:pt x="855" y="287"/>
                </a:lnTo>
                <a:lnTo>
                  <a:pt x="855" y="272"/>
                </a:lnTo>
                <a:lnTo>
                  <a:pt x="855" y="261"/>
                </a:lnTo>
                <a:lnTo>
                  <a:pt x="855" y="137"/>
                </a:lnTo>
                <a:lnTo>
                  <a:pt x="855" y="125"/>
                </a:lnTo>
                <a:lnTo>
                  <a:pt x="855" y="105"/>
                </a:lnTo>
                <a:close/>
                <a:moveTo>
                  <a:pt x="1010" y="102"/>
                </a:moveTo>
                <a:lnTo>
                  <a:pt x="1007" y="99"/>
                </a:lnTo>
                <a:lnTo>
                  <a:pt x="999" y="97"/>
                </a:lnTo>
                <a:lnTo>
                  <a:pt x="992" y="96"/>
                </a:lnTo>
                <a:lnTo>
                  <a:pt x="984" y="96"/>
                </a:lnTo>
                <a:lnTo>
                  <a:pt x="968" y="98"/>
                </a:lnTo>
                <a:lnTo>
                  <a:pt x="955" y="104"/>
                </a:lnTo>
                <a:lnTo>
                  <a:pt x="943" y="114"/>
                </a:lnTo>
                <a:lnTo>
                  <a:pt x="933" y="129"/>
                </a:lnTo>
                <a:lnTo>
                  <a:pt x="931" y="129"/>
                </a:lnTo>
                <a:lnTo>
                  <a:pt x="931" y="105"/>
                </a:lnTo>
                <a:lnTo>
                  <a:pt x="927" y="101"/>
                </a:lnTo>
                <a:lnTo>
                  <a:pt x="884" y="101"/>
                </a:lnTo>
                <a:lnTo>
                  <a:pt x="880" y="105"/>
                </a:lnTo>
                <a:lnTo>
                  <a:pt x="880" y="298"/>
                </a:lnTo>
                <a:lnTo>
                  <a:pt x="884" y="302"/>
                </a:lnTo>
                <a:lnTo>
                  <a:pt x="929" y="302"/>
                </a:lnTo>
                <a:lnTo>
                  <a:pt x="933" y="298"/>
                </a:lnTo>
                <a:lnTo>
                  <a:pt x="933" y="211"/>
                </a:lnTo>
                <a:lnTo>
                  <a:pt x="935" y="184"/>
                </a:lnTo>
                <a:lnTo>
                  <a:pt x="943" y="162"/>
                </a:lnTo>
                <a:lnTo>
                  <a:pt x="958" y="147"/>
                </a:lnTo>
                <a:lnTo>
                  <a:pt x="979" y="142"/>
                </a:lnTo>
                <a:lnTo>
                  <a:pt x="989" y="142"/>
                </a:lnTo>
                <a:lnTo>
                  <a:pt x="994" y="144"/>
                </a:lnTo>
                <a:lnTo>
                  <a:pt x="1006" y="144"/>
                </a:lnTo>
                <a:lnTo>
                  <a:pt x="1010" y="141"/>
                </a:lnTo>
                <a:lnTo>
                  <a:pt x="1010" y="102"/>
                </a:lnTo>
                <a:close/>
                <a:moveTo>
                  <a:pt x="1079" y="105"/>
                </a:moveTo>
                <a:lnTo>
                  <a:pt x="1075" y="101"/>
                </a:lnTo>
                <a:lnTo>
                  <a:pt x="1030" y="101"/>
                </a:lnTo>
                <a:lnTo>
                  <a:pt x="1026" y="105"/>
                </a:lnTo>
                <a:lnTo>
                  <a:pt x="1026" y="298"/>
                </a:lnTo>
                <a:lnTo>
                  <a:pt x="1030" y="302"/>
                </a:lnTo>
                <a:lnTo>
                  <a:pt x="1075" y="302"/>
                </a:lnTo>
                <a:lnTo>
                  <a:pt x="1079" y="298"/>
                </a:lnTo>
                <a:lnTo>
                  <a:pt x="1079" y="105"/>
                </a:lnTo>
                <a:close/>
                <a:moveTo>
                  <a:pt x="1083" y="31"/>
                </a:moveTo>
                <a:lnTo>
                  <a:pt x="1080" y="20"/>
                </a:lnTo>
                <a:lnTo>
                  <a:pt x="1074" y="10"/>
                </a:lnTo>
                <a:lnTo>
                  <a:pt x="1064" y="4"/>
                </a:lnTo>
                <a:lnTo>
                  <a:pt x="1052" y="1"/>
                </a:lnTo>
                <a:lnTo>
                  <a:pt x="1041" y="4"/>
                </a:lnTo>
                <a:lnTo>
                  <a:pt x="1031" y="10"/>
                </a:lnTo>
                <a:lnTo>
                  <a:pt x="1024" y="20"/>
                </a:lnTo>
                <a:lnTo>
                  <a:pt x="1022" y="31"/>
                </a:lnTo>
                <a:lnTo>
                  <a:pt x="1024" y="43"/>
                </a:lnTo>
                <a:lnTo>
                  <a:pt x="1031" y="53"/>
                </a:lnTo>
                <a:lnTo>
                  <a:pt x="1041" y="60"/>
                </a:lnTo>
                <a:lnTo>
                  <a:pt x="1052" y="62"/>
                </a:lnTo>
                <a:lnTo>
                  <a:pt x="1064" y="60"/>
                </a:lnTo>
                <a:lnTo>
                  <a:pt x="1074" y="53"/>
                </a:lnTo>
                <a:lnTo>
                  <a:pt x="1080" y="43"/>
                </a:lnTo>
                <a:lnTo>
                  <a:pt x="1083" y="31"/>
                </a:lnTo>
                <a:close/>
                <a:moveTo>
                  <a:pt x="1309" y="4"/>
                </a:moveTo>
                <a:lnTo>
                  <a:pt x="1305" y="0"/>
                </a:lnTo>
                <a:lnTo>
                  <a:pt x="1260" y="0"/>
                </a:lnTo>
                <a:lnTo>
                  <a:pt x="1256" y="4"/>
                </a:lnTo>
                <a:lnTo>
                  <a:pt x="1256" y="125"/>
                </a:lnTo>
                <a:lnTo>
                  <a:pt x="1256" y="202"/>
                </a:lnTo>
                <a:lnTo>
                  <a:pt x="1252" y="226"/>
                </a:lnTo>
                <a:lnTo>
                  <a:pt x="1243" y="246"/>
                </a:lnTo>
                <a:lnTo>
                  <a:pt x="1227" y="259"/>
                </a:lnTo>
                <a:lnTo>
                  <a:pt x="1206" y="264"/>
                </a:lnTo>
                <a:lnTo>
                  <a:pt x="1185" y="259"/>
                </a:lnTo>
                <a:lnTo>
                  <a:pt x="1170" y="244"/>
                </a:lnTo>
                <a:lnTo>
                  <a:pt x="1161" y="224"/>
                </a:lnTo>
                <a:lnTo>
                  <a:pt x="1158" y="200"/>
                </a:lnTo>
                <a:lnTo>
                  <a:pt x="1161" y="177"/>
                </a:lnTo>
                <a:lnTo>
                  <a:pt x="1170" y="157"/>
                </a:lnTo>
                <a:lnTo>
                  <a:pt x="1185" y="143"/>
                </a:lnTo>
                <a:lnTo>
                  <a:pt x="1206" y="138"/>
                </a:lnTo>
                <a:lnTo>
                  <a:pt x="1227" y="143"/>
                </a:lnTo>
                <a:lnTo>
                  <a:pt x="1242" y="156"/>
                </a:lnTo>
                <a:lnTo>
                  <a:pt x="1252" y="176"/>
                </a:lnTo>
                <a:lnTo>
                  <a:pt x="1256" y="202"/>
                </a:lnTo>
                <a:lnTo>
                  <a:pt x="1256" y="125"/>
                </a:lnTo>
                <a:lnTo>
                  <a:pt x="1255" y="125"/>
                </a:lnTo>
                <a:lnTo>
                  <a:pt x="1242" y="112"/>
                </a:lnTo>
                <a:lnTo>
                  <a:pt x="1227" y="103"/>
                </a:lnTo>
                <a:lnTo>
                  <a:pt x="1210" y="98"/>
                </a:lnTo>
                <a:lnTo>
                  <a:pt x="1190" y="96"/>
                </a:lnTo>
                <a:lnTo>
                  <a:pt x="1152" y="105"/>
                </a:lnTo>
                <a:lnTo>
                  <a:pt x="1125" y="128"/>
                </a:lnTo>
                <a:lnTo>
                  <a:pt x="1108" y="161"/>
                </a:lnTo>
                <a:lnTo>
                  <a:pt x="1103" y="198"/>
                </a:lnTo>
                <a:lnTo>
                  <a:pt x="1108" y="239"/>
                </a:lnTo>
                <a:lnTo>
                  <a:pt x="1125" y="274"/>
                </a:lnTo>
                <a:lnTo>
                  <a:pt x="1153" y="297"/>
                </a:lnTo>
                <a:lnTo>
                  <a:pt x="1192" y="306"/>
                </a:lnTo>
                <a:lnTo>
                  <a:pt x="1212" y="304"/>
                </a:lnTo>
                <a:lnTo>
                  <a:pt x="1229" y="298"/>
                </a:lnTo>
                <a:lnTo>
                  <a:pt x="1244" y="289"/>
                </a:lnTo>
                <a:lnTo>
                  <a:pt x="1256" y="275"/>
                </a:lnTo>
                <a:lnTo>
                  <a:pt x="1259" y="275"/>
                </a:lnTo>
                <a:lnTo>
                  <a:pt x="1259" y="298"/>
                </a:lnTo>
                <a:lnTo>
                  <a:pt x="1263" y="302"/>
                </a:lnTo>
                <a:lnTo>
                  <a:pt x="1305" y="302"/>
                </a:lnTo>
                <a:lnTo>
                  <a:pt x="1309" y="298"/>
                </a:lnTo>
                <a:lnTo>
                  <a:pt x="1309" y="275"/>
                </a:lnTo>
                <a:lnTo>
                  <a:pt x="1309" y="264"/>
                </a:lnTo>
                <a:lnTo>
                  <a:pt x="1309" y="138"/>
                </a:lnTo>
                <a:lnTo>
                  <a:pt x="1309" y="125"/>
                </a:lnTo>
                <a:lnTo>
                  <a:pt x="1309" y="4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AU"/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DDAE3ED2-AB07-D12D-F603-1A5906565AB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54" y="75"/>
            <a:ext cx="527" cy="5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215900</xdr:colOff>
      <xdr:row>36</xdr:row>
      <xdr:rowOff>19051</xdr:rowOff>
    </xdr:from>
    <xdr:to>
      <xdr:col>4</xdr:col>
      <xdr:colOff>339725</xdr:colOff>
      <xdr:row>38</xdr:row>
      <xdr:rowOff>34925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515DF01-9118-44A7-9A4E-BB0590DAF020}"/>
            </a:ext>
          </a:extLst>
        </xdr:cNvPr>
        <xdr:cNvSpPr txBox="1"/>
      </xdr:nvSpPr>
      <xdr:spPr>
        <a:xfrm>
          <a:off x="212090" y="6568441"/>
          <a:ext cx="2251710" cy="3816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Empowering communities for a resilient, affordable and net-zero future.</a:t>
          </a:r>
        </a:p>
      </xdr:txBody>
    </xdr:sp>
    <xdr:clientData/>
  </xdr:twoCellAnchor>
  <xdr:twoCellAnchor>
    <xdr:from>
      <xdr:col>1</xdr:col>
      <xdr:colOff>26402</xdr:colOff>
      <xdr:row>30</xdr:row>
      <xdr:rowOff>142373</xdr:rowOff>
    </xdr:from>
    <xdr:to>
      <xdr:col>2</xdr:col>
      <xdr:colOff>278177</xdr:colOff>
      <xdr:row>31</xdr:row>
      <xdr:rowOff>7618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A9056DA2-7E74-4175-94F3-55578A6417A8}"/>
            </a:ext>
          </a:extLst>
        </xdr:cNvPr>
        <xdr:cNvSpPr/>
      </xdr:nvSpPr>
      <xdr:spPr>
        <a:xfrm flipH="1" flipV="1">
          <a:off x="317867" y="5569718"/>
          <a:ext cx="868995" cy="50030"/>
        </a:xfrm>
        <a:prstGeom prst="rect">
          <a:avLst/>
        </a:prstGeom>
        <a:gradFill flip="none" rotWithShape="1">
          <a:gsLst>
            <a:gs pos="0">
              <a:srgbClr val="70BF43"/>
            </a:gs>
            <a:gs pos="71000">
              <a:srgbClr val="0095D5"/>
            </a:gs>
          </a:gsLst>
          <a:lin ang="2700000" scaled="0"/>
          <a:tileRect/>
        </a:gradFill>
        <a:ln w="12700" cap="flat" cmpd="sng" algn="ctr">
          <a:noFill/>
          <a:prstDash val="solid"/>
          <a:miter lim="800000"/>
        </a:ln>
        <a:effectLst/>
      </xdr:spPr>
      <xdr:txBody>
        <a:bodyPr wrap="square" rtlCol="0" anchor="ctr">
          <a:noAutofit/>
        </a:bodyPr>
        <a:lstStyle/>
        <a:p>
          <a:pPr marL="90170">
            <a:lnSpc>
              <a:spcPct val="115000"/>
            </a:lnSpc>
            <a:spcAft>
              <a:spcPts val="600"/>
            </a:spcAft>
          </a:pPr>
          <a:r>
            <a:rPr lang="en-US" sz="1000">
              <a:effectLst/>
              <a:latin typeface="Arial" panose="020B0604020202020204" pitchFamily="34" charset="0"/>
              <a:ea typeface="Arial" panose="020B0604020202020204" pitchFamily="34" charset="0"/>
            </a:rPr>
            <a:t>  </a:t>
          </a:r>
          <a:endParaRPr lang="en-AU" sz="1000">
            <a:effectLst/>
            <a:latin typeface="Arial" panose="020B0604020202020204" pitchFamily="34" charset="0"/>
            <a:ea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SP0539/Shared%20Documents/Regulation/24-29%20Determination/800%20Final%20Proposal%20(Jan%2023)/807%20TSS%20-%20working%20drafts/Attachment%208.4%20Import%20LRMC%20mod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SP0539/Shared%20Documents/Regulation/24-29%20Determination/500%20Workstreams/599%20Pricing/Copy%20of%20Solar%20PV%20and%20Batteries%20-%20Historical%20Data%20+%20Forecast_Aug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fo"/>
      <sheetName val="Control and results"/>
      <sheetName val="Outputs -&gt;"/>
      <sheetName val="RIN - 7.7 TSS-LRMC"/>
      <sheetName val="LRMC estimates -&gt;"/>
      <sheetName val="LRMC - growth"/>
      <sheetName val="LRMC - declining"/>
      <sheetName val="Calculations -&gt;"/>
      <sheetName val="Capex allocation -&gt;"/>
      <sheetName val="Total augex"/>
      <sheetName val="Augex - growth and decline"/>
      <sheetName val="Demand -&gt;"/>
      <sheetName val="Raw demand"/>
      <sheetName val="Growing &amp; falling"/>
      <sheetName val="Smoothed demand"/>
      <sheetName val="Coincident demand"/>
      <sheetName val="Aggregated demand"/>
      <sheetName val="Raw inputs -&gt;"/>
      <sheetName val="Financial inputs"/>
      <sheetName val="Capitalised OH"/>
      <sheetName val="Opex"/>
      <sheetName val="Item 2 - max demand"/>
      <sheetName val="Item 3 - LV &amp; HV augex"/>
      <sheetName val="Item 3 - ST augex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5">
          <cell r="I25">
            <v>121.30199999999999</v>
          </cell>
          <cell r="K25">
            <v>137.22895260000001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ed Non-Res"/>
      <sheetName val="Overview"/>
      <sheetName val="Overview_Jul22"/>
    </sheetNames>
    <sheetDataSet>
      <sheetData sheetId="0"/>
      <sheetData sheetId="1"/>
      <sheetData sheetId="2">
        <row r="58">
          <cell r="O58">
            <v>211000</v>
          </cell>
          <cell r="P58">
            <v>251037.990340438</v>
          </cell>
          <cell r="Q58">
            <v>291075.980680876</v>
          </cell>
          <cell r="R58">
            <v>309072.42968743923</v>
          </cell>
          <cell r="S58">
            <v>326477.67764576402</v>
          </cell>
          <cell r="T58">
            <v>343379.88084889075</v>
          </cell>
          <cell r="U58">
            <v>360149.24931471073</v>
          </cell>
          <cell r="V58">
            <v>377049.5947027544</v>
          </cell>
          <cell r="W58">
            <v>393397.78289905109</v>
          </cell>
          <cell r="X58">
            <v>409433.94136267371</v>
          </cell>
          <cell r="Y58">
            <v>426318.15563796164</v>
          </cell>
          <cell r="Z58">
            <v>444306.19991726533</v>
          </cell>
          <cell r="AA58">
            <v>463536.08562890661</v>
          </cell>
          <cell r="AB58">
            <v>482834.75979725446</v>
          </cell>
          <cell r="AC58">
            <v>501042.12380529515</v>
          </cell>
          <cell r="AD58">
            <v>518160.47559357958</v>
          </cell>
          <cell r="AE58">
            <v>534281.27591656381</v>
          </cell>
          <cell r="AF58">
            <v>549471.75807573285</v>
          </cell>
          <cell r="AG58">
            <v>563828.37566448434</v>
          </cell>
        </row>
        <row r="59">
          <cell r="O59">
            <v>9700</v>
          </cell>
          <cell r="P59">
            <v>10581.156903450346</v>
          </cell>
          <cell r="Q59">
            <v>12407.080258408248</v>
          </cell>
          <cell r="R59">
            <v>15179.70295118363</v>
          </cell>
          <cell r="S59">
            <v>18343.979904275908</v>
          </cell>
          <cell r="T59">
            <v>21447.735094832256</v>
          </cell>
          <cell r="U59">
            <v>24489.172793103604</v>
          </cell>
          <cell r="V59">
            <v>27515.274215480691</v>
          </cell>
          <cell r="W59">
            <v>30431.14538836939</v>
          </cell>
          <cell r="X59">
            <v>33284.476289129721</v>
          </cell>
          <cell r="Y59">
            <v>36269.107239701036</v>
          </cell>
          <cell r="Z59">
            <v>39450.897643892255</v>
          </cell>
          <cell r="AA59">
            <v>42873.87234505696</v>
          </cell>
          <cell r="AB59">
            <v>46309.336247491708</v>
          </cell>
          <cell r="AC59">
            <v>49507.194091150275</v>
          </cell>
          <cell r="AD59">
            <v>52463.766819714445</v>
          </cell>
          <cell r="AE59">
            <v>55219.352478179077</v>
          </cell>
          <cell r="AF59">
            <v>57791.732741273903</v>
          </cell>
          <cell r="AG59">
            <v>60197.471482240246</v>
          </cell>
        </row>
        <row r="91">
          <cell r="P91">
            <v>244343.66393787588</v>
          </cell>
          <cell r="Q91">
            <v>277687.32787575177</v>
          </cell>
          <cell r="R91">
            <v>288585.83383244305</v>
          </cell>
          <cell r="S91">
            <v>297761.69026058237</v>
          </cell>
          <cell r="T91">
            <v>306659.40568058094</v>
          </cell>
          <cell r="U91">
            <v>315551.43395974918</v>
          </cell>
          <cell r="V91">
            <v>324489.23247146135</v>
          </cell>
          <cell r="W91">
            <v>333331.21353134146</v>
          </cell>
          <cell r="X91">
            <v>342240.28327733453</v>
          </cell>
          <cell r="Y91">
            <v>350765.0877764764</v>
          </cell>
          <cell r="Z91">
            <v>357951.16829981678</v>
          </cell>
          <cell r="AA91">
            <v>364123.93543166592</v>
          </cell>
          <cell r="AB91">
            <v>369785.78694165283</v>
          </cell>
          <cell r="AC91">
            <v>374976.80148280755</v>
          </cell>
          <cell r="AD91">
            <v>379742.10387833958</v>
          </cell>
          <cell r="AE91">
            <v>384173.02195944794</v>
          </cell>
          <cell r="AF91">
            <v>388316.68135650246</v>
          </cell>
          <cell r="AG91">
            <v>392117.63598652533</v>
          </cell>
        </row>
        <row r="92">
          <cell r="P92">
            <v>11652.053053005393</v>
          </cell>
          <cell r="Q92">
            <v>13078.324497196572</v>
          </cell>
          <cell r="R92">
            <v>14430.842813024745</v>
          </cell>
          <cell r="S92">
            <v>15848.892561394736</v>
          </cell>
          <cell r="T92">
            <v>17266.448563850179</v>
          </cell>
          <cell r="U92">
            <v>18687.700225424564</v>
          </cell>
          <cell r="V92">
            <v>20110.702439082994</v>
          </cell>
          <cell r="W92">
            <v>21512.927768202269</v>
          </cell>
          <cell r="X92">
            <v>22918.0800565145</v>
          </cell>
          <cell r="Y92">
            <v>24273.606213604129</v>
          </cell>
          <cell r="Z92">
            <v>25443.606741985692</v>
          </cell>
          <cell r="AA92">
            <v>26461.510752920542</v>
          </cell>
          <cell r="AB92">
            <v>27396.588761464474</v>
          </cell>
          <cell r="AC92">
            <v>28250.71674083731</v>
          </cell>
          <cell r="AD92">
            <v>29031.362762975903</v>
          </cell>
          <cell r="AE92">
            <v>29755.582245319292</v>
          </cell>
          <cell r="AF92">
            <v>30431.746938367905</v>
          </cell>
          <cell r="AG92">
            <v>31051.732437021426</v>
          </cell>
        </row>
        <row r="124">
          <cell r="P124">
            <v>250095.17852691701</v>
          </cell>
          <cell r="Q124">
            <v>289190.35705383401</v>
          </cell>
          <cell r="R124">
            <v>301694.49458510097</v>
          </cell>
          <cell r="S124">
            <v>312634.70239240979</v>
          </cell>
          <cell r="T124">
            <v>323310.32120077655</v>
          </cell>
          <cell r="U124">
            <v>333951.10301348096</v>
          </cell>
          <cell r="V124">
            <v>344724.06224007631</v>
          </cell>
          <cell r="W124">
            <v>355192.16353501892</v>
          </cell>
          <cell r="X124">
            <v>365306.43794934248</v>
          </cell>
          <cell r="Y124">
            <v>375710.43954683864</v>
          </cell>
          <cell r="Z124">
            <v>386695.9675795025</v>
          </cell>
          <cell r="AA124">
            <v>398339.14179022127</v>
          </cell>
          <cell r="AB124">
            <v>410508.93786113919</v>
          </cell>
          <cell r="AC124">
            <v>422464.46242350945</v>
          </cell>
          <cell r="AD124">
            <v>433588.95893254387</v>
          </cell>
          <cell r="AE124">
            <v>443962.36100517539</v>
          </cell>
          <cell r="AF124">
            <v>453631.02420740458</v>
          </cell>
          <cell r="AG124">
            <v>462688.35801718559</v>
          </cell>
        </row>
        <row r="125">
          <cell r="P125">
            <v>11684.158915538328</v>
          </cell>
          <cell r="Q125">
            <v>13351.3963589825</v>
          </cell>
          <cell r="R125">
            <v>15096.644159280526</v>
          </cell>
          <cell r="S125">
            <v>17022.516405316273</v>
          </cell>
          <cell r="T125">
            <v>18947.614053905418</v>
          </cell>
          <cell r="U125">
            <v>20848.209436465095</v>
          </cell>
          <cell r="V125">
            <v>22753.231377473116</v>
          </cell>
          <cell r="W125">
            <v>24629.694186504697</v>
          </cell>
          <cell r="X125">
            <v>26494.202048029045</v>
          </cell>
          <cell r="Y125">
            <v>28429.641926029344</v>
          </cell>
          <cell r="Z125">
            <v>30481.806635163819</v>
          </cell>
          <cell r="AA125">
            <v>32678.79222726759</v>
          </cell>
          <cell r="AB125">
            <v>34988.945898921411</v>
          </cell>
          <cell r="AC125">
            <v>37249.432339447623</v>
          </cell>
          <cell r="AD125">
            <v>39339.939807601317</v>
          </cell>
          <cell r="AE125">
            <v>41287.070310998388</v>
          </cell>
          <cell r="AF125">
            <v>43102.308473300669</v>
          </cell>
          <cell r="AG125">
            <v>44801.654548002771</v>
          </cell>
        </row>
        <row r="157">
          <cell r="P157">
            <v>274029.33013633627</v>
          </cell>
          <cell r="Q157">
            <v>337058.6602726726</v>
          </cell>
          <cell r="R157">
            <v>372303.36149241962</v>
          </cell>
          <cell r="S157">
            <v>406547.33802557341</v>
          </cell>
          <cell r="T157">
            <v>436430.53771069983</v>
          </cell>
          <cell r="U157">
            <v>463299.37554273341</v>
          </cell>
          <cell r="V157">
            <v>487206.61542072089</v>
          </cell>
          <cell r="W157">
            <v>505895.56727572152</v>
          </cell>
          <cell r="X157">
            <v>520052.02983273938</v>
          </cell>
          <cell r="Y157">
            <v>531306.83683581918</v>
          </cell>
          <cell r="Z157">
            <v>540095.31873072102</v>
          </cell>
          <cell r="AA157">
            <v>547540.48195430753</v>
          </cell>
          <cell r="AB157">
            <v>554851.76024100697</v>
          </cell>
          <cell r="AC157">
            <v>562594.20901285985</v>
          </cell>
          <cell r="AD157">
            <v>570833.02076013922</v>
          </cell>
          <cell r="AE157">
            <v>579934.48369339493</v>
          </cell>
          <cell r="AF157">
            <v>589852.08974862332</v>
          </cell>
          <cell r="AG157">
            <v>600024.35016331275</v>
          </cell>
        </row>
        <row r="158">
          <cell r="P158">
            <v>13141.545592392848</v>
          </cell>
          <cell r="Q158">
            <v>17008.359510410908</v>
          </cell>
          <cell r="R158">
            <v>21839.669843150565</v>
          </cell>
          <cell r="S158">
            <v>26883.144735261936</v>
          </cell>
          <cell r="T158">
            <v>31346.219936219495</v>
          </cell>
          <cell r="U158">
            <v>35293.718921468419</v>
          </cell>
          <cell r="V158">
            <v>38755.456201511122</v>
          </cell>
          <cell r="W158">
            <v>41497.126493015385</v>
          </cell>
          <cell r="X158">
            <v>43624.173313140869</v>
          </cell>
          <cell r="Y158">
            <v>45352.665150257919</v>
          </cell>
          <cell r="Z158">
            <v>46729.787466854534</v>
          </cell>
          <cell r="AA158">
            <v>47895.135575340435</v>
          </cell>
          <cell r="AB158">
            <v>49030.38250470272</v>
          </cell>
          <cell r="AC158">
            <v>50221.995343819217</v>
          </cell>
          <cell r="AD158">
            <v>51476.407440336814</v>
          </cell>
          <cell r="AE158">
            <v>52842.578385366716</v>
          </cell>
          <cell r="AF158">
            <v>54317.936526927821</v>
          </cell>
          <cell r="AG158">
            <v>55827.713167394904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500%20Workstreams/599%20Pricing/Copy%20of%20LV%20CS%202%201.2.xlsx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500%20Workstreams/599%20Pricing/Copy%20of%20Solar%20PV%20and%20Batteries%20-%20Historical%20Data%20+%20Forecast_Aug2022.xlsx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02A08-7A11-4B40-977D-22C114C22F9D}">
  <dimension ref="B27:H34"/>
  <sheetViews>
    <sheetView showGridLines="0" tabSelected="1" topLeftCell="A25" zoomScale="70" zoomScaleNormal="70" workbookViewId="0">
      <selection activeCell="T33" sqref="T33"/>
    </sheetView>
  </sheetViews>
  <sheetFormatPr defaultRowHeight="14.5" x14ac:dyDescent="0.35"/>
  <cols>
    <col min="1" max="1" width="4.36328125" customWidth="1"/>
  </cols>
  <sheetData>
    <row r="27" spans="2:8" x14ac:dyDescent="0.35">
      <c r="B27" s="123">
        <v>44957</v>
      </c>
      <c r="C27" s="123"/>
    </row>
    <row r="30" spans="2:8" ht="41" customHeight="1" x14ac:dyDescent="0.35">
      <c r="B30" s="124" t="s">
        <v>131</v>
      </c>
      <c r="C30" s="124"/>
      <c r="D30" s="124"/>
      <c r="E30" s="124"/>
      <c r="F30" s="124"/>
      <c r="G30" s="124"/>
      <c r="H30" s="124"/>
    </row>
    <row r="31" spans="2:8" x14ac:dyDescent="0.35">
      <c r="B31" s="124"/>
      <c r="C31" s="124"/>
      <c r="D31" s="124"/>
      <c r="E31" s="124"/>
      <c r="F31" s="124"/>
      <c r="G31" s="124"/>
      <c r="H31" s="124"/>
    </row>
    <row r="32" spans="2:8" x14ac:dyDescent="0.35">
      <c r="B32" s="124"/>
      <c r="C32" s="124"/>
      <c r="D32" s="124"/>
      <c r="E32" s="124"/>
      <c r="F32" s="124"/>
      <c r="G32" s="124"/>
      <c r="H32" s="124"/>
    </row>
    <row r="33" spans="2:8" x14ac:dyDescent="0.35">
      <c r="B33" s="124"/>
      <c r="C33" s="124"/>
      <c r="D33" s="124"/>
      <c r="E33" s="124"/>
      <c r="F33" s="124"/>
      <c r="G33" s="124"/>
      <c r="H33" s="124"/>
    </row>
    <row r="34" spans="2:8" ht="17.5" x14ac:dyDescent="0.35">
      <c r="B34" s="117" t="s">
        <v>0</v>
      </c>
    </row>
  </sheetData>
  <sheetProtection selectLockedCells="1"/>
  <mergeCells count="2">
    <mergeCell ref="B27:C27"/>
    <mergeCell ref="B30:H33"/>
  </mergeCells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43351-3D5E-4C4A-8222-EE8BEB3449A8}">
  <sheetPr>
    <tabColor theme="9"/>
  </sheetPr>
  <dimension ref="B1:AG176"/>
  <sheetViews>
    <sheetView topLeftCell="A145" workbookViewId="0">
      <selection activeCell="C158" sqref="C158:C176"/>
    </sheetView>
  </sheetViews>
  <sheetFormatPr defaultRowHeight="14.5" x14ac:dyDescent="0.35"/>
  <cols>
    <col min="1" max="1" width="3.36328125" customWidth="1"/>
    <col min="2" max="2" width="19.54296875" customWidth="1"/>
    <col min="3" max="3" width="14.453125" customWidth="1"/>
    <col min="4" max="4" width="10.453125" customWidth="1"/>
    <col min="5" max="5" width="14.08984375" customWidth="1"/>
    <col min="6" max="6" width="12.453125" customWidth="1"/>
    <col min="7" max="7" width="13" customWidth="1"/>
    <col min="8" max="8" width="13.453125" customWidth="1"/>
    <col min="9" max="9" width="13.36328125" customWidth="1"/>
    <col min="10" max="10" width="12.54296875" customWidth="1"/>
    <col min="11" max="11" width="10.54296875" customWidth="1"/>
    <col min="12" max="12" width="11.6328125" customWidth="1"/>
    <col min="13" max="13" width="11" customWidth="1"/>
    <col min="14" max="14" width="11.6328125" customWidth="1"/>
    <col min="15" max="15" width="12" customWidth="1"/>
    <col min="16" max="16" width="11.36328125" customWidth="1"/>
    <col min="17" max="32" width="10.6328125" customWidth="1"/>
  </cols>
  <sheetData>
    <row r="1" spans="2:33" ht="15" thickBot="1" x14ac:dyDescent="0.4"/>
    <row r="2" spans="2:33" x14ac:dyDescent="0.35">
      <c r="B2" s="25"/>
      <c r="C2" s="26"/>
      <c r="D2" s="27" t="s">
        <v>127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8"/>
    </row>
    <row r="3" spans="2:33" x14ac:dyDescent="0.35">
      <c r="B3" s="98" t="s">
        <v>63</v>
      </c>
      <c r="C3" s="97"/>
      <c r="D3" s="97">
        <v>2022</v>
      </c>
      <c r="E3" s="97">
        <f>D3+1</f>
        <v>2023</v>
      </c>
      <c r="F3" s="97">
        <f t="shared" ref="F3" si="0">E3+1</f>
        <v>2024</v>
      </c>
      <c r="G3" s="97">
        <f t="shared" ref="G3" si="1">F3+1</f>
        <v>2025</v>
      </c>
      <c r="H3" s="97">
        <f t="shared" ref="H3" si="2">G3+1</f>
        <v>2026</v>
      </c>
      <c r="I3" s="97">
        <f t="shared" ref="I3" si="3">H3+1</f>
        <v>2027</v>
      </c>
      <c r="J3" s="97">
        <f t="shared" ref="J3" si="4">I3+1</f>
        <v>2028</v>
      </c>
      <c r="K3" s="97">
        <f t="shared" ref="K3" si="5">J3+1</f>
        <v>2029</v>
      </c>
      <c r="L3" s="97">
        <f t="shared" ref="L3" si="6">K3+1</f>
        <v>2030</v>
      </c>
      <c r="M3" s="97">
        <f t="shared" ref="M3" si="7">L3+1</f>
        <v>2031</v>
      </c>
      <c r="N3" s="97">
        <f t="shared" ref="N3" si="8">M3+1</f>
        <v>2032</v>
      </c>
      <c r="O3" s="97">
        <f t="shared" ref="O3" si="9">N3+1</f>
        <v>2033</v>
      </c>
      <c r="P3" s="97">
        <f t="shared" ref="P3" si="10">O3+1</f>
        <v>2034</v>
      </c>
      <c r="Q3" s="97">
        <f t="shared" ref="Q3" si="11">P3+1</f>
        <v>2035</v>
      </c>
      <c r="R3" s="97">
        <f t="shared" ref="R3" si="12">Q3+1</f>
        <v>2036</v>
      </c>
      <c r="S3" s="97">
        <f t="shared" ref="S3" si="13">R3+1</f>
        <v>2037</v>
      </c>
      <c r="T3" s="97">
        <f t="shared" ref="T3" si="14">S3+1</f>
        <v>2038</v>
      </c>
      <c r="U3" s="97">
        <f t="shared" ref="U3" si="15">T3+1</f>
        <v>2039</v>
      </c>
      <c r="V3" s="97">
        <f t="shared" ref="V3" si="16">U3+1</f>
        <v>2040</v>
      </c>
      <c r="W3" s="97">
        <f t="shared" ref="W3" si="17">V3+1</f>
        <v>2041</v>
      </c>
      <c r="X3" s="97">
        <f t="shared" ref="X3" si="18">W3+1</f>
        <v>2042</v>
      </c>
      <c r="Y3" s="97">
        <f t="shared" ref="Y3" si="19">X3+1</f>
        <v>2043</v>
      </c>
      <c r="Z3" s="97">
        <f t="shared" ref="Z3" si="20">Y3+1</f>
        <v>2044</v>
      </c>
      <c r="AA3" s="97">
        <f t="shared" ref="AA3" si="21">Z3+1</f>
        <v>2045</v>
      </c>
      <c r="AB3" s="97">
        <f t="shared" ref="AB3" si="22">AA3+1</f>
        <v>2046</v>
      </c>
      <c r="AC3" s="97">
        <f t="shared" ref="AC3" si="23">AB3+1</f>
        <v>2047</v>
      </c>
      <c r="AD3" s="97">
        <f t="shared" ref="AD3" si="24">AC3+1</f>
        <v>2048</v>
      </c>
      <c r="AE3" s="97">
        <f t="shared" ref="AE3" si="25">AD3+1</f>
        <v>2049</v>
      </c>
      <c r="AF3" s="99">
        <f t="shared" ref="AF3" si="26">AE3+1</f>
        <v>2050</v>
      </c>
      <c r="AG3" s="30"/>
    </row>
    <row r="4" spans="2:33" x14ac:dyDescent="0.35">
      <c r="B4" s="31" t="s">
        <v>15</v>
      </c>
      <c r="C4" t="s">
        <v>58</v>
      </c>
      <c r="D4">
        <f>'Feeder inputs'!F2</f>
        <v>5</v>
      </c>
      <c r="E4" s="32">
        <f>('Growth forecasts'!E45-'Growth forecasts'!D45)*IF(Scenario!$E$6=Scenario!$M$3, Scenario!$E$10, 'Feeder inputs'!$H2)+('Growth forecasts'!E66-'Growth forecasts'!D66)*IF(Scenario!$E$6=Scenario!$M$3, Scenario!$E$11, 'Feeder inputs'!$I2)</f>
        <v>1.5180280697796391</v>
      </c>
      <c r="F4" s="32">
        <f>('Growth forecasts'!F45-'Growth forecasts'!E45)*IF(Scenario!$E$6=Scenario!$M$3, Scenario!$E$10, 'Feeder inputs'!$H2)+('Growth forecasts'!F66-'Growth forecasts'!E66)*IF(Scenario!$E$6=Scenario!$M$3, Scenario!$E$11, 'Feeder inputs'!$I2)</f>
        <v>1.5180280697796409</v>
      </c>
      <c r="G4" s="32">
        <f>('Growth forecasts'!G45-'Growth forecasts'!F45)*IF(Scenario!$E$6=Scenario!$M$3, Scenario!$E$10, 'Feeder inputs'!$H2)+('Growth forecasts'!G66-'Growth forecasts'!F66)*IF(Scenario!$E$6=Scenario!$M$3, Scenario!$E$11, 'Feeder inputs'!$I2)</f>
        <v>0.68232982015405597</v>
      </c>
      <c r="H4" s="32">
        <f>('Growth forecasts'!H45-'Growth forecasts'!G45)*IF(Scenario!$E$6=Scenario!$M$3, Scenario!$E$10, 'Feeder inputs'!$H2)+('Growth forecasts'!H66-'Growth forecasts'!G66)*IF(Scenario!$E$6=Scenario!$M$3, Scenario!$E$11, 'Feeder inputs'!$I2)</f>
        <v>0.65991461453364053</v>
      </c>
      <c r="I4" s="32">
        <f>('Growth forecasts'!I45-'Growth forecasts'!H45)*IF(Scenario!$E$6=Scenario!$M$3, Scenario!$E$10, 'Feeder inputs'!$H2)+('Growth forecasts'!I66-'Growth forecasts'!H66)*IF(Scenario!$E$6=Scenario!$M$3, Scenario!$E$11, 'Feeder inputs'!$I2)</f>
        <v>0.64084182760670139</v>
      </c>
      <c r="J4" s="32">
        <f>('Growth forecasts'!J45-'Growth forecasts'!I45)*IF(Scenario!$E$6=Scenario!$M$3, Scenario!$E$10, 'Feeder inputs'!$H2)+('Growth forecasts'!J66-'Growth forecasts'!I66)*IF(Scenario!$E$6=Scenario!$M$3, Scenario!$E$11, 'Feeder inputs'!$I2)</f>
        <v>0.63580543946236823</v>
      </c>
      <c r="K4" s="32">
        <f>('Growth forecasts'!K45-'Growth forecasts'!J45)*IF(Scenario!$E$6=Scenario!$M$3, Scenario!$E$10, 'Feeder inputs'!$H2)+('Growth forecasts'!K66-'Growth forecasts'!J66)*IF(Scenario!$E$6=Scenario!$M$3, Scenario!$E$11, 'Feeder inputs'!$I2)</f>
        <v>0.64077138912013965</v>
      </c>
      <c r="L4" s="32">
        <f>('Growth forecasts'!L45-'Growth forecasts'!K45)*IF(Scenario!$E$6=Scenario!$M$3, Scenario!$E$10, 'Feeder inputs'!$H2)+('Growth forecasts'!L66-'Growth forecasts'!K66)*IF(Scenario!$E$6=Scenario!$M$3, Scenario!$E$11, 'Feeder inputs'!$I2)</f>
        <v>0.61983651929087102</v>
      </c>
      <c r="M4" s="32">
        <f>('Growth forecasts'!M45-'Growth forecasts'!L45)*IF(Scenario!$E$6=Scenario!$M$3, Scenario!$E$10, 'Feeder inputs'!$H2)+('Growth forecasts'!M66-'Growth forecasts'!L66)*IF(Scenario!$E$6=Scenario!$M$3, Scenario!$E$11, 'Feeder inputs'!$I2)</f>
        <v>0.60800600809943717</v>
      </c>
      <c r="N4" s="32">
        <f>('Growth forecasts'!N45-'Growth forecasts'!M45)*IF(Scenario!$E$6=Scenario!$M$3, Scenario!$E$10, 'Feeder inputs'!$H2)+('Growth forecasts'!N66-'Growth forecasts'!M66)*IF(Scenario!$E$6=Scenario!$M$3, Scenario!$E$11, 'Feeder inputs'!$I2)</f>
        <v>0.64015978294930598</v>
      </c>
      <c r="O4" s="32">
        <f>('Growth forecasts'!O45-'Growth forecasts'!N45)*IF(Scenario!$E$6=Scenario!$M$3, Scenario!$E$10, 'Feeder inputs'!$H2)+('Growth forecasts'!O66-'Growth forecasts'!N66)*IF(Scenario!$E$6=Scenario!$M$3, Scenario!$E$11, 'Feeder inputs'!$I2)</f>
        <v>0.68201115750914454</v>
      </c>
      <c r="P4" s="32">
        <f>('Growth forecasts'!P45-'Growth forecasts'!O45)*IF(Scenario!$E$6=Scenario!$M$3, Scenario!$E$10, 'Feeder inputs'!$H2)+('Growth forecasts'!P66-'Growth forecasts'!O66)*IF(Scenario!$E$6=Scenario!$M$3, Scenario!$E$11, 'Feeder inputs'!$I2)</f>
        <v>0.72909519285843771</v>
      </c>
      <c r="Q4" s="32">
        <f>('Growth forecasts'!Q45-'Growth forecasts'!P45)*IF(Scenario!$E$6=Scenario!$M$3, Scenario!$E$10, 'Feeder inputs'!$H2)+('Growth forecasts'!Q66-'Growth forecasts'!P66)*IF(Scenario!$E$6=Scenario!$M$3, Scenario!$E$11, 'Feeder inputs'!$I2)</f>
        <v>0.73170328600371093</v>
      </c>
      <c r="R4" s="32">
        <f>('Growth forecasts'!R45-'Growth forecasts'!Q45)*IF(Scenario!$E$6=Scenario!$M$3, Scenario!$E$10, 'Feeder inputs'!$H2)+('Growth forecasts'!R66-'Growth forecasts'!Q66)*IF(Scenario!$E$6=Scenario!$M$3, Scenario!$E$11, 'Feeder inputs'!$I2)</f>
        <v>0.69032659746125802</v>
      </c>
      <c r="S4" s="32">
        <f>('Growth forecasts'!S45-'Growth forecasts'!R45)*IF(Scenario!$E$6=Scenario!$M$3, Scenario!$E$10, 'Feeder inputs'!$H2)+('Growth forecasts'!S66-'Growth forecasts'!R66)*IF(Scenario!$E$6=Scenario!$M$3, Scenario!$E$11, 'Feeder inputs'!$I2)</f>
        <v>0.64903703462689677</v>
      </c>
      <c r="T4" s="32">
        <f>('Growth forecasts'!T45-'Growth forecasts'!S45)*IF(Scenario!$E$6=Scenario!$M$3, Scenario!$E$10, 'Feeder inputs'!$H2)+('Growth forecasts'!T66-'Growth forecasts'!S66)*IF(Scenario!$E$6=Scenario!$M$3, Scenario!$E$11, 'Feeder inputs'!$I2)</f>
        <v>0.61121517812262738</v>
      </c>
      <c r="U4" s="32">
        <f>('Growth forecasts'!U45-'Growth forecasts'!T45)*IF(Scenario!$E$6=Scenario!$M$3, Scenario!$E$10, 'Feeder inputs'!$H2)+('Growth forecasts'!U66-'Growth forecasts'!T66)*IF(Scenario!$E$6=Scenario!$M$3, Scenario!$E$11, 'Feeder inputs'!$I2)</f>
        <v>0.57594245153247314</v>
      </c>
      <c r="V4" s="32">
        <f>('Growth forecasts'!V45-'Growth forecasts'!U45)*IF(Scenario!$E$6=Scenario!$M$3, Scenario!$E$10, 'Feeder inputs'!$H2)+('Growth forecasts'!V66-'Growth forecasts'!U66)*IF(Scenario!$E$6=Scenario!$M$3, Scenario!$E$11, 'Feeder inputs'!$I2)</f>
        <v>0.54432673322280678</v>
      </c>
      <c r="W4" s="32">
        <f>('Growth forecasts'!W45-'Growth forecasts'!V45)*IF(Scenario!$E$6=Scenario!$M$3, Scenario!$E$10, 'Feeder inputs'!$H2)+('Growth forecasts'!W66-'Growth forecasts'!V66)*IF(Scenario!$E$6=Scenario!$M$3, Scenario!$E$11, 'Feeder inputs'!$I2)</f>
        <v>0.55854892141966772</v>
      </c>
      <c r="X4" s="32">
        <f>('Growth forecasts'!X45-'Growth forecasts'!W45)*IF(Scenario!$E$6=Scenario!$M$3, Scenario!$E$10, 'Feeder inputs'!$H2)+('Growth forecasts'!X66-'Growth forecasts'!W66)*IF(Scenario!$E$6=Scenario!$M$3, Scenario!$E$11, 'Feeder inputs'!$I2)</f>
        <v>0.57314270745430207</v>
      </c>
      <c r="Y4" s="32">
        <f>('Growth forecasts'!Y45-'Growth forecasts'!X45)*IF(Scenario!$E$6=Scenario!$M$3, Scenario!$E$10, 'Feeder inputs'!$H2)+('Growth forecasts'!Y66-'Growth forecasts'!X66)*IF(Scenario!$E$6=Scenario!$M$3, Scenario!$E$11, 'Feeder inputs'!$I2)</f>
        <v>0.58811780044819884</v>
      </c>
      <c r="Z4" s="32">
        <f>('Growth forecasts'!Z45-'Growth forecasts'!Y45)*IF(Scenario!$E$6=Scenario!$M$3, Scenario!$E$10, 'Feeder inputs'!$H2)+('Growth forecasts'!Z66-'Growth forecasts'!Y66)*IF(Scenario!$E$6=Scenario!$M$3, Scenario!$E$11, 'Feeder inputs'!$I2)</f>
        <v>0.60348416320311316</v>
      </c>
      <c r="AA4" s="32">
        <f>('Growth forecasts'!AA45-'Growth forecasts'!Z45)*IF(Scenario!$E$6=Scenario!$M$3, Scenario!$E$10, 'Feeder inputs'!$H2)+('Growth forecasts'!AA66-'Growth forecasts'!Z66)*IF(Scenario!$E$6=Scenario!$M$3, Scenario!$E$11, 'Feeder inputs'!$I2)</f>
        <v>0.61925201882924341</v>
      </c>
      <c r="AB4" s="32">
        <f>('Growth forecasts'!AB45-'Growth forecasts'!AA45)*IF(Scenario!$E$6=Scenario!$M$3, Scenario!$E$10, 'Feeder inputs'!$H2)+('Growth forecasts'!AB66-'Growth forecasts'!AA66)*IF(Scenario!$E$6=Scenario!$M$3, Scenario!$E$11, 'Feeder inputs'!$I2)</f>
        <v>0.63543185754657472</v>
      </c>
      <c r="AC4" s="32">
        <f>('Growth forecasts'!AC45-'Growth forecasts'!AB45)*IF(Scenario!$E$6=Scenario!$M$3, Scenario!$E$10, 'Feeder inputs'!$H2)+('Growth forecasts'!AC66-'Growth forecasts'!AB66)*IF(Scenario!$E$6=Scenario!$M$3, Scenario!$E$11, 'Feeder inputs'!$I2)</f>
        <v>0.65203444366392915</v>
      </c>
      <c r="AD4" s="32">
        <f>('Growth forecasts'!AD45-'Growth forecasts'!AC45)*IF(Scenario!$E$6=Scenario!$M$3, Scenario!$E$10, 'Feeder inputs'!$H2)+('Growth forecasts'!AD66-'Growth forecasts'!AC66)*IF(Scenario!$E$6=Scenario!$M$3, Scenario!$E$11, 'Feeder inputs'!$I2)</f>
        <v>0.66907082274036966</v>
      </c>
      <c r="AE4" s="32">
        <f>('Growth forecasts'!AE45-'Growth forecasts'!AD45)*IF(Scenario!$E$6=Scenario!$M$3, Scenario!$E$10, 'Feeder inputs'!$H2)+('Growth forecasts'!AE66-'Growth forecasts'!AD66)*IF(Scenario!$E$6=Scenario!$M$3, Scenario!$E$11, 'Feeder inputs'!$I2)</f>
        <v>0.68655232893372542</v>
      </c>
      <c r="AF4" s="32">
        <f>('Growth forecasts'!AF45-'Growth forecasts'!AE45)*IF(Scenario!$E$6=Scenario!$M$3, Scenario!$E$10, 'Feeder inputs'!$H2)+('Growth forecasts'!AF66-'Growth forecasts'!AE66)*IF(Scenario!$E$6=Scenario!$M$3, Scenario!$E$11, 'Feeder inputs'!$I2)</f>
        <v>0.70449059254109869</v>
      </c>
      <c r="AG4" s="30"/>
    </row>
    <row r="5" spans="2:33" x14ac:dyDescent="0.35">
      <c r="B5" s="33" t="s">
        <v>16</v>
      </c>
      <c r="C5" t="s">
        <v>58</v>
      </c>
      <c r="D5">
        <f>'Feeder inputs'!F3</f>
        <v>60.73</v>
      </c>
      <c r="E5" s="32">
        <f>('Growth forecasts'!E46-'Growth forecasts'!D46)*IF(Scenario!$E$6=Scenario!$M$3, Scenario!$E$10, 'Feeder inputs'!$H3)+('Growth forecasts'!E67-'Growth forecasts'!D67)*IF(Scenario!$E$6=Scenario!$M$3, Scenario!$E$11, 'Feeder inputs'!$I3)</f>
        <v>19.578950605577855</v>
      </c>
      <c r="F5" s="32">
        <f>('Growth forecasts'!F46-'Growth forecasts'!E46)*IF(Scenario!$E$6=Scenario!$M$3, Scenario!$E$10, 'Feeder inputs'!$H3)+('Growth forecasts'!F67-'Growth forecasts'!E67)*IF(Scenario!$E$6=Scenario!$M$3, Scenario!$E$11, 'Feeder inputs'!$I3)</f>
        <v>21.039929654300909</v>
      </c>
      <c r="G5" s="32">
        <f>('Growth forecasts'!G46-'Growth forecasts'!F46)*IF(Scenario!$E$6=Scenario!$M$3, Scenario!$E$10, 'Feeder inputs'!$H3)+('Growth forecasts'!G67-'Growth forecasts'!F67)*IF(Scenario!$E$6=Scenario!$M$3, Scenario!$E$11, 'Feeder inputs'!$I3)</f>
        <v>12.475518706965257</v>
      </c>
      <c r="H5" s="32">
        <f>('Growth forecasts'!H46-'Growth forecasts'!G46)*IF(Scenario!$E$6=Scenario!$M$3, Scenario!$E$10, 'Feeder inputs'!$H3)+('Growth forecasts'!H67-'Growth forecasts'!G67)*IF(Scenario!$E$6=Scenario!$M$3, Scenario!$E$11, 'Feeder inputs'!$I3)</f>
        <v>12.812187157536075</v>
      </c>
      <c r="I5" s="32">
        <f>('Growth forecasts'!I46-'Growth forecasts'!H46)*IF(Scenario!$E$6=Scenario!$M$3, Scenario!$E$10, 'Feeder inputs'!$H3)+('Growth forecasts'!I67-'Growth forecasts'!H67)*IF(Scenario!$E$6=Scenario!$M$3, Scenario!$E$11, 'Feeder inputs'!$I3)</f>
        <v>12.489723359975807</v>
      </c>
      <c r="J5" s="32">
        <f>('Growth forecasts'!J46-'Growth forecasts'!I46)*IF(Scenario!$E$6=Scenario!$M$3, Scenario!$E$10, 'Feeder inputs'!$H3)+('Growth forecasts'!J67-'Growth forecasts'!I67)*IF(Scenario!$E$6=Scenario!$M$3, Scenario!$E$11, 'Feeder inputs'!$I3)</f>
        <v>12.332919446132951</v>
      </c>
      <c r="K5" s="32">
        <f>('Growth forecasts'!K46-'Growth forecasts'!J46)*IF(Scenario!$E$6=Scenario!$M$3, Scenario!$E$10, 'Feeder inputs'!$H3)+('Growth forecasts'!K67-'Growth forecasts'!J67)*IF(Scenario!$E$6=Scenario!$M$3, Scenario!$E$11, 'Feeder inputs'!$I3)</f>
        <v>12.368794951468098</v>
      </c>
      <c r="L5" s="32">
        <f>('Growth forecasts'!L46-'Growth forecasts'!K46)*IF(Scenario!$E$6=Scenario!$M$3, Scenario!$E$10, 'Feeder inputs'!$H3)+('Growth forecasts'!L67-'Growth forecasts'!K67)*IF(Scenario!$E$6=Scenario!$M$3, Scenario!$E$11, 'Feeder inputs'!$I3)</f>
        <v>11.947117364823495</v>
      </c>
      <c r="M5" s="32">
        <f>('Growth forecasts'!M46-'Growth forecasts'!L46)*IF(Scenario!$E$6=Scenario!$M$3, Scenario!$E$10, 'Feeder inputs'!$H3)+('Growth forecasts'!M67-'Growth forecasts'!L67)*IF(Scenario!$E$6=Scenario!$M$3, Scenario!$E$11, 'Feeder inputs'!$I3)</f>
        <v>11.708439469503039</v>
      </c>
      <c r="N5" s="32">
        <f>('Growth forecasts'!N46-'Growth forecasts'!M46)*IF(Scenario!$E$6=Scenario!$M$3, Scenario!$E$10, 'Feeder inputs'!$H3)+('Growth forecasts'!N67-'Growth forecasts'!M67)*IF(Scenario!$E$6=Scenario!$M$3, Scenario!$E$11, 'Feeder inputs'!$I3)</f>
        <v>12.297326081842137</v>
      </c>
      <c r="O5" s="32">
        <f>('Growth forecasts'!O46-'Growth forecasts'!N46)*IF(Scenario!$E$6=Scenario!$M$3, Scenario!$E$10, 'Feeder inputs'!$H3)+('Growth forecasts'!O67-'Growth forecasts'!N67)*IF(Scenario!$E$6=Scenario!$M$3, Scenario!$E$11, 'Feeder inputs'!$I3)</f>
        <v>13.104428329580697</v>
      </c>
      <c r="P5" s="32">
        <f>('Growth forecasts'!P46-'Growth forecasts'!O46)*IF(Scenario!$E$6=Scenario!$M$3, Scenario!$E$10, 'Feeder inputs'!$H3)+('Growth forecasts'!P67-'Growth forecasts'!O67)*IF(Scenario!$E$6=Scenario!$M$3, Scenario!$E$11, 'Feeder inputs'!$I3)</f>
        <v>14.042402161463141</v>
      </c>
      <c r="Q5" s="32">
        <f>('Growth forecasts'!Q46-'Growth forecasts'!P46)*IF(Scenario!$E$6=Scenario!$M$3, Scenario!$E$10, 'Feeder inputs'!$H3)+('Growth forecasts'!Q67-'Growth forecasts'!P67)*IF(Scenario!$E$6=Scenario!$M$3, Scenario!$E$11, 'Feeder inputs'!$I3)</f>
        <v>14.093012477046702</v>
      </c>
      <c r="R5" s="32">
        <f>('Growth forecasts'!R46-'Growth forecasts'!Q46)*IF(Scenario!$E$6=Scenario!$M$3, Scenario!$E$10, 'Feeder inputs'!$H3)+('Growth forecasts'!R67-'Growth forecasts'!Q67)*IF(Scenario!$E$6=Scenario!$M$3, Scenario!$E$11, 'Feeder inputs'!$I3)</f>
        <v>13.229060164883395</v>
      </c>
      <c r="S5" s="32">
        <f>('Growth forecasts'!S46-'Growth forecasts'!R46)*IF(Scenario!$E$6=Scenario!$M$3, Scenario!$E$10, 'Feeder inputs'!$H3)+('Growth forecasts'!S67-'Growth forecasts'!R67)*IF(Scenario!$E$6=Scenario!$M$3, Scenario!$E$11, 'Feeder inputs'!$I3)</f>
        <v>12.360464098869425</v>
      </c>
      <c r="T5" s="32">
        <f>('Growth forecasts'!T46-'Growth forecasts'!S46)*IF(Scenario!$E$6=Scenario!$M$3, Scenario!$E$10, 'Feeder inputs'!$H3)+('Growth forecasts'!T67-'Growth forecasts'!S67)*IF(Scenario!$E$6=Scenario!$M$3, Scenario!$E$11, 'Feeder inputs'!$I3)</f>
        <v>11.595797073241581</v>
      </c>
      <c r="U5" s="32">
        <f>('Growth forecasts'!U46-'Growth forecasts'!T46)*IF(Scenario!$E$6=Scenario!$M$3, Scenario!$E$10, 'Feeder inputs'!$H3)+('Growth forecasts'!U67-'Growth forecasts'!T67)*IF(Scenario!$E$6=Scenario!$M$3, Scenario!$E$11, 'Feeder inputs'!$I3)</f>
        <v>10.889217041732209</v>
      </c>
      <c r="V5" s="32">
        <f>('Growth forecasts'!V46-'Growth forecasts'!U46)*IF(Scenario!$E$6=Scenario!$M$3, Scenario!$E$10, 'Feeder inputs'!$H3)+('Growth forecasts'!V67-'Growth forecasts'!U67)*IF(Scenario!$E$6=Scenario!$M$3, Scenario!$E$11, 'Feeder inputs'!$I3)</f>
        <v>10.252135346559754</v>
      </c>
      <c r="W5" s="32">
        <f>('Growth forecasts'!W46-'Growth forecasts'!V46)*IF(Scenario!$E$6=Scenario!$M$3, Scenario!$E$10, 'Feeder inputs'!$H3)+('Growth forecasts'!W67-'Growth forecasts'!V67)*IF(Scenario!$E$6=Scenario!$M$3, Scenario!$E$11, 'Feeder inputs'!$I3)</f>
        <v>10.577665697726218</v>
      </c>
      <c r="X5" s="32">
        <f>('Growth forecasts'!X46-'Growth forecasts'!W46)*IF(Scenario!$E$6=Scenario!$M$3, Scenario!$E$10, 'Feeder inputs'!$H3)+('Growth forecasts'!X67-'Growth forecasts'!W67)*IF(Scenario!$E$6=Scenario!$M$3, Scenario!$E$11, 'Feeder inputs'!$I3)</f>
        <v>10.914101863840326</v>
      </c>
      <c r="Y5" s="32">
        <f>('Growth forecasts'!Y46-'Growth forecasts'!X46)*IF(Scenario!$E$6=Scenario!$M$3, Scenario!$E$10, 'Feeder inputs'!$H3)+('Growth forecasts'!Y67-'Growth forecasts'!X67)*IF(Scenario!$E$6=Scenario!$M$3, Scenario!$E$11, 'Feeder inputs'!$I3)</f>
        <v>11.261828713396881</v>
      </c>
      <c r="Z5" s="32">
        <f>('Growth forecasts'!Z46-'Growth forecasts'!Y46)*IF(Scenario!$E$6=Scenario!$M$3, Scenario!$E$10, 'Feeder inputs'!$H3)+('Growth forecasts'!Z67-'Growth forecasts'!Y67)*IF(Scenario!$E$6=Scenario!$M$3, Scenario!$E$11, 'Feeder inputs'!$I3)</f>
        <v>11.621245330232082</v>
      </c>
      <c r="AA5" s="32">
        <f>('Growth forecasts'!AA46-'Growth forecasts'!Z46)*IF(Scenario!$E$6=Scenario!$M$3, Scenario!$E$10, 'Feeder inputs'!$H3)+('Growth forecasts'!AA67-'Growth forecasts'!Z67)*IF(Scenario!$E$6=Scenario!$M$3, Scenario!$E$11, 'Feeder inputs'!$I3)</f>
        <v>11.992765558092152</v>
      </c>
      <c r="AB5" s="32">
        <f>('Growth forecasts'!AB46-'Growth forecasts'!AA46)*IF(Scenario!$E$6=Scenario!$M$3, Scenario!$E$10, 'Feeder inputs'!$H3)+('Growth forecasts'!AB67-'Growth forecasts'!AA67)*IF(Scenario!$E$6=Scenario!$M$3, Scenario!$E$11, 'Feeder inputs'!$I3)</f>
        <v>12.376818566638377</v>
      </c>
      <c r="AC5" s="32">
        <f>('Growth forecasts'!AC46-'Growth forecasts'!AB46)*IF(Scenario!$E$6=Scenario!$M$3, Scenario!$E$10, 'Feeder inputs'!$H3)+('Growth forecasts'!AC67-'Growth forecasts'!AB67)*IF(Scenario!$E$6=Scenario!$M$3, Scenario!$E$11, 'Feeder inputs'!$I3)</f>
        <v>12.773849439748977</v>
      </c>
      <c r="AD5" s="32">
        <f>('Growth forecasts'!AD46-'Growth forecasts'!AC46)*IF(Scenario!$E$6=Scenario!$M$3, Scenario!$E$10, 'Feeder inputs'!$H3)+('Growth forecasts'!AD67-'Growth forecasts'!AC67)*IF(Scenario!$E$6=Scenario!$M$3, Scenario!$E$11, 'Feeder inputs'!$I3)</f>
        <v>13.184319787012178</v>
      </c>
      <c r="AE5" s="32">
        <f>('Growth forecasts'!AE46-'Growth forecasts'!AD46)*IF(Scenario!$E$6=Scenario!$M$3, Scenario!$E$10, 'Feeder inputs'!$H3)+('Growth forecasts'!AE67-'Growth forecasts'!AD67)*IF(Scenario!$E$6=Scenario!$M$3, Scenario!$E$11, 'Feeder inputs'!$I3)</f>
        <v>13.608708379342476</v>
      </c>
      <c r="AF5" s="32">
        <f>('Growth forecasts'!AF46-'Growth forecasts'!AE46)*IF(Scenario!$E$6=Scenario!$M$3, Scenario!$E$10, 'Feeder inputs'!$H3)+('Growth forecasts'!AF67-'Growth forecasts'!AE67)*IF(Scenario!$E$6=Scenario!$M$3, Scenario!$E$11, 'Feeder inputs'!$I3)</f>
        <v>14.047511809689611</v>
      </c>
      <c r="AG5" s="30"/>
    </row>
    <row r="6" spans="2:33" x14ac:dyDescent="0.35">
      <c r="B6" s="33" t="s">
        <v>17</v>
      </c>
      <c r="C6" t="s">
        <v>58</v>
      </c>
      <c r="D6">
        <f>'Feeder inputs'!F4</f>
        <v>50.79</v>
      </c>
      <c r="E6" s="32">
        <f>('Growth forecasts'!E47-'Growth forecasts'!D47)*IF(Scenario!$E$6=Scenario!$M$3, Scenario!$E$10, 'Feeder inputs'!$H4)+('Growth forecasts'!E68-'Growth forecasts'!D68)*IF(Scenario!$E$6=Scenario!$M$3, Scenario!$E$11, 'Feeder inputs'!$I4)</f>
        <v>13.662252628016745</v>
      </c>
      <c r="F6" s="32">
        <f>('Growth forecasts'!F47-'Growth forecasts'!E47)*IF(Scenario!$E$6=Scenario!$M$3, Scenario!$E$10, 'Feeder inputs'!$H4)+('Growth forecasts'!F68-'Growth forecasts'!E68)*IF(Scenario!$E$6=Scenario!$M$3, Scenario!$E$11, 'Feeder inputs'!$I4)</f>
        <v>13.662252628016759</v>
      </c>
      <c r="G6" s="32">
        <f>('Growth forecasts'!G47-'Growth forecasts'!F47)*IF(Scenario!$E$6=Scenario!$M$3, Scenario!$E$10, 'Feeder inputs'!$H4)+('Growth forecasts'!G68-'Growth forecasts'!F68)*IF(Scenario!$E$6=Scenario!$M$3, Scenario!$E$11, 'Feeder inputs'!$I4)</f>
        <v>6.1409683813865001</v>
      </c>
      <c r="H6" s="32">
        <f>('Growth forecasts'!H47-'Growth forecasts'!G47)*IF(Scenario!$E$6=Scenario!$M$3, Scenario!$E$10, 'Feeder inputs'!$H4)+('Growth forecasts'!H68-'Growth forecasts'!G68)*IF(Scenario!$E$6=Scenario!$M$3, Scenario!$E$11, 'Feeder inputs'!$I4)</f>
        <v>5.9392315308027719</v>
      </c>
      <c r="I6" s="32">
        <f>('Growth forecasts'!I47-'Growth forecasts'!H47)*IF(Scenario!$E$6=Scenario!$M$3, Scenario!$E$10, 'Feeder inputs'!$H4)+('Growth forecasts'!I68-'Growth forecasts'!H68)*IF(Scenario!$E$6=Scenario!$M$3, Scenario!$E$11, 'Feeder inputs'!$I4)</f>
        <v>5.7675764484603178</v>
      </c>
      <c r="J6" s="32">
        <f>('Growth forecasts'!J47-'Growth forecasts'!I47)*IF(Scenario!$E$6=Scenario!$M$3, Scenario!$E$10, 'Feeder inputs'!$H4)+('Growth forecasts'!J68-'Growth forecasts'!I68)*IF(Scenario!$E$6=Scenario!$M$3, Scenario!$E$11, 'Feeder inputs'!$I4)</f>
        <v>5.7222489551613052</v>
      </c>
      <c r="K6" s="32">
        <f>('Growth forecasts'!K47-'Growth forecasts'!J47)*IF(Scenario!$E$6=Scenario!$M$3, Scenario!$E$10, 'Feeder inputs'!$H4)+('Growth forecasts'!K68-'Growth forecasts'!J68)*IF(Scenario!$E$6=Scenario!$M$3, Scenario!$E$11, 'Feeder inputs'!$I4)</f>
        <v>5.7669425020812355</v>
      </c>
      <c r="L6" s="32">
        <f>('Growth forecasts'!L47-'Growth forecasts'!K47)*IF(Scenario!$E$6=Scenario!$M$3, Scenario!$E$10, 'Feeder inputs'!$H4)+('Growth forecasts'!L68-'Growth forecasts'!K68)*IF(Scenario!$E$6=Scenario!$M$3, Scenario!$E$11, 'Feeder inputs'!$I4)</f>
        <v>5.578528673617825</v>
      </c>
      <c r="M6" s="32">
        <f>('Growth forecasts'!M47-'Growth forecasts'!L47)*IF(Scenario!$E$6=Scenario!$M$3, Scenario!$E$10, 'Feeder inputs'!$H4)+('Growth forecasts'!M68-'Growth forecasts'!L68)*IF(Scenario!$E$6=Scenario!$M$3, Scenario!$E$11, 'Feeder inputs'!$I4)</f>
        <v>5.4720540728949345</v>
      </c>
      <c r="N6" s="32">
        <f>('Growth forecasts'!N47-'Growth forecasts'!M47)*IF(Scenario!$E$6=Scenario!$M$3, Scenario!$E$10, 'Feeder inputs'!$H4)+('Growth forecasts'!N68-'Growth forecasts'!M68)*IF(Scenario!$E$6=Scenario!$M$3, Scenario!$E$11, 'Feeder inputs'!$I4)</f>
        <v>5.7614380465437307</v>
      </c>
      <c r="O6" s="32">
        <f>('Growth forecasts'!O47-'Growth forecasts'!N47)*IF(Scenario!$E$6=Scenario!$M$3, Scenario!$E$10, 'Feeder inputs'!$H4)+('Growth forecasts'!O68-'Growth forecasts'!N68)*IF(Scenario!$E$6=Scenario!$M$3, Scenario!$E$11, 'Feeder inputs'!$I4)</f>
        <v>6.138100417582308</v>
      </c>
      <c r="P6" s="32">
        <f>('Growth forecasts'!P47-'Growth forecasts'!O47)*IF(Scenario!$E$6=Scenario!$M$3, Scenario!$E$10, 'Feeder inputs'!$H4)+('Growth forecasts'!P68-'Growth forecasts'!O68)*IF(Scenario!$E$6=Scenario!$M$3, Scenario!$E$11, 'Feeder inputs'!$I4)</f>
        <v>6.5618567357259394</v>
      </c>
      <c r="Q6" s="32">
        <f>('Growth forecasts'!Q47-'Growth forecasts'!P47)*IF(Scenario!$E$6=Scenario!$M$3, Scenario!$E$10, 'Feeder inputs'!$H4)+('Growth forecasts'!Q68-'Growth forecasts'!P68)*IF(Scenario!$E$6=Scenario!$M$3, Scenario!$E$11, 'Feeder inputs'!$I4)</f>
        <v>6.5853295740333806</v>
      </c>
      <c r="R6" s="32">
        <f>('Growth forecasts'!R47-'Growth forecasts'!Q47)*IF(Scenario!$E$6=Scenario!$M$3, Scenario!$E$10, 'Feeder inputs'!$H4)+('Growth forecasts'!R68-'Growth forecasts'!Q68)*IF(Scenario!$E$6=Scenario!$M$3, Scenario!$E$11, 'Feeder inputs'!$I4)</f>
        <v>6.2129393771513151</v>
      </c>
      <c r="S6" s="32">
        <f>('Growth forecasts'!S47-'Growth forecasts'!R47)*IF(Scenario!$E$6=Scenario!$M$3, Scenario!$E$10, 'Feeder inputs'!$H4)+('Growth forecasts'!S68-'Growth forecasts'!R68)*IF(Scenario!$E$6=Scenario!$M$3, Scenario!$E$11, 'Feeder inputs'!$I4)</f>
        <v>5.8413333116420745</v>
      </c>
      <c r="T6" s="32">
        <f>('Growth forecasts'!T47-'Growth forecasts'!S47)*IF(Scenario!$E$6=Scenario!$M$3, Scenario!$E$10, 'Feeder inputs'!$H4)+('Growth forecasts'!T68-'Growth forecasts'!S68)*IF(Scenario!$E$6=Scenario!$M$3, Scenario!$E$11, 'Feeder inputs'!$I4)</f>
        <v>5.5009366031036393</v>
      </c>
      <c r="U6" s="32">
        <f>('Growth forecasts'!U47-'Growth forecasts'!T47)*IF(Scenario!$E$6=Scenario!$M$3, Scenario!$E$10, 'Feeder inputs'!$H4)+('Growth forecasts'!U68-'Growth forecasts'!T68)*IF(Scenario!$E$6=Scenario!$M$3, Scenario!$E$11, 'Feeder inputs'!$I4)</f>
        <v>5.1834820637922689</v>
      </c>
      <c r="V6" s="32">
        <f>('Growth forecasts'!V47-'Growth forecasts'!U47)*IF(Scenario!$E$6=Scenario!$M$3, Scenario!$E$10, 'Feeder inputs'!$H4)+('Growth forecasts'!V68-'Growth forecasts'!U68)*IF(Scenario!$E$6=Scenario!$M$3, Scenario!$E$11, 'Feeder inputs'!$I4)</f>
        <v>4.8989405990052433</v>
      </c>
      <c r="W6" s="32">
        <f>('Growth forecasts'!W47-'Growth forecasts'!V47)*IF(Scenario!$E$6=Scenario!$M$3, Scenario!$E$10, 'Feeder inputs'!$H4)+('Growth forecasts'!W68-'Growth forecasts'!V68)*IF(Scenario!$E$6=Scenario!$M$3, Scenario!$E$11, 'Feeder inputs'!$I4)</f>
        <v>5.0269402927769988</v>
      </c>
      <c r="X6" s="32">
        <f>('Growth forecasts'!X47-'Growth forecasts'!W47)*IF(Scenario!$E$6=Scenario!$M$3, Scenario!$E$10, 'Feeder inputs'!$H4)+('Growth forecasts'!X68-'Growth forecasts'!W68)*IF(Scenario!$E$6=Scenario!$M$3, Scenario!$E$11, 'Feeder inputs'!$I4)</f>
        <v>5.1582843670887257</v>
      </c>
      <c r="Y6" s="32">
        <f>('Growth forecasts'!Y47-'Growth forecasts'!X47)*IF(Scenario!$E$6=Scenario!$M$3, Scenario!$E$10, 'Feeder inputs'!$H4)+('Growth forecasts'!Y68-'Growth forecasts'!X68)*IF(Scenario!$E$6=Scenario!$M$3, Scenario!$E$11, 'Feeder inputs'!$I4)</f>
        <v>5.2930602040337646</v>
      </c>
      <c r="Z6" s="32">
        <f>('Growth forecasts'!Z47-'Growth forecasts'!Y47)*IF(Scenario!$E$6=Scenario!$M$3, Scenario!$E$10, 'Feeder inputs'!$H4)+('Growth forecasts'!Z68-'Growth forecasts'!Y68)*IF(Scenario!$E$6=Scenario!$M$3, Scenario!$E$11, 'Feeder inputs'!$I4)</f>
        <v>5.4313574688279971</v>
      </c>
      <c r="AA6" s="32">
        <f>('Growth forecasts'!AA47-'Growth forecasts'!Z47)*IF(Scenario!$E$6=Scenario!$M$3, Scenario!$E$10, 'Feeder inputs'!$H4)+('Growth forecasts'!AA68-'Growth forecasts'!Z68)*IF(Scenario!$E$6=Scenario!$M$3, Scenario!$E$11, 'Feeder inputs'!$I4)</f>
        <v>5.5732681694631765</v>
      </c>
      <c r="AB6" s="32">
        <f>('Growth forecasts'!AB47-'Growth forecasts'!AA47)*IF(Scenario!$E$6=Scenario!$M$3, Scenario!$E$10, 'Feeder inputs'!$H4)+('Growth forecasts'!AB68-'Growth forecasts'!AA68)*IF(Scenario!$E$6=Scenario!$M$3, Scenario!$E$11, 'Feeder inputs'!$I4)</f>
        <v>5.7188867179191618</v>
      </c>
      <c r="AC6" s="32">
        <f>('Growth forecasts'!AC47-'Growth forecasts'!AB47)*IF(Scenario!$E$6=Scenario!$M$3, Scenario!$E$10, 'Feeder inputs'!$H4)+('Growth forecasts'!AC68-'Growth forecasts'!AB68)*IF(Scenario!$E$6=Scenario!$M$3, Scenario!$E$11, 'Feeder inputs'!$I4)</f>
        <v>5.8683099929753553</v>
      </c>
      <c r="AD6" s="32">
        <f>('Growth forecasts'!AD47-'Growth forecasts'!AC47)*IF(Scenario!$E$6=Scenario!$M$3, Scenario!$E$10, 'Feeder inputs'!$H4)+('Growth forecasts'!AD68-'Growth forecasts'!AC68)*IF(Scenario!$E$6=Scenario!$M$3, Scenario!$E$11, 'Feeder inputs'!$I4)</f>
        <v>6.0216374046633234</v>
      </c>
      <c r="AE6" s="32">
        <f>('Growth forecasts'!AE47-'Growth forecasts'!AD47)*IF(Scenario!$E$6=Scenario!$M$3, Scenario!$E$10, 'Feeder inputs'!$H4)+('Growth forecasts'!AE68-'Growth forecasts'!AD68)*IF(Scenario!$E$6=Scenario!$M$3, Scenario!$E$11, 'Feeder inputs'!$I4)</f>
        <v>6.1789709604035465</v>
      </c>
      <c r="AF6" s="32">
        <f>('Growth forecasts'!AF47-'Growth forecasts'!AE47)*IF(Scenario!$E$6=Scenario!$M$3, Scenario!$E$10, 'Feeder inputs'!$H4)+('Growth forecasts'!AF68-'Growth forecasts'!AE68)*IF(Scenario!$E$6=Scenario!$M$3, Scenario!$E$11, 'Feeder inputs'!$I4)</f>
        <v>6.3404153328698669</v>
      </c>
      <c r="AG6" s="30"/>
    </row>
    <row r="7" spans="2:33" x14ac:dyDescent="0.35">
      <c r="B7" s="33" t="s">
        <v>18</v>
      </c>
      <c r="C7" t="s">
        <v>58</v>
      </c>
      <c r="D7">
        <f>'Feeder inputs'!F5</f>
        <v>10</v>
      </c>
      <c r="E7" s="32">
        <f>('Growth forecasts'!E48-'Growth forecasts'!D48)*IF(Scenario!$E$6=Scenario!$M$3, Scenario!$E$10, 'Feeder inputs'!$H5)+('Growth forecasts'!E69-'Growth forecasts'!D69)*IF(Scenario!$E$6=Scenario!$M$3, Scenario!$E$11, 'Feeder inputs'!$I5)</f>
        <v>1.3626137682221862</v>
      </c>
      <c r="F7" s="32">
        <f>('Growth forecasts'!F48-'Growth forecasts'!E48)*IF(Scenario!$E$6=Scenario!$M$3, Scenario!$E$10, 'Feeder inputs'!$H5)+('Growth forecasts'!F69-'Growth forecasts'!E69)*IF(Scenario!$E$6=Scenario!$M$3, Scenario!$E$11, 'Feeder inputs'!$I5)</f>
        <v>2.8235928169452116</v>
      </c>
      <c r="G7" s="32">
        <f>('Growth forecasts'!G48-'Growth forecasts'!F48)*IF(Scenario!$E$6=Scenario!$M$3, Scenario!$E$10, 'Feeder inputs'!$H5)+('Growth forecasts'!G69-'Growth forecasts'!F69)*IF(Scenario!$E$6=Scenario!$M$3, Scenario!$E$11, 'Feeder inputs'!$I5)</f>
        <v>4.2875608651165713</v>
      </c>
      <c r="H7" s="32">
        <f>('Growth forecasts'!H48-'Growth forecasts'!G48)*IF(Scenario!$E$6=Scenario!$M$3, Scenario!$E$10, 'Feeder inputs'!$H5)+('Growth forecasts'!H69-'Growth forecasts'!G69)*IF(Scenario!$E$6=Scenario!$M$3, Scenario!$E$11, 'Feeder inputs'!$I5)</f>
        <v>4.8932117831323882</v>
      </c>
      <c r="I7" s="32">
        <f>('Growth forecasts'!I48-'Growth forecasts'!H48)*IF(Scenario!$E$6=Scenario!$M$3, Scenario!$E$10, 'Feeder inputs'!$H5)+('Growth forecasts'!I69-'Growth forecasts'!H69)*IF(Scenario!$E$6=Scenario!$M$3, Scenario!$E$11, 'Feeder inputs'!$I5)</f>
        <v>4.7996214286953833</v>
      </c>
      <c r="J7" s="32">
        <f>('Growth forecasts'!J48-'Growth forecasts'!I48)*IF(Scenario!$E$6=Scenario!$M$3, Scenario!$E$10, 'Feeder inputs'!$H5)+('Growth forecasts'!J69-'Growth forecasts'!I69)*IF(Scenario!$E$6=Scenario!$M$3, Scenario!$E$11, 'Feeder inputs'!$I5)</f>
        <v>4.703254172584554</v>
      </c>
      <c r="K7" s="32">
        <f>('Growth forecasts'!K48-'Growth forecasts'!J48)*IF(Scenario!$E$6=Scenario!$M$3, Scenario!$E$10, 'Feeder inputs'!$H5)+('Growth forecasts'!K69-'Growth forecasts'!J69)*IF(Scenario!$E$6=Scenario!$M$3, Scenario!$E$11, 'Feeder inputs'!$I5)</f>
        <v>4.6795382820264226</v>
      </c>
      <c r="L7" s="32">
        <f>('Growth forecasts'!L48-'Growth forecasts'!K48)*IF(Scenario!$E$6=Scenario!$M$3, Scenario!$E$10, 'Feeder inputs'!$H5)+('Growth forecasts'!L69-'Growth forecasts'!K69)*IF(Scenario!$E$6=Scenario!$M$3, Scenario!$E$11, 'Feeder inputs'!$I5)</f>
        <v>4.5090791333330422</v>
      </c>
      <c r="M7" s="32">
        <f>('Growth forecasts'!M48-'Growth forecasts'!L48)*IF(Scenario!$E$6=Scenario!$M$3, Scenario!$E$10, 'Feeder inputs'!$H5)+('Growth forecasts'!M69-'Growth forecasts'!L69)*IF(Scenario!$E$6=Scenario!$M$3, Scenario!$E$11, 'Feeder inputs'!$I5)</f>
        <v>4.4123673723097934</v>
      </c>
      <c r="N7" s="32">
        <f>('Growth forecasts'!N48-'Growth forecasts'!M48)*IF(Scenario!$E$6=Scenario!$M$3, Scenario!$E$10, 'Feeder inputs'!$H5)+('Growth forecasts'!N69-'Growth forecasts'!M69)*IF(Scenario!$E$6=Scenario!$M$3, Scenario!$E$11, 'Feeder inputs'!$I5)</f>
        <v>4.6154086864504862</v>
      </c>
      <c r="O7" s="32">
        <f>('Growth forecasts'!O48-'Growth forecasts'!N48)*IF(Scenario!$E$6=Scenario!$M$3, Scenario!$E$10, 'Feeder inputs'!$H5)+('Growth forecasts'!O69-'Growth forecasts'!N69)*IF(Scenario!$E$6=Scenario!$M$3, Scenario!$E$11, 'Feeder inputs'!$I5)</f>
        <v>4.9202944394709629</v>
      </c>
      <c r="P7" s="32">
        <f>('Growth forecasts'!P48-'Growth forecasts'!O48)*IF(Scenario!$E$6=Scenario!$M$3, Scenario!$E$10, 'Feeder inputs'!$H5)+('Growth forecasts'!P69-'Growth forecasts'!O69)*IF(Scenario!$E$6=Scenario!$M$3, Scenario!$E$11, 'Feeder inputs'!$I5)</f>
        <v>5.2932598471619174</v>
      </c>
      <c r="Q7" s="32">
        <f>('Growth forecasts'!Q48-'Growth forecasts'!P48)*IF(Scenario!$E$6=Scenario!$M$3, Scenario!$E$10, 'Feeder inputs'!$H5)+('Growth forecasts'!Q69-'Growth forecasts'!P69)*IF(Scenario!$E$6=Scenario!$M$3, Scenario!$E$11, 'Feeder inputs'!$I5)</f>
        <v>5.3125730450021846</v>
      </c>
      <c r="R7" s="32">
        <f>('Growth forecasts'!R48-'Growth forecasts'!Q48)*IF(Scenario!$E$6=Scenario!$M$3, Scenario!$E$10, 'Feeder inputs'!$H5)+('Growth forecasts'!R69-'Growth forecasts'!Q69)*IF(Scenario!$E$6=Scenario!$M$3, Scenario!$E$11, 'Feeder inputs'!$I5)</f>
        <v>4.9451409953482983</v>
      </c>
      <c r="S7" s="32">
        <f>('Growth forecasts'!S48-'Growth forecasts'!R48)*IF(Scenario!$E$6=Scenario!$M$3, Scenario!$E$10, 'Feeder inputs'!$H5)+('Growth forecasts'!S69-'Growth forecasts'!R69)*IF(Scenario!$E$6=Scenario!$M$3, Scenario!$E$11, 'Feeder inputs'!$I5)</f>
        <v>4.5720196833466487</v>
      </c>
      <c r="T7" s="32">
        <f>('Growth forecasts'!T48-'Growth forecasts'!S48)*IF(Scenario!$E$6=Scenario!$M$3, Scenario!$E$10, 'Feeder inputs'!$H5)+('Growth forecasts'!T69-'Growth forecasts'!S69)*IF(Scenario!$E$6=Scenario!$M$3, Scenario!$E$11, 'Feeder inputs'!$I5)</f>
        <v>4.2612149357700524</v>
      </c>
      <c r="U7" s="32">
        <f>('Growth forecasts'!U48-'Growth forecasts'!T48)*IF(Scenario!$E$6=Scenario!$M$3, Scenario!$E$10, 'Feeder inputs'!$H5)+('Growth forecasts'!U69-'Growth forecasts'!T69)*IF(Scenario!$E$6=Scenario!$M$3, Scenario!$E$11, 'Feeder inputs'!$I5)</f>
        <v>3.9779076233425181</v>
      </c>
      <c r="V7" s="32">
        <f>('Growth forecasts'!V48-'Growth forecasts'!U48)*IF(Scenario!$E$6=Scenario!$M$3, Scenario!$E$10, 'Feeder inputs'!$H5)+('Growth forecasts'!V69-'Growth forecasts'!U69)*IF(Scenario!$E$6=Scenario!$M$3, Scenario!$E$11, 'Feeder inputs'!$I5)</f>
        <v>3.7202145478860871</v>
      </c>
      <c r="W7" s="32">
        <f>('Growth forecasts'!W48-'Growth forecasts'!V48)*IF(Scenario!$E$6=Scenario!$M$3, Scenario!$E$10, 'Feeder inputs'!$H5)+('Growth forecasts'!W69-'Growth forecasts'!V69)*IF(Scenario!$E$6=Scenario!$M$3, Scenario!$E$11, 'Feeder inputs'!$I5)</f>
        <v>3.8750786406902193</v>
      </c>
      <c r="X7" s="32">
        <f>('Growth forecasts'!X48-'Growth forecasts'!W48)*IF(Scenario!$E$6=Scenario!$M$3, Scenario!$E$10, 'Feeder inputs'!$H5)+('Growth forecasts'!X69-'Growth forecasts'!W69)*IF(Scenario!$E$6=Scenario!$M$3, Scenario!$E$11, 'Feeder inputs'!$I5)</f>
        <v>4.0363893743886736</v>
      </c>
      <c r="Y7" s="32">
        <f>('Growth forecasts'!Y48-'Growth forecasts'!X48)*IF(Scenario!$E$6=Scenario!$M$3, Scenario!$E$10, 'Feeder inputs'!$H5)+('Growth forecasts'!Y69-'Growth forecasts'!X69)*IF(Scenario!$E$6=Scenario!$M$3, Scenario!$E$11, 'Feeder inputs'!$I5)</f>
        <v>4.2044151080185088</v>
      </c>
      <c r="Z7" s="32">
        <f>('Growth forecasts'!Z48-'Growth forecasts'!Y48)*IF(Scenario!$E$6=Scenario!$M$3, Scenario!$E$10, 'Feeder inputs'!$H5)+('Growth forecasts'!Z69-'Growth forecasts'!Y69)*IF(Scenario!$E$6=Scenario!$M$3, Scenario!$E$11, 'Feeder inputs'!$I5)</f>
        <v>4.3794353717947532</v>
      </c>
      <c r="AA7" s="32">
        <f>('Growth forecasts'!AA48-'Growth forecasts'!Z48)*IF(Scenario!$E$6=Scenario!$M$3, Scenario!$E$10, 'Feeder inputs'!$H5)+('Growth forecasts'!AA69-'Growth forecasts'!Z69)*IF(Scenario!$E$6=Scenario!$M$3, Scenario!$E$11, 'Feeder inputs'!$I5)</f>
        <v>4.5617413321412315</v>
      </c>
      <c r="AB7" s="32">
        <f>('Growth forecasts'!AB48-'Growth forecasts'!AA48)*IF(Scenario!$E$6=Scenario!$M$3, Scenario!$E$10, 'Feeder inputs'!$H5)+('Growth forecasts'!AB69-'Growth forecasts'!AA69)*IF(Scenario!$E$6=Scenario!$M$3, Scenario!$E$11, 'Feeder inputs'!$I5)</f>
        <v>4.7516362760794939</v>
      </c>
      <c r="AC7" s="32">
        <f>('Growth forecasts'!AC48-'Growth forecasts'!AB48)*IF(Scenario!$E$6=Scenario!$M$3, Scenario!$E$10, 'Feeder inputs'!$H5)+('Growth forecasts'!AC69-'Growth forecasts'!AB69)*IF(Scenario!$E$6=Scenario!$M$3, Scenario!$E$11, 'Feeder inputs'!$I5)</f>
        <v>4.9494361157818556</v>
      </c>
      <c r="AD7" s="32">
        <f>('Growth forecasts'!AD48-'Growth forecasts'!AC48)*IF(Scenario!$E$6=Scenario!$M$3, Scenario!$E$10, 'Feeder inputs'!$H5)+('Growth forecasts'!AD69-'Growth forecasts'!AC69)*IF(Scenario!$E$6=Scenario!$M$3, Scenario!$E$11, 'Feeder inputs'!$I5)</f>
        <v>5.1554699141277283</v>
      </c>
      <c r="AE7" s="32">
        <f>('Growth forecasts'!AE48-'Growth forecasts'!AD48)*IF(Scenario!$E$6=Scenario!$M$3, Scenario!$E$10, 'Feeder inputs'!$H5)+('Growth forecasts'!AE69-'Growth forecasts'!AD69)*IF(Scenario!$E$6=Scenario!$M$3, Scenario!$E$11, 'Feeder inputs'!$I5)</f>
        <v>5.3700804321377849</v>
      </c>
      <c r="AF7" s="32">
        <f>('Growth forecasts'!AF48-'Growth forecasts'!AE48)*IF(Scenario!$E$6=Scenario!$M$3, Scenario!$E$10, 'Feeder inputs'!$H5)+('Growth forecasts'!AF69-'Growth forecasts'!AE69)*IF(Scenario!$E$6=Scenario!$M$3, Scenario!$E$11, 'Feeder inputs'!$I5)</f>
        <v>5.5936246991964556</v>
      </c>
      <c r="AG7" s="30"/>
    </row>
    <row r="8" spans="2:33" x14ac:dyDescent="0.35">
      <c r="B8" s="33" t="s">
        <v>19</v>
      </c>
      <c r="C8" t="s">
        <v>58</v>
      </c>
      <c r="D8">
        <f>'Feeder inputs'!F6</f>
        <v>22.32</v>
      </c>
      <c r="E8" s="32">
        <f>('Growth forecasts'!E49-'Growth forecasts'!D49)*IF(Scenario!$E$6=Scenario!$M$3, Scenario!$E$10, 'Feeder inputs'!$H6)+('Growth forecasts'!E70-'Growth forecasts'!D70)*IF(Scenario!$E$6=Scenario!$M$3, Scenario!$E$11, 'Feeder inputs'!$I6)</f>
        <v>12.144224558237113</v>
      </c>
      <c r="F8" s="32">
        <f>('Growth forecasts'!F49-'Growth forecasts'!E49)*IF(Scenario!$E$6=Scenario!$M$3, Scenario!$E$10, 'Feeder inputs'!$H6)+('Growth forecasts'!F70-'Growth forecasts'!E70)*IF(Scenario!$E$6=Scenario!$M$3, Scenario!$E$11, 'Feeder inputs'!$I6)</f>
        <v>12.144224558237127</v>
      </c>
      <c r="G8" s="32">
        <f>('Growth forecasts'!G49-'Growth forecasts'!F49)*IF(Scenario!$E$6=Scenario!$M$3, Scenario!$E$10, 'Feeder inputs'!$H6)+('Growth forecasts'!G70-'Growth forecasts'!F70)*IF(Scenario!$E$6=Scenario!$M$3, Scenario!$E$11, 'Feeder inputs'!$I6)</f>
        <v>5.4586385612324477</v>
      </c>
      <c r="H8" s="32">
        <f>('Growth forecasts'!H49-'Growth forecasts'!G49)*IF(Scenario!$E$6=Scenario!$M$3, Scenario!$E$10, 'Feeder inputs'!$H6)+('Growth forecasts'!H70-'Growth forecasts'!G70)*IF(Scenario!$E$6=Scenario!$M$3, Scenario!$E$11, 'Feeder inputs'!$I6)</f>
        <v>5.2793169162691242</v>
      </c>
      <c r="I8" s="32">
        <f>('Growth forecasts'!I49-'Growth forecasts'!H49)*IF(Scenario!$E$6=Scenario!$M$3, Scenario!$E$10, 'Feeder inputs'!$H6)+('Growth forecasts'!I70-'Growth forecasts'!H70)*IF(Scenario!$E$6=Scenario!$M$3, Scenario!$E$11, 'Feeder inputs'!$I6)</f>
        <v>5.1267346208536111</v>
      </c>
      <c r="J8" s="32">
        <f>('Growth forecasts'!J49-'Growth forecasts'!I49)*IF(Scenario!$E$6=Scenario!$M$3, Scenario!$E$10, 'Feeder inputs'!$H6)+('Growth forecasts'!J70-'Growth forecasts'!I70)*IF(Scenario!$E$6=Scenario!$M$3, Scenario!$E$11, 'Feeder inputs'!$I6)</f>
        <v>5.0864435156989458</v>
      </c>
      <c r="K8" s="32">
        <f>('Growth forecasts'!K49-'Growth forecasts'!J49)*IF(Scenario!$E$6=Scenario!$M$3, Scenario!$E$10, 'Feeder inputs'!$H6)+('Growth forecasts'!K70-'Growth forecasts'!J70)*IF(Scenario!$E$6=Scenario!$M$3, Scenario!$E$11, 'Feeder inputs'!$I6)</f>
        <v>5.1261711129611172</v>
      </c>
      <c r="L8" s="32">
        <f>('Growth forecasts'!L49-'Growth forecasts'!K49)*IF(Scenario!$E$6=Scenario!$M$3, Scenario!$E$10, 'Feeder inputs'!$H6)+('Growth forecasts'!L70-'Growth forecasts'!K70)*IF(Scenario!$E$6=Scenario!$M$3, Scenario!$E$11, 'Feeder inputs'!$I6)</f>
        <v>4.9586921543269682</v>
      </c>
      <c r="M8" s="32">
        <f>('Growth forecasts'!M49-'Growth forecasts'!L49)*IF(Scenario!$E$6=Scenario!$M$3, Scenario!$E$10, 'Feeder inputs'!$H6)+('Growth forecasts'!M70-'Growth forecasts'!L70)*IF(Scenario!$E$6=Scenario!$M$3, Scenario!$E$11, 'Feeder inputs'!$I6)</f>
        <v>4.8640480647954973</v>
      </c>
      <c r="N8" s="32">
        <f>('Growth forecasts'!N49-'Growth forecasts'!M49)*IF(Scenario!$E$6=Scenario!$M$3, Scenario!$E$10, 'Feeder inputs'!$H6)+('Growth forecasts'!N70-'Growth forecasts'!M70)*IF(Scenario!$E$6=Scenario!$M$3, Scenario!$E$11, 'Feeder inputs'!$I6)</f>
        <v>5.1212782635944478</v>
      </c>
      <c r="O8" s="32">
        <f>('Growth forecasts'!O49-'Growth forecasts'!N49)*IF(Scenario!$E$6=Scenario!$M$3, Scenario!$E$10, 'Feeder inputs'!$H6)+('Growth forecasts'!O70-'Growth forecasts'!N70)*IF(Scenario!$E$6=Scenario!$M$3, Scenario!$E$11, 'Feeder inputs'!$I6)</f>
        <v>5.4560892600731563</v>
      </c>
      <c r="P8" s="32">
        <f>('Growth forecasts'!P49-'Growth forecasts'!O49)*IF(Scenario!$E$6=Scenario!$M$3, Scenario!$E$10, 'Feeder inputs'!$H6)+('Growth forecasts'!P70-'Growth forecasts'!O70)*IF(Scenario!$E$6=Scenario!$M$3, Scenario!$E$11, 'Feeder inputs'!$I6)</f>
        <v>5.8327615428675017</v>
      </c>
      <c r="Q8" s="32">
        <f>('Growth forecasts'!Q49-'Growth forecasts'!P49)*IF(Scenario!$E$6=Scenario!$M$3, Scenario!$E$10, 'Feeder inputs'!$H6)+('Growth forecasts'!Q70-'Growth forecasts'!P70)*IF(Scenario!$E$6=Scenario!$M$3, Scenario!$E$11, 'Feeder inputs'!$I6)</f>
        <v>5.8536262880296874</v>
      </c>
      <c r="R8" s="32">
        <f>('Growth forecasts'!R49-'Growth forecasts'!Q49)*IF(Scenario!$E$6=Scenario!$M$3, Scenario!$E$10, 'Feeder inputs'!$H6)+('Growth forecasts'!R70-'Growth forecasts'!Q70)*IF(Scenario!$E$6=Scenario!$M$3, Scenario!$E$11, 'Feeder inputs'!$I6)</f>
        <v>5.5226127796900641</v>
      </c>
      <c r="S8" s="32">
        <f>('Growth forecasts'!S49-'Growth forecasts'!R49)*IF(Scenario!$E$6=Scenario!$M$3, Scenario!$E$10, 'Feeder inputs'!$H6)+('Growth forecasts'!S70-'Growth forecasts'!R70)*IF(Scenario!$E$6=Scenario!$M$3, Scenario!$E$11, 'Feeder inputs'!$I6)</f>
        <v>5.1922962770151742</v>
      </c>
      <c r="T8" s="32">
        <f>('Growth forecasts'!T49-'Growth forecasts'!S49)*IF(Scenario!$E$6=Scenario!$M$3, Scenario!$E$10, 'Feeder inputs'!$H6)+('Growth forecasts'!T70-'Growth forecasts'!S70)*IF(Scenario!$E$6=Scenario!$M$3, Scenario!$E$11, 'Feeder inputs'!$I6)</f>
        <v>4.889721424981019</v>
      </c>
      <c r="U8" s="32">
        <f>('Growth forecasts'!U49-'Growth forecasts'!T49)*IF(Scenario!$E$6=Scenario!$M$3, Scenario!$E$10, 'Feeder inputs'!$H6)+('Growth forecasts'!U70-'Growth forecasts'!T70)*IF(Scenario!$E$6=Scenario!$M$3, Scenario!$E$11, 'Feeder inputs'!$I6)</f>
        <v>4.6075396122597851</v>
      </c>
      <c r="V8" s="32">
        <f>('Growth forecasts'!V49-'Growth forecasts'!U49)*IF(Scenario!$E$6=Scenario!$M$3, Scenario!$E$10, 'Feeder inputs'!$H6)+('Growth forecasts'!V70-'Growth forecasts'!U70)*IF(Scenario!$E$6=Scenario!$M$3, Scenario!$E$11, 'Feeder inputs'!$I6)</f>
        <v>4.3546138657824542</v>
      </c>
      <c r="W8" s="32">
        <f>('Growth forecasts'!W49-'Growth forecasts'!V49)*IF(Scenario!$E$6=Scenario!$M$3, Scenario!$E$10, 'Feeder inputs'!$H6)+('Growth forecasts'!W70-'Growth forecasts'!V70)*IF(Scenario!$E$6=Scenario!$M$3, Scenario!$E$11, 'Feeder inputs'!$I6)</f>
        <v>4.4683913713573418</v>
      </c>
      <c r="X8" s="32">
        <f>('Growth forecasts'!X49-'Growth forecasts'!W49)*IF(Scenario!$E$6=Scenario!$M$3, Scenario!$E$10, 'Feeder inputs'!$H6)+('Growth forecasts'!X70-'Growth forecasts'!W70)*IF(Scenario!$E$6=Scenario!$M$3, Scenario!$E$11, 'Feeder inputs'!$I6)</f>
        <v>4.5851416596344166</v>
      </c>
      <c r="Y8" s="32">
        <f>('Growth forecasts'!Y49-'Growth forecasts'!X49)*IF(Scenario!$E$6=Scenario!$M$3, Scenario!$E$10, 'Feeder inputs'!$H6)+('Growth forecasts'!Y70-'Growth forecasts'!X70)*IF(Scenario!$E$6=Scenario!$M$3, Scenario!$E$11, 'Feeder inputs'!$I6)</f>
        <v>4.7049424035855907</v>
      </c>
      <c r="Z8" s="32">
        <f>('Growth forecasts'!Z49-'Growth forecasts'!Y49)*IF(Scenario!$E$6=Scenario!$M$3, Scenario!$E$10, 'Feeder inputs'!$H6)+('Growth forecasts'!Z70-'Growth forecasts'!Y70)*IF(Scenario!$E$6=Scenario!$M$3, Scenario!$E$11, 'Feeder inputs'!$I6)</f>
        <v>4.8278733056249052</v>
      </c>
      <c r="AA8" s="32">
        <f>('Growth forecasts'!AA49-'Growth forecasts'!Z49)*IF(Scenario!$E$6=Scenario!$M$3, Scenario!$E$10, 'Feeder inputs'!$H6)+('Growth forecasts'!AA70-'Growth forecasts'!Z70)*IF(Scenario!$E$6=Scenario!$M$3, Scenario!$E$11, 'Feeder inputs'!$I6)</f>
        <v>4.9540161506339473</v>
      </c>
      <c r="AB8" s="32">
        <f>('Growth forecasts'!AB49-'Growth forecasts'!AA49)*IF(Scenario!$E$6=Scenario!$M$3, Scenario!$E$10, 'Feeder inputs'!$H6)+('Growth forecasts'!AB70-'Growth forecasts'!AA70)*IF(Scenario!$E$6=Scenario!$M$3, Scenario!$E$11, 'Feeder inputs'!$I6)</f>
        <v>5.0834548603725978</v>
      </c>
      <c r="AC8" s="32">
        <f>('Growth forecasts'!AC49-'Growth forecasts'!AB49)*IF(Scenario!$E$6=Scenario!$M$3, Scenario!$E$10, 'Feeder inputs'!$H6)+('Growth forecasts'!AC70-'Growth forecasts'!AB70)*IF(Scenario!$E$6=Scenario!$M$3, Scenario!$E$11, 'Feeder inputs'!$I6)</f>
        <v>5.2162755493114332</v>
      </c>
      <c r="AD8" s="32">
        <f>('Growth forecasts'!AD49-'Growth forecasts'!AC49)*IF(Scenario!$E$6=Scenario!$M$3, Scenario!$E$10, 'Feeder inputs'!$H6)+('Growth forecasts'!AD70-'Growth forecasts'!AC70)*IF(Scenario!$E$6=Scenario!$M$3, Scenario!$E$11, 'Feeder inputs'!$I6)</f>
        <v>5.3525665819229573</v>
      </c>
      <c r="AE8" s="32">
        <f>('Growth forecasts'!AE49-'Growth forecasts'!AD49)*IF(Scenario!$E$6=Scenario!$M$3, Scenario!$E$10, 'Feeder inputs'!$H6)+('Growth forecasts'!AE70-'Growth forecasts'!AD70)*IF(Scenario!$E$6=Scenario!$M$3, Scenario!$E$11, 'Feeder inputs'!$I6)</f>
        <v>5.4924186314698034</v>
      </c>
      <c r="AF8" s="32">
        <f>('Growth forecasts'!AF49-'Growth forecasts'!AE49)*IF(Scenario!$E$6=Scenario!$M$3, Scenario!$E$10, 'Feeder inputs'!$H6)+('Growth forecasts'!AF70-'Growth forecasts'!AE70)*IF(Scenario!$E$6=Scenario!$M$3, Scenario!$E$11, 'Feeder inputs'!$I6)</f>
        <v>5.6359247403287895</v>
      </c>
      <c r="AG8" s="30"/>
    </row>
    <row r="9" spans="2:33" x14ac:dyDescent="0.35">
      <c r="B9" s="33" t="s">
        <v>20</v>
      </c>
      <c r="C9" t="s">
        <v>58</v>
      </c>
      <c r="D9">
        <f>'Feeder inputs'!F7</f>
        <v>50.49</v>
      </c>
      <c r="E9" s="32">
        <f>('Growth forecasts'!E50-'Growth forecasts'!D50)*IF(Scenario!$E$6=Scenario!$M$3, Scenario!$E$10, 'Feeder inputs'!$H7)+('Growth forecasts'!E71-'Growth forecasts'!D71)*IF(Scenario!$E$6=Scenario!$M$3, Scenario!$E$11, 'Feeder inputs'!$I7)</f>
        <v>13.662252628016745</v>
      </c>
      <c r="F9" s="32">
        <f>('Growth forecasts'!F50-'Growth forecasts'!E50)*IF(Scenario!$E$6=Scenario!$M$3, Scenario!$E$10, 'Feeder inputs'!$H7)+('Growth forecasts'!F71-'Growth forecasts'!E71)*IF(Scenario!$E$6=Scenario!$M$3, Scenario!$E$11, 'Feeder inputs'!$I7)</f>
        <v>13.662252628016759</v>
      </c>
      <c r="G9" s="32">
        <f>('Growth forecasts'!G50-'Growth forecasts'!F50)*IF(Scenario!$E$6=Scenario!$M$3, Scenario!$E$10, 'Feeder inputs'!$H7)+('Growth forecasts'!G71-'Growth forecasts'!F71)*IF(Scenario!$E$6=Scenario!$M$3, Scenario!$E$11, 'Feeder inputs'!$I7)</f>
        <v>6.1409683813865001</v>
      </c>
      <c r="H9" s="32">
        <f>('Growth forecasts'!H50-'Growth forecasts'!G50)*IF(Scenario!$E$6=Scenario!$M$3, Scenario!$E$10, 'Feeder inputs'!$H7)+('Growth forecasts'!H71-'Growth forecasts'!G71)*IF(Scenario!$E$6=Scenario!$M$3, Scenario!$E$11, 'Feeder inputs'!$I7)</f>
        <v>5.9392315308027719</v>
      </c>
      <c r="I9" s="32">
        <f>('Growth forecasts'!I50-'Growth forecasts'!H50)*IF(Scenario!$E$6=Scenario!$M$3, Scenario!$E$10, 'Feeder inputs'!$H7)+('Growth forecasts'!I71-'Growth forecasts'!H71)*IF(Scenario!$E$6=Scenario!$M$3, Scenario!$E$11, 'Feeder inputs'!$I7)</f>
        <v>5.7675764484603178</v>
      </c>
      <c r="J9" s="32">
        <f>('Growth forecasts'!J50-'Growth forecasts'!I50)*IF(Scenario!$E$6=Scenario!$M$3, Scenario!$E$10, 'Feeder inputs'!$H7)+('Growth forecasts'!J71-'Growth forecasts'!I71)*IF(Scenario!$E$6=Scenario!$M$3, Scenario!$E$11, 'Feeder inputs'!$I7)</f>
        <v>5.7222489551613052</v>
      </c>
      <c r="K9" s="32">
        <f>('Growth forecasts'!K50-'Growth forecasts'!J50)*IF(Scenario!$E$6=Scenario!$M$3, Scenario!$E$10, 'Feeder inputs'!$H7)+('Growth forecasts'!K71-'Growth forecasts'!J71)*IF(Scenario!$E$6=Scenario!$M$3, Scenario!$E$11, 'Feeder inputs'!$I7)</f>
        <v>5.7669425020812355</v>
      </c>
      <c r="L9" s="32">
        <f>('Growth forecasts'!L50-'Growth forecasts'!K50)*IF(Scenario!$E$6=Scenario!$M$3, Scenario!$E$10, 'Feeder inputs'!$H7)+('Growth forecasts'!L71-'Growth forecasts'!K71)*IF(Scenario!$E$6=Scenario!$M$3, Scenario!$E$11, 'Feeder inputs'!$I7)</f>
        <v>5.578528673617825</v>
      </c>
      <c r="M9" s="32">
        <f>('Growth forecasts'!M50-'Growth forecasts'!L50)*IF(Scenario!$E$6=Scenario!$M$3, Scenario!$E$10, 'Feeder inputs'!$H7)+('Growth forecasts'!M71-'Growth forecasts'!L71)*IF(Scenario!$E$6=Scenario!$M$3, Scenario!$E$11, 'Feeder inputs'!$I7)</f>
        <v>5.4720540728949345</v>
      </c>
      <c r="N9" s="32">
        <f>('Growth forecasts'!N50-'Growth forecasts'!M50)*IF(Scenario!$E$6=Scenario!$M$3, Scenario!$E$10, 'Feeder inputs'!$H7)+('Growth forecasts'!N71-'Growth forecasts'!M71)*IF(Scenario!$E$6=Scenario!$M$3, Scenario!$E$11, 'Feeder inputs'!$I7)</f>
        <v>5.7614380465437307</v>
      </c>
      <c r="O9" s="32">
        <f>('Growth forecasts'!O50-'Growth forecasts'!N50)*IF(Scenario!$E$6=Scenario!$M$3, Scenario!$E$10, 'Feeder inputs'!$H7)+('Growth forecasts'!O71-'Growth forecasts'!N71)*IF(Scenario!$E$6=Scenario!$M$3, Scenario!$E$11, 'Feeder inputs'!$I7)</f>
        <v>6.138100417582308</v>
      </c>
      <c r="P9" s="32">
        <f>('Growth forecasts'!P50-'Growth forecasts'!O50)*IF(Scenario!$E$6=Scenario!$M$3, Scenario!$E$10, 'Feeder inputs'!$H7)+('Growth forecasts'!P71-'Growth forecasts'!O71)*IF(Scenario!$E$6=Scenario!$M$3, Scenario!$E$11, 'Feeder inputs'!$I7)</f>
        <v>6.5618567357259394</v>
      </c>
      <c r="Q9" s="32">
        <f>('Growth forecasts'!Q50-'Growth forecasts'!P50)*IF(Scenario!$E$6=Scenario!$M$3, Scenario!$E$10, 'Feeder inputs'!$H7)+('Growth forecasts'!Q71-'Growth forecasts'!P71)*IF(Scenario!$E$6=Scenario!$M$3, Scenario!$E$11, 'Feeder inputs'!$I7)</f>
        <v>6.5853295740333806</v>
      </c>
      <c r="R9" s="32">
        <f>('Growth forecasts'!R50-'Growth forecasts'!Q50)*IF(Scenario!$E$6=Scenario!$M$3, Scenario!$E$10, 'Feeder inputs'!$H7)+('Growth forecasts'!R71-'Growth forecasts'!Q71)*IF(Scenario!$E$6=Scenario!$M$3, Scenario!$E$11, 'Feeder inputs'!$I7)</f>
        <v>6.2129393771513151</v>
      </c>
      <c r="S9" s="32">
        <f>('Growth forecasts'!S50-'Growth forecasts'!R50)*IF(Scenario!$E$6=Scenario!$M$3, Scenario!$E$10, 'Feeder inputs'!$H7)+('Growth forecasts'!S71-'Growth forecasts'!R71)*IF(Scenario!$E$6=Scenario!$M$3, Scenario!$E$11, 'Feeder inputs'!$I7)</f>
        <v>5.8413333116420745</v>
      </c>
      <c r="T9" s="32">
        <f>('Growth forecasts'!T50-'Growth forecasts'!S50)*IF(Scenario!$E$6=Scenario!$M$3, Scenario!$E$10, 'Feeder inputs'!$H7)+('Growth forecasts'!T71-'Growth forecasts'!S71)*IF(Scenario!$E$6=Scenario!$M$3, Scenario!$E$11, 'Feeder inputs'!$I7)</f>
        <v>5.5009366031036393</v>
      </c>
      <c r="U9" s="32">
        <f>('Growth forecasts'!U50-'Growth forecasts'!T50)*IF(Scenario!$E$6=Scenario!$M$3, Scenario!$E$10, 'Feeder inputs'!$H7)+('Growth forecasts'!U71-'Growth forecasts'!T71)*IF(Scenario!$E$6=Scenario!$M$3, Scenario!$E$11, 'Feeder inputs'!$I7)</f>
        <v>5.1834820637922689</v>
      </c>
      <c r="V9" s="32">
        <f>('Growth forecasts'!V50-'Growth forecasts'!U50)*IF(Scenario!$E$6=Scenario!$M$3, Scenario!$E$10, 'Feeder inputs'!$H7)+('Growth forecasts'!V71-'Growth forecasts'!U71)*IF(Scenario!$E$6=Scenario!$M$3, Scenario!$E$11, 'Feeder inputs'!$I7)</f>
        <v>4.8989405990052433</v>
      </c>
      <c r="W9" s="32">
        <f>('Growth forecasts'!W50-'Growth forecasts'!V50)*IF(Scenario!$E$6=Scenario!$M$3, Scenario!$E$10, 'Feeder inputs'!$H7)+('Growth forecasts'!W71-'Growth forecasts'!V71)*IF(Scenario!$E$6=Scenario!$M$3, Scenario!$E$11, 'Feeder inputs'!$I7)</f>
        <v>5.0269402927769988</v>
      </c>
      <c r="X9" s="32">
        <f>('Growth forecasts'!X50-'Growth forecasts'!W50)*IF(Scenario!$E$6=Scenario!$M$3, Scenario!$E$10, 'Feeder inputs'!$H7)+('Growth forecasts'!X71-'Growth forecasts'!W71)*IF(Scenario!$E$6=Scenario!$M$3, Scenario!$E$11, 'Feeder inputs'!$I7)</f>
        <v>5.1582843670887257</v>
      </c>
      <c r="Y9" s="32">
        <f>('Growth forecasts'!Y50-'Growth forecasts'!X50)*IF(Scenario!$E$6=Scenario!$M$3, Scenario!$E$10, 'Feeder inputs'!$H7)+('Growth forecasts'!Y71-'Growth forecasts'!X71)*IF(Scenario!$E$6=Scenario!$M$3, Scenario!$E$11, 'Feeder inputs'!$I7)</f>
        <v>5.2930602040337646</v>
      </c>
      <c r="Z9" s="32">
        <f>('Growth forecasts'!Z50-'Growth forecasts'!Y50)*IF(Scenario!$E$6=Scenario!$M$3, Scenario!$E$10, 'Feeder inputs'!$H7)+('Growth forecasts'!Z71-'Growth forecasts'!Y71)*IF(Scenario!$E$6=Scenario!$M$3, Scenario!$E$11, 'Feeder inputs'!$I7)</f>
        <v>5.4313574688279971</v>
      </c>
      <c r="AA9" s="32">
        <f>('Growth forecasts'!AA50-'Growth forecasts'!Z50)*IF(Scenario!$E$6=Scenario!$M$3, Scenario!$E$10, 'Feeder inputs'!$H7)+('Growth forecasts'!AA71-'Growth forecasts'!Z71)*IF(Scenario!$E$6=Scenario!$M$3, Scenario!$E$11, 'Feeder inputs'!$I7)</f>
        <v>5.5732681694631765</v>
      </c>
      <c r="AB9" s="32">
        <f>('Growth forecasts'!AB50-'Growth forecasts'!AA50)*IF(Scenario!$E$6=Scenario!$M$3, Scenario!$E$10, 'Feeder inputs'!$H7)+('Growth forecasts'!AB71-'Growth forecasts'!AA71)*IF(Scenario!$E$6=Scenario!$M$3, Scenario!$E$11, 'Feeder inputs'!$I7)</f>
        <v>5.7188867179191618</v>
      </c>
      <c r="AC9" s="32">
        <f>('Growth forecasts'!AC50-'Growth forecasts'!AB50)*IF(Scenario!$E$6=Scenario!$M$3, Scenario!$E$10, 'Feeder inputs'!$H7)+('Growth forecasts'!AC71-'Growth forecasts'!AB71)*IF(Scenario!$E$6=Scenario!$M$3, Scenario!$E$11, 'Feeder inputs'!$I7)</f>
        <v>5.8683099929753553</v>
      </c>
      <c r="AD9" s="32">
        <f>('Growth forecasts'!AD50-'Growth forecasts'!AC50)*IF(Scenario!$E$6=Scenario!$M$3, Scenario!$E$10, 'Feeder inputs'!$H7)+('Growth forecasts'!AD71-'Growth forecasts'!AC71)*IF(Scenario!$E$6=Scenario!$M$3, Scenario!$E$11, 'Feeder inputs'!$I7)</f>
        <v>6.0216374046633234</v>
      </c>
      <c r="AE9" s="32">
        <f>('Growth forecasts'!AE50-'Growth forecasts'!AD50)*IF(Scenario!$E$6=Scenario!$M$3, Scenario!$E$10, 'Feeder inputs'!$H7)+('Growth forecasts'!AE71-'Growth forecasts'!AD71)*IF(Scenario!$E$6=Scenario!$M$3, Scenario!$E$11, 'Feeder inputs'!$I7)</f>
        <v>6.1789709604035465</v>
      </c>
      <c r="AF9" s="32">
        <f>('Growth forecasts'!AF50-'Growth forecasts'!AE50)*IF(Scenario!$E$6=Scenario!$M$3, Scenario!$E$10, 'Feeder inputs'!$H7)+('Growth forecasts'!AF71-'Growth forecasts'!AE71)*IF(Scenario!$E$6=Scenario!$M$3, Scenario!$E$11, 'Feeder inputs'!$I7)</f>
        <v>6.3404153328698669</v>
      </c>
      <c r="AG9" s="30"/>
    </row>
    <row r="10" spans="2:33" x14ac:dyDescent="0.35">
      <c r="B10" s="33" t="s">
        <v>18</v>
      </c>
      <c r="C10" t="s">
        <v>58</v>
      </c>
      <c r="D10">
        <f>'Feeder inputs'!F8</f>
        <v>61.78</v>
      </c>
      <c r="E10" s="32">
        <f>('Growth forecasts'!E51-'Growth forecasts'!D51)*IF(Scenario!$E$6=Scenario!$M$3, Scenario!$E$10, 'Feeder inputs'!$H8)+('Growth forecasts'!E72-'Growth forecasts'!D72)*IF(Scenario!$E$6=Scenario!$M$3, Scenario!$E$11, 'Feeder inputs'!$I8)</f>
        <v>24.288449116474226</v>
      </c>
      <c r="F10" s="32">
        <f>('Growth forecasts'!F51-'Growth forecasts'!E51)*IF(Scenario!$E$6=Scenario!$M$3, Scenario!$E$10, 'Feeder inputs'!$H8)+('Growth forecasts'!F72-'Growth forecasts'!E72)*IF(Scenario!$E$6=Scenario!$M$3, Scenario!$E$11, 'Feeder inputs'!$I8)</f>
        <v>24.288449116474254</v>
      </c>
      <c r="G10" s="32">
        <f>('Growth forecasts'!G51-'Growth forecasts'!F51)*IF(Scenario!$E$6=Scenario!$M$3, Scenario!$E$10, 'Feeder inputs'!$H8)+('Growth forecasts'!G72-'Growth forecasts'!F72)*IF(Scenario!$E$6=Scenario!$M$3, Scenario!$E$11, 'Feeder inputs'!$I8)</f>
        <v>10.917277122464895</v>
      </c>
      <c r="H10" s="32">
        <f>('Growth forecasts'!H51-'Growth forecasts'!G51)*IF(Scenario!$E$6=Scenario!$M$3, Scenario!$E$10, 'Feeder inputs'!$H8)+('Growth forecasts'!H72-'Growth forecasts'!G72)*IF(Scenario!$E$6=Scenario!$M$3, Scenario!$E$11, 'Feeder inputs'!$I8)</f>
        <v>10.558633832538248</v>
      </c>
      <c r="I10" s="32">
        <f>('Growth forecasts'!I51-'Growth forecasts'!H51)*IF(Scenario!$E$6=Scenario!$M$3, Scenario!$E$10, 'Feeder inputs'!$H8)+('Growth forecasts'!I72-'Growth forecasts'!H72)*IF(Scenario!$E$6=Scenario!$M$3, Scenario!$E$11, 'Feeder inputs'!$I8)</f>
        <v>10.253469241707222</v>
      </c>
      <c r="J10" s="32">
        <f>('Growth forecasts'!J51-'Growth forecasts'!I51)*IF(Scenario!$E$6=Scenario!$M$3, Scenario!$E$10, 'Feeder inputs'!$H8)+('Growth forecasts'!J72-'Growth forecasts'!I72)*IF(Scenario!$E$6=Scenario!$M$3, Scenario!$E$11, 'Feeder inputs'!$I8)</f>
        <v>10.172887031397892</v>
      </c>
      <c r="K10" s="32">
        <f>('Growth forecasts'!K51-'Growth forecasts'!J51)*IF(Scenario!$E$6=Scenario!$M$3, Scenario!$E$10, 'Feeder inputs'!$H8)+('Growth forecasts'!K72-'Growth forecasts'!J72)*IF(Scenario!$E$6=Scenario!$M$3, Scenario!$E$11, 'Feeder inputs'!$I8)</f>
        <v>10.252342225922234</v>
      </c>
      <c r="L10" s="32">
        <f>('Growth forecasts'!L51-'Growth forecasts'!K51)*IF(Scenario!$E$6=Scenario!$M$3, Scenario!$E$10, 'Feeder inputs'!$H8)+('Growth forecasts'!L72-'Growth forecasts'!K72)*IF(Scenario!$E$6=Scenario!$M$3, Scenario!$E$11, 'Feeder inputs'!$I8)</f>
        <v>9.9173843086539364</v>
      </c>
      <c r="M10" s="32">
        <f>('Growth forecasts'!M51-'Growth forecasts'!L51)*IF(Scenario!$E$6=Scenario!$M$3, Scenario!$E$10, 'Feeder inputs'!$H8)+('Growth forecasts'!M72-'Growth forecasts'!L72)*IF(Scenario!$E$6=Scenario!$M$3, Scenario!$E$11, 'Feeder inputs'!$I8)</f>
        <v>9.7280961295909947</v>
      </c>
      <c r="N10" s="32">
        <f>('Growth forecasts'!N51-'Growth forecasts'!M51)*IF(Scenario!$E$6=Scenario!$M$3, Scenario!$E$10, 'Feeder inputs'!$H8)+('Growth forecasts'!N72-'Growth forecasts'!M72)*IF(Scenario!$E$6=Scenario!$M$3, Scenario!$E$11, 'Feeder inputs'!$I8)</f>
        <v>10.242556527188896</v>
      </c>
      <c r="O10" s="32">
        <f>('Growth forecasts'!O51-'Growth forecasts'!N51)*IF(Scenario!$E$6=Scenario!$M$3, Scenario!$E$10, 'Feeder inputs'!$H8)+('Growth forecasts'!O72-'Growth forecasts'!N72)*IF(Scenario!$E$6=Scenario!$M$3, Scenario!$E$11, 'Feeder inputs'!$I8)</f>
        <v>10.912178520146313</v>
      </c>
      <c r="P10" s="32">
        <f>('Growth forecasts'!P51-'Growth forecasts'!O51)*IF(Scenario!$E$6=Scenario!$M$3, Scenario!$E$10, 'Feeder inputs'!$H8)+('Growth forecasts'!P72-'Growth forecasts'!O72)*IF(Scenario!$E$6=Scenario!$M$3, Scenario!$E$11, 'Feeder inputs'!$I8)</f>
        <v>11.665523085735003</v>
      </c>
      <c r="Q10" s="32">
        <f>('Growth forecasts'!Q51-'Growth forecasts'!P51)*IF(Scenario!$E$6=Scenario!$M$3, Scenario!$E$10, 'Feeder inputs'!$H8)+('Growth forecasts'!Q72-'Growth forecasts'!P72)*IF(Scenario!$E$6=Scenario!$M$3, Scenario!$E$11, 'Feeder inputs'!$I8)</f>
        <v>11.707252576059375</v>
      </c>
      <c r="R10" s="32">
        <f>('Growth forecasts'!R51-'Growth forecasts'!Q51)*IF(Scenario!$E$6=Scenario!$M$3, Scenario!$E$10, 'Feeder inputs'!$H8)+('Growth forecasts'!R72-'Growth forecasts'!Q72)*IF(Scenario!$E$6=Scenario!$M$3, Scenario!$E$11, 'Feeder inputs'!$I8)</f>
        <v>11.045225559380128</v>
      </c>
      <c r="S10" s="32">
        <f>('Growth forecasts'!S51-'Growth forecasts'!R51)*IF(Scenario!$E$6=Scenario!$M$3, Scenario!$E$10, 'Feeder inputs'!$H8)+('Growth forecasts'!S72-'Growth forecasts'!R72)*IF(Scenario!$E$6=Scenario!$M$3, Scenario!$E$11, 'Feeder inputs'!$I8)</f>
        <v>10.384592554030348</v>
      </c>
      <c r="T10" s="32">
        <f>('Growth forecasts'!T51-'Growth forecasts'!S51)*IF(Scenario!$E$6=Scenario!$M$3, Scenario!$E$10, 'Feeder inputs'!$H8)+('Growth forecasts'!T72-'Growth forecasts'!S72)*IF(Scenario!$E$6=Scenario!$M$3, Scenario!$E$11, 'Feeder inputs'!$I8)</f>
        <v>9.7794428499620381</v>
      </c>
      <c r="U10" s="32">
        <f>('Growth forecasts'!U51-'Growth forecasts'!T51)*IF(Scenario!$E$6=Scenario!$M$3, Scenario!$E$10, 'Feeder inputs'!$H8)+('Growth forecasts'!U72-'Growth forecasts'!T72)*IF(Scenario!$E$6=Scenario!$M$3, Scenario!$E$11, 'Feeder inputs'!$I8)</f>
        <v>9.2150792245195703</v>
      </c>
      <c r="V10" s="32">
        <f>('Growth forecasts'!V51-'Growth forecasts'!U51)*IF(Scenario!$E$6=Scenario!$M$3, Scenario!$E$10, 'Feeder inputs'!$H8)+('Growth forecasts'!V72-'Growth forecasts'!U72)*IF(Scenario!$E$6=Scenario!$M$3, Scenario!$E$11, 'Feeder inputs'!$I8)</f>
        <v>8.7092277315649085</v>
      </c>
      <c r="W10" s="32">
        <f>('Growth forecasts'!W51-'Growth forecasts'!V51)*IF(Scenario!$E$6=Scenario!$M$3, Scenario!$E$10, 'Feeder inputs'!$H8)+('Growth forecasts'!W72-'Growth forecasts'!V72)*IF(Scenario!$E$6=Scenario!$M$3, Scenario!$E$11, 'Feeder inputs'!$I8)</f>
        <v>8.9367827427146835</v>
      </c>
      <c r="X10" s="32">
        <f>('Growth forecasts'!X51-'Growth forecasts'!W51)*IF(Scenario!$E$6=Scenario!$M$3, Scenario!$E$10, 'Feeder inputs'!$H8)+('Growth forecasts'!X72-'Growth forecasts'!W72)*IF(Scenario!$E$6=Scenario!$M$3, Scenario!$E$11, 'Feeder inputs'!$I8)</f>
        <v>9.1702833192688331</v>
      </c>
      <c r="Y10" s="32">
        <f>('Growth forecasts'!Y51-'Growth forecasts'!X51)*IF(Scenario!$E$6=Scenario!$M$3, Scenario!$E$10, 'Feeder inputs'!$H8)+('Growth forecasts'!Y72-'Growth forecasts'!X72)*IF(Scenario!$E$6=Scenario!$M$3, Scenario!$E$11, 'Feeder inputs'!$I8)</f>
        <v>9.4098848071711814</v>
      </c>
      <c r="Z10" s="32">
        <f>('Growth forecasts'!Z51-'Growth forecasts'!Y51)*IF(Scenario!$E$6=Scenario!$M$3, Scenario!$E$10, 'Feeder inputs'!$H8)+('Growth forecasts'!Z72-'Growth forecasts'!Y72)*IF(Scenario!$E$6=Scenario!$M$3, Scenario!$E$11, 'Feeder inputs'!$I8)</f>
        <v>9.6557466112498105</v>
      </c>
      <c r="AA10" s="32">
        <f>('Growth forecasts'!AA51-'Growth forecasts'!Z51)*IF(Scenario!$E$6=Scenario!$M$3, Scenario!$E$10, 'Feeder inputs'!$H8)+('Growth forecasts'!AA72-'Growth forecasts'!Z72)*IF(Scenario!$E$6=Scenario!$M$3, Scenario!$E$11, 'Feeder inputs'!$I8)</f>
        <v>9.9080323012678946</v>
      </c>
      <c r="AB10" s="32">
        <f>('Growth forecasts'!AB51-'Growth forecasts'!AA51)*IF(Scenario!$E$6=Scenario!$M$3, Scenario!$E$10, 'Feeder inputs'!$H8)+('Growth forecasts'!AB72-'Growth forecasts'!AA72)*IF(Scenario!$E$6=Scenario!$M$3, Scenario!$E$11, 'Feeder inputs'!$I8)</f>
        <v>10.166909720745196</v>
      </c>
      <c r="AC10" s="32">
        <f>('Growth forecasts'!AC51-'Growth forecasts'!AB51)*IF(Scenario!$E$6=Scenario!$M$3, Scenario!$E$10, 'Feeder inputs'!$H8)+('Growth forecasts'!AC72-'Growth forecasts'!AB72)*IF(Scenario!$E$6=Scenario!$M$3, Scenario!$E$11, 'Feeder inputs'!$I8)</f>
        <v>10.432551098622866</v>
      </c>
      <c r="AD10" s="32">
        <f>('Growth forecasts'!AD51-'Growth forecasts'!AC51)*IF(Scenario!$E$6=Scenario!$M$3, Scenario!$E$10, 'Feeder inputs'!$H8)+('Growth forecasts'!AD72-'Growth forecasts'!AC72)*IF(Scenario!$E$6=Scenario!$M$3, Scenario!$E$11, 'Feeder inputs'!$I8)</f>
        <v>10.705133163845915</v>
      </c>
      <c r="AE10" s="32">
        <f>('Growth forecasts'!AE51-'Growth forecasts'!AD51)*IF(Scenario!$E$6=Scenario!$M$3, Scenario!$E$10, 'Feeder inputs'!$H8)+('Growth forecasts'!AE72-'Growth forecasts'!AD72)*IF(Scenario!$E$6=Scenario!$M$3, Scenario!$E$11, 'Feeder inputs'!$I8)</f>
        <v>10.984837262939607</v>
      </c>
      <c r="AF10" s="32">
        <f>('Growth forecasts'!AF51-'Growth forecasts'!AE51)*IF(Scenario!$E$6=Scenario!$M$3, Scenario!$E$10, 'Feeder inputs'!$H8)+('Growth forecasts'!AF72-'Growth forecasts'!AE72)*IF(Scenario!$E$6=Scenario!$M$3, Scenario!$E$11, 'Feeder inputs'!$I8)</f>
        <v>11.271849480657579</v>
      </c>
      <c r="AG10" s="30"/>
    </row>
    <row r="11" spans="2:33" x14ac:dyDescent="0.35">
      <c r="B11" s="33" t="s">
        <v>18</v>
      </c>
      <c r="C11" t="s">
        <v>58</v>
      </c>
      <c r="D11">
        <f>'Feeder inputs'!F9</f>
        <v>61.99</v>
      </c>
      <c r="E11" s="32">
        <f>('Growth forecasts'!E52-'Growth forecasts'!D52)*IF(Scenario!$E$6=Scenario!$M$3, Scenario!$E$10, 'Feeder inputs'!$H9)+('Growth forecasts'!E73-'Growth forecasts'!D73)*IF(Scenario!$E$6=Scenario!$M$3, Scenario!$E$11, 'Feeder inputs'!$I9)</f>
        <v>22.770421046694594</v>
      </c>
      <c r="F11" s="32">
        <f>('Growth forecasts'!F52-'Growth forecasts'!E52)*IF(Scenario!$E$6=Scenario!$M$3, Scenario!$E$10, 'Feeder inputs'!$H9)+('Growth forecasts'!F73-'Growth forecasts'!E73)*IF(Scenario!$E$6=Scenario!$M$3, Scenario!$E$11, 'Feeder inputs'!$I9)</f>
        <v>22.770421046694622</v>
      </c>
      <c r="G11" s="32">
        <f>('Growth forecasts'!G52-'Growth forecasts'!F52)*IF(Scenario!$E$6=Scenario!$M$3, Scenario!$E$10, 'Feeder inputs'!$H9)+('Growth forecasts'!G73-'Growth forecasts'!F73)*IF(Scenario!$E$6=Scenario!$M$3, Scenario!$E$11, 'Feeder inputs'!$I9)</f>
        <v>10.234947302310843</v>
      </c>
      <c r="H11" s="32">
        <f>('Growth forecasts'!H52-'Growth forecasts'!G52)*IF(Scenario!$E$6=Scenario!$M$3, Scenario!$E$10, 'Feeder inputs'!$H9)+('Growth forecasts'!H73-'Growth forecasts'!G73)*IF(Scenario!$E$6=Scenario!$M$3, Scenario!$E$11, 'Feeder inputs'!$I9)</f>
        <v>9.8987192180046293</v>
      </c>
      <c r="I11" s="32">
        <f>('Growth forecasts'!I52-'Growth forecasts'!H52)*IF(Scenario!$E$6=Scenario!$M$3, Scenario!$E$10, 'Feeder inputs'!$H9)+('Growth forecasts'!I73-'Growth forecasts'!H73)*IF(Scenario!$E$6=Scenario!$M$3, Scenario!$E$11, 'Feeder inputs'!$I9)</f>
        <v>9.6126274141005297</v>
      </c>
      <c r="J11" s="32">
        <f>('Growth forecasts'!J52-'Growth forecasts'!I52)*IF(Scenario!$E$6=Scenario!$M$3, Scenario!$E$10, 'Feeder inputs'!$H9)+('Growth forecasts'!J73-'Growth forecasts'!I73)*IF(Scenario!$E$6=Scenario!$M$3, Scenario!$E$11, 'Feeder inputs'!$I9)</f>
        <v>9.5370815919355039</v>
      </c>
      <c r="K11" s="32">
        <f>('Growth forecasts'!K52-'Growth forecasts'!J52)*IF(Scenario!$E$6=Scenario!$M$3, Scenario!$E$10, 'Feeder inputs'!$H9)+('Growth forecasts'!K73-'Growth forecasts'!J73)*IF(Scenario!$E$6=Scenario!$M$3, Scenario!$E$11, 'Feeder inputs'!$I9)</f>
        <v>9.6115708368020876</v>
      </c>
      <c r="L11" s="32">
        <f>('Growth forecasts'!L52-'Growth forecasts'!K52)*IF(Scenario!$E$6=Scenario!$M$3, Scenario!$E$10, 'Feeder inputs'!$H9)+('Growth forecasts'!L73-'Growth forecasts'!K73)*IF(Scenario!$E$6=Scenario!$M$3, Scenario!$E$11, 'Feeder inputs'!$I9)</f>
        <v>9.2975477893630512</v>
      </c>
      <c r="M11" s="32">
        <f>('Growth forecasts'!M52-'Growth forecasts'!L52)*IF(Scenario!$E$6=Scenario!$M$3, Scenario!$E$10, 'Feeder inputs'!$H9)+('Growth forecasts'!M73-'Growth forecasts'!L73)*IF(Scenario!$E$6=Scenario!$M$3, Scenario!$E$11, 'Feeder inputs'!$I9)</f>
        <v>9.1200901214915575</v>
      </c>
      <c r="N11" s="32">
        <f>('Growth forecasts'!N52-'Growth forecasts'!M52)*IF(Scenario!$E$6=Scenario!$M$3, Scenario!$E$10, 'Feeder inputs'!$H9)+('Growth forecasts'!N73-'Growth forecasts'!M73)*IF(Scenario!$E$6=Scenario!$M$3, Scenario!$E$11, 'Feeder inputs'!$I9)</f>
        <v>9.6023967442395701</v>
      </c>
      <c r="O11" s="32">
        <f>('Growth forecasts'!O52-'Growth forecasts'!N52)*IF(Scenario!$E$6=Scenario!$M$3, Scenario!$E$10, 'Feeder inputs'!$H9)+('Growth forecasts'!O73-'Growth forecasts'!N73)*IF(Scenario!$E$6=Scenario!$M$3, Scenario!$E$11, 'Feeder inputs'!$I9)</f>
        <v>10.230167362637161</v>
      </c>
      <c r="P11" s="32">
        <f>('Growth forecasts'!P52-'Growth forecasts'!O52)*IF(Scenario!$E$6=Scenario!$M$3, Scenario!$E$10, 'Feeder inputs'!$H9)+('Growth forecasts'!P73-'Growth forecasts'!O73)*IF(Scenario!$E$6=Scenario!$M$3, Scenario!$E$11, 'Feeder inputs'!$I9)</f>
        <v>10.936427892876566</v>
      </c>
      <c r="Q11" s="32">
        <f>('Growth forecasts'!Q52-'Growth forecasts'!P52)*IF(Scenario!$E$6=Scenario!$M$3, Scenario!$E$10, 'Feeder inputs'!$H9)+('Growth forecasts'!Q73-'Growth forecasts'!P73)*IF(Scenario!$E$6=Scenario!$M$3, Scenario!$E$11, 'Feeder inputs'!$I9)</f>
        <v>10.975549290055653</v>
      </c>
      <c r="R11" s="32">
        <f>('Growth forecasts'!R52-'Growth forecasts'!Q52)*IF(Scenario!$E$6=Scenario!$M$3, Scenario!$E$10, 'Feeder inputs'!$H9)+('Growth forecasts'!R73-'Growth forecasts'!Q73)*IF(Scenario!$E$6=Scenario!$M$3, Scenario!$E$11, 'Feeder inputs'!$I9)</f>
        <v>10.354898961918877</v>
      </c>
      <c r="S11" s="32">
        <f>('Growth forecasts'!S52-'Growth forecasts'!R52)*IF(Scenario!$E$6=Scenario!$M$3, Scenario!$E$10, 'Feeder inputs'!$H9)+('Growth forecasts'!S73-'Growth forecasts'!R73)*IF(Scenario!$E$6=Scenario!$M$3, Scenario!$E$11, 'Feeder inputs'!$I9)</f>
        <v>9.7355555194034764</v>
      </c>
      <c r="T11" s="32">
        <f>('Growth forecasts'!T52-'Growth forecasts'!S52)*IF(Scenario!$E$6=Scenario!$M$3, Scenario!$E$10, 'Feeder inputs'!$H9)+('Growth forecasts'!T73-'Growth forecasts'!S73)*IF(Scenario!$E$6=Scenario!$M$3, Scenario!$E$11, 'Feeder inputs'!$I9)</f>
        <v>9.1682276718394178</v>
      </c>
      <c r="U11" s="32">
        <f>('Growth forecasts'!U52-'Growth forecasts'!T52)*IF(Scenario!$E$6=Scenario!$M$3, Scenario!$E$10, 'Feeder inputs'!$H9)+('Growth forecasts'!U73-'Growth forecasts'!T73)*IF(Scenario!$E$6=Scenario!$M$3, Scenario!$E$11, 'Feeder inputs'!$I9)</f>
        <v>8.6391367729871149</v>
      </c>
      <c r="V11" s="32">
        <f>('Growth forecasts'!V52-'Growth forecasts'!U52)*IF(Scenario!$E$6=Scenario!$M$3, Scenario!$E$10, 'Feeder inputs'!$H9)+('Growth forecasts'!V73-'Growth forecasts'!U73)*IF(Scenario!$E$6=Scenario!$M$3, Scenario!$E$11, 'Feeder inputs'!$I9)</f>
        <v>8.164900998342091</v>
      </c>
      <c r="W11" s="32">
        <f>('Growth forecasts'!W52-'Growth forecasts'!V52)*IF(Scenario!$E$6=Scenario!$M$3, Scenario!$E$10, 'Feeder inputs'!$H9)+('Growth forecasts'!W73-'Growth forecasts'!V73)*IF(Scenario!$E$6=Scenario!$M$3, Scenario!$E$11, 'Feeder inputs'!$I9)</f>
        <v>8.3782338212949981</v>
      </c>
      <c r="X11" s="32">
        <f>('Growth forecasts'!X52-'Growth forecasts'!W52)*IF(Scenario!$E$6=Scenario!$M$3, Scenario!$E$10, 'Feeder inputs'!$H9)+('Growth forecasts'!X73-'Growth forecasts'!W73)*IF(Scenario!$E$6=Scenario!$M$3, Scenario!$E$11, 'Feeder inputs'!$I9)</f>
        <v>8.5971406118145524</v>
      </c>
      <c r="Y11" s="32">
        <f>('Growth forecasts'!Y52-'Growth forecasts'!X52)*IF(Scenario!$E$6=Scenario!$M$3, Scenario!$E$10, 'Feeder inputs'!$H9)+('Growth forecasts'!Y73-'Growth forecasts'!X73)*IF(Scenario!$E$6=Scenario!$M$3, Scenario!$E$11, 'Feeder inputs'!$I9)</f>
        <v>8.8217670067229506</v>
      </c>
      <c r="Z11" s="32">
        <f>('Growth forecasts'!Z52-'Growth forecasts'!Y52)*IF(Scenario!$E$6=Scenario!$M$3, Scenario!$E$10, 'Feeder inputs'!$H9)+('Growth forecasts'!Z73-'Growth forecasts'!Y73)*IF(Scenario!$E$6=Scenario!$M$3, Scenario!$E$11, 'Feeder inputs'!$I9)</f>
        <v>9.0522624480466902</v>
      </c>
      <c r="AA11" s="32">
        <f>('Growth forecasts'!AA52-'Growth forecasts'!Z52)*IF(Scenario!$E$6=Scenario!$M$3, Scenario!$E$10, 'Feeder inputs'!$H9)+('Growth forecasts'!AA73-'Growth forecasts'!Z73)*IF(Scenario!$E$6=Scenario!$M$3, Scenario!$E$11, 'Feeder inputs'!$I9)</f>
        <v>9.2887802824386654</v>
      </c>
      <c r="AB11" s="32">
        <f>('Growth forecasts'!AB52-'Growth forecasts'!AA52)*IF(Scenario!$E$6=Scenario!$M$3, Scenario!$E$10, 'Feeder inputs'!$H9)+('Growth forecasts'!AB73-'Growth forecasts'!AA73)*IF(Scenario!$E$6=Scenario!$M$3, Scenario!$E$11, 'Feeder inputs'!$I9)</f>
        <v>9.5314778631986314</v>
      </c>
      <c r="AC11" s="32">
        <f>('Growth forecasts'!AC52-'Growth forecasts'!AB52)*IF(Scenario!$E$6=Scenario!$M$3, Scenario!$E$10, 'Feeder inputs'!$H9)+('Growth forecasts'!AC73-'Growth forecasts'!AB73)*IF(Scenario!$E$6=Scenario!$M$3, Scenario!$E$11, 'Feeder inputs'!$I9)</f>
        <v>9.7805166549589444</v>
      </c>
      <c r="AD11" s="32">
        <f>('Growth forecasts'!AD52-'Growth forecasts'!AC52)*IF(Scenario!$E$6=Scenario!$M$3, Scenario!$E$10, 'Feeder inputs'!$H9)+('Growth forecasts'!AD73-'Growth forecasts'!AC73)*IF(Scenario!$E$6=Scenario!$M$3, Scenario!$E$11, 'Feeder inputs'!$I9)</f>
        <v>10.036062341105549</v>
      </c>
      <c r="AE11" s="32">
        <f>('Growth forecasts'!AE52-'Growth forecasts'!AD52)*IF(Scenario!$E$6=Scenario!$M$3, Scenario!$E$10, 'Feeder inputs'!$H9)+('Growth forecasts'!AE73-'Growth forecasts'!AD73)*IF(Scenario!$E$6=Scenario!$M$3, Scenario!$E$11, 'Feeder inputs'!$I9)</f>
        <v>10.298284934005892</v>
      </c>
      <c r="AF11" s="32">
        <f>('Growth forecasts'!AF52-'Growth forecasts'!AE52)*IF(Scenario!$E$6=Scenario!$M$3, Scenario!$E$10, 'Feeder inputs'!$H9)+('Growth forecasts'!AF73-'Growth forecasts'!AE73)*IF(Scenario!$E$6=Scenario!$M$3, Scenario!$E$11, 'Feeder inputs'!$I9)</f>
        <v>10.567358888116473</v>
      </c>
      <c r="AG11" s="30"/>
    </row>
    <row r="12" spans="2:33" x14ac:dyDescent="0.35">
      <c r="B12" s="33" t="s">
        <v>18</v>
      </c>
      <c r="C12" t="s">
        <v>58</v>
      </c>
      <c r="D12">
        <f>'Feeder inputs'!F10</f>
        <v>53.91</v>
      </c>
      <c r="E12" s="32">
        <f>('Growth forecasts'!E53-'Growth forecasts'!D53)*IF(Scenario!$E$6=Scenario!$M$3, Scenario!$E$10, 'Feeder inputs'!$H10)+('Growth forecasts'!E74-'Growth forecasts'!D74)*IF(Scenario!$E$6=Scenario!$M$3, Scenario!$E$11, 'Feeder inputs'!$I10)</f>
        <v>18.216336837355669</v>
      </c>
      <c r="F12" s="32">
        <f>('Growth forecasts'!F53-'Growth forecasts'!E53)*IF(Scenario!$E$6=Scenario!$M$3, Scenario!$E$10, 'Feeder inputs'!$H10)+('Growth forecasts'!F74-'Growth forecasts'!E74)*IF(Scenario!$E$6=Scenario!$M$3, Scenario!$E$11, 'Feeder inputs'!$I10)</f>
        <v>18.216336837355698</v>
      </c>
      <c r="G12" s="32">
        <f>('Growth forecasts'!G53-'Growth forecasts'!F53)*IF(Scenario!$E$6=Scenario!$M$3, Scenario!$E$10, 'Feeder inputs'!$H10)+('Growth forecasts'!G74-'Growth forecasts'!F74)*IF(Scenario!$E$6=Scenario!$M$3, Scenario!$E$11, 'Feeder inputs'!$I10)</f>
        <v>8.1879578418486858</v>
      </c>
      <c r="H12" s="32">
        <f>('Growth forecasts'!H53-'Growth forecasts'!G53)*IF(Scenario!$E$6=Scenario!$M$3, Scenario!$E$10, 'Feeder inputs'!$H10)+('Growth forecasts'!H74-'Growth forecasts'!G74)*IF(Scenario!$E$6=Scenario!$M$3, Scenario!$E$11, 'Feeder inputs'!$I10)</f>
        <v>7.9189753744036864</v>
      </c>
      <c r="I12" s="32">
        <f>('Growth forecasts'!I53-'Growth forecasts'!H53)*IF(Scenario!$E$6=Scenario!$M$3, Scenario!$E$10, 'Feeder inputs'!$H10)+('Growth forecasts'!I74-'Growth forecasts'!H74)*IF(Scenario!$E$6=Scenario!$M$3, Scenario!$E$11, 'Feeder inputs'!$I10)</f>
        <v>7.6901019312804237</v>
      </c>
      <c r="J12" s="32">
        <f>('Growth forecasts'!J53-'Growth forecasts'!I53)*IF(Scenario!$E$6=Scenario!$M$3, Scenario!$E$10, 'Feeder inputs'!$H10)+('Growth forecasts'!J74-'Growth forecasts'!I74)*IF(Scenario!$E$6=Scenario!$M$3, Scenario!$E$11, 'Feeder inputs'!$I10)</f>
        <v>7.6296652735483974</v>
      </c>
      <c r="K12" s="32">
        <f>('Growth forecasts'!K53-'Growth forecasts'!J53)*IF(Scenario!$E$6=Scenario!$M$3, Scenario!$E$10, 'Feeder inputs'!$H10)+('Growth forecasts'!K74-'Growth forecasts'!J74)*IF(Scenario!$E$6=Scenario!$M$3, Scenario!$E$11, 'Feeder inputs'!$I10)</f>
        <v>7.6892566694416757</v>
      </c>
      <c r="L12" s="32">
        <f>('Growth forecasts'!L53-'Growth forecasts'!K53)*IF(Scenario!$E$6=Scenario!$M$3, Scenario!$E$10, 'Feeder inputs'!$H10)+('Growth forecasts'!L74-'Growth forecasts'!K74)*IF(Scenario!$E$6=Scenario!$M$3, Scenario!$E$11, 'Feeder inputs'!$I10)</f>
        <v>7.4380382314904523</v>
      </c>
      <c r="M12" s="32">
        <f>('Growth forecasts'!M53-'Growth forecasts'!L53)*IF(Scenario!$E$6=Scenario!$M$3, Scenario!$E$10, 'Feeder inputs'!$H10)+('Growth forecasts'!M74-'Growth forecasts'!L74)*IF(Scenario!$E$6=Scenario!$M$3, Scenario!$E$11, 'Feeder inputs'!$I10)</f>
        <v>7.296072097193246</v>
      </c>
      <c r="N12" s="32">
        <f>('Growth forecasts'!N53-'Growth forecasts'!M53)*IF(Scenario!$E$6=Scenario!$M$3, Scenario!$E$10, 'Feeder inputs'!$H10)+('Growth forecasts'!N74-'Growth forecasts'!M74)*IF(Scenario!$E$6=Scenario!$M$3, Scenario!$E$11, 'Feeder inputs'!$I10)</f>
        <v>7.6819173953916504</v>
      </c>
      <c r="O12" s="32">
        <f>('Growth forecasts'!O53-'Growth forecasts'!N53)*IF(Scenario!$E$6=Scenario!$M$3, Scenario!$E$10, 'Feeder inputs'!$H10)+('Growth forecasts'!O74-'Growth forecasts'!N74)*IF(Scenario!$E$6=Scenario!$M$3, Scenario!$E$11, 'Feeder inputs'!$I10)</f>
        <v>8.1841338901097345</v>
      </c>
      <c r="P12" s="32">
        <f>('Growth forecasts'!P53-'Growth forecasts'!O53)*IF(Scenario!$E$6=Scenario!$M$3, Scenario!$E$10, 'Feeder inputs'!$H10)+('Growth forecasts'!P74-'Growth forecasts'!O74)*IF(Scenario!$E$6=Scenario!$M$3, Scenario!$E$11, 'Feeder inputs'!$I10)</f>
        <v>8.7491423143012241</v>
      </c>
      <c r="Q12" s="32">
        <f>('Growth forecasts'!Q53-'Growth forecasts'!P53)*IF(Scenario!$E$6=Scenario!$M$3, Scenario!$E$10, 'Feeder inputs'!$H10)+('Growth forecasts'!Q74-'Growth forecasts'!P74)*IF(Scenario!$E$6=Scenario!$M$3, Scenario!$E$11, 'Feeder inputs'!$I10)</f>
        <v>8.7804394320445169</v>
      </c>
      <c r="R12" s="32">
        <f>('Growth forecasts'!R53-'Growth forecasts'!Q53)*IF(Scenario!$E$6=Scenario!$M$3, Scenario!$E$10, 'Feeder inputs'!$H10)+('Growth forecasts'!R74-'Growth forecasts'!Q74)*IF(Scenario!$E$6=Scenario!$M$3, Scenario!$E$11, 'Feeder inputs'!$I10)</f>
        <v>8.2839191695350962</v>
      </c>
      <c r="S12" s="32">
        <f>('Growth forecasts'!S53-'Growth forecasts'!R53)*IF(Scenario!$E$6=Scenario!$M$3, Scenario!$E$10, 'Feeder inputs'!$H10)+('Growth forecasts'!S74-'Growth forecasts'!R74)*IF(Scenario!$E$6=Scenario!$M$3, Scenario!$E$11, 'Feeder inputs'!$I10)</f>
        <v>7.7884444155227754</v>
      </c>
      <c r="T12" s="32">
        <f>('Growth forecasts'!T53-'Growth forecasts'!S53)*IF(Scenario!$E$6=Scenario!$M$3, Scenario!$E$10, 'Feeder inputs'!$H10)+('Growth forecasts'!T74-'Growth forecasts'!S74)*IF(Scenario!$E$6=Scenario!$M$3, Scenario!$E$11, 'Feeder inputs'!$I10)</f>
        <v>7.3345821374715285</v>
      </c>
      <c r="U12" s="32">
        <f>('Growth forecasts'!U53-'Growth forecasts'!T53)*IF(Scenario!$E$6=Scenario!$M$3, Scenario!$E$10, 'Feeder inputs'!$H10)+('Growth forecasts'!U74-'Growth forecasts'!T74)*IF(Scenario!$E$6=Scenario!$M$3, Scenario!$E$11, 'Feeder inputs'!$I10)</f>
        <v>6.9113094183896919</v>
      </c>
      <c r="V12" s="32">
        <f>('Growth forecasts'!V53-'Growth forecasts'!U53)*IF(Scenario!$E$6=Scenario!$M$3, Scenario!$E$10, 'Feeder inputs'!$H10)+('Growth forecasts'!V74-'Growth forecasts'!U74)*IF(Scenario!$E$6=Scenario!$M$3, Scenario!$E$11, 'Feeder inputs'!$I10)</f>
        <v>6.5319207986736672</v>
      </c>
      <c r="W12" s="32">
        <f>('Growth forecasts'!W53-'Growth forecasts'!V53)*IF(Scenario!$E$6=Scenario!$M$3, Scenario!$E$10, 'Feeder inputs'!$H10)+('Growth forecasts'!W74-'Growth forecasts'!V74)*IF(Scenario!$E$6=Scenario!$M$3, Scenario!$E$11, 'Feeder inputs'!$I10)</f>
        <v>6.7025870570359984</v>
      </c>
      <c r="X12" s="32">
        <f>('Growth forecasts'!X53-'Growth forecasts'!W53)*IF(Scenario!$E$6=Scenario!$M$3, Scenario!$E$10, 'Feeder inputs'!$H10)+('Growth forecasts'!X74-'Growth forecasts'!W74)*IF(Scenario!$E$6=Scenario!$M$3, Scenario!$E$11, 'Feeder inputs'!$I10)</f>
        <v>6.8777124894516533</v>
      </c>
      <c r="Y12" s="32">
        <f>('Growth forecasts'!Y53-'Growth forecasts'!X53)*IF(Scenario!$E$6=Scenario!$M$3, Scenario!$E$10, 'Feeder inputs'!$H10)+('Growth forecasts'!Y74-'Growth forecasts'!X74)*IF(Scenario!$E$6=Scenario!$M$3, Scenario!$E$11, 'Feeder inputs'!$I10)</f>
        <v>7.0574136053783718</v>
      </c>
      <c r="Z12" s="32">
        <f>('Growth forecasts'!Z53-'Growth forecasts'!Y53)*IF(Scenario!$E$6=Scenario!$M$3, Scenario!$E$10, 'Feeder inputs'!$H10)+('Growth forecasts'!Z74-'Growth forecasts'!Y74)*IF(Scenario!$E$6=Scenario!$M$3, Scenario!$E$11, 'Feeder inputs'!$I10)</f>
        <v>7.2418099584373294</v>
      </c>
      <c r="AA12" s="32">
        <f>('Growth forecasts'!AA53-'Growth forecasts'!Z53)*IF(Scenario!$E$6=Scenario!$M$3, Scenario!$E$10, 'Feeder inputs'!$H10)+('Growth forecasts'!AA74-'Growth forecasts'!Z74)*IF(Scenario!$E$6=Scenario!$M$3, Scenario!$E$11, 'Feeder inputs'!$I10)</f>
        <v>7.4310242259509209</v>
      </c>
      <c r="AB12" s="32">
        <f>('Growth forecasts'!AB53-'Growth forecasts'!AA53)*IF(Scenario!$E$6=Scenario!$M$3, Scenario!$E$10, 'Feeder inputs'!$H10)+('Growth forecasts'!AB74-'Growth forecasts'!AA74)*IF(Scenario!$E$6=Scenario!$M$3, Scenario!$E$11, 'Feeder inputs'!$I10)</f>
        <v>7.6251822905588824</v>
      </c>
      <c r="AC12" s="32">
        <f>('Growth forecasts'!AC53-'Growth forecasts'!AB53)*IF(Scenario!$E$6=Scenario!$M$3, Scenario!$E$10, 'Feeder inputs'!$H10)+('Growth forecasts'!AC74-'Growth forecasts'!AB74)*IF(Scenario!$E$6=Scenario!$M$3, Scenario!$E$11, 'Feeder inputs'!$I10)</f>
        <v>7.8244133239671214</v>
      </c>
      <c r="AD12" s="32">
        <f>('Growth forecasts'!AD53-'Growth forecasts'!AC53)*IF(Scenario!$E$6=Scenario!$M$3, Scenario!$E$10, 'Feeder inputs'!$H10)+('Growth forecasts'!AD74-'Growth forecasts'!AC74)*IF(Scenario!$E$6=Scenario!$M$3, Scenario!$E$11, 'Feeder inputs'!$I10)</f>
        <v>8.0288498728844502</v>
      </c>
      <c r="AE12" s="32">
        <f>('Growth forecasts'!AE53-'Growth forecasts'!AD53)*IF(Scenario!$E$6=Scenario!$M$3, Scenario!$E$10, 'Feeder inputs'!$H10)+('Growth forecasts'!AE74-'Growth forecasts'!AD74)*IF(Scenario!$E$6=Scenario!$M$3, Scenario!$E$11, 'Feeder inputs'!$I10)</f>
        <v>8.2386279472046908</v>
      </c>
      <c r="AF12" s="32">
        <f>('Growth forecasts'!AF53-'Growth forecasts'!AE53)*IF(Scenario!$E$6=Scenario!$M$3, Scenario!$E$10, 'Feeder inputs'!$H10)+('Growth forecasts'!AF74-'Growth forecasts'!AE74)*IF(Scenario!$E$6=Scenario!$M$3, Scenario!$E$11, 'Feeder inputs'!$I10)</f>
        <v>8.4538871104931559</v>
      </c>
      <c r="AG12" s="30"/>
    </row>
    <row r="13" spans="2:33" ht="15" thickBot="1" x14ac:dyDescent="0.4">
      <c r="B13" s="34" t="s">
        <v>21</v>
      </c>
      <c r="C13" t="s">
        <v>58</v>
      </c>
      <c r="D13">
        <f>'Feeder inputs'!F11</f>
        <v>127.79</v>
      </c>
      <c r="E13" s="32">
        <f>('Growth forecasts'!E54-'Growth forecasts'!D54)*IF(Scenario!$E$6=Scenario!$M$3, Scenario!$E$10, 'Feeder inputs'!$H11)+('Growth forecasts'!E75-'Growth forecasts'!D75)*IF(Scenario!$E$6=Scenario!$M$3, Scenario!$E$11, 'Feeder inputs'!$I11)</f>
        <v>40.986757884050235</v>
      </c>
      <c r="F13" s="32">
        <f>('Growth forecasts'!F54-'Growth forecasts'!E54)*IF(Scenario!$E$6=Scenario!$M$3, Scenario!$E$10, 'Feeder inputs'!$H11)+('Growth forecasts'!F75-'Growth forecasts'!E75)*IF(Scenario!$E$6=Scenario!$M$3, Scenario!$E$11, 'Feeder inputs'!$I11)</f>
        <v>40.986757884050292</v>
      </c>
      <c r="G13" s="32">
        <f>('Growth forecasts'!G54-'Growth forecasts'!F54)*IF(Scenario!$E$6=Scenario!$M$3, Scenario!$E$10, 'Feeder inputs'!$H11)+('Growth forecasts'!G75-'Growth forecasts'!F75)*IF(Scenario!$E$6=Scenario!$M$3, Scenario!$E$11, 'Feeder inputs'!$I11)</f>
        <v>18.422905144159529</v>
      </c>
      <c r="H13" s="32">
        <f>('Growth forecasts'!H54-'Growth forecasts'!G54)*IF(Scenario!$E$6=Scenario!$M$3, Scenario!$E$10, 'Feeder inputs'!$H11)+('Growth forecasts'!H75-'Growth forecasts'!G75)*IF(Scenario!$E$6=Scenario!$M$3, Scenario!$E$11, 'Feeder inputs'!$I11)</f>
        <v>17.817694592408316</v>
      </c>
      <c r="I13" s="32">
        <f>('Growth forecasts'!I54-'Growth forecasts'!H54)*IF(Scenario!$E$6=Scenario!$M$3, Scenario!$E$10, 'Feeder inputs'!$H11)+('Growth forecasts'!I75-'Growth forecasts'!H75)*IF(Scenario!$E$6=Scenario!$M$3, Scenario!$E$11, 'Feeder inputs'!$I11)</f>
        <v>17.302729345380953</v>
      </c>
      <c r="J13" s="32">
        <f>('Growth forecasts'!J54-'Growth forecasts'!I54)*IF(Scenario!$E$6=Scenario!$M$3, Scenario!$E$10, 'Feeder inputs'!$H11)+('Growth forecasts'!J75-'Growth forecasts'!I75)*IF(Scenario!$E$6=Scenario!$M$3, Scenario!$E$11, 'Feeder inputs'!$I11)</f>
        <v>17.166746865483901</v>
      </c>
      <c r="K13" s="32">
        <f>('Growth forecasts'!K54-'Growth forecasts'!J54)*IF(Scenario!$E$6=Scenario!$M$3, Scenario!$E$10, 'Feeder inputs'!$H11)+('Growth forecasts'!K75-'Growth forecasts'!J75)*IF(Scenario!$E$6=Scenario!$M$3, Scenario!$E$11, 'Feeder inputs'!$I11)</f>
        <v>17.300827506243763</v>
      </c>
      <c r="L13" s="32">
        <f>('Growth forecasts'!L54-'Growth forecasts'!K54)*IF(Scenario!$E$6=Scenario!$M$3, Scenario!$E$10, 'Feeder inputs'!$H11)+('Growth forecasts'!L75-'Growth forecasts'!K75)*IF(Scenario!$E$6=Scenario!$M$3, Scenario!$E$11, 'Feeder inputs'!$I11)</f>
        <v>16.735586020853475</v>
      </c>
      <c r="M13" s="32">
        <f>('Growth forecasts'!M54-'Growth forecasts'!L54)*IF(Scenario!$E$6=Scenario!$M$3, Scenario!$E$10, 'Feeder inputs'!$H11)+('Growth forecasts'!M75-'Growth forecasts'!L75)*IF(Scenario!$E$6=Scenario!$M$3, Scenario!$E$11, 'Feeder inputs'!$I11)</f>
        <v>16.416162218684804</v>
      </c>
      <c r="N13" s="32">
        <f>('Growth forecasts'!N54-'Growth forecasts'!M54)*IF(Scenario!$E$6=Scenario!$M$3, Scenario!$E$10, 'Feeder inputs'!$H11)+('Growth forecasts'!N75-'Growth forecasts'!M75)*IF(Scenario!$E$6=Scenario!$M$3, Scenario!$E$11, 'Feeder inputs'!$I11)</f>
        <v>17.284314139631192</v>
      </c>
      <c r="O13" s="32">
        <f>('Growth forecasts'!O54-'Growth forecasts'!N54)*IF(Scenario!$E$6=Scenario!$M$3, Scenario!$E$10, 'Feeder inputs'!$H11)+('Growth forecasts'!O75-'Growth forecasts'!N75)*IF(Scenario!$E$6=Scenario!$M$3, Scenario!$E$11, 'Feeder inputs'!$I11)</f>
        <v>18.414301252746895</v>
      </c>
      <c r="P13" s="32">
        <f>('Growth forecasts'!P54-'Growth forecasts'!O54)*IF(Scenario!$E$6=Scenario!$M$3, Scenario!$E$10, 'Feeder inputs'!$H11)+('Growth forecasts'!P75-'Growth forecasts'!O75)*IF(Scenario!$E$6=Scenario!$M$3, Scenario!$E$11, 'Feeder inputs'!$I11)</f>
        <v>19.685570207177761</v>
      </c>
      <c r="Q13" s="32">
        <f>('Growth forecasts'!Q54-'Growth forecasts'!P54)*IF(Scenario!$E$6=Scenario!$M$3, Scenario!$E$10, 'Feeder inputs'!$H11)+('Growth forecasts'!Q75-'Growth forecasts'!P75)*IF(Scenario!$E$6=Scenario!$M$3, Scenario!$E$11, 'Feeder inputs'!$I11)</f>
        <v>19.755988722100142</v>
      </c>
      <c r="R13" s="32">
        <f>('Growth forecasts'!R54-'Growth forecasts'!Q54)*IF(Scenario!$E$6=Scenario!$M$3, Scenario!$E$10, 'Feeder inputs'!$H11)+('Growth forecasts'!R75-'Growth forecasts'!Q75)*IF(Scenario!$E$6=Scenario!$M$3, Scenario!$E$11, 'Feeder inputs'!$I11)</f>
        <v>18.638818131453945</v>
      </c>
      <c r="S13" s="32">
        <f>('Growth forecasts'!S54-'Growth forecasts'!R54)*IF(Scenario!$E$6=Scenario!$M$3, Scenario!$E$10, 'Feeder inputs'!$H11)+('Growth forecasts'!S75-'Growth forecasts'!R75)*IF(Scenario!$E$6=Scenario!$M$3, Scenario!$E$11, 'Feeder inputs'!$I11)</f>
        <v>17.523999934926223</v>
      </c>
      <c r="T13" s="32">
        <f>('Growth forecasts'!T54-'Growth forecasts'!S54)*IF(Scenario!$E$6=Scenario!$M$3, Scenario!$E$10, 'Feeder inputs'!$H11)+('Growth forecasts'!T75-'Growth forecasts'!S75)*IF(Scenario!$E$6=Scenario!$M$3, Scenario!$E$11, 'Feeder inputs'!$I11)</f>
        <v>16.502809809310861</v>
      </c>
      <c r="U13" s="32">
        <f>('Growth forecasts'!U54-'Growth forecasts'!T54)*IF(Scenario!$E$6=Scenario!$M$3, Scenario!$E$10, 'Feeder inputs'!$H11)+('Growth forecasts'!U75-'Growth forecasts'!T75)*IF(Scenario!$E$6=Scenario!$M$3, Scenario!$E$11, 'Feeder inputs'!$I11)</f>
        <v>15.55044619137675</v>
      </c>
      <c r="V13" s="32">
        <f>('Growth forecasts'!V54-'Growth forecasts'!U54)*IF(Scenario!$E$6=Scenario!$M$3, Scenario!$E$10, 'Feeder inputs'!$H11)+('Growth forecasts'!V75-'Growth forecasts'!U75)*IF(Scenario!$E$6=Scenario!$M$3, Scenario!$E$11, 'Feeder inputs'!$I11)</f>
        <v>14.696821797015673</v>
      </c>
      <c r="W13" s="32">
        <f>('Growth forecasts'!W54-'Growth forecasts'!V54)*IF(Scenario!$E$6=Scenario!$M$3, Scenario!$E$10, 'Feeder inputs'!$H11)+('Growth forecasts'!W75-'Growth forecasts'!V75)*IF(Scenario!$E$6=Scenario!$M$3, Scenario!$E$11, 'Feeder inputs'!$I11)</f>
        <v>15.080820878330996</v>
      </c>
      <c r="X13" s="32">
        <f>('Growth forecasts'!X54-'Growth forecasts'!W54)*IF(Scenario!$E$6=Scenario!$M$3, Scenario!$E$10, 'Feeder inputs'!$H11)+('Growth forecasts'!X75-'Growth forecasts'!W75)*IF(Scenario!$E$6=Scenario!$M$3, Scenario!$E$11, 'Feeder inputs'!$I11)</f>
        <v>15.474853101266149</v>
      </c>
      <c r="Y13" s="32">
        <f>('Growth forecasts'!Y54-'Growth forecasts'!X54)*IF(Scenario!$E$6=Scenario!$M$3, Scenario!$E$10, 'Feeder inputs'!$H11)+('Growth forecasts'!Y75-'Growth forecasts'!X75)*IF(Scenario!$E$6=Scenario!$M$3, Scenario!$E$11, 'Feeder inputs'!$I11)</f>
        <v>15.879180612101322</v>
      </c>
      <c r="Z13" s="32">
        <f>('Growth forecasts'!Z54-'Growth forecasts'!Y54)*IF(Scenario!$E$6=Scenario!$M$3, Scenario!$E$10, 'Feeder inputs'!$H11)+('Growth forecasts'!Z75-'Growth forecasts'!Y75)*IF(Scenario!$E$6=Scenario!$M$3, Scenario!$E$11, 'Feeder inputs'!$I11)</f>
        <v>16.29407240648402</v>
      </c>
      <c r="AA13" s="32">
        <f>('Growth forecasts'!AA54-'Growth forecasts'!Z54)*IF(Scenario!$E$6=Scenario!$M$3, Scenario!$E$10, 'Feeder inputs'!$H11)+('Growth forecasts'!AA75-'Growth forecasts'!Z75)*IF(Scenario!$E$6=Scenario!$M$3, Scenario!$E$11, 'Feeder inputs'!$I11)</f>
        <v>16.719804508389529</v>
      </c>
      <c r="AB13" s="32">
        <f>('Growth forecasts'!AB54-'Growth forecasts'!AA54)*IF(Scenario!$E$6=Scenario!$M$3, Scenario!$E$10, 'Feeder inputs'!$H11)+('Growth forecasts'!AB75-'Growth forecasts'!AA75)*IF(Scenario!$E$6=Scenario!$M$3, Scenario!$E$11, 'Feeder inputs'!$I11)</f>
        <v>17.156660153757457</v>
      </c>
      <c r="AC13" s="32">
        <f>('Growth forecasts'!AC54-'Growth forecasts'!AB54)*IF(Scenario!$E$6=Scenario!$M$3, Scenario!$E$10, 'Feeder inputs'!$H11)+('Growth forecasts'!AC75-'Growth forecasts'!AB75)*IF(Scenario!$E$6=Scenario!$M$3, Scenario!$E$11, 'Feeder inputs'!$I11)</f>
        <v>17.604929978926066</v>
      </c>
      <c r="AD13" s="32">
        <f>('Growth forecasts'!AD54-'Growth forecasts'!AC54)*IF(Scenario!$E$6=Scenario!$M$3, Scenario!$E$10, 'Feeder inputs'!$H11)+('Growth forecasts'!AD75-'Growth forecasts'!AC75)*IF(Scenario!$E$6=Scenario!$M$3, Scenario!$E$11, 'Feeder inputs'!$I11)</f>
        <v>18.064912213990056</v>
      </c>
      <c r="AE13" s="32">
        <f>('Growth forecasts'!AE54-'Growth forecasts'!AD54)*IF(Scenario!$E$6=Scenario!$M$3, Scenario!$E$10, 'Feeder inputs'!$H11)+('Growth forecasts'!AE75-'Growth forecasts'!AD75)*IF(Scenario!$E$6=Scenario!$M$3, Scenario!$E$11, 'Feeder inputs'!$I11)</f>
        <v>18.536912881210583</v>
      </c>
      <c r="AF13" s="32">
        <f>('Growth forecasts'!AF54-'Growth forecasts'!AE54)*IF(Scenario!$E$6=Scenario!$M$3, Scenario!$E$10, 'Feeder inputs'!$H11)+('Growth forecasts'!AF75-'Growth forecasts'!AE75)*IF(Scenario!$E$6=Scenario!$M$3, Scenario!$E$11, 'Feeder inputs'!$I11)</f>
        <v>19.021245998609629</v>
      </c>
      <c r="AG13" s="30"/>
    </row>
    <row r="14" spans="2:33" x14ac:dyDescent="0.35">
      <c r="B14" s="33" t="s">
        <v>22</v>
      </c>
      <c r="C14" t="s">
        <v>58</v>
      </c>
      <c r="D14">
        <f>'Feeder inputs'!F12</f>
        <v>86</v>
      </c>
      <c r="E14" s="32">
        <f>('Growth forecasts'!E55-'Growth forecasts'!D55)*IF(Scenario!$E$6=Scenario!$M$3, Scenario!$E$10, 'Feeder inputs'!$H12)+('Growth forecasts'!E76-'Growth forecasts'!D76)*IF(Scenario!$E$6=Scenario!$M$3, Scenario!$E$11, 'Feeder inputs'!$I12)</f>
        <v>24.288449116474226</v>
      </c>
      <c r="F14" s="32">
        <f>('Growth forecasts'!F55-'Growth forecasts'!E55)*IF(Scenario!$E$6=Scenario!$M$3, Scenario!$E$10, 'Feeder inputs'!$H12)+('Growth forecasts'!F76-'Growth forecasts'!E76)*IF(Scenario!$E$6=Scenario!$M$3, Scenario!$E$11, 'Feeder inputs'!$I12)</f>
        <v>24.288449116474254</v>
      </c>
      <c r="G14" s="32">
        <f>('Growth forecasts'!G55-'Growth forecasts'!F55)*IF(Scenario!$E$6=Scenario!$M$3, Scenario!$E$10, 'Feeder inputs'!$H12)+('Growth forecasts'!G76-'Growth forecasts'!F76)*IF(Scenario!$E$6=Scenario!$M$3, Scenario!$E$11, 'Feeder inputs'!$I12)</f>
        <v>10.917277122464895</v>
      </c>
      <c r="H14" s="32">
        <f>('Growth forecasts'!H55-'Growth forecasts'!G55)*IF(Scenario!$E$6=Scenario!$M$3, Scenario!$E$10, 'Feeder inputs'!$H12)+('Growth forecasts'!H76-'Growth forecasts'!G76)*IF(Scenario!$E$6=Scenario!$M$3, Scenario!$E$11, 'Feeder inputs'!$I12)</f>
        <v>10.558633832538248</v>
      </c>
      <c r="I14" s="32">
        <f>('Growth forecasts'!I55-'Growth forecasts'!H55)*IF(Scenario!$E$6=Scenario!$M$3, Scenario!$E$10, 'Feeder inputs'!$H12)+('Growth forecasts'!I76-'Growth forecasts'!H76)*IF(Scenario!$E$6=Scenario!$M$3, Scenario!$E$11, 'Feeder inputs'!$I12)</f>
        <v>10.253469241707222</v>
      </c>
      <c r="J14" s="32">
        <f>('Growth forecasts'!J55-'Growth forecasts'!I55)*IF(Scenario!$E$6=Scenario!$M$3, Scenario!$E$10, 'Feeder inputs'!$H12)+('Growth forecasts'!J76-'Growth forecasts'!I76)*IF(Scenario!$E$6=Scenario!$M$3, Scenario!$E$11, 'Feeder inputs'!$I12)</f>
        <v>10.172887031397892</v>
      </c>
      <c r="K14" s="32">
        <f>('Growth forecasts'!K55-'Growth forecasts'!J55)*IF(Scenario!$E$6=Scenario!$M$3, Scenario!$E$10, 'Feeder inputs'!$H12)+('Growth forecasts'!K76-'Growth forecasts'!J76)*IF(Scenario!$E$6=Scenario!$M$3, Scenario!$E$11, 'Feeder inputs'!$I12)</f>
        <v>10.252342225922234</v>
      </c>
      <c r="L14" s="32">
        <f>('Growth forecasts'!L55-'Growth forecasts'!K55)*IF(Scenario!$E$6=Scenario!$M$3, Scenario!$E$10, 'Feeder inputs'!$H12)+('Growth forecasts'!L76-'Growth forecasts'!K76)*IF(Scenario!$E$6=Scenario!$M$3, Scenario!$E$11, 'Feeder inputs'!$I12)</f>
        <v>9.9173843086539364</v>
      </c>
      <c r="M14" s="32">
        <f>('Growth forecasts'!M55-'Growth forecasts'!L55)*IF(Scenario!$E$6=Scenario!$M$3, Scenario!$E$10, 'Feeder inputs'!$H12)+('Growth forecasts'!M76-'Growth forecasts'!L76)*IF(Scenario!$E$6=Scenario!$M$3, Scenario!$E$11, 'Feeder inputs'!$I12)</f>
        <v>9.7280961295909947</v>
      </c>
      <c r="N14" s="32">
        <f>('Growth forecasts'!N55-'Growth forecasts'!M55)*IF(Scenario!$E$6=Scenario!$M$3, Scenario!$E$10, 'Feeder inputs'!$H12)+('Growth forecasts'!N76-'Growth forecasts'!M76)*IF(Scenario!$E$6=Scenario!$M$3, Scenario!$E$11, 'Feeder inputs'!$I12)</f>
        <v>10.242556527188896</v>
      </c>
      <c r="O14" s="32">
        <f>('Growth forecasts'!O55-'Growth forecasts'!N55)*IF(Scenario!$E$6=Scenario!$M$3, Scenario!$E$10, 'Feeder inputs'!$H12)+('Growth forecasts'!O76-'Growth forecasts'!N76)*IF(Scenario!$E$6=Scenario!$M$3, Scenario!$E$11, 'Feeder inputs'!$I12)</f>
        <v>10.912178520146313</v>
      </c>
      <c r="P14" s="32">
        <f>('Growth forecasts'!P55-'Growth forecasts'!O55)*IF(Scenario!$E$6=Scenario!$M$3, Scenario!$E$10, 'Feeder inputs'!$H12)+('Growth forecasts'!P76-'Growth forecasts'!O76)*IF(Scenario!$E$6=Scenario!$M$3, Scenario!$E$11, 'Feeder inputs'!$I12)</f>
        <v>11.665523085735003</v>
      </c>
      <c r="Q14" s="32">
        <f>('Growth forecasts'!Q55-'Growth forecasts'!P55)*IF(Scenario!$E$6=Scenario!$M$3, Scenario!$E$10, 'Feeder inputs'!$H12)+('Growth forecasts'!Q76-'Growth forecasts'!P76)*IF(Scenario!$E$6=Scenario!$M$3, Scenario!$E$11, 'Feeder inputs'!$I12)</f>
        <v>11.707252576059375</v>
      </c>
      <c r="R14" s="32">
        <f>('Growth forecasts'!R55-'Growth forecasts'!Q55)*IF(Scenario!$E$6=Scenario!$M$3, Scenario!$E$10, 'Feeder inputs'!$H12)+('Growth forecasts'!R76-'Growth forecasts'!Q76)*IF(Scenario!$E$6=Scenario!$M$3, Scenario!$E$11, 'Feeder inputs'!$I12)</f>
        <v>11.045225559380128</v>
      </c>
      <c r="S14" s="32">
        <f>('Growth forecasts'!S55-'Growth forecasts'!R55)*IF(Scenario!$E$6=Scenario!$M$3, Scenario!$E$10, 'Feeder inputs'!$H12)+('Growth forecasts'!S76-'Growth forecasts'!R76)*IF(Scenario!$E$6=Scenario!$M$3, Scenario!$E$11, 'Feeder inputs'!$I12)</f>
        <v>10.384592554030348</v>
      </c>
      <c r="T14" s="32">
        <f>('Growth forecasts'!T55-'Growth forecasts'!S55)*IF(Scenario!$E$6=Scenario!$M$3, Scenario!$E$10, 'Feeder inputs'!$H12)+('Growth forecasts'!T76-'Growth forecasts'!S76)*IF(Scenario!$E$6=Scenario!$M$3, Scenario!$E$11, 'Feeder inputs'!$I12)</f>
        <v>9.7794428499620381</v>
      </c>
      <c r="U14" s="32">
        <f>('Growth forecasts'!U55-'Growth forecasts'!T55)*IF(Scenario!$E$6=Scenario!$M$3, Scenario!$E$10, 'Feeder inputs'!$H12)+('Growth forecasts'!U76-'Growth forecasts'!T76)*IF(Scenario!$E$6=Scenario!$M$3, Scenario!$E$11, 'Feeder inputs'!$I12)</f>
        <v>9.2150792245195703</v>
      </c>
      <c r="V14" s="32">
        <f>('Growth forecasts'!V55-'Growth forecasts'!U55)*IF(Scenario!$E$6=Scenario!$M$3, Scenario!$E$10, 'Feeder inputs'!$H12)+('Growth forecasts'!V76-'Growth forecasts'!U76)*IF(Scenario!$E$6=Scenario!$M$3, Scenario!$E$11, 'Feeder inputs'!$I12)</f>
        <v>8.7092277315649085</v>
      </c>
      <c r="W14" s="32">
        <f>('Growth forecasts'!W55-'Growth forecasts'!V55)*IF(Scenario!$E$6=Scenario!$M$3, Scenario!$E$10, 'Feeder inputs'!$H12)+('Growth forecasts'!W76-'Growth forecasts'!V76)*IF(Scenario!$E$6=Scenario!$M$3, Scenario!$E$11, 'Feeder inputs'!$I12)</f>
        <v>8.9367827427146835</v>
      </c>
      <c r="X14" s="32">
        <f>('Growth forecasts'!X55-'Growth forecasts'!W55)*IF(Scenario!$E$6=Scenario!$M$3, Scenario!$E$10, 'Feeder inputs'!$H12)+('Growth forecasts'!X76-'Growth forecasts'!W76)*IF(Scenario!$E$6=Scenario!$M$3, Scenario!$E$11, 'Feeder inputs'!$I12)</f>
        <v>9.1702833192688331</v>
      </c>
      <c r="Y14" s="32">
        <f>('Growth forecasts'!Y55-'Growth forecasts'!X55)*IF(Scenario!$E$6=Scenario!$M$3, Scenario!$E$10, 'Feeder inputs'!$H12)+('Growth forecasts'!Y76-'Growth forecasts'!X76)*IF(Scenario!$E$6=Scenario!$M$3, Scenario!$E$11, 'Feeder inputs'!$I12)</f>
        <v>9.4098848071711814</v>
      </c>
      <c r="Z14" s="32">
        <f>('Growth forecasts'!Z55-'Growth forecasts'!Y55)*IF(Scenario!$E$6=Scenario!$M$3, Scenario!$E$10, 'Feeder inputs'!$H12)+('Growth forecasts'!Z76-'Growth forecasts'!Y76)*IF(Scenario!$E$6=Scenario!$M$3, Scenario!$E$11, 'Feeder inputs'!$I12)</f>
        <v>9.6557466112498105</v>
      </c>
      <c r="AA14" s="32">
        <f>('Growth forecasts'!AA55-'Growth forecasts'!Z55)*IF(Scenario!$E$6=Scenario!$M$3, Scenario!$E$10, 'Feeder inputs'!$H12)+('Growth forecasts'!AA76-'Growth forecasts'!Z76)*IF(Scenario!$E$6=Scenario!$M$3, Scenario!$E$11, 'Feeder inputs'!$I12)</f>
        <v>9.9080323012678946</v>
      </c>
      <c r="AB14" s="32">
        <f>('Growth forecasts'!AB55-'Growth forecasts'!AA55)*IF(Scenario!$E$6=Scenario!$M$3, Scenario!$E$10, 'Feeder inputs'!$H12)+('Growth forecasts'!AB76-'Growth forecasts'!AA76)*IF(Scenario!$E$6=Scenario!$M$3, Scenario!$E$11, 'Feeder inputs'!$I12)</f>
        <v>10.166909720745196</v>
      </c>
      <c r="AC14" s="32">
        <f>('Growth forecasts'!AC55-'Growth forecasts'!AB55)*IF(Scenario!$E$6=Scenario!$M$3, Scenario!$E$10, 'Feeder inputs'!$H12)+('Growth forecasts'!AC76-'Growth forecasts'!AB76)*IF(Scenario!$E$6=Scenario!$M$3, Scenario!$E$11, 'Feeder inputs'!$I12)</f>
        <v>10.432551098622866</v>
      </c>
      <c r="AD14" s="32">
        <f>('Growth forecasts'!AD55-'Growth forecasts'!AC55)*IF(Scenario!$E$6=Scenario!$M$3, Scenario!$E$10, 'Feeder inputs'!$H12)+('Growth forecasts'!AD76-'Growth forecasts'!AC76)*IF(Scenario!$E$6=Scenario!$M$3, Scenario!$E$11, 'Feeder inputs'!$I12)</f>
        <v>10.705133163845915</v>
      </c>
      <c r="AE14" s="32">
        <f>('Growth forecasts'!AE55-'Growth forecasts'!AD55)*IF(Scenario!$E$6=Scenario!$M$3, Scenario!$E$10, 'Feeder inputs'!$H12)+('Growth forecasts'!AE76-'Growth forecasts'!AD76)*IF(Scenario!$E$6=Scenario!$M$3, Scenario!$E$11, 'Feeder inputs'!$I12)</f>
        <v>10.984837262939607</v>
      </c>
      <c r="AF14" s="32">
        <f>('Growth forecasts'!AF55-'Growth forecasts'!AE55)*IF(Scenario!$E$6=Scenario!$M$3, Scenario!$E$10, 'Feeder inputs'!$H12)+('Growth forecasts'!AF76-'Growth forecasts'!AE76)*IF(Scenario!$E$6=Scenario!$M$3, Scenario!$E$11, 'Feeder inputs'!$I12)</f>
        <v>11.271849480657579</v>
      </c>
      <c r="AG14" s="30"/>
    </row>
    <row r="15" spans="2:33" x14ac:dyDescent="0.35">
      <c r="B15" s="33" t="s">
        <v>76</v>
      </c>
      <c r="C15" t="s">
        <v>58</v>
      </c>
      <c r="D15">
        <f>'Feeder inputs'!F13</f>
        <v>160</v>
      </c>
      <c r="E15" s="32">
        <f>('Growth forecasts'!E56-'Growth forecasts'!D56)*IF(Scenario!$E$6=Scenario!$M$3, Scenario!$E$10, 'Feeder inputs'!$H13)+('Growth forecasts'!E77-'Growth forecasts'!D77)*IF(Scenario!$E$6=Scenario!$M$3, Scenario!$E$11, 'Feeder inputs'!$I13)</f>
        <v>42.504785953829924</v>
      </c>
      <c r="F15" s="32">
        <f>('Growth forecasts'!F56-'Growth forecasts'!E56)*IF(Scenario!$E$6=Scenario!$M$3, Scenario!$E$10, 'Feeder inputs'!$H13)+('Growth forecasts'!F77-'Growth forecasts'!E77)*IF(Scenario!$E$6=Scenario!$M$3, Scenario!$E$11, 'Feeder inputs'!$I13)</f>
        <v>42.504785953829924</v>
      </c>
      <c r="G15" s="32">
        <f>('Growth forecasts'!G56-'Growth forecasts'!F56)*IF(Scenario!$E$6=Scenario!$M$3, Scenario!$E$10, 'Feeder inputs'!$H13)+('Growth forecasts'!G77-'Growth forecasts'!F77)*IF(Scenario!$E$6=Scenario!$M$3, Scenario!$E$11, 'Feeder inputs'!$I13)</f>
        <v>19.105234964313581</v>
      </c>
      <c r="H15" s="32">
        <f>('Growth forecasts'!H56-'Growth forecasts'!G56)*IF(Scenario!$E$6=Scenario!$M$3, Scenario!$E$10, 'Feeder inputs'!$H13)+('Growth forecasts'!H77-'Growth forecasts'!G77)*IF(Scenario!$E$6=Scenario!$M$3, Scenario!$E$11, 'Feeder inputs'!$I13)</f>
        <v>18.477609206941963</v>
      </c>
      <c r="I15" s="32">
        <f>('Growth forecasts'!I56-'Growth forecasts'!H56)*IF(Scenario!$E$6=Scenario!$M$3, Scenario!$E$10, 'Feeder inputs'!$H13)+('Growth forecasts'!I77-'Growth forecasts'!H77)*IF(Scenario!$E$6=Scenario!$M$3, Scenario!$E$11, 'Feeder inputs'!$I13)</f>
        <v>17.943571172987618</v>
      </c>
      <c r="J15" s="32">
        <f>('Growth forecasts'!J56-'Growth forecasts'!I56)*IF(Scenario!$E$6=Scenario!$M$3, Scenario!$E$10, 'Feeder inputs'!$H13)+('Growth forecasts'!J77-'Growth forecasts'!I77)*IF(Scenario!$E$6=Scenario!$M$3, Scenario!$E$11, 'Feeder inputs'!$I13)</f>
        <v>17.802552304946289</v>
      </c>
      <c r="K15" s="32">
        <f>('Growth forecasts'!K56-'Growth forecasts'!J56)*IF(Scenario!$E$6=Scenario!$M$3, Scenario!$E$10, 'Feeder inputs'!$H13)+('Growth forecasts'!K77-'Growth forecasts'!J77)*IF(Scenario!$E$6=Scenario!$M$3, Scenario!$E$11, 'Feeder inputs'!$I13)</f>
        <v>17.941598895363882</v>
      </c>
      <c r="L15" s="32">
        <f>('Growth forecasts'!L56-'Growth forecasts'!K56)*IF(Scenario!$E$6=Scenario!$M$3, Scenario!$E$10, 'Feeder inputs'!$H13)+('Growth forecasts'!L77-'Growth forecasts'!K77)*IF(Scenario!$E$6=Scenario!$M$3, Scenario!$E$11, 'Feeder inputs'!$I13)</f>
        <v>17.355422540144389</v>
      </c>
      <c r="M15" s="32">
        <f>('Growth forecasts'!M56-'Growth forecasts'!L56)*IF(Scenario!$E$6=Scenario!$M$3, Scenario!$E$10, 'Feeder inputs'!$H13)+('Growth forecasts'!M77-'Growth forecasts'!L77)*IF(Scenario!$E$6=Scenario!$M$3, Scenario!$E$11, 'Feeder inputs'!$I13)</f>
        <v>17.024168226784241</v>
      </c>
      <c r="N15" s="32">
        <f>('Growth forecasts'!N56-'Growth forecasts'!M56)*IF(Scenario!$E$6=Scenario!$M$3, Scenario!$E$10, 'Feeder inputs'!$H13)+('Growth forecasts'!N77-'Growth forecasts'!M77)*IF(Scenario!$E$6=Scenario!$M$3, Scenario!$E$11, 'Feeder inputs'!$I13)</f>
        <v>17.924473922580546</v>
      </c>
      <c r="O15" s="32">
        <f>('Growth forecasts'!O56-'Growth forecasts'!N56)*IF(Scenario!$E$6=Scenario!$M$3, Scenario!$E$10, 'Feeder inputs'!$H13)+('Growth forecasts'!O77-'Growth forecasts'!N77)*IF(Scenario!$E$6=Scenario!$M$3, Scenario!$E$11, 'Feeder inputs'!$I13)</f>
        <v>19.096312410256076</v>
      </c>
      <c r="P15" s="32">
        <f>('Growth forecasts'!P56-'Growth forecasts'!O56)*IF(Scenario!$E$6=Scenario!$M$3, Scenario!$E$10, 'Feeder inputs'!$H13)+('Growth forecasts'!P77-'Growth forecasts'!O77)*IF(Scenario!$E$6=Scenario!$M$3, Scenario!$E$11, 'Feeder inputs'!$I13)</f>
        <v>20.414665400036199</v>
      </c>
      <c r="Q15" s="32">
        <f>('Growth forecasts'!Q56-'Growth forecasts'!P56)*IF(Scenario!$E$6=Scenario!$M$3, Scenario!$E$10, 'Feeder inputs'!$H13)+('Growth forecasts'!Q77-'Growth forecasts'!P77)*IF(Scenario!$E$6=Scenario!$M$3, Scenario!$E$11, 'Feeder inputs'!$I13)</f>
        <v>20.487692008103863</v>
      </c>
      <c r="R15" s="32">
        <f>('Growth forecasts'!R56-'Growth forecasts'!Q56)*IF(Scenario!$E$6=Scenario!$M$3, Scenario!$E$10, 'Feeder inputs'!$H13)+('Growth forecasts'!R77-'Growth forecasts'!Q77)*IF(Scenario!$E$6=Scenario!$M$3, Scenario!$E$11, 'Feeder inputs'!$I13)</f>
        <v>19.329144728915253</v>
      </c>
      <c r="S15" s="32">
        <f>('Growth forecasts'!S56-'Growth forecasts'!R56)*IF(Scenario!$E$6=Scenario!$M$3, Scenario!$E$10, 'Feeder inputs'!$H13)+('Growth forecasts'!S77-'Growth forecasts'!R77)*IF(Scenario!$E$6=Scenario!$M$3, Scenario!$E$11, 'Feeder inputs'!$I13)</f>
        <v>18.173036969553095</v>
      </c>
      <c r="T15" s="32">
        <f>('Growth forecasts'!T56-'Growth forecasts'!S56)*IF(Scenario!$E$6=Scenario!$M$3, Scenario!$E$10, 'Feeder inputs'!$H13)+('Growth forecasts'!T77-'Growth forecasts'!S77)*IF(Scenario!$E$6=Scenario!$M$3, Scenario!$E$11, 'Feeder inputs'!$I13)</f>
        <v>17.114024987433595</v>
      </c>
      <c r="U15" s="32">
        <f>('Growth forecasts'!U56-'Growth forecasts'!T56)*IF(Scenario!$E$6=Scenario!$M$3, Scenario!$E$10, 'Feeder inputs'!$H13)+('Growth forecasts'!U77-'Growth forecasts'!T77)*IF(Scenario!$E$6=Scenario!$M$3, Scenario!$E$11, 'Feeder inputs'!$I13)</f>
        <v>16.126388642909205</v>
      </c>
      <c r="V15" s="32">
        <f>('Growth forecasts'!V56-'Growth forecasts'!U56)*IF(Scenario!$E$6=Scenario!$M$3, Scenario!$E$10, 'Feeder inputs'!$H13)+('Growth forecasts'!V77-'Growth forecasts'!U77)*IF(Scenario!$E$6=Scenario!$M$3, Scenario!$E$11, 'Feeder inputs'!$I13)</f>
        <v>15.241148530238547</v>
      </c>
      <c r="W15" s="32">
        <f>('Growth forecasts'!W56-'Growth forecasts'!V56)*IF(Scenario!$E$6=Scenario!$M$3, Scenario!$E$10, 'Feeder inputs'!$H13)+('Growth forecasts'!W77-'Growth forecasts'!V77)*IF(Scenario!$E$6=Scenario!$M$3, Scenario!$E$11, 'Feeder inputs'!$I13)</f>
        <v>15.639369799750739</v>
      </c>
      <c r="X15" s="32">
        <f>('Growth forecasts'!X56-'Growth forecasts'!W56)*IF(Scenario!$E$6=Scenario!$M$3, Scenario!$E$10, 'Feeder inputs'!$H13)+('Growth forecasts'!X77-'Growth forecasts'!W77)*IF(Scenario!$E$6=Scenario!$M$3, Scenario!$E$11, 'Feeder inputs'!$I13)</f>
        <v>16.04799580872043</v>
      </c>
      <c r="Y15" s="32">
        <f>('Growth forecasts'!Y56-'Growth forecasts'!X56)*IF(Scenario!$E$6=Scenario!$M$3, Scenario!$E$10, 'Feeder inputs'!$H13)+('Growth forecasts'!Y77-'Growth forecasts'!X77)*IF(Scenario!$E$6=Scenario!$M$3, Scenario!$E$11, 'Feeder inputs'!$I13)</f>
        <v>16.467298412549553</v>
      </c>
      <c r="Z15" s="32">
        <f>('Growth forecasts'!Z56-'Growth forecasts'!Y56)*IF(Scenario!$E$6=Scenario!$M$3, Scenario!$E$10, 'Feeder inputs'!$H13)+('Growth forecasts'!Z77-'Growth forecasts'!Y77)*IF(Scenario!$E$6=Scenario!$M$3, Scenario!$E$11, 'Feeder inputs'!$I13)</f>
        <v>16.89755656968714</v>
      </c>
      <c r="AA15" s="32">
        <f>('Growth forecasts'!AA56-'Growth forecasts'!Z56)*IF(Scenario!$E$6=Scenario!$M$3, Scenario!$E$10, 'Feeder inputs'!$H13)+('Growth forecasts'!AA77-'Growth forecasts'!Z77)*IF(Scenario!$E$6=Scenario!$M$3, Scenario!$E$11, 'Feeder inputs'!$I13)</f>
        <v>17.339056527218872</v>
      </c>
      <c r="AB15" s="32">
        <f>('Growth forecasts'!AB56-'Growth forecasts'!AA56)*IF(Scenario!$E$6=Scenario!$M$3, Scenario!$E$10, 'Feeder inputs'!$H13)+('Growth forecasts'!AB77-'Growth forecasts'!AA77)*IF(Scenario!$E$6=Scenario!$M$3, Scenario!$E$11, 'Feeder inputs'!$I13)</f>
        <v>17.792092011304135</v>
      </c>
      <c r="AC15" s="32">
        <f>('Growth forecasts'!AC56-'Growth forecasts'!AB56)*IF(Scenario!$E$6=Scenario!$M$3, Scenario!$E$10, 'Feeder inputs'!$H13)+('Growth forecasts'!AC77-'Growth forecasts'!AB77)*IF(Scenario!$E$6=Scenario!$M$3, Scenario!$E$11, 'Feeder inputs'!$I13)</f>
        <v>18.256964422590045</v>
      </c>
      <c r="AD15" s="32">
        <f>('Growth forecasts'!AD56-'Growth forecasts'!AC56)*IF(Scenario!$E$6=Scenario!$M$3, Scenario!$E$10, 'Feeder inputs'!$H13)+('Growth forecasts'!AD77-'Growth forecasts'!AC77)*IF(Scenario!$E$6=Scenario!$M$3, Scenario!$E$11, 'Feeder inputs'!$I13)</f>
        <v>18.733983036730365</v>
      </c>
      <c r="AE15" s="32">
        <f>('Growth forecasts'!AE56-'Growth forecasts'!AD56)*IF(Scenario!$E$6=Scenario!$M$3, Scenario!$E$10, 'Feeder inputs'!$H13)+('Growth forecasts'!AE77-'Growth forecasts'!AD77)*IF(Scenario!$E$6=Scenario!$M$3, Scenario!$E$11, 'Feeder inputs'!$I13)</f>
        <v>19.223465210144354</v>
      </c>
      <c r="AF15" s="32">
        <f>('Growth forecasts'!AF56-'Growth forecasts'!AE56)*IF(Scenario!$E$6=Scenario!$M$3, Scenario!$E$10, 'Feeder inputs'!$H13)+('Growth forecasts'!AF77-'Growth forecasts'!AE77)*IF(Scenario!$E$6=Scenario!$M$3, Scenario!$E$11, 'Feeder inputs'!$I13)</f>
        <v>19.725736591150735</v>
      </c>
      <c r="AG15" s="30"/>
    </row>
    <row r="16" spans="2:33" x14ac:dyDescent="0.35">
      <c r="B16" s="33" t="s">
        <v>24</v>
      </c>
      <c r="C16" t="s">
        <v>58</v>
      </c>
      <c r="D16">
        <f>'Feeder inputs'!F14</f>
        <v>76</v>
      </c>
      <c r="E16" s="32">
        <f>('Growth forecasts'!E57-'Growth forecasts'!D57)*IF(Scenario!$E$6=Scenario!$M$3, Scenario!$E$10, 'Feeder inputs'!$H14)+('Growth forecasts'!E78-'Growth forecasts'!D78)*IF(Scenario!$E$6=Scenario!$M$3, Scenario!$E$11, 'Feeder inputs'!$I14)</f>
        <v>30.360561395592782</v>
      </c>
      <c r="F16" s="32">
        <f>('Growth forecasts'!F57-'Growth forecasts'!E57)*IF(Scenario!$E$6=Scenario!$M$3, Scenario!$E$10, 'Feeder inputs'!$H14)+('Growth forecasts'!F78-'Growth forecasts'!E78)*IF(Scenario!$E$6=Scenario!$M$3, Scenario!$E$11, 'Feeder inputs'!$I14)</f>
        <v>30.360561395592811</v>
      </c>
      <c r="G16" s="32">
        <f>('Growth forecasts'!G57-'Growth forecasts'!F57)*IF(Scenario!$E$6=Scenario!$M$3, Scenario!$E$10, 'Feeder inputs'!$H14)+('Growth forecasts'!G78-'Growth forecasts'!F78)*IF(Scenario!$E$6=Scenario!$M$3, Scenario!$E$11, 'Feeder inputs'!$I14)</f>
        <v>13.646596403081134</v>
      </c>
      <c r="H16" s="32">
        <f>('Growth forecasts'!H57-'Growth forecasts'!G57)*IF(Scenario!$E$6=Scenario!$M$3, Scenario!$E$10, 'Feeder inputs'!$H14)+('Growth forecasts'!H78-'Growth forecasts'!G78)*IF(Scenario!$E$6=Scenario!$M$3, Scenario!$E$11, 'Feeder inputs'!$I14)</f>
        <v>13.198292290672839</v>
      </c>
      <c r="I16" s="32">
        <f>('Growth forecasts'!I57-'Growth forecasts'!H57)*IF(Scenario!$E$6=Scenario!$M$3, Scenario!$E$10, 'Feeder inputs'!$H14)+('Growth forecasts'!I78-'Growth forecasts'!H78)*IF(Scenario!$E$6=Scenario!$M$3, Scenario!$E$11, 'Feeder inputs'!$I14)</f>
        <v>12.816836552134021</v>
      </c>
      <c r="J16" s="32">
        <f>('Growth forecasts'!J57-'Growth forecasts'!I57)*IF(Scenario!$E$6=Scenario!$M$3, Scenario!$E$10, 'Feeder inputs'!$H14)+('Growth forecasts'!J78-'Growth forecasts'!I78)*IF(Scenario!$E$6=Scenario!$M$3, Scenario!$E$11, 'Feeder inputs'!$I14)</f>
        <v>12.716108789247357</v>
      </c>
      <c r="K16" s="32">
        <f>('Growth forecasts'!K57-'Growth forecasts'!J57)*IF(Scenario!$E$6=Scenario!$M$3, Scenario!$E$10, 'Feeder inputs'!$H14)+('Growth forecasts'!K78-'Growth forecasts'!J78)*IF(Scenario!$E$6=Scenario!$M$3, Scenario!$E$11, 'Feeder inputs'!$I14)</f>
        <v>12.815427782402764</v>
      </c>
      <c r="L16" s="32">
        <f>('Growth forecasts'!L57-'Growth forecasts'!K57)*IF(Scenario!$E$6=Scenario!$M$3, Scenario!$E$10, 'Feeder inputs'!$H14)+('Growth forecasts'!L78-'Growth forecasts'!K78)*IF(Scenario!$E$6=Scenario!$M$3, Scenario!$E$11, 'Feeder inputs'!$I14)</f>
        <v>12.39673038581742</v>
      </c>
      <c r="M16" s="32">
        <f>('Growth forecasts'!M57-'Growth forecasts'!L57)*IF(Scenario!$E$6=Scenario!$M$3, Scenario!$E$10, 'Feeder inputs'!$H14)+('Growth forecasts'!M78-'Growth forecasts'!L78)*IF(Scenario!$E$6=Scenario!$M$3, Scenario!$E$11, 'Feeder inputs'!$I14)</f>
        <v>12.160120161988743</v>
      </c>
      <c r="N16" s="32">
        <f>('Growth forecasts'!N57-'Growth forecasts'!M57)*IF(Scenario!$E$6=Scenario!$M$3, Scenario!$E$10, 'Feeder inputs'!$H14)+('Growth forecasts'!N78-'Growth forecasts'!M78)*IF(Scenario!$E$6=Scenario!$M$3, Scenario!$E$11, 'Feeder inputs'!$I14)</f>
        <v>12.803195658986112</v>
      </c>
      <c r="O16" s="32">
        <f>('Growth forecasts'!O57-'Growth forecasts'!N57)*IF(Scenario!$E$6=Scenario!$M$3, Scenario!$E$10, 'Feeder inputs'!$H14)+('Growth forecasts'!O78-'Growth forecasts'!N78)*IF(Scenario!$E$6=Scenario!$M$3, Scenario!$E$11, 'Feeder inputs'!$I14)</f>
        <v>13.640223150182919</v>
      </c>
      <c r="P16" s="32">
        <f>('Growth forecasts'!P57-'Growth forecasts'!O57)*IF(Scenario!$E$6=Scenario!$M$3, Scenario!$E$10, 'Feeder inputs'!$H14)+('Growth forecasts'!P78-'Growth forecasts'!O78)*IF(Scenario!$E$6=Scenario!$M$3, Scenario!$E$11, 'Feeder inputs'!$I14)</f>
        <v>14.581903857168754</v>
      </c>
      <c r="Q16" s="32">
        <f>('Growth forecasts'!Q57-'Growth forecasts'!P57)*IF(Scenario!$E$6=Scenario!$M$3, Scenario!$E$10, 'Feeder inputs'!$H14)+('Growth forecasts'!Q78-'Growth forecasts'!P78)*IF(Scenario!$E$6=Scenario!$M$3, Scenario!$E$11, 'Feeder inputs'!$I14)</f>
        <v>14.634065720074204</v>
      </c>
      <c r="R16" s="32">
        <f>('Growth forecasts'!R57-'Growth forecasts'!Q57)*IF(Scenario!$E$6=Scenario!$M$3, Scenario!$E$10, 'Feeder inputs'!$H14)+('Growth forecasts'!R78-'Growth forecasts'!Q78)*IF(Scenario!$E$6=Scenario!$M$3, Scenario!$E$11, 'Feeder inputs'!$I14)</f>
        <v>13.806531949225132</v>
      </c>
      <c r="S16" s="32">
        <f>('Growth forecasts'!S57-'Growth forecasts'!R57)*IF(Scenario!$E$6=Scenario!$M$3, Scenario!$E$10, 'Feeder inputs'!$H14)+('Growth forecasts'!S78-'Growth forecasts'!R78)*IF(Scenario!$E$6=Scenario!$M$3, Scenario!$E$11, 'Feeder inputs'!$I14)</f>
        <v>12.98074069253795</v>
      </c>
      <c r="T16" s="32">
        <f>('Growth forecasts'!T57-'Growth forecasts'!S57)*IF(Scenario!$E$6=Scenario!$M$3, Scenario!$E$10, 'Feeder inputs'!$H14)+('Growth forecasts'!T78-'Growth forecasts'!S78)*IF(Scenario!$E$6=Scenario!$M$3, Scenario!$E$11, 'Feeder inputs'!$I14)</f>
        <v>12.224303562452519</v>
      </c>
      <c r="U16" s="32">
        <f>('Growth forecasts'!U57-'Growth forecasts'!T57)*IF(Scenario!$E$6=Scenario!$M$3, Scenario!$E$10, 'Feeder inputs'!$H14)+('Growth forecasts'!U78-'Growth forecasts'!T78)*IF(Scenario!$E$6=Scenario!$M$3, Scenario!$E$11, 'Feeder inputs'!$I14)</f>
        <v>11.518849030649449</v>
      </c>
      <c r="V16" s="32">
        <f>('Growth forecasts'!V57-'Growth forecasts'!U57)*IF(Scenario!$E$6=Scenario!$M$3, Scenario!$E$10, 'Feeder inputs'!$H14)+('Growth forecasts'!V78-'Growth forecasts'!U78)*IF(Scenario!$E$6=Scenario!$M$3, Scenario!$E$11, 'Feeder inputs'!$I14)</f>
        <v>10.886534664456121</v>
      </c>
      <c r="W16" s="32">
        <f>('Growth forecasts'!W57-'Growth forecasts'!V57)*IF(Scenario!$E$6=Scenario!$M$3, Scenario!$E$10, 'Feeder inputs'!$H14)+('Growth forecasts'!W78-'Growth forecasts'!V78)*IF(Scenario!$E$6=Scenario!$M$3, Scenario!$E$11, 'Feeder inputs'!$I14)</f>
        <v>11.170978428393369</v>
      </c>
      <c r="X16" s="32">
        <f>('Growth forecasts'!X57-'Growth forecasts'!W57)*IF(Scenario!$E$6=Scenario!$M$3, Scenario!$E$10, 'Feeder inputs'!$H14)+('Growth forecasts'!X78-'Growth forecasts'!W78)*IF(Scenario!$E$6=Scenario!$M$3, Scenario!$E$11, 'Feeder inputs'!$I14)</f>
        <v>11.46285414908607</v>
      </c>
      <c r="Y16" s="32">
        <f>('Growth forecasts'!Y57-'Growth forecasts'!X57)*IF(Scenario!$E$6=Scenario!$M$3, Scenario!$E$10, 'Feeder inputs'!$H14)+('Growth forecasts'!Y78-'Growth forecasts'!X78)*IF(Scenario!$E$6=Scenario!$M$3, Scenario!$E$11, 'Feeder inputs'!$I14)</f>
        <v>11.762356008963934</v>
      </c>
      <c r="Z16" s="32">
        <f>('Growth forecasts'!Z57-'Growth forecasts'!Y57)*IF(Scenario!$E$6=Scenario!$M$3, Scenario!$E$10, 'Feeder inputs'!$H14)+('Growth forecasts'!Z78-'Growth forecasts'!Y78)*IF(Scenario!$E$6=Scenario!$M$3, Scenario!$E$11, 'Feeder inputs'!$I14)</f>
        <v>12.069683264062235</v>
      </c>
      <c r="AA16" s="32">
        <f>('Growth forecasts'!AA57-'Growth forecasts'!Z57)*IF(Scenario!$E$6=Scenario!$M$3, Scenario!$E$10, 'Feeder inputs'!$H14)+('Growth forecasts'!AA78-'Growth forecasts'!Z78)*IF(Scenario!$E$6=Scenario!$M$3, Scenario!$E$11, 'Feeder inputs'!$I14)</f>
        <v>12.385040376584868</v>
      </c>
      <c r="AB16" s="32">
        <f>('Growth forecasts'!AB57-'Growth forecasts'!AA57)*IF(Scenario!$E$6=Scenario!$M$3, Scenario!$E$10, 'Feeder inputs'!$H14)+('Growth forecasts'!AB78-'Growth forecasts'!AA78)*IF(Scenario!$E$6=Scenario!$M$3, Scenario!$E$11, 'Feeder inputs'!$I14)</f>
        <v>12.708637150931509</v>
      </c>
      <c r="AC16" s="32">
        <f>('Growth forecasts'!AC57-'Growth forecasts'!AB57)*IF(Scenario!$E$6=Scenario!$M$3, Scenario!$E$10, 'Feeder inputs'!$H14)+('Growth forecasts'!AC78-'Growth forecasts'!AB78)*IF(Scenario!$E$6=Scenario!$M$3, Scenario!$E$11, 'Feeder inputs'!$I14)</f>
        <v>13.040688873278611</v>
      </c>
      <c r="AD16" s="32">
        <f>('Growth forecasts'!AD57-'Growth forecasts'!AC57)*IF(Scenario!$E$6=Scenario!$M$3, Scenario!$E$10, 'Feeder inputs'!$H14)+('Growth forecasts'!AD78-'Growth forecasts'!AC78)*IF(Scenario!$E$6=Scenario!$M$3, Scenario!$E$11, 'Feeder inputs'!$I14)</f>
        <v>13.381416454807436</v>
      </c>
      <c r="AE16" s="32">
        <f>('Growth forecasts'!AE57-'Growth forecasts'!AD57)*IF(Scenario!$E$6=Scenario!$M$3, Scenario!$E$10, 'Feeder inputs'!$H14)+('Growth forecasts'!AE78-'Growth forecasts'!AD78)*IF(Scenario!$E$6=Scenario!$M$3, Scenario!$E$11, 'Feeder inputs'!$I14)</f>
        <v>13.731046578674523</v>
      </c>
      <c r="AF16" s="32">
        <f>('Growth forecasts'!AF57-'Growth forecasts'!AE57)*IF(Scenario!$E$6=Scenario!$M$3, Scenario!$E$10, 'Feeder inputs'!$H14)+('Growth forecasts'!AF78-'Growth forecasts'!AE78)*IF(Scenario!$E$6=Scenario!$M$3, Scenario!$E$11, 'Feeder inputs'!$I14)</f>
        <v>14.089811850822002</v>
      </c>
      <c r="AG16" s="30"/>
    </row>
    <row r="17" spans="2:33" x14ac:dyDescent="0.35">
      <c r="B17" s="33" t="s">
        <v>25</v>
      </c>
      <c r="C17" t="s">
        <v>58</v>
      </c>
      <c r="D17">
        <f>'Feeder inputs'!F15</f>
        <v>130</v>
      </c>
      <c r="E17" s="32">
        <f>('Growth forecasts'!E58-'Growth forecasts'!D58)*IF(Scenario!$E$6=Scenario!$M$3, Scenario!$E$10, 'Feeder inputs'!$H15)+('Growth forecasts'!E79-'Growth forecasts'!D79)*IF(Scenario!$E$6=Scenario!$M$3, Scenario!$E$11, 'Feeder inputs'!$I15)</f>
        <v>36.432673674711339</v>
      </c>
      <c r="F17" s="32">
        <f>('Growth forecasts'!F58-'Growth forecasts'!E58)*IF(Scenario!$E$6=Scenario!$M$3, Scenario!$E$10, 'Feeder inputs'!$H15)+('Growth forecasts'!F79-'Growth forecasts'!E79)*IF(Scenario!$E$6=Scenario!$M$3, Scenario!$E$11, 'Feeder inputs'!$I15)</f>
        <v>36.432673674711396</v>
      </c>
      <c r="G17" s="32">
        <f>('Growth forecasts'!G58-'Growth forecasts'!F58)*IF(Scenario!$E$6=Scenario!$M$3, Scenario!$E$10, 'Feeder inputs'!$H15)+('Growth forecasts'!G79-'Growth forecasts'!F79)*IF(Scenario!$E$6=Scenario!$M$3, Scenario!$E$11, 'Feeder inputs'!$I15)</f>
        <v>16.375915683697372</v>
      </c>
      <c r="H17" s="32">
        <f>('Growth forecasts'!H58-'Growth forecasts'!G58)*IF(Scenario!$E$6=Scenario!$M$3, Scenario!$E$10, 'Feeder inputs'!$H15)+('Growth forecasts'!H79-'Growth forecasts'!G79)*IF(Scenario!$E$6=Scenario!$M$3, Scenario!$E$11, 'Feeder inputs'!$I15)</f>
        <v>15.837950748807373</v>
      </c>
      <c r="I17" s="32">
        <f>('Growth forecasts'!I58-'Growth forecasts'!H58)*IF(Scenario!$E$6=Scenario!$M$3, Scenario!$E$10, 'Feeder inputs'!$H15)+('Growth forecasts'!I79-'Growth forecasts'!H79)*IF(Scenario!$E$6=Scenario!$M$3, Scenario!$E$11, 'Feeder inputs'!$I15)</f>
        <v>15.380203862560847</v>
      </c>
      <c r="J17" s="32">
        <f>('Growth forecasts'!J58-'Growth forecasts'!I58)*IF(Scenario!$E$6=Scenario!$M$3, Scenario!$E$10, 'Feeder inputs'!$H15)+('Growth forecasts'!J79-'Growth forecasts'!I79)*IF(Scenario!$E$6=Scenario!$M$3, Scenario!$E$11, 'Feeder inputs'!$I15)</f>
        <v>15.259330547096795</v>
      </c>
      <c r="K17" s="32">
        <f>('Growth forecasts'!K58-'Growth forecasts'!J58)*IF(Scenario!$E$6=Scenario!$M$3, Scenario!$E$10, 'Feeder inputs'!$H15)+('Growth forecasts'!K79-'Growth forecasts'!J79)*IF(Scenario!$E$6=Scenario!$M$3, Scenario!$E$11, 'Feeder inputs'!$I15)</f>
        <v>15.378513338883351</v>
      </c>
      <c r="L17" s="32">
        <f>('Growth forecasts'!L58-'Growth forecasts'!K58)*IF(Scenario!$E$6=Scenario!$M$3, Scenario!$E$10, 'Feeder inputs'!$H15)+('Growth forecasts'!L79-'Growth forecasts'!K79)*IF(Scenario!$E$6=Scenario!$M$3, Scenario!$E$11, 'Feeder inputs'!$I15)</f>
        <v>14.876076462980905</v>
      </c>
      <c r="M17" s="32">
        <f>('Growth forecasts'!M58-'Growth forecasts'!L58)*IF(Scenario!$E$6=Scenario!$M$3, Scenario!$E$10, 'Feeder inputs'!$H15)+('Growth forecasts'!M79-'Growth forecasts'!L79)*IF(Scenario!$E$6=Scenario!$M$3, Scenario!$E$11, 'Feeder inputs'!$I15)</f>
        <v>14.592144194386492</v>
      </c>
      <c r="N17" s="32">
        <f>('Growth forecasts'!N58-'Growth forecasts'!M58)*IF(Scenario!$E$6=Scenario!$M$3, Scenario!$E$10, 'Feeder inputs'!$H15)+('Growth forecasts'!N79-'Growth forecasts'!M79)*IF(Scenario!$E$6=Scenario!$M$3, Scenario!$E$11, 'Feeder inputs'!$I15)</f>
        <v>15.363834790783301</v>
      </c>
      <c r="O17" s="32">
        <f>('Growth forecasts'!O58-'Growth forecasts'!N58)*IF(Scenario!$E$6=Scenario!$M$3, Scenario!$E$10, 'Feeder inputs'!$H15)+('Growth forecasts'!O79-'Growth forecasts'!N79)*IF(Scenario!$E$6=Scenario!$M$3, Scenario!$E$11, 'Feeder inputs'!$I15)</f>
        <v>16.368267780219469</v>
      </c>
      <c r="P17" s="32">
        <f>('Growth forecasts'!P58-'Growth forecasts'!O58)*IF(Scenario!$E$6=Scenario!$M$3, Scenario!$E$10, 'Feeder inputs'!$H15)+('Growth forecasts'!P79-'Growth forecasts'!O79)*IF(Scenario!$E$6=Scenario!$M$3, Scenario!$E$11, 'Feeder inputs'!$I15)</f>
        <v>17.498284628602448</v>
      </c>
      <c r="Q17" s="32">
        <f>('Growth forecasts'!Q58-'Growth forecasts'!P58)*IF(Scenario!$E$6=Scenario!$M$3, Scenario!$E$10, 'Feeder inputs'!$H15)+('Growth forecasts'!Q79-'Growth forecasts'!P79)*IF(Scenario!$E$6=Scenario!$M$3, Scenario!$E$11, 'Feeder inputs'!$I15)</f>
        <v>17.560878864089034</v>
      </c>
      <c r="R17" s="32">
        <f>('Growth forecasts'!R58-'Growth forecasts'!Q58)*IF(Scenario!$E$6=Scenario!$M$3, Scenario!$E$10, 'Feeder inputs'!$H15)+('Growth forecasts'!R79-'Growth forecasts'!Q79)*IF(Scenario!$E$6=Scenario!$M$3, Scenario!$E$11, 'Feeder inputs'!$I15)</f>
        <v>16.567838339070192</v>
      </c>
      <c r="S17" s="32">
        <f>('Growth forecasts'!S58-'Growth forecasts'!R58)*IF(Scenario!$E$6=Scenario!$M$3, Scenario!$E$10, 'Feeder inputs'!$H15)+('Growth forecasts'!S79-'Growth forecasts'!R79)*IF(Scenario!$E$6=Scenario!$M$3, Scenario!$E$11, 'Feeder inputs'!$I15)</f>
        <v>15.576888831045551</v>
      </c>
      <c r="T17" s="32">
        <f>('Growth forecasts'!T58-'Growth forecasts'!S58)*IF(Scenario!$E$6=Scenario!$M$3, Scenario!$E$10, 'Feeder inputs'!$H15)+('Growth forecasts'!T79-'Growth forecasts'!S79)*IF(Scenario!$E$6=Scenario!$M$3, Scenario!$E$11, 'Feeder inputs'!$I15)</f>
        <v>14.669164274943057</v>
      </c>
      <c r="U17" s="32">
        <f>('Growth forecasts'!U58-'Growth forecasts'!T58)*IF(Scenario!$E$6=Scenario!$M$3, Scenario!$E$10, 'Feeder inputs'!$H15)+('Growth forecasts'!U79-'Growth forecasts'!T79)*IF(Scenario!$E$6=Scenario!$M$3, Scenario!$E$11, 'Feeder inputs'!$I15)</f>
        <v>13.822618836779384</v>
      </c>
      <c r="V17" s="32">
        <f>('Growth forecasts'!V58-'Growth forecasts'!U58)*IF(Scenario!$E$6=Scenario!$M$3, Scenario!$E$10, 'Feeder inputs'!$H15)+('Growth forecasts'!V79-'Growth forecasts'!U79)*IF(Scenario!$E$6=Scenario!$M$3, Scenario!$E$11, 'Feeder inputs'!$I15)</f>
        <v>13.063841597347334</v>
      </c>
      <c r="W17" s="32">
        <f>('Growth forecasts'!W58-'Growth forecasts'!V58)*IF(Scenario!$E$6=Scenario!$M$3, Scenario!$E$10, 'Feeder inputs'!$H15)+('Growth forecasts'!W79-'Growth forecasts'!V79)*IF(Scenario!$E$6=Scenario!$M$3, Scenario!$E$11, 'Feeder inputs'!$I15)</f>
        <v>13.405174114071997</v>
      </c>
      <c r="X17" s="32">
        <f>('Growth forecasts'!X58-'Growth forecasts'!W58)*IF(Scenario!$E$6=Scenario!$M$3, Scenario!$E$10, 'Feeder inputs'!$H15)+('Growth forecasts'!X79-'Growth forecasts'!W79)*IF(Scenario!$E$6=Scenario!$M$3, Scenario!$E$11, 'Feeder inputs'!$I15)</f>
        <v>13.755424978903307</v>
      </c>
      <c r="Y17" s="32">
        <f>('Growth forecasts'!Y58-'Growth forecasts'!X58)*IF(Scenario!$E$6=Scenario!$M$3, Scenario!$E$10, 'Feeder inputs'!$H15)+('Growth forecasts'!Y79-'Growth forecasts'!X79)*IF(Scenario!$E$6=Scenario!$M$3, Scenario!$E$11, 'Feeder inputs'!$I15)</f>
        <v>14.114827210756744</v>
      </c>
      <c r="Z17" s="32">
        <f>('Growth forecasts'!Z58-'Growth forecasts'!Y58)*IF(Scenario!$E$6=Scenario!$M$3, Scenario!$E$10, 'Feeder inputs'!$H15)+('Growth forecasts'!Z79-'Growth forecasts'!Y79)*IF(Scenario!$E$6=Scenario!$M$3, Scenario!$E$11, 'Feeder inputs'!$I15)</f>
        <v>14.483619916874659</v>
      </c>
      <c r="AA17" s="32">
        <f>('Growth forecasts'!AA58-'Growth forecasts'!Z58)*IF(Scenario!$E$6=Scenario!$M$3, Scenario!$E$10, 'Feeder inputs'!$H15)+('Growth forecasts'!AA79-'Growth forecasts'!Z79)*IF(Scenario!$E$6=Scenario!$M$3, Scenario!$E$11, 'Feeder inputs'!$I15)</f>
        <v>14.862048451901842</v>
      </c>
      <c r="AB17" s="32">
        <f>('Growth forecasts'!AB58-'Growth forecasts'!AA58)*IF(Scenario!$E$6=Scenario!$M$3, Scenario!$E$10, 'Feeder inputs'!$H15)+('Growth forecasts'!AB79-'Growth forecasts'!AA79)*IF(Scenario!$E$6=Scenario!$M$3, Scenario!$E$11, 'Feeder inputs'!$I15)</f>
        <v>15.250364581117765</v>
      </c>
      <c r="AC17" s="32">
        <f>('Growth forecasts'!AC58-'Growth forecasts'!AB58)*IF(Scenario!$E$6=Scenario!$M$3, Scenario!$E$10, 'Feeder inputs'!$H15)+('Growth forecasts'!AC79-'Growth forecasts'!AB79)*IF(Scenario!$E$6=Scenario!$M$3, Scenario!$E$11, 'Feeder inputs'!$I15)</f>
        <v>15.648826647934243</v>
      </c>
      <c r="AD17" s="32">
        <f>('Growth forecasts'!AD58-'Growth forecasts'!AC58)*IF(Scenario!$E$6=Scenario!$M$3, Scenario!$E$10, 'Feeder inputs'!$H15)+('Growth forecasts'!AD79-'Growth forecasts'!AC79)*IF(Scenario!$E$6=Scenario!$M$3, Scenario!$E$11, 'Feeder inputs'!$I15)</f>
        <v>16.0576997457689</v>
      </c>
      <c r="AE17" s="32">
        <f>('Growth forecasts'!AE58-'Growth forecasts'!AD58)*IF(Scenario!$E$6=Scenario!$M$3, Scenario!$E$10, 'Feeder inputs'!$H15)+('Growth forecasts'!AE79-'Growth forecasts'!AD79)*IF(Scenario!$E$6=Scenario!$M$3, Scenario!$E$11, 'Feeder inputs'!$I15)</f>
        <v>16.477255894409382</v>
      </c>
      <c r="AF17" s="32">
        <f>('Growth forecasts'!AF58-'Growth forecasts'!AE58)*IF(Scenario!$E$6=Scenario!$M$3, Scenario!$E$10, 'Feeder inputs'!$H15)+('Growth forecasts'!AF79-'Growth forecasts'!AE79)*IF(Scenario!$E$6=Scenario!$M$3, Scenario!$E$11, 'Feeder inputs'!$I15)</f>
        <v>16.907774220986312</v>
      </c>
      <c r="AG17" s="30"/>
    </row>
    <row r="18" spans="2:33" x14ac:dyDescent="0.35">
      <c r="B18" s="33" t="s">
        <v>26</v>
      </c>
      <c r="C18" t="s">
        <v>58</v>
      </c>
      <c r="D18">
        <f>'Feeder inputs'!F16</f>
        <v>118</v>
      </c>
      <c r="E18" s="32">
        <f>('Growth forecasts'!E59-'Growth forecasts'!D59)*IF(Scenario!$E$6=Scenario!$M$3, Scenario!$E$10, 'Feeder inputs'!$H16)+('Growth forecasts'!E80-'Growth forecasts'!D80)*IF(Scenario!$E$6=Scenario!$M$3, Scenario!$E$11, 'Feeder inputs'!$I16)</f>
        <v>42.504785953829924</v>
      </c>
      <c r="F18" s="32">
        <f>('Growth forecasts'!F59-'Growth forecasts'!E59)*IF(Scenario!$E$6=Scenario!$M$3, Scenario!$E$10, 'Feeder inputs'!$H16)+('Growth forecasts'!F80-'Growth forecasts'!E80)*IF(Scenario!$E$6=Scenario!$M$3, Scenario!$E$11, 'Feeder inputs'!$I16)</f>
        <v>42.504785953829924</v>
      </c>
      <c r="G18" s="32">
        <f>('Growth forecasts'!G59-'Growth forecasts'!F59)*IF(Scenario!$E$6=Scenario!$M$3, Scenario!$E$10, 'Feeder inputs'!$H16)+('Growth forecasts'!G80-'Growth forecasts'!F80)*IF(Scenario!$E$6=Scenario!$M$3, Scenario!$E$11, 'Feeder inputs'!$I16)</f>
        <v>19.105234964313581</v>
      </c>
      <c r="H18" s="32">
        <f>('Growth forecasts'!H59-'Growth forecasts'!G59)*IF(Scenario!$E$6=Scenario!$M$3, Scenario!$E$10, 'Feeder inputs'!$H16)+('Growth forecasts'!H80-'Growth forecasts'!G80)*IF(Scenario!$E$6=Scenario!$M$3, Scenario!$E$11, 'Feeder inputs'!$I16)</f>
        <v>18.477609206941963</v>
      </c>
      <c r="I18" s="32">
        <f>('Growth forecasts'!I59-'Growth forecasts'!H59)*IF(Scenario!$E$6=Scenario!$M$3, Scenario!$E$10, 'Feeder inputs'!$H16)+('Growth forecasts'!I80-'Growth forecasts'!H80)*IF(Scenario!$E$6=Scenario!$M$3, Scenario!$E$11, 'Feeder inputs'!$I16)</f>
        <v>17.943571172987618</v>
      </c>
      <c r="J18" s="32">
        <f>('Growth forecasts'!J59-'Growth forecasts'!I59)*IF(Scenario!$E$6=Scenario!$M$3, Scenario!$E$10, 'Feeder inputs'!$H16)+('Growth forecasts'!J80-'Growth forecasts'!I80)*IF(Scenario!$E$6=Scenario!$M$3, Scenario!$E$11, 'Feeder inputs'!$I16)</f>
        <v>17.802552304946289</v>
      </c>
      <c r="K18" s="32">
        <f>('Growth forecasts'!K59-'Growth forecasts'!J59)*IF(Scenario!$E$6=Scenario!$M$3, Scenario!$E$10, 'Feeder inputs'!$H16)+('Growth forecasts'!K80-'Growth forecasts'!J80)*IF(Scenario!$E$6=Scenario!$M$3, Scenario!$E$11, 'Feeder inputs'!$I16)</f>
        <v>17.941598895363882</v>
      </c>
      <c r="L18" s="32">
        <f>('Growth forecasts'!L59-'Growth forecasts'!K59)*IF(Scenario!$E$6=Scenario!$M$3, Scenario!$E$10, 'Feeder inputs'!$H16)+('Growth forecasts'!L80-'Growth forecasts'!K80)*IF(Scenario!$E$6=Scenario!$M$3, Scenario!$E$11, 'Feeder inputs'!$I16)</f>
        <v>17.355422540144389</v>
      </c>
      <c r="M18" s="32">
        <f>('Growth forecasts'!M59-'Growth forecasts'!L59)*IF(Scenario!$E$6=Scenario!$M$3, Scenario!$E$10, 'Feeder inputs'!$H16)+('Growth forecasts'!M80-'Growth forecasts'!L80)*IF(Scenario!$E$6=Scenario!$M$3, Scenario!$E$11, 'Feeder inputs'!$I16)</f>
        <v>17.024168226784241</v>
      </c>
      <c r="N18" s="32">
        <f>('Growth forecasts'!N59-'Growth forecasts'!M59)*IF(Scenario!$E$6=Scenario!$M$3, Scenario!$E$10, 'Feeder inputs'!$H16)+('Growth forecasts'!N80-'Growth forecasts'!M80)*IF(Scenario!$E$6=Scenario!$M$3, Scenario!$E$11, 'Feeder inputs'!$I16)</f>
        <v>17.924473922580546</v>
      </c>
      <c r="O18" s="32">
        <f>('Growth forecasts'!O59-'Growth forecasts'!N59)*IF(Scenario!$E$6=Scenario!$M$3, Scenario!$E$10, 'Feeder inputs'!$H16)+('Growth forecasts'!O80-'Growth forecasts'!N80)*IF(Scenario!$E$6=Scenario!$M$3, Scenario!$E$11, 'Feeder inputs'!$I16)</f>
        <v>19.096312410256076</v>
      </c>
      <c r="P18" s="32">
        <f>('Growth forecasts'!P59-'Growth forecasts'!O59)*IF(Scenario!$E$6=Scenario!$M$3, Scenario!$E$10, 'Feeder inputs'!$H16)+('Growth forecasts'!P80-'Growth forecasts'!O80)*IF(Scenario!$E$6=Scenario!$M$3, Scenario!$E$11, 'Feeder inputs'!$I16)</f>
        <v>20.414665400036199</v>
      </c>
      <c r="Q18" s="32">
        <f>('Growth forecasts'!Q59-'Growth forecasts'!P59)*IF(Scenario!$E$6=Scenario!$M$3, Scenario!$E$10, 'Feeder inputs'!$H16)+('Growth forecasts'!Q80-'Growth forecasts'!P80)*IF(Scenario!$E$6=Scenario!$M$3, Scenario!$E$11, 'Feeder inputs'!$I16)</f>
        <v>20.487692008103863</v>
      </c>
      <c r="R18" s="32">
        <f>('Growth forecasts'!R59-'Growth forecasts'!Q59)*IF(Scenario!$E$6=Scenario!$M$3, Scenario!$E$10, 'Feeder inputs'!$H16)+('Growth forecasts'!R80-'Growth forecasts'!Q80)*IF(Scenario!$E$6=Scenario!$M$3, Scenario!$E$11, 'Feeder inputs'!$I16)</f>
        <v>19.329144728915253</v>
      </c>
      <c r="S18" s="32">
        <f>('Growth forecasts'!S59-'Growth forecasts'!R59)*IF(Scenario!$E$6=Scenario!$M$3, Scenario!$E$10, 'Feeder inputs'!$H16)+('Growth forecasts'!S80-'Growth forecasts'!R80)*IF(Scenario!$E$6=Scenario!$M$3, Scenario!$E$11, 'Feeder inputs'!$I16)</f>
        <v>18.173036969553095</v>
      </c>
      <c r="T18" s="32">
        <f>('Growth forecasts'!T59-'Growth forecasts'!S59)*IF(Scenario!$E$6=Scenario!$M$3, Scenario!$E$10, 'Feeder inputs'!$H16)+('Growth forecasts'!T80-'Growth forecasts'!S80)*IF(Scenario!$E$6=Scenario!$M$3, Scenario!$E$11, 'Feeder inputs'!$I16)</f>
        <v>17.114024987433595</v>
      </c>
      <c r="U18" s="32">
        <f>('Growth forecasts'!U59-'Growth forecasts'!T59)*IF(Scenario!$E$6=Scenario!$M$3, Scenario!$E$10, 'Feeder inputs'!$H16)+('Growth forecasts'!U80-'Growth forecasts'!T80)*IF(Scenario!$E$6=Scenario!$M$3, Scenario!$E$11, 'Feeder inputs'!$I16)</f>
        <v>16.126388642909205</v>
      </c>
      <c r="V18" s="32">
        <f>('Growth forecasts'!V59-'Growth forecasts'!U59)*IF(Scenario!$E$6=Scenario!$M$3, Scenario!$E$10, 'Feeder inputs'!$H16)+('Growth forecasts'!V80-'Growth forecasts'!U80)*IF(Scenario!$E$6=Scenario!$M$3, Scenario!$E$11, 'Feeder inputs'!$I16)</f>
        <v>15.241148530238547</v>
      </c>
      <c r="W18" s="32">
        <f>('Growth forecasts'!W59-'Growth forecasts'!V59)*IF(Scenario!$E$6=Scenario!$M$3, Scenario!$E$10, 'Feeder inputs'!$H16)+('Growth forecasts'!W80-'Growth forecasts'!V80)*IF(Scenario!$E$6=Scenario!$M$3, Scenario!$E$11, 'Feeder inputs'!$I16)</f>
        <v>15.639369799750739</v>
      </c>
      <c r="X18" s="32">
        <f>('Growth forecasts'!X59-'Growth forecasts'!W59)*IF(Scenario!$E$6=Scenario!$M$3, Scenario!$E$10, 'Feeder inputs'!$H16)+('Growth forecasts'!X80-'Growth forecasts'!W80)*IF(Scenario!$E$6=Scenario!$M$3, Scenario!$E$11, 'Feeder inputs'!$I16)</f>
        <v>16.04799580872043</v>
      </c>
      <c r="Y18" s="32">
        <f>('Growth forecasts'!Y59-'Growth forecasts'!X59)*IF(Scenario!$E$6=Scenario!$M$3, Scenario!$E$10, 'Feeder inputs'!$H16)+('Growth forecasts'!Y80-'Growth forecasts'!X80)*IF(Scenario!$E$6=Scenario!$M$3, Scenario!$E$11, 'Feeder inputs'!$I16)</f>
        <v>16.467298412549553</v>
      </c>
      <c r="Z18" s="32">
        <f>('Growth forecasts'!Z59-'Growth forecasts'!Y59)*IF(Scenario!$E$6=Scenario!$M$3, Scenario!$E$10, 'Feeder inputs'!$H16)+('Growth forecasts'!Z80-'Growth forecasts'!Y80)*IF(Scenario!$E$6=Scenario!$M$3, Scenario!$E$11, 'Feeder inputs'!$I16)</f>
        <v>16.89755656968714</v>
      </c>
      <c r="AA18" s="32">
        <f>('Growth forecasts'!AA59-'Growth forecasts'!Z59)*IF(Scenario!$E$6=Scenario!$M$3, Scenario!$E$10, 'Feeder inputs'!$H16)+('Growth forecasts'!AA80-'Growth forecasts'!Z80)*IF(Scenario!$E$6=Scenario!$M$3, Scenario!$E$11, 'Feeder inputs'!$I16)</f>
        <v>17.339056527218872</v>
      </c>
      <c r="AB18" s="32">
        <f>('Growth forecasts'!AB59-'Growth forecasts'!AA59)*IF(Scenario!$E$6=Scenario!$M$3, Scenario!$E$10, 'Feeder inputs'!$H16)+('Growth forecasts'!AB80-'Growth forecasts'!AA80)*IF(Scenario!$E$6=Scenario!$M$3, Scenario!$E$11, 'Feeder inputs'!$I16)</f>
        <v>17.792092011304135</v>
      </c>
      <c r="AC18" s="32">
        <f>('Growth forecasts'!AC59-'Growth forecasts'!AB59)*IF(Scenario!$E$6=Scenario!$M$3, Scenario!$E$10, 'Feeder inputs'!$H16)+('Growth forecasts'!AC80-'Growth forecasts'!AB80)*IF(Scenario!$E$6=Scenario!$M$3, Scenario!$E$11, 'Feeder inputs'!$I16)</f>
        <v>18.256964422590045</v>
      </c>
      <c r="AD18" s="32">
        <f>('Growth forecasts'!AD59-'Growth forecasts'!AC59)*IF(Scenario!$E$6=Scenario!$M$3, Scenario!$E$10, 'Feeder inputs'!$H16)+('Growth forecasts'!AD80-'Growth forecasts'!AC80)*IF(Scenario!$E$6=Scenario!$M$3, Scenario!$E$11, 'Feeder inputs'!$I16)</f>
        <v>18.733983036730365</v>
      </c>
      <c r="AE18" s="32">
        <f>('Growth forecasts'!AE59-'Growth forecasts'!AD59)*IF(Scenario!$E$6=Scenario!$M$3, Scenario!$E$10, 'Feeder inputs'!$H16)+('Growth forecasts'!AE80-'Growth forecasts'!AD80)*IF(Scenario!$E$6=Scenario!$M$3, Scenario!$E$11, 'Feeder inputs'!$I16)</f>
        <v>19.223465210144354</v>
      </c>
      <c r="AF18" s="32">
        <f>('Growth forecasts'!AF59-'Growth forecasts'!AE59)*IF(Scenario!$E$6=Scenario!$M$3, Scenario!$E$10, 'Feeder inputs'!$H16)+('Growth forecasts'!AF80-'Growth forecasts'!AE80)*IF(Scenario!$E$6=Scenario!$M$3, Scenario!$E$11, 'Feeder inputs'!$I16)</f>
        <v>19.725736591150735</v>
      </c>
      <c r="AG18" s="30"/>
    </row>
    <row r="19" spans="2:33" x14ac:dyDescent="0.35">
      <c r="B19" s="33" t="s">
        <v>27</v>
      </c>
      <c r="C19" t="s">
        <v>58</v>
      </c>
      <c r="D19">
        <f>'Feeder inputs'!F17</f>
        <v>73</v>
      </c>
      <c r="E19" s="32">
        <f>('Growth forecasts'!E60-'Growth forecasts'!D60)*IF(Scenario!$E$6=Scenario!$M$3, Scenario!$E$10, 'Feeder inputs'!$H17)+('Growth forecasts'!E81-'Growth forecasts'!D81)*IF(Scenario!$E$6=Scenario!$M$3, Scenario!$E$11, 'Feeder inputs'!$I17)</f>
        <v>21.252392976914962</v>
      </c>
      <c r="F19" s="32">
        <f>('Growth forecasts'!F60-'Growth forecasts'!E60)*IF(Scenario!$E$6=Scenario!$M$3, Scenario!$E$10, 'Feeder inputs'!$H17)+('Growth forecasts'!F81-'Growth forecasts'!E81)*IF(Scenario!$E$6=Scenario!$M$3, Scenario!$E$11, 'Feeder inputs'!$I17)</f>
        <v>21.252392976914962</v>
      </c>
      <c r="G19" s="32">
        <f>('Growth forecasts'!G60-'Growth forecasts'!F60)*IF(Scenario!$E$6=Scenario!$M$3, Scenario!$E$10, 'Feeder inputs'!$H17)+('Growth forecasts'!G81-'Growth forecasts'!F81)*IF(Scenario!$E$6=Scenario!$M$3, Scenario!$E$11, 'Feeder inputs'!$I17)</f>
        <v>9.5526174821567906</v>
      </c>
      <c r="H19" s="32">
        <f>('Growth forecasts'!H60-'Growth forecasts'!G60)*IF(Scenario!$E$6=Scenario!$M$3, Scenario!$E$10, 'Feeder inputs'!$H17)+('Growth forecasts'!H81-'Growth forecasts'!G81)*IF(Scenario!$E$6=Scenario!$M$3, Scenario!$E$11, 'Feeder inputs'!$I17)</f>
        <v>9.2388046034709816</v>
      </c>
      <c r="I19" s="32">
        <f>('Growth forecasts'!I60-'Growth forecasts'!H60)*IF(Scenario!$E$6=Scenario!$M$3, Scenario!$E$10, 'Feeder inputs'!$H17)+('Growth forecasts'!I81-'Growth forecasts'!H81)*IF(Scenario!$E$6=Scenario!$M$3, Scenario!$E$11, 'Feeder inputs'!$I17)</f>
        <v>8.9717855864938088</v>
      </c>
      <c r="J19" s="32">
        <f>('Growth forecasts'!J60-'Growth forecasts'!I60)*IF(Scenario!$E$6=Scenario!$M$3, Scenario!$E$10, 'Feeder inputs'!$H17)+('Growth forecasts'!J81-'Growth forecasts'!I81)*IF(Scenario!$E$6=Scenario!$M$3, Scenario!$E$11, 'Feeder inputs'!$I17)</f>
        <v>8.9012761524731445</v>
      </c>
      <c r="K19" s="32">
        <f>('Growth forecasts'!K60-'Growth forecasts'!J60)*IF(Scenario!$E$6=Scenario!$M$3, Scenario!$E$10, 'Feeder inputs'!$H17)+('Growth forecasts'!K81-'Growth forecasts'!J81)*IF(Scenario!$E$6=Scenario!$M$3, Scenario!$E$11, 'Feeder inputs'!$I17)</f>
        <v>8.9707994476819408</v>
      </c>
      <c r="L19" s="32">
        <f>('Growth forecasts'!L60-'Growth forecasts'!K60)*IF(Scenario!$E$6=Scenario!$M$3, Scenario!$E$10, 'Feeder inputs'!$H17)+('Growth forecasts'!L81-'Growth forecasts'!K81)*IF(Scenario!$E$6=Scenario!$M$3, Scenario!$E$11, 'Feeder inputs'!$I17)</f>
        <v>8.6777112700721943</v>
      </c>
      <c r="M19" s="32">
        <f>('Growth forecasts'!M60-'Growth forecasts'!L60)*IF(Scenario!$E$6=Scenario!$M$3, Scenario!$E$10, 'Feeder inputs'!$H17)+('Growth forecasts'!M81-'Growth forecasts'!L81)*IF(Scenario!$E$6=Scenario!$M$3, Scenario!$E$11, 'Feeder inputs'!$I17)</f>
        <v>8.5120841133921203</v>
      </c>
      <c r="N19" s="32">
        <f>('Growth forecasts'!N60-'Growth forecasts'!M60)*IF(Scenario!$E$6=Scenario!$M$3, Scenario!$E$10, 'Feeder inputs'!$H17)+('Growth forecasts'!N81-'Growth forecasts'!M81)*IF(Scenario!$E$6=Scenario!$M$3, Scenario!$E$11, 'Feeder inputs'!$I17)</f>
        <v>8.962236961290273</v>
      </c>
      <c r="O19" s="32">
        <f>('Growth forecasts'!O60-'Growth forecasts'!N60)*IF(Scenario!$E$6=Scenario!$M$3, Scenario!$E$10, 'Feeder inputs'!$H17)+('Growth forecasts'!O81-'Growth forecasts'!N81)*IF(Scenario!$E$6=Scenario!$M$3, Scenario!$E$11, 'Feeder inputs'!$I17)</f>
        <v>9.5481562051280378</v>
      </c>
      <c r="P19" s="32">
        <f>('Growth forecasts'!P60-'Growth forecasts'!O60)*IF(Scenario!$E$6=Scenario!$M$3, Scenario!$E$10, 'Feeder inputs'!$H17)+('Growth forecasts'!P81-'Growth forecasts'!O81)*IF(Scenario!$E$6=Scenario!$M$3, Scenario!$E$11, 'Feeder inputs'!$I17)</f>
        <v>10.2073327000181</v>
      </c>
      <c r="Q19" s="32">
        <f>('Growth forecasts'!Q60-'Growth forecasts'!P60)*IF(Scenario!$E$6=Scenario!$M$3, Scenario!$E$10, 'Feeder inputs'!$H17)+('Growth forecasts'!Q81-'Growth forecasts'!P81)*IF(Scenario!$E$6=Scenario!$M$3, Scenario!$E$11, 'Feeder inputs'!$I17)</f>
        <v>10.243846004051932</v>
      </c>
      <c r="R19" s="32">
        <f>('Growth forecasts'!R60-'Growth forecasts'!Q60)*IF(Scenario!$E$6=Scenario!$M$3, Scenario!$E$10, 'Feeder inputs'!$H17)+('Growth forecasts'!R81-'Growth forecasts'!Q81)*IF(Scenario!$E$6=Scenario!$M$3, Scenario!$E$11, 'Feeder inputs'!$I17)</f>
        <v>9.6645723644576265</v>
      </c>
      <c r="S19" s="32">
        <f>('Growth forecasts'!S60-'Growth forecasts'!R60)*IF(Scenario!$E$6=Scenario!$M$3, Scenario!$E$10, 'Feeder inputs'!$H17)+('Growth forecasts'!S81-'Growth forecasts'!R81)*IF(Scenario!$E$6=Scenario!$M$3, Scenario!$E$11, 'Feeder inputs'!$I17)</f>
        <v>9.0865184847765477</v>
      </c>
      <c r="T19" s="32">
        <f>('Growth forecasts'!T60-'Growth forecasts'!S60)*IF(Scenario!$E$6=Scenario!$M$3, Scenario!$E$10, 'Feeder inputs'!$H17)+('Growth forecasts'!T81-'Growth forecasts'!S81)*IF(Scenario!$E$6=Scenario!$M$3, Scenario!$E$11, 'Feeder inputs'!$I17)</f>
        <v>8.5570124937167975</v>
      </c>
      <c r="U19" s="32">
        <f>('Growth forecasts'!U60-'Growth forecasts'!T60)*IF(Scenario!$E$6=Scenario!$M$3, Scenario!$E$10, 'Feeder inputs'!$H17)+('Growth forecasts'!U81-'Growth forecasts'!T81)*IF(Scenario!$E$6=Scenario!$M$3, Scenario!$E$11, 'Feeder inputs'!$I17)</f>
        <v>8.0631943214546027</v>
      </c>
      <c r="V19" s="32">
        <f>('Growth forecasts'!V60-'Growth forecasts'!U60)*IF(Scenario!$E$6=Scenario!$M$3, Scenario!$E$10, 'Feeder inputs'!$H17)+('Growth forecasts'!V81-'Growth forecasts'!U81)*IF(Scenario!$E$6=Scenario!$M$3, Scenario!$E$11, 'Feeder inputs'!$I17)</f>
        <v>7.6205742651192736</v>
      </c>
      <c r="W19" s="32">
        <f>('Growth forecasts'!W60-'Growth forecasts'!V60)*IF(Scenario!$E$6=Scenario!$M$3, Scenario!$E$10, 'Feeder inputs'!$H17)+('Growth forecasts'!W81-'Growth forecasts'!V81)*IF(Scenario!$E$6=Scenario!$M$3, Scenario!$E$11, 'Feeder inputs'!$I17)</f>
        <v>7.8196848998753694</v>
      </c>
      <c r="X19" s="32">
        <f>('Growth forecasts'!X60-'Growth forecasts'!W60)*IF(Scenario!$E$6=Scenario!$M$3, Scenario!$E$10, 'Feeder inputs'!$H17)+('Growth forecasts'!X81-'Growth forecasts'!W81)*IF(Scenario!$E$6=Scenario!$M$3, Scenario!$E$11, 'Feeder inputs'!$I17)</f>
        <v>8.0239979043602148</v>
      </c>
      <c r="Y19" s="32">
        <f>('Growth forecasts'!Y60-'Growth forecasts'!X60)*IF(Scenario!$E$6=Scenario!$M$3, Scenario!$E$10, 'Feeder inputs'!$H17)+('Growth forecasts'!Y81-'Growth forecasts'!X81)*IF(Scenario!$E$6=Scenario!$M$3, Scenario!$E$11, 'Feeder inputs'!$I17)</f>
        <v>8.2336492062747766</v>
      </c>
      <c r="Z19" s="32">
        <f>('Growth forecasts'!Z60-'Growth forecasts'!Y60)*IF(Scenario!$E$6=Scenario!$M$3, Scenario!$E$10, 'Feeder inputs'!$H17)+('Growth forecasts'!Z81-'Growth forecasts'!Y81)*IF(Scenario!$E$6=Scenario!$M$3, Scenario!$E$11, 'Feeder inputs'!$I17)</f>
        <v>8.44877828484357</v>
      </c>
      <c r="AA19" s="32">
        <f>('Growth forecasts'!AA60-'Growth forecasts'!Z60)*IF(Scenario!$E$6=Scenario!$M$3, Scenario!$E$10, 'Feeder inputs'!$H17)+('Growth forecasts'!AA81-'Growth forecasts'!Z81)*IF(Scenario!$E$6=Scenario!$M$3, Scenario!$E$11, 'Feeder inputs'!$I17)</f>
        <v>8.6695282636094362</v>
      </c>
      <c r="AB19" s="32">
        <f>('Growth forecasts'!AB60-'Growth forecasts'!AA60)*IF(Scenario!$E$6=Scenario!$M$3, Scenario!$E$10, 'Feeder inputs'!$H17)+('Growth forecasts'!AB81-'Growth forecasts'!AA81)*IF(Scenario!$E$6=Scenario!$M$3, Scenario!$E$11, 'Feeder inputs'!$I17)</f>
        <v>8.8960460056520674</v>
      </c>
      <c r="AC19" s="32">
        <f>('Growth forecasts'!AC60-'Growth forecasts'!AB60)*IF(Scenario!$E$6=Scenario!$M$3, Scenario!$E$10, 'Feeder inputs'!$H17)+('Growth forecasts'!AC81-'Growth forecasts'!AB81)*IF(Scenario!$E$6=Scenario!$M$3, Scenario!$E$11, 'Feeder inputs'!$I17)</f>
        <v>9.1284822112950224</v>
      </c>
      <c r="AD19" s="32">
        <f>('Growth forecasts'!AD60-'Growth forecasts'!AC60)*IF(Scenario!$E$6=Scenario!$M$3, Scenario!$E$10, 'Feeder inputs'!$H17)+('Growth forecasts'!AD81-'Growth forecasts'!AC81)*IF(Scenario!$E$6=Scenario!$M$3, Scenario!$E$11, 'Feeder inputs'!$I17)</f>
        <v>9.3669915183651824</v>
      </c>
      <c r="AE19" s="32">
        <f>('Growth forecasts'!AE60-'Growth forecasts'!AD60)*IF(Scenario!$E$6=Scenario!$M$3, Scenario!$E$10, 'Feeder inputs'!$H17)+('Growth forecasts'!AE81-'Growth forecasts'!AD81)*IF(Scenario!$E$6=Scenario!$M$3, Scenario!$E$11, 'Feeder inputs'!$I17)</f>
        <v>9.6117326050721772</v>
      </c>
      <c r="AF19" s="32">
        <f>('Growth forecasts'!AF60-'Growth forecasts'!AE60)*IF(Scenario!$E$6=Scenario!$M$3, Scenario!$E$10, 'Feeder inputs'!$H17)+('Growth forecasts'!AF81-'Growth forecasts'!AE81)*IF(Scenario!$E$6=Scenario!$M$3, Scenario!$E$11, 'Feeder inputs'!$I17)</f>
        <v>9.8628682955753675</v>
      </c>
      <c r="AG19" s="30"/>
    </row>
    <row r="20" spans="2:33" x14ac:dyDescent="0.35">
      <c r="B20" s="33" t="s">
        <v>28</v>
      </c>
      <c r="C20" t="s">
        <v>58</v>
      </c>
      <c r="D20">
        <f>'Feeder inputs'!F18</f>
        <v>107</v>
      </c>
      <c r="E20" s="32">
        <f>('Growth forecasts'!E61-'Growth forecasts'!D61)*IF(Scenario!$E$6=Scenario!$M$3, Scenario!$E$10, 'Feeder inputs'!$H18)+('Growth forecasts'!E82-'Growth forecasts'!D82)*IF(Scenario!$E$6=Scenario!$M$3, Scenario!$E$11, 'Feeder inputs'!$I18)</f>
        <v>36.432673674711339</v>
      </c>
      <c r="F20" s="32">
        <f>('Growth forecasts'!F61-'Growth forecasts'!E61)*IF(Scenario!$E$6=Scenario!$M$3, Scenario!$E$10, 'Feeder inputs'!$H18)+('Growth forecasts'!F82-'Growth forecasts'!E82)*IF(Scenario!$E$6=Scenario!$M$3, Scenario!$E$11, 'Feeder inputs'!$I18)</f>
        <v>36.432673674711396</v>
      </c>
      <c r="G20" s="32">
        <f>('Growth forecasts'!G61-'Growth forecasts'!F61)*IF(Scenario!$E$6=Scenario!$M$3, Scenario!$E$10, 'Feeder inputs'!$H18)+('Growth forecasts'!G82-'Growth forecasts'!F82)*IF(Scenario!$E$6=Scenario!$M$3, Scenario!$E$11, 'Feeder inputs'!$I18)</f>
        <v>16.375915683697372</v>
      </c>
      <c r="H20" s="32">
        <f>('Growth forecasts'!H61-'Growth forecasts'!G61)*IF(Scenario!$E$6=Scenario!$M$3, Scenario!$E$10, 'Feeder inputs'!$H18)+('Growth forecasts'!H82-'Growth forecasts'!G82)*IF(Scenario!$E$6=Scenario!$M$3, Scenario!$E$11, 'Feeder inputs'!$I18)</f>
        <v>15.837950748807373</v>
      </c>
      <c r="I20" s="32">
        <f>('Growth forecasts'!I61-'Growth forecasts'!H61)*IF(Scenario!$E$6=Scenario!$M$3, Scenario!$E$10, 'Feeder inputs'!$H18)+('Growth forecasts'!I82-'Growth forecasts'!H82)*IF(Scenario!$E$6=Scenario!$M$3, Scenario!$E$11, 'Feeder inputs'!$I18)</f>
        <v>15.380203862560847</v>
      </c>
      <c r="J20" s="32">
        <f>('Growth forecasts'!J61-'Growth forecasts'!I61)*IF(Scenario!$E$6=Scenario!$M$3, Scenario!$E$10, 'Feeder inputs'!$H18)+('Growth forecasts'!J82-'Growth forecasts'!I82)*IF(Scenario!$E$6=Scenario!$M$3, Scenario!$E$11, 'Feeder inputs'!$I18)</f>
        <v>15.259330547096795</v>
      </c>
      <c r="K20" s="32">
        <f>('Growth forecasts'!K61-'Growth forecasts'!J61)*IF(Scenario!$E$6=Scenario!$M$3, Scenario!$E$10, 'Feeder inputs'!$H18)+('Growth forecasts'!K82-'Growth forecasts'!J82)*IF(Scenario!$E$6=Scenario!$M$3, Scenario!$E$11, 'Feeder inputs'!$I18)</f>
        <v>15.378513338883351</v>
      </c>
      <c r="L20" s="32">
        <f>('Growth forecasts'!L61-'Growth forecasts'!K61)*IF(Scenario!$E$6=Scenario!$M$3, Scenario!$E$10, 'Feeder inputs'!$H18)+('Growth forecasts'!L82-'Growth forecasts'!K82)*IF(Scenario!$E$6=Scenario!$M$3, Scenario!$E$11, 'Feeder inputs'!$I18)</f>
        <v>14.876076462980905</v>
      </c>
      <c r="M20" s="32">
        <f>('Growth forecasts'!M61-'Growth forecasts'!L61)*IF(Scenario!$E$6=Scenario!$M$3, Scenario!$E$10, 'Feeder inputs'!$H18)+('Growth forecasts'!M82-'Growth forecasts'!L82)*IF(Scenario!$E$6=Scenario!$M$3, Scenario!$E$11, 'Feeder inputs'!$I18)</f>
        <v>14.592144194386492</v>
      </c>
      <c r="N20" s="32">
        <f>('Growth forecasts'!N61-'Growth forecasts'!M61)*IF(Scenario!$E$6=Scenario!$M$3, Scenario!$E$10, 'Feeder inputs'!$H18)+('Growth forecasts'!N82-'Growth forecasts'!M82)*IF(Scenario!$E$6=Scenario!$M$3, Scenario!$E$11, 'Feeder inputs'!$I18)</f>
        <v>15.363834790783301</v>
      </c>
      <c r="O20" s="32">
        <f>('Growth forecasts'!O61-'Growth forecasts'!N61)*IF(Scenario!$E$6=Scenario!$M$3, Scenario!$E$10, 'Feeder inputs'!$H18)+('Growth forecasts'!O82-'Growth forecasts'!N82)*IF(Scenario!$E$6=Scenario!$M$3, Scenario!$E$11, 'Feeder inputs'!$I18)</f>
        <v>16.368267780219469</v>
      </c>
      <c r="P20" s="32">
        <f>('Growth forecasts'!P61-'Growth forecasts'!O61)*IF(Scenario!$E$6=Scenario!$M$3, Scenario!$E$10, 'Feeder inputs'!$H18)+('Growth forecasts'!P82-'Growth forecasts'!O82)*IF(Scenario!$E$6=Scenario!$M$3, Scenario!$E$11, 'Feeder inputs'!$I18)</f>
        <v>17.498284628602448</v>
      </c>
      <c r="Q20" s="32">
        <f>('Growth forecasts'!Q61-'Growth forecasts'!P61)*IF(Scenario!$E$6=Scenario!$M$3, Scenario!$E$10, 'Feeder inputs'!$H18)+('Growth forecasts'!Q82-'Growth forecasts'!P82)*IF(Scenario!$E$6=Scenario!$M$3, Scenario!$E$11, 'Feeder inputs'!$I18)</f>
        <v>17.560878864089034</v>
      </c>
      <c r="R20" s="32">
        <f>('Growth forecasts'!R61-'Growth forecasts'!Q61)*IF(Scenario!$E$6=Scenario!$M$3, Scenario!$E$10, 'Feeder inputs'!$H18)+('Growth forecasts'!R82-'Growth forecasts'!Q82)*IF(Scenario!$E$6=Scenario!$M$3, Scenario!$E$11, 'Feeder inputs'!$I18)</f>
        <v>16.567838339070192</v>
      </c>
      <c r="S20" s="32">
        <f>('Growth forecasts'!S61-'Growth forecasts'!R61)*IF(Scenario!$E$6=Scenario!$M$3, Scenario!$E$10, 'Feeder inputs'!$H18)+('Growth forecasts'!S82-'Growth forecasts'!R82)*IF(Scenario!$E$6=Scenario!$M$3, Scenario!$E$11, 'Feeder inputs'!$I18)</f>
        <v>15.576888831045551</v>
      </c>
      <c r="T20" s="32">
        <f>('Growth forecasts'!T61-'Growth forecasts'!S61)*IF(Scenario!$E$6=Scenario!$M$3, Scenario!$E$10, 'Feeder inputs'!$H18)+('Growth forecasts'!T82-'Growth forecasts'!S82)*IF(Scenario!$E$6=Scenario!$M$3, Scenario!$E$11, 'Feeder inputs'!$I18)</f>
        <v>14.669164274943057</v>
      </c>
      <c r="U20" s="32">
        <f>('Growth forecasts'!U61-'Growth forecasts'!T61)*IF(Scenario!$E$6=Scenario!$M$3, Scenario!$E$10, 'Feeder inputs'!$H18)+('Growth forecasts'!U82-'Growth forecasts'!T82)*IF(Scenario!$E$6=Scenario!$M$3, Scenario!$E$11, 'Feeder inputs'!$I18)</f>
        <v>13.822618836779384</v>
      </c>
      <c r="V20" s="32">
        <f>('Growth forecasts'!V61-'Growth forecasts'!U61)*IF(Scenario!$E$6=Scenario!$M$3, Scenario!$E$10, 'Feeder inputs'!$H18)+('Growth forecasts'!V82-'Growth forecasts'!U82)*IF(Scenario!$E$6=Scenario!$M$3, Scenario!$E$11, 'Feeder inputs'!$I18)</f>
        <v>13.063841597347334</v>
      </c>
      <c r="W20" s="32">
        <f>('Growth forecasts'!W61-'Growth forecasts'!V61)*IF(Scenario!$E$6=Scenario!$M$3, Scenario!$E$10, 'Feeder inputs'!$H18)+('Growth forecasts'!W82-'Growth forecasts'!V82)*IF(Scenario!$E$6=Scenario!$M$3, Scenario!$E$11, 'Feeder inputs'!$I18)</f>
        <v>13.405174114071997</v>
      </c>
      <c r="X20" s="32">
        <f>('Growth forecasts'!X61-'Growth forecasts'!W61)*IF(Scenario!$E$6=Scenario!$M$3, Scenario!$E$10, 'Feeder inputs'!$H18)+('Growth forecasts'!X82-'Growth forecasts'!W82)*IF(Scenario!$E$6=Scenario!$M$3, Scenario!$E$11, 'Feeder inputs'!$I18)</f>
        <v>13.755424978903307</v>
      </c>
      <c r="Y20" s="32">
        <f>('Growth forecasts'!Y61-'Growth forecasts'!X61)*IF(Scenario!$E$6=Scenario!$M$3, Scenario!$E$10, 'Feeder inputs'!$H18)+('Growth forecasts'!Y82-'Growth forecasts'!X82)*IF(Scenario!$E$6=Scenario!$M$3, Scenario!$E$11, 'Feeder inputs'!$I18)</f>
        <v>14.114827210756744</v>
      </c>
      <c r="Z20" s="32">
        <f>('Growth forecasts'!Z61-'Growth forecasts'!Y61)*IF(Scenario!$E$6=Scenario!$M$3, Scenario!$E$10, 'Feeder inputs'!$H18)+('Growth forecasts'!Z82-'Growth forecasts'!Y82)*IF(Scenario!$E$6=Scenario!$M$3, Scenario!$E$11, 'Feeder inputs'!$I18)</f>
        <v>14.483619916874659</v>
      </c>
      <c r="AA20" s="32">
        <f>('Growth forecasts'!AA61-'Growth forecasts'!Z61)*IF(Scenario!$E$6=Scenario!$M$3, Scenario!$E$10, 'Feeder inputs'!$H18)+('Growth forecasts'!AA82-'Growth forecasts'!Z82)*IF(Scenario!$E$6=Scenario!$M$3, Scenario!$E$11, 'Feeder inputs'!$I18)</f>
        <v>14.862048451901842</v>
      </c>
      <c r="AB20" s="32">
        <f>('Growth forecasts'!AB61-'Growth forecasts'!AA61)*IF(Scenario!$E$6=Scenario!$M$3, Scenario!$E$10, 'Feeder inputs'!$H18)+('Growth forecasts'!AB82-'Growth forecasts'!AA82)*IF(Scenario!$E$6=Scenario!$M$3, Scenario!$E$11, 'Feeder inputs'!$I18)</f>
        <v>15.250364581117765</v>
      </c>
      <c r="AC20" s="32">
        <f>('Growth forecasts'!AC61-'Growth forecasts'!AB61)*IF(Scenario!$E$6=Scenario!$M$3, Scenario!$E$10, 'Feeder inputs'!$H18)+('Growth forecasts'!AC82-'Growth forecasts'!AB82)*IF(Scenario!$E$6=Scenario!$M$3, Scenario!$E$11, 'Feeder inputs'!$I18)</f>
        <v>15.648826647934243</v>
      </c>
      <c r="AD20" s="32">
        <f>('Growth forecasts'!AD61-'Growth forecasts'!AC61)*IF(Scenario!$E$6=Scenario!$M$3, Scenario!$E$10, 'Feeder inputs'!$H18)+('Growth forecasts'!AD82-'Growth forecasts'!AC82)*IF(Scenario!$E$6=Scenario!$M$3, Scenario!$E$11, 'Feeder inputs'!$I18)</f>
        <v>16.0576997457689</v>
      </c>
      <c r="AE20" s="32">
        <f>('Growth forecasts'!AE61-'Growth forecasts'!AD61)*IF(Scenario!$E$6=Scenario!$M$3, Scenario!$E$10, 'Feeder inputs'!$H18)+('Growth forecasts'!AE82-'Growth forecasts'!AD82)*IF(Scenario!$E$6=Scenario!$M$3, Scenario!$E$11, 'Feeder inputs'!$I18)</f>
        <v>16.477255894409382</v>
      </c>
      <c r="AF20" s="32">
        <f>('Growth forecasts'!AF61-'Growth forecasts'!AE61)*IF(Scenario!$E$6=Scenario!$M$3, Scenario!$E$10, 'Feeder inputs'!$H18)+('Growth forecasts'!AF82-'Growth forecasts'!AE82)*IF(Scenario!$E$6=Scenario!$M$3, Scenario!$E$11, 'Feeder inputs'!$I18)</f>
        <v>16.907774220986312</v>
      </c>
      <c r="AG20" s="30"/>
    </row>
    <row r="21" spans="2:33" x14ac:dyDescent="0.35">
      <c r="B21" s="33" t="s">
        <v>29</v>
      </c>
      <c r="C21" t="s">
        <v>58</v>
      </c>
      <c r="D21">
        <f>'Feeder inputs'!F19</f>
        <v>50</v>
      </c>
      <c r="E21" s="32">
        <f>('Growth forecasts'!E62-'Growth forecasts'!D62)*IF(Scenario!$E$6=Scenario!$M$3, Scenario!$E$10, 'Feeder inputs'!$H19)+('Growth forecasts'!E83-'Growth forecasts'!D83)*IF(Scenario!$E$6=Scenario!$M$3, Scenario!$E$11, 'Feeder inputs'!$I19)</f>
        <v>15.180280697796391</v>
      </c>
      <c r="F21" s="32">
        <f>('Growth forecasts'!F62-'Growth forecasts'!E62)*IF(Scenario!$E$6=Scenario!$M$3, Scenario!$E$10, 'Feeder inputs'!$H19)+('Growth forecasts'!F83-'Growth forecasts'!E83)*IF(Scenario!$E$6=Scenario!$M$3, Scenario!$E$11, 'Feeder inputs'!$I19)</f>
        <v>15.180280697796405</v>
      </c>
      <c r="G21" s="32">
        <f>('Growth forecasts'!G62-'Growth forecasts'!F62)*IF(Scenario!$E$6=Scenario!$M$3, Scenario!$E$10, 'Feeder inputs'!$H19)+('Growth forecasts'!G83-'Growth forecasts'!F83)*IF(Scenario!$E$6=Scenario!$M$3, Scenario!$E$11, 'Feeder inputs'!$I19)</f>
        <v>6.8232982015405668</v>
      </c>
      <c r="H21" s="32">
        <f>('Growth forecasts'!H62-'Growth forecasts'!G62)*IF(Scenario!$E$6=Scenario!$M$3, Scenario!$E$10, 'Feeder inputs'!$H19)+('Growth forecasts'!H83-'Growth forecasts'!G83)*IF(Scenario!$E$6=Scenario!$M$3, Scenario!$E$11, 'Feeder inputs'!$I19)</f>
        <v>6.5991461453364195</v>
      </c>
      <c r="I21" s="32">
        <f>('Growth forecasts'!I62-'Growth forecasts'!H62)*IF(Scenario!$E$6=Scenario!$M$3, Scenario!$E$10, 'Feeder inputs'!$H19)+('Growth forecasts'!I83-'Growth forecasts'!H83)*IF(Scenario!$E$6=Scenario!$M$3, Scenario!$E$11, 'Feeder inputs'!$I19)</f>
        <v>6.4084182760670103</v>
      </c>
      <c r="J21" s="32">
        <f>('Growth forecasts'!J62-'Growth forecasts'!I62)*IF(Scenario!$E$6=Scenario!$M$3, Scenario!$E$10, 'Feeder inputs'!$H19)+('Growth forecasts'!J83-'Growth forecasts'!I83)*IF(Scenario!$E$6=Scenario!$M$3, Scenario!$E$11, 'Feeder inputs'!$I19)</f>
        <v>6.3580543946236787</v>
      </c>
      <c r="K21" s="32">
        <f>('Growth forecasts'!K62-'Growth forecasts'!J62)*IF(Scenario!$E$6=Scenario!$M$3, Scenario!$E$10, 'Feeder inputs'!$H19)+('Growth forecasts'!K83-'Growth forecasts'!J83)*IF(Scenario!$E$6=Scenario!$M$3, Scenario!$E$11, 'Feeder inputs'!$I19)</f>
        <v>6.4077138912013822</v>
      </c>
      <c r="L21" s="32">
        <f>('Growth forecasts'!L62-'Growth forecasts'!K62)*IF(Scenario!$E$6=Scenario!$M$3, Scenario!$E$10, 'Feeder inputs'!$H19)+('Growth forecasts'!L83-'Growth forecasts'!K83)*IF(Scenario!$E$6=Scenario!$M$3, Scenario!$E$11, 'Feeder inputs'!$I19)</f>
        <v>6.1983651929087102</v>
      </c>
      <c r="M21" s="32">
        <f>('Growth forecasts'!M62-'Growth forecasts'!L62)*IF(Scenario!$E$6=Scenario!$M$3, Scenario!$E$10, 'Feeder inputs'!$H19)+('Growth forecasts'!M83-'Growth forecasts'!L83)*IF(Scenario!$E$6=Scenario!$M$3, Scenario!$E$11, 'Feeder inputs'!$I19)</f>
        <v>6.0800600809943717</v>
      </c>
      <c r="N21" s="32">
        <f>('Growth forecasts'!N62-'Growth forecasts'!M62)*IF(Scenario!$E$6=Scenario!$M$3, Scenario!$E$10, 'Feeder inputs'!$H19)+('Growth forecasts'!N83-'Growth forecasts'!M83)*IF(Scenario!$E$6=Scenario!$M$3, Scenario!$E$11, 'Feeder inputs'!$I19)</f>
        <v>6.4015978294930562</v>
      </c>
      <c r="O21" s="32">
        <f>('Growth forecasts'!O62-'Growth forecasts'!N62)*IF(Scenario!$E$6=Scenario!$M$3, Scenario!$E$10, 'Feeder inputs'!$H19)+('Growth forecasts'!O83-'Growth forecasts'!N83)*IF(Scenario!$E$6=Scenario!$M$3, Scenario!$E$11, 'Feeder inputs'!$I19)</f>
        <v>6.8201115750914596</v>
      </c>
      <c r="P21" s="32">
        <f>('Growth forecasts'!P62-'Growth forecasts'!O62)*IF(Scenario!$E$6=Scenario!$M$3, Scenario!$E$10, 'Feeder inputs'!$H19)+('Growth forecasts'!P83-'Growth forecasts'!O83)*IF(Scenario!$E$6=Scenario!$M$3, Scenario!$E$11, 'Feeder inputs'!$I19)</f>
        <v>7.2909519285843771</v>
      </c>
      <c r="Q21" s="32">
        <f>('Growth forecasts'!Q62-'Growth forecasts'!P62)*IF(Scenario!$E$6=Scenario!$M$3, Scenario!$E$10, 'Feeder inputs'!$H19)+('Growth forecasts'!Q83-'Growth forecasts'!P83)*IF(Scenario!$E$6=Scenario!$M$3, Scenario!$E$11, 'Feeder inputs'!$I19)</f>
        <v>7.3170328600371022</v>
      </c>
      <c r="R21" s="32">
        <f>('Growth forecasts'!R62-'Growth forecasts'!Q62)*IF(Scenario!$E$6=Scenario!$M$3, Scenario!$E$10, 'Feeder inputs'!$H19)+('Growth forecasts'!R83-'Growth forecasts'!Q83)*IF(Scenario!$E$6=Scenario!$M$3, Scenario!$E$11, 'Feeder inputs'!$I19)</f>
        <v>6.903265974612566</v>
      </c>
      <c r="S21" s="32">
        <f>('Growth forecasts'!S62-'Growth forecasts'!R62)*IF(Scenario!$E$6=Scenario!$M$3, Scenario!$E$10, 'Feeder inputs'!$H19)+('Growth forecasts'!S83-'Growth forecasts'!R83)*IF(Scenario!$E$6=Scenario!$M$3, Scenario!$E$11, 'Feeder inputs'!$I19)</f>
        <v>6.4903703462689748</v>
      </c>
      <c r="T21" s="32">
        <f>('Growth forecasts'!T62-'Growth forecasts'!S62)*IF(Scenario!$E$6=Scenario!$M$3, Scenario!$E$10, 'Feeder inputs'!$H19)+('Growth forecasts'!T83-'Growth forecasts'!S83)*IF(Scenario!$E$6=Scenario!$M$3, Scenario!$E$11, 'Feeder inputs'!$I19)</f>
        <v>6.1121517812262596</v>
      </c>
      <c r="U21" s="32">
        <f>('Growth forecasts'!U62-'Growth forecasts'!T62)*IF(Scenario!$E$6=Scenario!$M$3, Scenario!$E$10, 'Feeder inputs'!$H19)+('Growth forecasts'!U83-'Growth forecasts'!T83)*IF(Scenario!$E$6=Scenario!$M$3, Scenario!$E$11, 'Feeder inputs'!$I19)</f>
        <v>5.7594245153247243</v>
      </c>
      <c r="V21" s="32">
        <f>('Growth forecasts'!V62-'Growth forecasts'!U62)*IF(Scenario!$E$6=Scenario!$M$3, Scenario!$E$10, 'Feeder inputs'!$H19)+('Growth forecasts'!V83-'Growth forecasts'!U83)*IF(Scenario!$E$6=Scenario!$M$3, Scenario!$E$11, 'Feeder inputs'!$I19)</f>
        <v>5.4432673322280607</v>
      </c>
      <c r="W21" s="32">
        <f>('Growth forecasts'!W62-'Growth forecasts'!V62)*IF(Scenario!$E$6=Scenario!$M$3, Scenario!$E$10, 'Feeder inputs'!$H19)+('Growth forecasts'!W83-'Growth forecasts'!V83)*IF(Scenario!$E$6=Scenario!$M$3, Scenario!$E$11, 'Feeder inputs'!$I19)</f>
        <v>5.5854892141966843</v>
      </c>
      <c r="X21" s="32">
        <f>('Growth forecasts'!X62-'Growth forecasts'!W62)*IF(Scenario!$E$6=Scenario!$M$3, Scenario!$E$10, 'Feeder inputs'!$H19)+('Growth forecasts'!X83-'Growth forecasts'!W83)*IF(Scenario!$E$6=Scenario!$M$3, Scenario!$E$11, 'Feeder inputs'!$I19)</f>
        <v>5.7314270745430349</v>
      </c>
      <c r="Y21" s="32">
        <f>('Growth forecasts'!Y62-'Growth forecasts'!X62)*IF(Scenario!$E$6=Scenario!$M$3, Scenario!$E$10, 'Feeder inputs'!$H19)+('Growth forecasts'!Y83-'Growth forecasts'!X83)*IF(Scenario!$E$6=Scenario!$M$3, Scenario!$E$11, 'Feeder inputs'!$I19)</f>
        <v>5.881178004481967</v>
      </c>
      <c r="Z21" s="32">
        <f>('Growth forecasts'!Z62-'Growth forecasts'!Y62)*IF(Scenario!$E$6=Scenario!$M$3, Scenario!$E$10, 'Feeder inputs'!$H19)+('Growth forecasts'!Z83-'Growth forecasts'!Y83)*IF(Scenario!$E$6=Scenario!$M$3, Scenario!$E$11, 'Feeder inputs'!$I19)</f>
        <v>6.0348416320311173</v>
      </c>
      <c r="AA21" s="32">
        <f>('Growth forecasts'!AA62-'Growth forecasts'!Z62)*IF(Scenario!$E$6=Scenario!$M$3, Scenario!$E$10, 'Feeder inputs'!$H19)+('Growth forecasts'!AA83-'Growth forecasts'!Z83)*IF(Scenario!$E$6=Scenario!$M$3, Scenario!$E$11, 'Feeder inputs'!$I19)</f>
        <v>6.1925201882924341</v>
      </c>
      <c r="AB21" s="32">
        <f>('Growth forecasts'!AB62-'Growth forecasts'!AA62)*IF(Scenario!$E$6=Scenario!$M$3, Scenario!$E$10, 'Feeder inputs'!$H19)+('Growth forecasts'!AB83-'Growth forecasts'!AA83)*IF(Scenario!$E$6=Scenario!$M$3, Scenario!$E$11, 'Feeder inputs'!$I19)</f>
        <v>6.3543185754657543</v>
      </c>
      <c r="AC21" s="32">
        <f>('Growth forecasts'!AC62-'Growth forecasts'!AB62)*IF(Scenario!$E$6=Scenario!$M$3, Scenario!$E$10, 'Feeder inputs'!$H19)+('Growth forecasts'!AC83-'Growth forecasts'!AB83)*IF(Scenario!$E$6=Scenario!$M$3, Scenario!$E$11, 'Feeder inputs'!$I19)</f>
        <v>6.5203444366393057</v>
      </c>
      <c r="AD21" s="32">
        <f>('Growth forecasts'!AD62-'Growth forecasts'!AC62)*IF(Scenario!$E$6=Scenario!$M$3, Scenario!$E$10, 'Feeder inputs'!$H19)+('Growth forecasts'!AD83-'Growth forecasts'!AC83)*IF(Scenario!$E$6=Scenario!$M$3, Scenario!$E$11, 'Feeder inputs'!$I19)</f>
        <v>6.690708227403718</v>
      </c>
      <c r="AE21" s="32">
        <f>('Growth forecasts'!AE62-'Growth forecasts'!AD62)*IF(Scenario!$E$6=Scenario!$M$3, Scenario!$E$10, 'Feeder inputs'!$H19)+('Growth forecasts'!AE83-'Growth forecasts'!AD83)*IF(Scenario!$E$6=Scenario!$M$3, Scenario!$E$11, 'Feeder inputs'!$I19)</f>
        <v>6.8655232893372613</v>
      </c>
      <c r="AF21" s="32">
        <f>('Growth forecasts'!AF62-'Growth forecasts'!AE62)*IF(Scenario!$E$6=Scenario!$M$3, Scenario!$E$10, 'Feeder inputs'!$H19)+('Growth forecasts'!AF83-'Growth forecasts'!AE83)*IF(Scenario!$E$6=Scenario!$M$3, Scenario!$E$11, 'Feeder inputs'!$I19)</f>
        <v>7.0449059254110011</v>
      </c>
      <c r="AG21" s="30"/>
    </row>
    <row r="22" spans="2:33" ht="15" thickBot="1" x14ac:dyDescent="0.4">
      <c r="B22" s="35" t="s">
        <v>116</v>
      </c>
      <c r="C22" t="s">
        <v>58</v>
      </c>
      <c r="D22" s="37">
        <f>SUM(D4:D21)</f>
        <v>1304.8</v>
      </c>
      <c r="E22" s="37">
        <f t="shared" ref="E22:AF22" si="27">SUM(E4:E21)</f>
        <v>417.14689058628591</v>
      </c>
      <c r="F22" s="37">
        <f t="shared" si="27"/>
        <v>420.06884868373231</v>
      </c>
      <c r="G22" s="37">
        <f t="shared" si="27"/>
        <v>194.8511626322906</v>
      </c>
      <c r="H22" s="37">
        <f t="shared" si="27"/>
        <v>189.94311333394882</v>
      </c>
      <c r="I22" s="37">
        <f t="shared" si="27"/>
        <v>184.54906179402028</v>
      </c>
      <c r="J22" s="37">
        <f t="shared" si="27"/>
        <v>182.98139331839536</v>
      </c>
      <c r="K22" s="37">
        <f t="shared" si="27"/>
        <v>184.28966579385079</v>
      </c>
      <c r="L22" s="37">
        <f t="shared" si="27"/>
        <v>178.23352803307378</v>
      </c>
      <c r="M22" s="37">
        <f t="shared" si="27"/>
        <v>174.81037495576595</v>
      </c>
      <c r="N22" s="37">
        <f t="shared" si="27"/>
        <v>183.99443811806117</v>
      </c>
      <c r="O22" s="37">
        <f t="shared" si="27"/>
        <v>196.02963487893851</v>
      </c>
      <c r="P22" s="37">
        <f t="shared" si="27"/>
        <v>209.62950734467697</v>
      </c>
      <c r="Q22" s="37">
        <f t="shared" si="27"/>
        <v>210.38014316901715</v>
      </c>
      <c r="R22" s="37">
        <f t="shared" si="27"/>
        <v>198.34944309762002</v>
      </c>
      <c r="S22" s="37">
        <f t="shared" si="27"/>
        <v>186.33114981983621</v>
      </c>
      <c r="T22" s="37">
        <f t="shared" si="27"/>
        <v>175.38417349901732</v>
      </c>
      <c r="U22" s="37">
        <f t="shared" si="27"/>
        <v>165.18810451505016</v>
      </c>
      <c r="V22" s="37">
        <f t="shared" si="27"/>
        <v>156.04162726559804</v>
      </c>
      <c r="W22" s="37">
        <f t="shared" si="27"/>
        <v>160.23401282894969</v>
      </c>
      <c r="X22" s="37">
        <f t="shared" si="27"/>
        <v>164.54073788380197</v>
      </c>
      <c r="Y22" s="37">
        <f t="shared" si="27"/>
        <v>168.96498973839499</v>
      </c>
      <c r="Z22" s="37">
        <f t="shared" si="27"/>
        <v>173.51004729803904</v>
      </c>
      <c r="AA22" s="37">
        <f t="shared" si="27"/>
        <v>178.179283804666</v>
      </c>
      <c r="AB22" s="37">
        <f t="shared" si="27"/>
        <v>182.97616966237388</v>
      </c>
      <c r="AC22" s="37">
        <f t="shared" si="27"/>
        <v>187.9042753518163</v>
      </c>
      <c r="AD22" s="37">
        <f t="shared" si="27"/>
        <v>192.96727443637661</v>
      </c>
      <c r="AE22" s="37">
        <f t="shared" si="27"/>
        <v>198.16894666318268</v>
      </c>
      <c r="AF22" s="37">
        <f t="shared" si="27"/>
        <v>203.51318116211257</v>
      </c>
      <c r="AG22" s="38"/>
    </row>
    <row r="23" spans="2:33" ht="15" thickBot="1" x14ac:dyDescent="0.4">
      <c r="B23" s="23"/>
      <c r="D23" s="22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</row>
    <row r="24" spans="2:33" x14ac:dyDescent="0.35">
      <c r="B24" s="25"/>
      <c r="C24" s="26"/>
      <c r="D24" s="27" t="s">
        <v>117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8"/>
    </row>
    <row r="25" spans="2:33" x14ac:dyDescent="0.35">
      <c r="B25" s="98" t="s">
        <v>63</v>
      </c>
      <c r="C25" s="97"/>
      <c r="D25" s="97">
        <v>2022</v>
      </c>
      <c r="E25" s="97">
        <f>D25+1</f>
        <v>2023</v>
      </c>
      <c r="F25" s="97">
        <f t="shared" ref="F25" si="28">E25+1</f>
        <v>2024</v>
      </c>
      <c r="G25" s="97">
        <f t="shared" ref="G25" si="29">F25+1</f>
        <v>2025</v>
      </c>
      <c r="H25" s="97">
        <f t="shared" ref="H25" si="30">G25+1</f>
        <v>2026</v>
      </c>
      <c r="I25" s="97">
        <f t="shared" ref="I25" si="31">H25+1</f>
        <v>2027</v>
      </c>
      <c r="J25" s="97">
        <f t="shared" ref="J25" si="32">I25+1</f>
        <v>2028</v>
      </c>
      <c r="K25" s="97">
        <f t="shared" ref="K25" si="33">J25+1</f>
        <v>2029</v>
      </c>
      <c r="L25" s="97">
        <f t="shared" ref="L25" si="34">K25+1</f>
        <v>2030</v>
      </c>
      <c r="M25" s="97">
        <f t="shared" ref="M25" si="35">L25+1</f>
        <v>2031</v>
      </c>
      <c r="N25" s="97">
        <f t="shared" ref="N25" si="36">M25+1</f>
        <v>2032</v>
      </c>
      <c r="O25" s="97">
        <f t="shared" ref="O25" si="37">N25+1</f>
        <v>2033</v>
      </c>
      <c r="P25" s="97">
        <f t="shared" ref="P25" si="38">O25+1</f>
        <v>2034</v>
      </c>
      <c r="Q25" s="97">
        <f t="shared" ref="Q25" si="39">P25+1</f>
        <v>2035</v>
      </c>
      <c r="R25" s="97">
        <f t="shared" ref="R25" si="40">Q25+1</f>
        <v>2036</v>
      </c>
      <c r="S25" s="97">
        <f t="shared" ref="S25" si="41">R25+1</f>
        <v>2037</v>
      </c>
      <c r="T25" s="97">
        <f t="shared" ref="T25" si="42">S25+1</f>
        <v>2038</v>
      </c>
      <c r="U25" s="97">
        <f t="shared" ref="U25" si="43">T25+1</f>
        <v>2039</v>
      </c>
      <c r="V25" s="97">
        <f t="shared" ref="V25" si="44">U25+1</f>
        <v>2040</v>
      </c>
      <c r="W25" s="97">
        <f t="shared" ref="W25" si="45">V25+1</f>
        <v>2041</v>
      </c>
      <c r="X25" s="97">
        <f t="shared" ref="X25" si="46">W25+1</f>
        <v>2042</v>
      </c>
      <c r="Y25" s="97">
        <f t="shared" ref="Y25" si="47">X25+1</f>
        <v>2043</v>
      </c>
      <c r="Z25" s="97">
        <f t="shared" ref="Z25" si="48">Y25+1</f>
        <v>2044</v>
      </c>
      <c r="AA25" s="97">
        <f t="shared" ref="AA25" si="49">Z25+1</f>
        <v>2045</v>
      </c>
      <c r="AB25" s="97">
        <f t="shared" ref="AB25" si="50">AA25+1</f>
        <v>2046</v>
      </c>
      <c r="AC25" s="97">
        <f t="shared" ref="AC25" si="51">AB25+1</f>
        <v>2047</v>
      </c>
      <c r="AD25" s="97">
        <f t="shared" ref="AD25" si="52">AC25+1</f>
        <v>2048</v>
      </c>
      <c r="AE25" s="97">
        <f t="shared" ref="AE25" si="53">AD25+1</f>
        <v>2049</v>
      </c>
      <c r="AF25" s="99">
        <f t="shared" ref="AF25" si="54">AE25+1</f>
        <v>2050</v>
      </c>
      <c r="AG25" s="30"/>
    </row>
    <row r="26" spans="2:33" x14ac:dyDescent="0.35">
      <c r="B26" s="31" t="s">
        <v>15</v>
      </c>
      <c r="C26" t="s">
        <v>58</v>
      </c>
      <c r="D26" s="39">
        <f>D4</f>
        <v>5</v>
      </c>
      <c r="E26" s="40">
        <f>E4+D26</f>
        <v>6.5180280697796391</v>
      </c>
      <c r="F26" s="40">
        <f t="shared" ref="F26:AF35" si="55">F4+E26</f>
        <v>8.03605613955928</v>
      </c>
      <c r="G26" s="40">
        <f t="shared" si="55"/>
        <v>8.718385959713336</v>
      </c>
      <c r="H26" s="40">
        <f t="shared" si="55"/>
        <v>9.3783005742469765</v>
      </c>
      <c r="I26" s="40">
        <f t="shared" si="55"/>
        <v>10.019142401853678</v>
      </c>
      <c r="J26" s="40">
        <f t="shared" si="55"/>
        <v>10.654947841316046</v>
      </c>
      <c r="K26" s="40">
        <f t="shared" si="55"/>
        <v>11.295719230436186</v>
      </c>
      <c r="L26" s="40">
        <f t="shared" si="55"/>
        <v>11.915555749727057</v>
      </c>
      <c r="M26" s="40">
        <f t="shared" si="55"/>
        <v>12.523561757826494</v>
      </c>
      <c r="N26" s="40">
        <f t="shared" si="55"/>
        <v>13.1637215407758</v>
      </c>
      <c r="O26" s="40">
        <f t="shared" si="55"/>
        <v>13.845732698284944</v>
      </c>
      <c r="P26" s="40">
        <f t="shared" si="55"/>
        <v>14.574827891143382</v>
      </c>
      <c r="Q26" s="40">
        <f t="shared" si="55"/>
        <v>15.306531177147093</v>
      </c>
      <c r="R26" s="40">
        <f t="shared" si="55"/>
        <v>15.996857774608351</v>
      </c>
      <c r="S26" s="40">
        <f t="shared" si="55"/>
        <v>16.645894809235248</v>
      </c>
      <c r="T26" s="40">
        <f t="shared" si="55"/>
        <v>17.257109987357875</v>
      </c>
      <c r="U26" s="40">
        <f t="shared" si="55"/>
        <v>17.833052438890348</v>
      </c>
      <c r="V26" s="40">
        <f t="shared" si="55"/>
        <v>18.377379172113155</v>
      </c>
      <c r="W26" s="40">
        <f t="shared" si="55"/>
        <v>18.935928093532823</v>
      </c>
      <c r="X26" s="40">
        <f t="shared" si="55"/>
        <v>19.509070800987125</v>
      </c>
      <c r="Y26" s="40">
        <f t="shared" si="55"/>
        <v>20.097188601435324</v>
      </c>
      <c r="Z26" s="40">
        <f t="shared" si="55"/>
        <v>20.700672764638437</v>
      </c>
      <c r="AA26" s="40">
        <f t="shared" si="55"/>
        <v>21.31992478346768</v>
      </c>
      <c r="AB26" s="40">
        <f t="shared" si="55"/>
        <v>21.955356641014255</v>
      </c>
      <c r="AC26" s="40">
        <f t="shared" si="55"/>
        <v>22.607391084678184</v>
      </c>
      <c r="AD26" s="40">
        <f t="shared" si="55"/>
        <v>23.276461907418554</v>
      </c>
      <c r="AE26" s="40">
        <f t="shared" si="55"/>
        <v>23.963014236352279</v>
      </c>
      <c r="AF26" s="40">
        <f t="shared" si="55"/>
        <v>24.667504828893378</v>
      </c>
      <c r="AG26" s="30"/>
    </row>
    <row r="27" spans="2:33" x14ac:dyDescent="0.35">
      <c r="B27" s="33" t="s">
        <v>16</v>
      </c>
      <c r="C27" t="s">
        <v>58</v>
      </c>
      <c r="D27" s="39">
        <f t="shared" ref="D27:D43" si="56">D5</f>
        <v>60.73</v>
      </c>
      <c r="E27" s="40">
        <f t="shared" ref="E27:T42" si="57">E5+D27</f>
        <v>80.308950605577849</v>
      </c>
      <c r="F27" s="40">
        <f t="shared" si="57"/>
        <v>101.34888025987875</v>
      </c>
      <c r="G27" s="40">
        <f t="shared" si="57"/>
        <v>113.82439896684402</v>
      </c>
      <c r="H27" s="40">
        <f t="shared" si="57"/>
        <v>126.63658612438009</v>
      </c>
      <c r="I27" s="40">
        <f t="shared" si="57"/>
        <v>139.12630948435589</v>
      </c>
      <c r="J27" s="40">
        <f t="shared" si="57"/>
        <v>151.45922893048885</v>
      </c>
      <c r="K27" s="40">
        <f t="shared" si="57"/>
        <v>163.82802388195694</v>
      </c>
      <c r="L27" s="40">
        <f t="shared" si="57"/>
        <v>175.77514124678044</v>
      </c>
      <c r="M27" s="40">
        <f t="shared" si="57"/>
        <v>187.48358071628348</v>
      </c>
      <c r="N27" s="40">
        <f t="shared" si="57"/>
        <v>199.78090679812561</v>
      </c>
      <c r="O27" s="40">
        <f t="shared" si="57"/>
        <v>212.8853351277063</v>
      </c>
      <c r="P27" s="40">
        <f t="shared" si="57"/>
        <v>226.92773728916944</v>
      </c>
      <c r="Q27" s="40">
        <f t="shared" si="57"/>
        <v>241.02074976621614</v>
      </c>
      <c r="R27" s="40">
        <f t="shared" si="57"/>
        <v>254.24980993109955</v>
      </c>
      <c r="S27" s="40">
        <f t="shared" si="57"/>
        <v>266.61027402996899</v>
      </c>
      <c r="T27" s="40">
        <f t="shared" si="57"/>
        <v>278.20607110321055</v>
      </c>
      <c r="U27" s="40">
        <f t="shared" si="55"/>
        <v>289.09528814494274</v>
      </c>
      <c r="V27" s="40">
        <f t="shared" si="55"/>
        <v>299.34742349150247</v>
      </c>
      <c r="W27" s="40">
        <f t="shared" si="55"/>
        <v>309.92508918922869</v>
      </c>
      <c r="X27" s="40">
        <f t="shared" si="55"/>
        <v>320.83919105306899</v>
      </c>
      <c r="Y27" s="40">
        <f t="shared" si="55"/>
        <v>332.10101976646587</v>
      </c>
      <c r="Z27" s="40">
        <f t="shared" si="55"/>
        <v>343.72226509669792</v>
      </c>
      <c r="AA27" s="40">
        <f t="shared" si="55"/>
        <v>355.7150306547901</v>
      </c>
      <c r="AB27" s="40">
        <f t="shared" si="55"/>
        <v>368.09184922142845</v>
      </c>
      <c r="AC27" s="40">
        <f t="shared" si="55"/>
        <v>380.86569866117742</v>
      </c>
      <c r="AD27" s="40">
        <f t="shared" si="55"/>
        <v>394.05001844818958</v>
      </c>
      <c r="AE27" s="40">
        <f t="shared" si="55"/>
        <v>407.65872682753206</v>
      </c>
      <c r="AF27" s="40">
        <f t="shared" si="55"/>
        <v>421.7062386372217</v>
      </c>
      <c r="AG27" s="30"/>
    </row>
    <row r="28" spans="2:33" x14ac:dyDescent="0.35">
      <c r="B28" s="33" t="s">
        <v>17</v>
      </c>
      <c r="C28" t="s">
        <v>58</v>
      </c>
      <c r="D28" s="39">
        <f t="shared" si="56"/>
        <v>50.79</v>
      </c>
      <c r="E28" s="40">
        <f t="shared" si="57"/>
        <v>64.452252628016737</v>
      </c>
      <c r="F28" s="40">
        <f t="shared" si="55"/>
        <v>78.114505256033496</v>
      </c>
      <c r="G28" s="40">
        <f t="shared" si="55"/>
        <v>84.255473637419996</v>
      </c>
      <c r="H28" s="40">
        <f t="shared" si="55"/>
        <v>90.194705168222768</v>
      </c>
      <c r="I28" s="40">
        <f t="shared" si="55"/>
        <v>95.962281616683086</v>
      </c>
      <c r="J28" s="40">
        <f t="shared" si="55"/>
        <v>101.68453057184439</v>
      </c>
      <c r="K28" s="40">
        <f t="shared" si="55"/>
        <v>107.45147307392563</v>
      </c>
      <c r="L28" s="40">
        <f t="shared" si="55"/>
        <v>113.03000174754345</v>
      </c>
      <c r="M28" s="40">
        <f t="shared" si="55"/>
        <v>118.50205582043839</v>
      </c>
      <c r="N28" s="40">
        <f t="shared" si="55"/>
        <v>124.26349386698212</v>
      </c>
      <c r="O28" s="40">
        <f t="shared" si="55"/>
        <v>130.40159428456442</v>
      </c>
      <c r="P28" s="40">
        <f t="shared" si="55"/>
        <v>136.96345102029036</v>
      </c>
      <c r="Q28" s="40">
        <f t="shared" si="55"/>
        <v>143.54878059432374</v>
      </c>
      <c r="R28" s="40">
        <f t="shared" si="55"/>
        <v>149.76171997147506</v>
      </c>
      <c r="S28" s="40">
        <f t="shared" si="55"/>
        <v>155.60305328311713</v>
      </c>
      <c r="T28" s="40">
        <f t="shared" si="55"/>
        <v>161.10398988622077</v>
      </c>
      <c r="U28" s="40">
        <f t="shared" si="55"/>
        <v>166.28747195001304</v>
      </c>
      <c r="V28" s="40">
        <f t="shared" si="55"/>
        <v>171.18641254901829</v>
      </c>
      <c r="W28" s="40">
        <f t="shared" si="55"/>
        <v>176.21335284179528</v>
      </c>
      <c r="X28" s="40">
        <f t="shared" si="55"/>
        <v>181.37163720888401</v>
      </c>
      <c r="Y28" s="40">
        <f t="shared" si="55"/>
        <v>186.66469741291777</v>
      </c>
      <c r="Z28" s="40">
        <f t="shared" si="55"/>
        <v>192.09605488174577</v>
      </c>
      <c r="AA28" s="40">
        <f t="shared" si="55"/>
        <v>197.66932305120895</v>
      </c>
      <c r="AB28" s="40">
        <f t="shared" si="55"/>
        <v>203.38820976912811</v>
      </c>
      <c r="AC28" s="40">
        <f t="shared" si="55"/>
        <v>209.25651976210347</v>
      </c>
      <c r="AD28" s="40">
        <f t="shared" si="55"/>
        <v>215.27815716676679</v>
      </c>
      <c r="AE28" s="40">
        <f t="shared" si="55"/>
        <v>221.45712812717034</v>
      </c>
      <c r="AF28" s="40">
        <f t="shared" si="55"/>
        <v>227.7975434600402</v>
      </c>
      <c r="AG28" s="30"/>
    </row>
    <row r="29" spans="2:33" x14ac:dyDescent="0.35">
      <c r="B29" s="33" t="s">
        <v>18</v>
      </c>
      <c r="C29" t="s">
        <v>58</v>
      </c>
      <c r="D29" s="39">
        <f t="shared" si="56"/>
        <v>10</v>
      </c>
      <c r="E29" s="40">
        <f t="shared" si="57"/>
        <v>11.362613768222186</v>
      </c>
      <c r="F29" s="40">
        <f t="shared" si="55"/>
        <v>14.186206585167398</v>
      </c>
      <c r="G29" s="40">
        <f t="shared" si="55"/>
        <v>18.473767450283969</v>
      </c>
      <c r="H29" s="40">
        <f t="shared" si="55"/>
        <v>23.366979233416359</v>
      </c>
      <c r="I29" s="40">
        <f t="shared" si="55"/>
        <v>28.16660066211174</v>
      </c>
      <c r="J29" s="40">
        <f t="shared" si="55"/>
        <v>32.869854834696298</v>
      </c>
      <c r="K29" s="40">
        <f t="shared" si="55"/>
        <v>37.549393116722719</v>
      </c>
      <c r="L29" s="40">
        <f t="shared" si="55"/>
        <v>42.058472250055758</v>
      </c>
      <c r="M29" s="40">
        <f t="shared" si="55"/>
        <v>46.470839622365553</v>
      </c>
      <c r="N29" s="40">
        <f t="shared" si="55"/>
        <v>51.086248308816039</v>
      </c>
      <c r="O29" s="40">
        <f t="shared" si="55"/>
        <v>56.006542748287004</v>
      </c>
      <c r="P29" s="40">
        <f t="shared" si="55"/>
        <v>61.299802595448924</v>
      </c>
      <c r="Q29" s="40">
        <f t="shared" si="55"/>
        <v>66.612375640451106</v>
      </c>
      <c r="R29" s="40">
        <f t="shared" si="55"/>
        <v>71.557516635799402</v>
      </c>
      <c r="S29" s="40">
        <f t="shared" si="55"/>
        <v>76.129536319146055</v>
      </c>
      <c r="T29" s="40">
        <f t="shared" si="55"/>
        <v>80.390751254916111</v>
      </c>
      <c r="U29" s="40">
        <f t="shared" si="55"/>
        <v>84.368658878258628</v>
      </c>
      <c r="V29" s="40">
        <f t="shared" si="55"/>
        <v>88.088873426144715</v>
      </c>
      <c r="W29" s="40">
        <f t="shared" si="55"/>
        <v>91.963952066834935</v>
      </c>
      <c r="X29" s="40">
        <f t="shared" si="55"/>
        <v>96.000341441223611</v>
      </c>
      <c r="Y29" s="40">
        <f t="shared" si="55"/>
        <v>100.20475654924212</v>
      </c>
      <c r="Z29" s="40">
        <f t="shared" si="55"/>
        <v>104.58419192103688</v>
      </c>
      <c r="AA29" s="40">
        <f t="shared" si="55"/>
        <v>109.1459332531781</v>
      </c>
      <c r="AB29" s="40">
        <f t="shared" si="55"/>
        <v>113.89756952925759</v>
      </c>
      <c r="AC29" s="40">
        <f t="shared" si="55"/>
        <v>118.84700564503945</v>
      </c>
      <c r="AD29" s="40">
        <f t="shared" si="55"/>
        <v>124.00247555916718</v>
      </c>
      <c r="AE29" s="40">
        <f t="shared" si="55"/>
        <v>129.37255599130498</v>
      </c>
      <c r="AF29" s="40">
        <f t="shared" si="55"/>
        <v>134.96618069050143</v>
      </c>
      <c r="AG29" s="30"/>
    </row>
    <row r="30" spans="2:33" x14ac:dyDescent="0.35">
      <c r="B30" s="33" t="s">
        <v>19</v>
      </c>
      <c r="C30" t="s">
        <v>58</v>
      </c>
      <c r="D30" s="39">
        <f t="shared" si="56"/>
        <v>22.32</v>
      </c>
      <c r="E30" s="40">
        <f t="shared" si="57"/>
        <v>34.464224558237113</v>
      </c>
      <c r="F30" s="40">
        <f t="shared" si="55"/>
        <v>46.60844911647424</v>
      </c>
      <c r="G30" s="40">
        <f t="shared" si="55"/>
        <v>52.067087677706688</v>
      </c>
      <c r="H30" s="40">
        <f t="shared" si="55"/>
        <v>57.346404593975812</v>
      </c>
      <c r="I30" s="40">
        <f t="shared" si="55"/>
        <v>62.473139214829423</v>
      </c>
      <c r="J30" s="40">
        <f t="shared" si="55"/>
        <v>67.559582730528376</v>
      </c>
      <c r="K30" s="40">
        <f t="shared" si="55"/>
        <v>72.685753843489493</v>
      </c>
      <c r="L30" s="40">
        <f t="shared" si="55"/>
        <v>77.644445997816462</v>
      </c>
      <c r="M30" s="40">
        <f t="shared" si="55"/>
        <v>82.508494062611959</v>
      </c>
      <c r="N30" s="40">
        <f t="shared" si="55"/>
        <v>87.629772326206407</v>
      </c>
      <c r="O30" s="40">
        <f t="shared" si="55"/>
        <v>93.085861586279563</v>
      </c>
      <c r="P30" s="40">
        <f t="shared" si="55"/>
        <v>98.918623129147065</v>
      </c>
      <c r="Q30" s="40">
        <f t="shared" si="55"/>
        <v>104.77224941717675</v>
      </c>
      <c r="R30" s="40">
        <f t="shared" si="55"/>
        <v>110.29486219686682</v>
      </c>
      <c r="S30" s="40">
        <f t="shared" si="55"/>
        <v>115.48715847388199</v>
      </c>
      <c r="T30" s="40">
        <f t="shared" si="55"/>
        <v>120.37687989886301</v>
      </c>
      <c r="U30" s="40">
        <f t="shared" si="55"/>
        <v>124.98441951112279</v>
      </c>
      <c r="V30" s="40">
        <f t="shared" si="55"/>
        <v>129.33903337690526</v>
      </c>
      <c r="W30" s="40">
        <f t="shared" si="55"/>
        <v>133.8074247482626</v>
      </c>
      <c r="X30" s="40">
        <f t="shared" si="55"/>
        <v>138.39256640789702</v>
      </c>
      <c r="Y30" s="40">
        <f t="shared" si="55"/>
        <v>143.09750881148261</v>
      </c>
      <c r="Z30" s="40">
        <f t="shared" si="55"/>
        <v>147.92538211710752</v>
      </c>
      <c r="AA30" s="40">
        <f t="shared" si="55"/>
        <v>152.87939826774146</v>
      </c>
      <c r="AB30" s="40">
        <f t="shared" si="55"/>
        <v>157.96285312811406</v>
      </c>
      <c r="AC30" s="40">
        <f t="shared" si="55"/>
        <v>163.1791286774255</v>
      </c>
      <c r="AD30" s="40">
        <f t="shared" si="55"/>
        <v>168.53169525934845</v>
      </c>
      <c r="AE30" s="40">
        <f t="shared" si="55"/>
        <v>174.02411389081826</v>
      </c>
      <c r="AF30" s="40">
        <f t="shared" si="55"/>
        <v>179.66003863114705</v>
      </c>
      <c r="AG30" s="30"/>
    </row>
    <row r="31" spans="2:33" x14ac:dyDescent="0.35">
      <c r="B31" s="33" t="s">
        <v>20</v>
      </c>
      <c r="C31" t="s">
        <v>58</v>
      </c>
      <c r="D31" s="39">
        <f t="shared" si="56"/>
        <v>50.49</v>
      </c>
      <c r="E31" s="40">
        <f t="shared" si="57"/>
        <v>64.152252628016754</v>
      </c>
      <c r="F31" s="40">
        <f t="shared" si="55"/>
        <v>77.814505256033513</v>
      </c>
      <c r="G31" s="40">
        <f t="shared" si="55"/>
        <v>83.955473637420013</v>
      </c>
      <c r="H31" s="40">
        <f t="shared" si="55"/>
        <v>89.894705168222785</v>
      </c>
      <c r="I31" s="40">
        <f t="shared" si="55"/>
        <v>95.662281616683103</v>
      </c>
      <c r="J31" s="40">
        <f t="shared" si="55"/>
        <v>101.38453057184441</v>
      </c>
      <c r="K31" s="40">
        <f t="shared" si="55"/>
        <v>107.15147307392564</v>
      </c>
      <c r="L31" s="40">
        <f t="shared" si="55"/>
        <v>112.73000174754347</v>
      </c>
      <c r="M31" s="40">
        <f t="shared" si="55"/>
        <v>118.2020558204384</v>
      </c>
      <c r="N31" s="40">
        <f t="shared" si="55"/>
        <v>123.96349386698213</v>
      </c>
      <c r="O31" s="40">
        <f t="shared" si="55"/>
        <v>130.10159428456444</v>
      </c>
      <c r="P31" s="40">
        <f t="shared" si="55"/>
        <v>136.66345102029038</v>
      </c>
      <c r="Q31" s="40">
        <f t="shared" si="55"/>
        <v>143.24878059432376</v>
      </c>
      <c r="R31" s="40">
        <f t="shared" si="55"/>
        <v>149.46171997147508</v>
      </c>
      <c r="S31" s="40">
        <f t="shared" si="55"/>
        <v>155.30305328311715</v>
      </c>
      <c r="T31" s="40">
        <f t="shared" si="55"/>
        <v>160.80398988622079</v>
      </c>
      <c r="U31" s="40">
        <f t="shared" si="55"/>
        <v>165.98747195001306</v>
      </c>
      <c r="V31" s="40">
        <f t="shared" si="55"/>
        <v>170.8864125490183</v>
      </c>
      <c r="W31" s="40">
        <f t="shared" si="55"/>
        <v>175.9133528417953</v>
      </c>
      <c r="X31" s="40">
        <f t="shared" si="55"/>
        <v>181.07163720888403</v>
      </c>
      <c r="Y31" s="40">
        <f t="shared" si="55"/>
        <v>186.36469741291779</v>
      </c>
      <c r="Z31" s="40">
        <f t="shared" si="55"/>
        <v>191.79605488174579</v>
      </c>
      <c r="AA31" s="40">
        <f t="shared" si="55"/>
        <v>197.36932305120897</v>
      </c>
      <c r="AB31" s="40">
        <f t="shared" si="55"/>
        <v>203.08820976912813</v>
      </c>
      <c r="AC31" s="40">
        <f t="shared" si="55"/>
        <v>208.95651976210348</v>
      </c>
      <c r="AD31" s="40">
        <f t="shared" si="55"/>
        <v>214.97815716676681</v>
      </c>
      <c r="AE31" s="40">
        <f t="shared" si="55"/>
        <v>221.15712812717035</v>
      </c>
      <c r="AF31" s="40">
        <f t="shared" si="55"/>
        <v>227.49754346004022</v>
      </c>
      <c r="AG31" s="30"/>
    </row>
    <row r="32" spans="2:33" x14ac:dyDescent="0.35">
      <c r="B32" s="33" t="s">
        <v>18</v>
      </c>
      <c r="C32" t="s">
        <v>58</v>
      </c>
      <c r="D32" s="39">
        <f t="shared" si="56"/>
        <v>61.78</v>
      </c>
      <c r="E32" s="40">
        <f t="shared" si="57"/>
        <v>86.068449116474227</v>
      </c>
      <c r="F32" s="40">
        <f t="shared" si="55"/>
        <v>110.35689823294848</v>
      </c>
      <c r="G32" s="40">
        <f t="shared" si="55"/>
        <v>121.27417535541338</v>
      </c>
      <c r="H32" s="40">
        <f t="shared" si="55"/>
        <v>131.83280918795163</v>
      </c>
      <c r="I32" s="40">
        <f t="shared" si="55"/>
        <v>142.08627842965885</v>
      </c>
      <c r="J32" s="40">
        <f t="shared" si="55"/>
        <v>152.25916546105674</v>
      </c>
      <c r="K32" s="40">
        <f t="shared" si="55"/>
        <v>162.51150768697897</v>
      </c>
      <c r="L32" s="40">
        <f t="shared" si="55"/>
        <v>172.42889199563291</v>
      </c>
      <c r="M32" s="40">
        <f t="shared" si="55"/>
        <v>182.1569881252239</v>
      </c>
      <c r="N32" s="40">
        <f t="shared" si="55"/>
        <v>192.3995446524128</v>
      </c>
      <c r="O32" s="40">
        <f t="shared" si="55"/>
        <v>203.31172317255911</v>
      </c>
      <c r="P32" s="40">
        <f t="shared" si="55"/>
        <v>214.97724625829412</v>
      </c>
      <c r="Q32" s="40">
        <f t="shared" si="55"/>
        <v>226.68449883435349</v>
      </c>
      <c r="R32" s="40">
        <f t="shared" si="55"/>
        <v>237.72972439373362</v>
      </c>
      <c r="S32" s="40">
        <f t="shared" si="55"/>
        <v>248.11431694776397</v>
      </c>
      <c r="T32" s="40">
        <f t="shared" si="55"/>
        <v>257.89375979772603</v>
      </c>
      <c r="U32" s="40">
        <f t="shared" si="55"/>
        <v>267.1088390222456</v>
      </c>
      <c r="V32" s="40">
        <f t="shared" si="55"/>
        <v>275.81806675381051</v>
      </c>
      <c r="W32" s="40">
        <f t="shared" si="55"/>
        <v>284.7548494965252</v>
      </c>
      <c r="X32" s="40">
        <f t="shared" si="55"/>
        <v>293.92513281579403</v>
      </c>
      <c r="Y32" s="40">
        <f t="shared" si="55"/>
        <v>303.33501762296521</v>
      </c>
      <c r="Z32" s="40">
        <f t="shared" si="55"/>
        <v>312.99076423421502</v>
      </c>
      <c r="AA32" s="40">
        <f t="shared" si="55"/>
        <v>322.89879653548292</v>
      </c>
      <c r="AB32" s="40">
        <f t="shared" si="55"/>
        <v>333.06570625622811</v>
      </c>
      <c r="AC32" s="40">
        <f t="shared" si="55"/>
        <v>343.49825735485098</v>
      </c>
      <c r="AD32" s="40">
        <f t="shared" si="55"/>
        <v>354.20339051869689</v>
      </c>
      <c r="AE32" s="40">
        <f t="shared" si="55"/>
        <v>365.1882277816365</v>
      </c>
      <c r="AF32" s="40">
        <f t="shared" si="55"/>
        <v>376.46007726229408</v>
      </c>
      <c r="AG32" s="30"/>
    </row>
    <row r="33" spans="2:33" x14ac:dyDescent="0.35">
      <c r="B33" s="33" t="s">
        <v>18</v>
      </c>
      <c r="C33" t="s">
        <v>58</v>
      </c>
      <c r="D33" s="39">
        <f t="shared" si="56"/>
        <v>61.99</v>
      </c>
      <c r="E33" s="40">
        <f t="shared" si="57"/>
        <v>84.760421046694603</v>
      </c>
      <c r="F33" s="40">
        <f t="shared" si="55"/>
        <v>107.53084209338923</v>
      </c>
      <c r="G33" s="40">
        <f t="shared" si="55"/>
        <v>117.76578939570007</v>
      </c>
      <c r="H33" s="40">
        <f t="shared" si="55"/>
        <v>127.6645086137047</v>
      </c>
      <c r="I33" s="40">
        <f t="shared" si="55"/>
        <v>137.27713602780523</v>
      </c>
      <c r="J33" s="40">
        <f t="shared" si="55"/>
        <v>146.81421761974073</v>
      </c>
      <c r="K33" s="40">
        <f t="shared" si="55"/>
        <v>156.42578845654282</v>
      </c>
      <c r="L33" s="40">
        <f t="shared" si="55"/>
        <v>165.72333624590587</v>
      </c>
      <c r="M33" s="40">
        <f t="shared" si="55"/>
        <v>174.84342636739743</v>
      </c>
      <c r="N33" s="40">
        <f t="shared" si="55"/>
        <v>184.445823111637</v>
      </c>
      <c r="O33" s="40">
        <f t="shared" si="55"/>
        <v>194.67599047427416</v>
      </c>
      <c r="P33" s="40">
        <f t="shared" si="55"/>
        <v>205.61241836715072</v>
      </c>
      <c r="Q33" s="40">
        <f t="shared" si="55"/>
        <v>216.58796765720638</v>
      </c>
      <c r="R33" s="40">
        <f t="shared" si="55"/>
        <v>226.94286661912525</v>
      </c>
      <c r="S33" s="40">
        <f t="shared" si="55"/>
        <v>236.67842213852873</v>
      </c>
      <c r="T33" s="40">
        <f t="shared" si="55"/>
        <v>245.84664981036815</v>
      </c>
      <c r="U33" s="40">
        <f t="shared" si="55"/>
        <v>254.48578658335526</v>
      </c>
      <c r="V33" s="40">
        <f t="shared" si="55"/>
        <v>262.65068758169735</v>
      </c>
      <c r="W33" s="40">
        <f t="shared" si="55"/>
        <v>271.02892140299235</v>
      </c>
      <c r="X33" s="40">
        <f t="shared" si="55"/>
        <v>279.62606201480691</v>
      </c>
      <c r="Y33" s="40">
        <f t="shared" si="55"/>
        <v>288.44782902152986</v>
      </c>
      <c r="Z33" s="40">
        <f t="shared" si="55"/>
        <v>297.50009146957655</v>
      </c>
      <c r="AA33" s="40">
        <f t="shared" si="55"/>
        <v>306.78887175201521</v>
      </c>
      <c r="AB33" s="40">
        <f t="shared" si="55"/>
        <v>316.32034961521384</v>
      </c>
      <c r="AC33" s="40">
        <f t="shared" si="55"/>
        <v>326.10086627017279</v>
      </c>
      <c r="AD33" s="40">
        <f t="shared" si="55"/>
        <v>336.13692861127834</v>
      </c>
      <c r="AE33" s="40">
        <f t="shared" si="55"/>
        <v>346.43521354528423</v>
      </c>
      <c r="AF33" s="40">
        <f t="shared" si="55"/>
        <v>357.0025724334007</v>
      </c>
      <c r="AG33" s="30"/>
    </row>
    <row r="34" spans="2:33" x14ac:dyDescent="0.35">
      <c r="B34" s="33" t="s">
        <v>18</v>
      </c>
      <c r="C34" t="s">
        <v>58</v>
      </c>
      <c r="D34" s="39">
        <f t="shared" si="56"/>
        <v>53.91</v>
      </c>
      <c r="E34" s="40">
        <f t="shared" si="57"/>
        <v>72.126336837355666</v>
      </c>
      <c r="F34" s="40">
        <f t="shared" si="55"/>
        <v>90.342673674711364</v>
      </c>
      <c r="G34" s="40">
        <f t="shared" si="55"/>
        <v>98.530631516560049</v>
      </c>
      <c r="H34" s="40">
        <f t="shared" si="55"/>
        <v>106.44960689096374</v>
      </c>
      <c r="I34" s="40">
        <f t="shared" si="55"/>
        <v>114.13970882224416</v>
      </c>
      <c r="J34" s="40">
        <f t="shared" si="55"/>
        <v>121.76937409579256</v>
      </c>
      <c r="K34" s="40">
        <f t="shared" si="55"/>
        <v>129.45863076523423</v>
      </c>
      <c r="L34" s="40">
        <f t="shared" si="55"/>
        <v>136.89666899672469</v>
      </c>
      <c r="M34" s="40">
        <f t="shared" si="55"/>
        <v>144.19274109391793</v>
      </c>
      <c r="N34" s="40">
        <f t="shared" si="55"/>
        <v>151.87465848930958</v>
      </c>
      <c r="O34" s="40">
        <f t="shared" si="55"/>
        <v>160.05879237941932</v>
      </c>
      <c r="P34" s="40">
        <f t="shared" si="55"/>
        <v>168.80793469372054</v>
      </c>
      <c r="Q34" s="40">
        <f t="shared" si="55"/>
        <v>177.58837412576506</v>
      </c>
      <c r="R34" s="40">
        <f t="shared" si="55"/>
        <v>185.87229329530015</v>
      </c>
      <c r="S34" s="40">
        <f t="shared" si="55"/>
        <v>193.66073771082293</v>
      </c>
      <c r="T34" s="40">
        <f t="shared" si="55"/>
        <v>200.99531984829446</v>
      </c>
      <c r="U34" s="40">
        <f t="shared" si="55"/>
        <v>207.90662926668415</v>
      </c>
      <c r="V34" s="40">
        <f t="shared" si="55"/>
        <v>214.43855006535782</v>
      </c>
      <c r="W34" s="40">
        <f t="shared" si="55"/>
        <v>221.14113712239381</v>
      </c>
      <c r="X34" s="40">
        <f t="shared" si="55"/>
        <v>228.01884961184547</v>
      </c>
      <c r="Y34" s="40">
        <f t="shared" si="55"/>
        <v>235.07626321722384</v>
      </c>
      <c r="Z34" s="40">
        <f t="shared" si="55"/>
        <v>242.31807317566117</v>
      </c>
      <c r="AA34" s="40">
        <f t="shared" si="55"/>
        <v>249.74909740161209</v>
      </c>
      <c r="AB34" s="40">
        <f t="shared" si="55"/>
        <v>257.37427969217094</v>
      </c>
      <c r="AC34" s="40">
        <f t="shared" si="55"/>
        <v>265.19869301613807</v>
      </c>
      <c r="AD34" s="40">
        <f t="shared" si="55"/>
        <v>273.22754288902252</v>
      </c>
      <c r="AE34" s="40">
        <f t="shared" si="55"/>
        <v>281.46617083622721</v>
      </c>
      <c r="AF34" s="40">
        <f t="shared" si="55"/>
        <v>289.92005794672036</v>
      </c>
      <c r="AG34" s="30"/>
    </row>
    <row r="35" spans="2:33" ht="15" thickBot="1" x14ac:dyDescent="0.4">
      <c r="B35" s="34" t="s">
        <v>21</v>
      </c>
      <c r="C35" t="s">
        <v>58</v>
      </c>
      <c r="D35" s="39">
        <f t="shared" si="56"/>
        <v>127.79</v>
      </c>
      <c r="E35" s="40">
        <f t="shared" si="57"/>
        <v>168.77675788405026</v>
      </c>
      <c r="F35" s="40">
        <f t="shared" si="55"/>
        <v>209.76351576810055</v>
      </c>
      <c r="G35" s="40">
        <f t="shared" si="55"/>
        <v>228.18642091226008</v>
      </c>
      <c r="H35" s="40">
        <f t="shared" si="55"/>
        <v>246.00411550466839</v>
      </c>
      <c r="I35" s="40">
        <f t="shared" si="55"/>
        <v>263.30684485004934</v>
      </c>
      <c r="J35" s="40">
        <f t="shared" si="55"/>
        <v>280.47359171553325</v>
      </c>
      <c r="K35" s="40">
        <f t="shared" si="55"/>
        <v>297.77441922177701</v>
      </c>
      <c r="L35" s="40">
        <f t="shared" si="55"/>
        <v>314.51000524263048</v>
      </c>
      <c r="M35" s="40">
        <f t="shared" si="55"/>
        <v>330.92616746131529</v>
      </c>
      <c r="N35" s="40">
        <f t="shared" si="55"/>
        <v>348.21048160094648</v>
      </c>
      <c r="O35" s="40">
        <f t="shared" si="55"/>
        <v>366.62478285369338</v>
      </c>
      <c r="P35" s="40">
        <f t="shared" si="55"/>
        <v>386.31035306087114</v>
      </c>
      <c r="Q35" s="40">
        <f t="shared" si="55"/>
        <v>406.06634178297128</v>
      </c>
      <c r="R35" s="40">
        <f t="shared" si="55"/>
        <v>424.70515991442522</v>
      </c>
      <c r="S35" s="40">
        <f t="shared" si="55"/>
        <v>442.22915984935145</v>
      </c>
      <c r="T35" s="40">
        <f t="shared" si="55"/>
        <v>458.73196965866231</v>
      </c>
      <c r="U35" s="40">
        <f t="shared" si="55"/>
        <v>474.28241585003906</v>
      </c>
      <c r="V35" s="40">
        <f t="shared" si="55"/>
        <v>488.97923764705473</v>
      </c>
      <c r="W35" s="40">
        <f t="shared" si="55"/>
        <v>504.06005852538573</v>
      </c>
      <c r="X35" s="40">
        <f t="shared" si="55"/>
        <v>519.53491162665182</v>
      </c>
      <c r="Y35" s="40">
        <f t="shared" si="55"/>
        <v>535.41409223875314</v>
      </c>
      <c r="Z35" s="40">
        <f t="shared" si="55"/>
        <v>551.70816464523716</v>
      </c>
      <c r="AA35" s="40">
        <f t="shared" si="55"/>
        <v>568.42796915362669</v>
      </c>
      <c r="AB35" s="40">
        <f t="shared" si="55"/>
        <v>585.58462930738415</v>
      </c>
      <c r="AC35" s="40">
        <f t="shared" si="55"/>
        <v>603.18955928631021</v>
      </c>
      <c r="AD35" s="40">
        <f t="shared" si="55"/>
        <v>621.25447150030027</v>
      </c>
      <c r="AE35" s="40">
        <f t="shared" si="55"/>
        <v>639.79138438151085</v>
      </c>
      <c r="AF35" s="40">
        <f t="shared" si="55"/>
        <v>658.81263038012048</v>
      </c>
      <c r="AG35" s="30"/>
    </row>
    <row r="36" spans="2:33" x14ac:dyDescent="0.35">
      <c r="B36" s="33" t="s">
        <v>22</v>
      </c>
      <c r="C36" t="s">
        <v>58</v>
      </c>
      <c r="D36" s="39">
        <f t="shared" si="56"/>
        <v>86</v>
      </c>
      <c r="E36" s="40">
        <f t="shared" si="57"/>
        <v>110.28844911647423</v>
      </c>
      <c r="F36" s="40">
        <f t="shared" si="57"/>
        <v>134.57689823294848</v>
      </c>
      <c r="G36" s="40">
        <f t="shared" si="57"/>
        <v>145.49417535541338</v>
      </c>
      <c r="H36" s="40">
        <f t="shared" si="57"/>
        <v>156.05280918795162</v>
      </c>
      <c r="I36" s="40">
        <f t="shared" si="57"/>
        <v>166.30627842965885</v>
      </c>
      <c r="J36" s="40">
        <f t="shared" si="57"/>
        <v>176.47916546105674</v>
      </c>
      <c r="K36" s="40">
        <f t="shared" si="57"/>
        <v>186.73150768697897</v>
      </c>
      <c r="L36" s="40">
        <f t="shared" si="57"/>
        <v>196.64889199563291</v>
      </c>
      <c r="M36" s="40">
        <f t="shared" si="57"/>
        <v>206.3769881252239</v>
      </c>
      <c r="N36" s="40">
        <f t="shared" si="57"/>
        <v>216.6195446524128</v>
      </c>
      <c r="O36" s="40">
        <f t="shared" si="57"/>
        <v>227.53172317255911</v>
      </c>
      <c r="P36" s="40">
        <f t="shared" si="57"/>
        <v>239.19724625829411</v>
      </c>
      <c r="Q36" s="40">
        <f t="shared" si="57"/>
        <v>250.90449883435349</v>
      </c>
      <c r="R36" s="40">
        <f t="shared" si="57"/>
        <v>261.94972439373362</v>
      </c>
      <c r="S36" s="40">
        <f t="shared" si="57"/>
        <v>272.33431694776397</v>
      </c>
      <c r="T36" s="40">
        <f t="shared" si="57"/>
        <v>282.113759797726</v>
      </c>
      <c r="U36" s="40">
        <f t="shared" ref="F36:AF43" si="58">U14+T36</f>
        <v>291.32883902224557</v>
      </c>
      <c r="V36" s="40">
        <f t="shared" si="58"/>
        <v>300.03806675381048</v>
      </c>
      <c r="W36" s="40">
        <f t="shared" si="58"/>
        <v>308.97484949652517</v>
      </c>
      <c r="X36" s="40">
        <f t="shared" si="58"/>
        <v>318.145132815794</v>
      </c>
      <c r="Y36" s="40">
        <f t="shared" si="58"/>
        <v>327.55501762296518</v>
      </c>
      <c r="Z36" s="40">
        <f t="shared" si="58"/>
        <v>337.21076423421499</v>
      </c>
      <c r="AA36" s="40">
        <f t="shared" si="58"/>
        <v>347.11879653548289</v>
      </c>
      <c r="AB36" s="40">
        <f t="shared" si="58"/>
        <v>357.28570625622808</v>
      </c>
      <c r="AC36" s="40">
        <f t="shared" si="58"/>
        <v>367.71825735485095</v>
      </c>
      <c r="AD36" s="40">
        <f t="shared" si="58"/>
        <v>378.42339051869686</v>
      </c>
      <c r="AE36" s="40">
        <f t="shared" si="58"/>
        <v>389.40822778163647</v>
      </c>
      <c r="AF36" s="40">
        <f t="shared" si="58"/>
        <v>400.68007726229405</v>
      </c>
      <c r="AG36" s="30"/>
    </row>
    <row r="37" spans="2:33" x14ac:dyDescent="0.35">
      <c r="B37" s="33" t="s">
        <v>76</v>
      </c>
      <c r="C37" t="s">
        <v>58</v>
      </c>
      <c r="D37" s="39">
        <f t="shared" si="56"/>
        <v>160</v>
      </c>
      <c r="E37" s="40">
        <f t="shared" si="57"/>
        <v>202.50478595382992</v>
      </c>
      <c r="F37" s="40">
        <f t="shared" si="58"/>
        <v>245.00957190765985</v>
      </c>
      <c r="G37" s="40">
        <f t="shared" si="58"/>
        <v>264.11480687197343</v>
      </c>
      <c r="H37" s="40">
        <f t="shared" si="58"/>
        <v>282.59241607891539</v>
      </c>
      <c r="I37" s="40">
        <f t="shared" si="58"/>
        <v>300.53598725190301</v>
      </c>
      <c r="J37" s="40">
        <f t="shared" si="58"/>
        <v>318.3385395568493</v>
      </c>
      <c r="K37" s="40">
        <f t="shared" si="58"/>
        <v>336.28013845221318</v>
      </c>
      <c r="L37" s="40">
        <f t="shared" si="58"/>
        <v>353.63556099235757</v>
      </c>
      <c r="M37" s="40">
        <f t="shared" si="58"/>
        <v>370.65972921914181</v>
      </c>
      <c r="N37" s="40">
        <f t="shared" si="58"/>
        <v>388.58420314172236</v>
      </c>
      <c r="O37" s="40">
        <f t="shared" si="58"/>
        <v>407.68051555197843</v>
      </c>
      <c r="P37" s="40">
        <f t="shared" si="58"/>
        <v>428.09518095201463</v>
      </c>
      <c r="Q37" s="40">
        <f t="shared" si="58"/>
        <v>448.58287296011849</v>
      </c>
      <c r="R37" s="40">
        <f t="shared" si="58"/>
        <v>467.91201768903375</v>
      </c>
      <c r="S37" s="40">
        <f t="shared" si="58"/>
        <v>486.08505465858684</v>
      </c>
      <c r="T37" s="40">
        <f t="shared" si="58"/>
        <v>503.19907964602044</v>
      </c>
      <c r="U37" s="40">
        <f t="shared" si="58"/>
        <v>519.32546828892964</v>
      </c>
      <c r="V37" s="40">
        <f t="shared" si="58"/>
        <v>534.56661681916819</v>
      </c>
      <c r="W37" s="40">
        <f t="shared" si="58"/>
        <v>550.20598661891893</v>
      </c>
      <c r="X37" s="40">
        <f t="shared" si="58"/>
        <v>566.25398242763936</v>
      </c>
      <c r="Y37" s="40">
        <f t="shared" si="58"/>
        <v>582.72128084018891</v>
      </c>
      <c r="Z37" s="40">
        <f t="shared" si="58"/>
        <v>599.61883740987605</v>
      </c>
      <c r="AA37" s="40">
        <f t="shared" si="58"/>
        <v>616.95789393709492</v>
      </c>
      <c r="AB37" s="40">
        <f t="shared" si="58"/>
        <v>634.74998594839906</v>
      </c>
      <c r="AC37" s="40">
        <f t="shared" si="58"/>
        <v>653.0069503709891</v>
      </c>
      <c r="AD37" s="40">
        <f t="shared" si="58"/>
        <v>671.74093340771947</v>
      </c>
      <c r="AE37" s="40">
        <f t="shared" si="58"/>
        <v>690.96439861786382</v>
      </c>
      <c r="AF37" s="40">
        <f t="shared" si="58"/>
        <v>710.69013520901456</v>
      </c>
      <c r="AG37" s="30"/>
    </row>
    <row r="38" spans="2:33" x14ac:dyDescent="0.35">
      <c r="B38" s="33" t="s">
        <v>24</v>
      </c>
      <c r="C38" t="s">
        <v>58</v>
      </c>
      <c r="D38" s="39">
        <f t="shared" si="56"/>
        <v>76</v>
      </c>
      <c r="E38" s="40">
        <f t="shared" si="57"/>
        <v>106.36056139559278</v>
      </c>
      <c r="F38" s="40">
        <f t="shared" si="58"/>
        <v>136.72112279118559</v>
      </c>
      <c r="G38" s="40">
        <f t="shared" si="58"/>
        <v>150.36771919426673</v>
      </c>
      <c r="H38" s="40">
        <f t="shared" si="58"/>
        <v>163.56601148493957</v>
      </c>
      <c r="I38" s="40">
        <f t="shared" si="58"/>
        <v>176.38284803707359</v>
      </c>
      <c r="J38" s="40">
        <f t="shared" si="58"/>
        <v>189.09895682632094</v>
      </c>
      <c r="K38" s="40">
        <f t="shared" si="58"/>
        <v>201.91438460872371</v>
      </c>
      <c r="L38" s="40">
        <f t="shared" si="58"/>
        <v>214.31111499454113</v>
      </c>
      <c r="M38" s="40">
        <f t="shared" si="58"/>
        <v>226.47123515652987</v>
      </c>
      <c r="N38" s="40">
        <f t="shared" si="58"/>
        <v>239.27443081551598</v>
      </c>
      <c r="O38" s="40">
        <f t="shared" si="58"/>
        <v>252.9146539656989</v>
      </c>
      <c r="P38" s="40">
        <f t="shared" si="58"/>
        <v>267.49655782286766</v>
      </c>
      <c r="Q38" s="40">
        <f t="shared" si="58"/>
        <v>282.13062354294186</v>
      </c>
      <c r="R38" s="40">
        <f t="shared" si="58"/>
        <v>295.93715549216699</v>
      </c>
      <c r="S38" s="40">
        <f t="shared" si="58"/>
        <v>308.91789618470494</v>
      </c>
      <c r="T38" s="40">
        <f t="shared" si="58"/>
        <v>321.14219974715746</v>
      </c>
      <c r="U38" s="40">
        <f t="shared" si="58"/>
        <v>332.66104877780691</v>
      </c>
      <c r="V38" s="40">
        <f t="shared" si="58"/>
        <v>343.54758344226303</v>
      </c>
      <c r="W38" s="40">
        <f t="shared" si="58"/>
        <v>354.7185618706564</v>
      </c>
      <c r="X38" s="40">
        <f t="shared" si="58"/>
        <v>366.18141601974247</v>
      </c>
      <c r="Y38" s="40">
        <f t="shared" si="58"/>
        <v>377.94377202870641</v>
      </c>
      <c r="Z38" s="40">
        <f t="shared" si="58"/>
        <v>390.01345529276864</v>
      </c>
      <c r="AA38" s="40">
        <f t="shared" si="58"/>
        <v>402.39849566935351</v>
      </c>
      <c r="AB38" s="40">
        <f t="shared" si="58"/>
        <v>415.10713282028502</v>
      </c>
      <c r="AC38" s="40">
        <f t="shared" si="58"/>
        <v>428.14782169356363</v>
      </c>
      <c r="AD38" s="40">
        <f t="shared" si="58"/>
        <v>441.52923814837106</v>
      </c>
      <c r="AE38" s="40">
        <f t="shared" si="58"/>
        <v>455.26028472704559</v>
      </c>
      <c r="AF38" s="40">
        <f t="shared" si="58"/>
        <v>469.35009657786759</v>
      </c>
      <c r="AG38" s="30"/>
    </row>
    <row r="39" spans="2:33" x14ac:dyDescent="0.35">
      <c r="B39" s="33" t="s">
        <v>25</v>
      </c>
      <c r="C39" t="s">
        <v>58</v>
      </c>
      <c r="D39" s="39">
        <f t="shared" si="56"/>
        <v>130</v>
      </c>
      <c r="E39" s="40">
        <f t="shared" si="57"/>
        <v>166.43267367471134</v>
      </c>
      <c r="F39" s="40">
        <f t="shared" si="58"/>
        <v>202.86534734942273</v>
      </c>
      <c r="G39" s="40">
        <f t="shared" si="58"/>
        <v>219.24126303312011</v>
      </c>
      <c r="H39" s="40">
        <f t="shared" si="58"/>
        <v>235.07921378192748</v>
      </c>
      <c r="I39" s="40">
        <f t="shared" si="58"/>
        <v>250.45941764448833</v>
      </c>
      <c r="J39" s="40">
        <f t="shared" si="58"/>
        <v>265.71874819158512</v>
      </c>
      <c r="K39" s="40">
        <f t="shared" si="58"/>
        <v>281.09726153046847</v>
      </c>
      <c r="L39" s="40">
        <f t="shared" si="58"/>
        <v>295.97333799344938</v>
      </c>
      <c r="M39" s="40">
        <f t="shared" si="58"/>
        <v>310.56548218783587</v>
      </c>
      <c r="N39" s="40">
        <f t="shared" si="58"/>
        <v>325.92931697861917</v>
      </c>
      <c r="O39" s="40">
        <f t="shared" si="58"/>
        <v>342.29758475883864</v>
      </c>
      <c r="P39" s="40">
        <f t="shared" si="58"/>
        <v>359.79586938744109</v>
      </c>
      <c r="Q39" s="40">
        <f t="shared" si="58"/>
        <v>377.35674825153012</v>
      </c>
      <c r="R39" s="40">
        <f t="shared" si="58"/>
        <v>393.92458659060031</v>
      </c>
      <c r="S39" s="40">
        <f t="shared" si="58"/>
        <v>409.50147542164586</v>
      </c>
      <c r="T39" s="40">
        <f t="shared" si="58"/>
        <v>424.17063969658892</v>
      </c>
      <c r="U39" s="40">
        <f t="shared" si="58"/>
        <v>437.99325853336831</v>
      </c>
      <c r="V39" s="40">
        <f t="shared" si="58"/>
        <v>451.05710013071564</v>
      </c>
      <c r="W39" s="40">
        <f t="shared" si="58"/>
        <v>464.46227424478764</v>
      </c>
      <c r="X39" s="40">
        <f t="shared" si="58"/>
        <v>478.21769922369094</v>
      </c>
      <c r="Y39" s="40">
        <f t="shared" si="58"/>
        <v>492.33252643444769</v>
      </c>
      <c r="Z39" s="40">
        <f t="shared" si="58"/>
        <v>506.81614635132235</v>
      </c>
      <c r="AA39" s="40">
        <f t="shared" si="58"/>
        <v>521.67819480322419</v>
      </c>
      <c r="AB39" s="40">
        <f t="shared" si="58"/>
        <v>536.92855938434195</v>
      </c>
      <c r="AC39" s="40">
        <f t="shared" si="58"/>
        <v>552.57738603227619</v>
      </c>
      <c r="AD39" s="40">
        <f t="shared" si="58"/>
        <v>568.6350857780451</v>
      </c>
      <c r="AE39" s="40">
        <f t="shared" si="58"/>
        <v>585.11234167245448</v>
      </c>
      <c r="AF39" s="40">
        <f t="shared" si="58"/>
        <v>602.02011589344079</v>
      </c>
      <c r="AG39" s="30"/>
    </row>
    <row r="40" spans="2:33" x14ac:dyDescent="0.35">
      <c r="B40" s="33" t="s">
        <v>26</v>
      </c>
      <c r="C40" t="s">
        <v>58</v>
      </c>
      <c r="D40" s="39">
        <f t="shared" si="56"/>
        <v>118</v>
      </c>
      <c r="E40" s="40">
        <f t="shared" si="57"/>
        <v>160.50478595382992</v>
      </c>
      <c r="F40" s="40">
        <f t="shared" si="58"/>
        <v>203.00957190765985</v>
      </c>
      <c r="G40" s="40">
        <f t="shared" si="58"/>
        <v>222.11480687197343</v>
      </c>
      <c r="H40" s="40">
        <f t="shared" si="58"/>
        <v>240.59241607891539</v>
      </c>
      <c r="I40" s="40">
        <f t="shared" si="58"/>
        <v>258.53598725190301</v>
      </c>
      <c r="J40" s="40">
        <f t="shared" si="58"/>
        <v>276.3385395568493</v>
      </c>
      <c r="K40" s="40">
        <f t="shared" si="58"/>
        <v>294.28013845221318</v>
      </c>
      <c r="L40" s="40">
        <f t="shared" si="58"/>
        <v>311.63556099235757</v>
      </c>
      <c r="M40" s="40">
        <f t="shared" si="58"/>
        <v>328.65972921914181</v>
      </c>
      <c r="N40" s="40">
        <f t="shared" si="58"/>
        <v>346.58420314172236</v>
      </c>
      <c r="O40" s="40">
        <f t="shared" si="58"/>
        <v>365.68051555197843</v>
      </c>
      <c r="P40" s="40">
        <f t="shared" si="58"/>
        <v>386.09518095201463</v>
      </c>
      <c r="Q40" s="40">
        <f t="shared" si="58"/>
        <v>406.58287296011849</v>
      </c>
      <c r="R40" s="40">
        <f t="shared" si="58"/>
        <v>425.91201768903375</v>
      </c>
      <c r="S40" s="40">
        <f t="shared" si="58"/>
        <v>444.08505465858684</v>
      </c>
      <c r="T40" s="40">
        <f t="shared" si="58"/>
        <v>461.19907964602044</v>
      </c>
      <c r="U40" s="40">
        <f t="shared" si="58"/>
        <v>477.32546828892964</v>
      </c>
      <c r="V40" s="40">
        <f t="shared" si="58"/>
        <v>492.56661681916819</v>
      </c>
      <c r="W40" s="40">
        <f t="shared" si="58"/>
        <v>508.20598661891893</v>
      </c>
      <c r="X40" s="40">
        <f t="shared" si="58"/>
        <v>524.25398242763936</v>
      </c>
      <c r="Y40" s="40">
        <f t="shared" si="58"/>
        <v>540.72128084018891</v>
      </c>
      <c r="Z40" s="40">
        <f t="shared" si="58"/>
        <v>557.61883740987605</v>
      </c>
      <c r="AA40" s="40">
        <f t="shared" si="58"/>
        <v>574.95789393709492</v>
      </c>
      <c r="AB40" s="40">
        <f t="shared" si="58"/>
        <v>592.74998594839906</v>
      </c>
      <c r="AC40" s="40">
        <f t="shared" si="58"/>
        <v>611.0069503709891</v>
      </c>
      <c r="AD40" s="40">
        <f t="shared" si="58"/>
        <v>629.74093340771947</v>
      </c>
      <c r="AE40" s="40">
        <f t="shared" si="58"/>
        <v>648.96439861786382</v>
      </c>
      <c r="AF40" s="40">
        <f t="shared" si="58"/>
        <v>668.69013520901456</v>
      </c>
      <c r="AG40" s="30"/>
    </row>
    <row r="41" spans="2:33" x14ac:dyDescent="0.35">
      <c r="B41" s="33" t="s">
        <v>27</v>
      </c>
      <c r="C41" t="s">
        <v>58</v>
      </c>
      <c r="D41" s="39">
        <f t="shared" si="56"/>
        <v>73</v>
      </c>
      <c r="E41" s="40">
        <f t="shared" si="57"/>
        <v>94.252392976914962</v>
      </c>
      <c r="F41" s="40">
        <f t="shared" si="58"/>
        <v>115.50478595382992</v>
      </c>
      <c r="G41" s="40">
        <f t="shared" si="58"/>
        <v>125.05740343598671</v>
      </c>
      <c r="H41" s="40">
        <f t="shared" si="58"/>
        <v>134.2962080394577</v>
      </c>
      <c r="I41" s="40">
        <f t="shared" si="58"/>
        <v>143.2679936259515</v>
      </c>
      <c r="J41" s="40">
        <f t="shared" si="58"/>
        <v>152.16926977842465</v>
      </c>
      <c r="K41" s="40">
        <f t="shared" si="58"/>
        <v>161.14006922610659</v>
      </c>
      <c r="L41" s="40">
        <f t="shared" si="58"/>
        <v>169.81778049617878</v>
      </c>
      <c r="M41" s="40">
        <f t="shared" si="58"/>
        <v>178.3298646095709</v>
      </c>
      <c r="N41" s="40">
        <f t="shared" si="58"/>
        <v>187.29210157086118</v>
      </c>
      <c r="O41" s="40">
        <f t="shared" si="58"/>
        <v>196.84025777598922</v>
      </c>
      <c r="P41" s="40">
        <f t="shared" si="58"/>
        <v>207.04759047600731</v>
      </c>
      <c r="Q41" s="40">
        <f t="shared" si="58"/>
        <v>217.29143648005925</v>
      </c>
      <c r="R41" s="40">
        <f t="shared" si="58"/>
        <v>226.95600884451687</v>
      </c>
      <c r="S41" s="40">
        <f t="shared" si="58"/>
        <v>236.04252732929342</v>
      </c>
      <c r="T41" s="40">
        <f t="shared" si="58"/>
        <v>244.59953982301022</v>
      </c>
      <c r="U41" s="40">
        <f t="shared" si="58"/>
        <v>252.66273414446482</v>
      </c>
      <c r="V41" s="40">
        <f t="shared" si="58"/>
        <v>260.28330840958409</v>
      </c>
      <c r="W41" s="40">
        <f t="shared" si="58"/>
        <v>268.10299330945946</v>
      </c>
      <c r="X41" s="40">
        <f t="shared" si="58"/>
        <v>276.12699121381968</v>
      </c>
      <c r="Y41" s="40">
        <f t="shared" si="58"/>
        <v>284.36064042009446</v>
      </c>
      <c r="Z41" s="40">
        <f t="shared" si="58"/>
        <v>292.80941870493803</v>
      </c>
      <c r="AA41" s="40">
        <f t="shared" si="58"/>
        <v>301.47894696854746</v>
      </c>
      <c r="AB41" s="40">
        <f t="shared" si="58"/>
        <v>310.37499297419953</v>
      </c>
      <c r="AC41" s="40">
        <f t="shared" si="58"/>
        <v>319.50347518549455</v>
      </c>
      <c r="AD41" s="40">
        <f t="shared" si="58"/>
        <v>328.87046670385973</v>
      </c>
      <c r="AE41" s="40">
        <f t="shared" si="58"/>
        <v>338.48219930893191</v>
      </c>
      <c r="AF41" s="40">
        <f t="shared" si="58"/>
        <v>348.34506760450728</v>
      </c>
      <c r="AG41" s="30"/>
    </row>
    <row r="42" spans="2:33" x14ac:dyDescent="0.35">
      <c r="B42" s="33" t="s">
        <v>28</v>
      </c>
      <c r="C42" t="s">
        <v>58</v>
      </c>
      <c r="D42" s="39">
        <f t="shared" si="56"/>
        <v>107</v>
      </c>
      <c r="E42" s="40">
        <f t="shared" si="57"/>
        <v>143.43267367471134</v>
      </c>
      <c r="F42" s="40">
        <f t="shared" si="58"/>
        <v>179.86534734942273</v>
      </c>
      <c r="G42" s="40">
        <f t="shared" si="58"/>
        <v>196.24126303312011</v>
      </c>
      <c r="H42" s="40">
        <f t="shared" si="58"/>
        <v>212.07921378192748</v>
      </c>
      <c r="I42" s="40">
        <f t="shared" si="58"/>
        <v>227.45941764448833</v>
      </c>
      <c r="J42" s="40">
        <f t="shared" si="58"/>
        <v>242.71874819158512</v>
      </c>
      <c r="K42" s="40">
        <f t="shared" si="58"/>
        <v>258.09726153046847</v>
      </c>
      <c r="L42" s="40">
        <f t="shared" si="58"/>
        <v>272.97333799344938</v>
      </c>
      <c r="M42" s="40">
        <f t="shared" si="58"/>
        <v>287.56548218783587</v>
      </c>
      <c r="N42" s="40">
        <f t="shared" si="58"/>
        <v>302.92931697861917</v>
      </c>
      <c r="O42" s="40">
        <f t="shared" si="58"/>
        <v>319.29758475883864</v>
      </c>
      <c r="P42" s="40">
        <f t="shared" si="58"/>
        <v>336.79586938744109</v>
      </c>
      <c r="Q42" s="40">
        <f t="shared" si="58"/>
        <v>354.35674825153012</v>
      </c>
      <c r="R42" s="40">
        <f t="shared" si="58"/>
        <v>370.92458659060031</v>
      </c>
      <c r="S42" s="40">
        <f t="shared" si="58"/>
        <v>386.50147542164586</v>
      </c>
      <c r="T42" s="40">
        <f t="shared" si="58"/>
        <v>401.17063969658892</v>
      </c>
      <c r="U42" s="40">
        <f t="shared" si="58"/>
        <v>414.99325853336831</v>
      </c>
      <c r="V42" s="40">
        <f t="shared" si="58"/>
        <v>428.05710013071564</v>
      </c>
      <c r="W42" s="40">
        <f t="shared" si="58"/>
        <v>441.46227424478764</v>
      </c>
      <c r="X42" s="40">
        <f t="shared" si="58"/>
        <v>455.21769922369094</v>
      </c>
      <c r="Y42" s="40">
        <f t="shared" si="58"/>
        <v>469.33252643444769</v>
      </c>
      <c r="Z42" s="40">
        <f t="shared" si="58"/>
        <v>483.81614635132235</v>
      </c>
      <c r="AA42" s="40">
        <f t="shared" si="58"/>
        <v>498.67819480322419</v>
      </c>
      <c r="AB42" s="40">
        <f t="shared" si="58"/>
        <v>513.92855938434195</v>
      </c>
      <c r="AC42" s="40">
        <f t="shared" si="58"/>
        <v>529.57738603227619</v>
      </c>
      <c r="AD42" s="40">
        <f t="shared" si="58"/>
        <v>545.6350857780451</v>
      </c>
      <c r="AE42" s="40">
        <f t="shared" si="58"/>
        <v>562.11234167245448</v>
      </c>
      <c r="AF42" s="40">
        <f t="shared" si="58"/>
        <v>579.02011589344079</v>
      </c>
      <c r="AG42" s="30"/>
    </row>
    <row r="43" spans="2:33" x14ac:dyDescent="0.35">
      <c r="B43" s="33" t="s">
        <v>29</v>
      </c>
      <c r="C43" t="s">
        <v>58</v>
      </c>
      <c r="D43" s="39">
        <f t="shared" si="56"/>
        <v>50</v>
      </c>
      <c r="E43" s="40">
        <f t="shared" ref="E43" si="59">E21+D43</f>
        <v>65.180280697796391</v>
      </c>
      <c r="F43" s="40">
        <f t="shared" si="58"/>
        <v>80.360561395592796</v>
      </c>
      <c r="G43" s="40">
        <f t="shared" si="58"/>
        <v>87.183859597133363</v>
      </c>
      <c r="H43" s="40">
        <f t="shared" si="58"/>
        <v>93.783005742469783</v>
      </c>
      <c r="I43" s="40">
        <f t="shared" si="58"/>
        <v>100.19142401853679</v>
      </c>
      <c r="J43" s="40">
        <f t="shared" si="58"/>
        <v>106.54947841316047</v>
      </c>
      <c r="K43" s="40">
        <f t="shared" si="58"/>
        <v>112.95719230436185</v>
      </c>
      <c r="L43" s="40">
        <f t="shared" si="58"/>
        <v>119.15555749727056</v>
      </c>
      <c r="M43" s="40">
        <f t="shared" si="58"/>
        <v>125.23561757826494</v>
      </c>
      <c r="N43" s="40">
        <f t="shared" si="58"/>
        <v>131.63721540775799</v>
      </c>
      <c r="O43" s="40">
        <f t="shared" si="58"/>
        <v>138.45732698284945</v>
      </c>
      <c r="P43" s="40">
        <f t="shared" si="58"/>
        <v>145.74827891143383</v>
      </c>
      <c r="Q43" s="40">
        <f t="shared" si="58"/>
        <v>153.06531177147093</v>
      </c>
      <c r="R43" s="40">
        <f t="shared" si="58"/>
        <v>159.9685777460835</v>
      </c>
      <c r="S43" s="40">
        <f t="shared" si="58"/>
        <v>166.45894809235247</v>
      </c>
      <c r="T43" s="40">
        <f t="shared" si="58"/>
        <v>172.57109987357873</v>
      </c>
      <c r="U43" s="40">
        <f t="shared" si="58"/>
        <v>178.33052438890346</v>
      </c>
      <c r="V43" s="40">
        <f t="shared" si="58"/>
        <v>183.77379172113152</v>
      </c>
      <c r="W43" s="40">
        <f t="shared" si="58"/>
        <v>189.3592809353282</v>
      </c>
      <c r="X43" s="40">
        <f t="shared" si="58"/>
        <v>195.09070800987124</v>
      </c>
      <c r="Y43" s="40">
        <f t="shared" si="58"/>
        <v>200.9718860143532</v>
      </c>
      <c r="Z43" s="40">
        <f t="shared" si="58"/>
        <v>207.00672764638432</v>
      </c>
      <c r="AA43" s="40">
        <f t="shared" si="58"/>
        <v>213.19924783467675</v>
      </c>
      <c r="AB43" s="40">
        <f t="shared" si="58"/>
        <v>219.55356641014251</v>
      </c>
      <c r="AC43" s="40">
        <f t="shared" si="58"/>
        <v>226.07391084678181</v>
      </c>
      <c r="AD43" s="40">
        <f t="shared" si="58"/>
        <v>232.76461907418553</v>
      </c>
      <c r="AE43" s="40">
        <f t="shared" si="58"/>
        <v>239.63014236352279</v>
      </c>
      <c r="AF43" s="40">
        <f t="shared" si="58"/>
        <v>246.67504828893379</v>
      </c>
      <c r="AG43" s="30"/>
    </row>
    <row r="44" spans="2:33" ht="15" thickBot="1" x14ac:dyDescent="0.4">
      <c r="B44" s="35" t="s">
        <v>116</v>
      </c>
      <c r="C44" t="s">
        <v>58</v>
      </c>
      <c r="D44" s="37">
        <f>SUM(D26:D43)</f>
        <v>1304.8</v>
      </c>
      <c r="E44" s="37">
        <f t="shared" ref="E44:AF44" si="60">SUM(E26:E43)</f>
        <v>1721.9468905862861</v>
      </c>
      <c r="F44" s="37">
        <f t="shared" si="60"/>
        <v>2142.015739270018</v>
      </c>
      <c r="G44" s="37">
        <f t="shared" si="60"/>
        <v>2336.8669019023087</v>
      </c>
      <c r="H44" s="37">
        <f t="shared" si="60"/>
        <v>2526.8100152362581</v>
      </c>
      <c r="I44" s="37">
        <f t="shared" si="60"/>
        <v>2711.3590770302781</v>
      </c>
      <c r="J44" s="37">
        <f t="shared" si="60"/>
        <v>2894.340470348674</v>
      </c>
      <c r="K44" s="37">
        <f t="shared" si="60"/>
        <v>3078.6301361425244</v>
      </c>
      <c r="L44" s="37">
        <f t="shared" si="60"/>
        <v>3256.8636641755979</v>
      </c>
      <c r="M44" s="37">
        <f t="shared" si="60"/>
        <v>3431.6740391313638</v>
      </c>
      <c r="N44" s="37">
        <f t="shared" si="60"/>
        <v>3615.668477249425</v>
      </c>
      <c r="O44" s="37">
        <f t="shared" si="60"/>
        <v>3811.6981121283634</v>
      </c>
      <c r="P44" s="37">
        <f t="shared" si="60"/>
        <v>4021.3276194730406</v>
      </c>
      <c r="Q44" s="37">
        <f t="shared" si="60"/>
        <v>4231.7077626420578</v>
      </c>
      <c r="R44" s="37">
        <f t="shared" si="60"/>
        <v>4430.0572057396776</v>
      </c>
      <c r="S44" s="37">
        <f t="shared" si="60"/>
        <v>4616.3883555595139</v>
      </c>
      <c r="T44" s="37">
        <f t="shared" si="60"/>
        <v>4791.7725290585304</v>
      </c>
      <c r="U44" s="37">
        <f t="shared" si="60"/>
        <v>4956.9606335735807</v>
      </c>
      <c r="V44" s="37">
        <f t="shared" si="60"/>
        <v>5113.0022608391791</v>
      </c>
      <c r="W44" s="37">
        <f t="shared" si="60"/>
        <v>5273.2362736681289</v>
      </c>
      <c r="X44" s="37">
        <f t="shared" si="60"/>
        <v>5437.7770115519315</v>
      </c>
      <c r="Y44" s="37">
        <f t="shared" si="60"/>
        <v>5606.7420012903267</v>
      </c>
      <c r="Z44" s="37">
        <f t="shared" si="60"/>
        <v>5780.2520485883651</v>
      </c>
      <c r="AA44" s="37">
        <f t="shared" si="60"/>
        <v>5958.431332393031</v>
      </c>
      <c r="AB44" s="37">
        <f t="shared" si="60"/>
        <v>6141.4075020554046</v>
      </c>
      <c r="AC44" s="37">
        <f t="shared" si="60"/>
        <v>6329.3117774072207</v>
      </c>
      <c r="AD44" s="37">
        <f t="shared" si="60"/>
        <v>6522.2790518435986</v>
      </c>
      <c r="AE44" s="37">
        <f t="shared" si="60"/>
        <v>6720.447998506781</v>
      </c>
      <c r="AF44" s="37">
        <f t="shared" si="60"/>
        <v>6923.9611796688932</v>
      </c>
      <c r="AG44" s="38"/>
    </row>
    <row r="45" spans="2:33" ht="15" thickBot="1" x14ac:dyDescent="0.4"/>
    <row r="46" spans="2:33" x14ac:dyDescent="0.35">
      <c r="B46" s="25"/>
      <c r="C46" s="26"/>
      <c r="D46" s="27" t="s">
        <v>118</v>
      </c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8"/>
    </row>
    <row r="47" spans="2:33" x14ac:dyDescent="0.35">
      <c r="B47" s="98" t="s">
        <v>63</v>
      </c>
      <c r="C47" s="97"/>
      <c r="D47" s="97">
        <v>2022</v>
      </c>
      <c r="E47" s="97">
        <f>D47+1</f>
        <v>2023</v>
      </c>
      <c r="F47" s="97">
        <f t="shared" ref="F47" si="61">E47+1</f>
        <v>2024</v>
      </c>
      <c r="G47" s="97">
        <f t="shared" ref="G47" si="62">F47+1</f>
        <v>2025</v>
      </c>
      <c r="H47" s="97">
        <f t="shared" ref="H47" si="63">G47+1</f>
        <v>2026</v>
      </c>
      <c r="I47" s="97">
        <f t="shared" ref="I47" si="64">H47+1</f>
        <v>2027</v>
      </c>
      <c r="J47" s="97">
        <f t="shared" ref="J47" si="65">I47+1</f>
        <v>2028</v>
      </c>
      <c r="K47" s="97">
        <f t="shared" ref="K47" si="66">J47+1</f>
        <v>2029</v>
      </c>
      <c r="L47" s="97">
        <f t="shared" ref="L47" si="67">K47+1</f>
        <v>2030</v>
      </c>
      <c r="M47" s="97">
        <f t="shared" ref="M47" si="68">L47+1</f>
        <v>2031</v>
      </c>
      <c r="N47" s="97">
        <f t="shared" ref="N47" si="69">M47+1</f>
        <v>2032</v>
      </c>
      <c r="O47" s="97">
        <f t="shared" ref="O47" si="70">N47+1</f>
        <v>2033</v>
      </c>
      <c r="P47" s="97">
        <f t="shared" ref="P47" si="71">O47+1</f>
        <v>2034</v>
      </c>
      <c r="Q47" s="97">
        <f t="shared" ref="Q47" si="72">P47+1</f>
        <v>2035</v>
      </c>
      <c r="R47" s="97">
        <f t="shared" ref="R47" si="73">Q47+1</f>
        <v>2036</v>
      </c>
      <c r="S47" s="97">
        <f t="shared" ref="S47" si="74">R47+1</f>
        <v>2037</v>
      </c>
      <c r="T47" s="97">
        <f t="shared" ref="T47" si="75">S47+1</f>
        <v>2038</v>
      </c>
      <c r="U47" s="97">
        <f t="shared" ref="U47" si="76">T47+1</f>
        <v>2039</v>
      </c>
      <c r="V47" s="97">
        <f t="shared" ref="V47" si="77">U47+1</f>
        <v>2040</v>
      </c>
      <c r="W47" s="97">
        <f t="shared" ref="W47" si="78">V47+1</f>
        <v>2041</v>
      </c>
      <c r="X47" s="97">
        <f t="shared" ref="X47" si="79">W47+1</f>
        <v>2042</v>
      </c>
      <c r="Y47" s="97">
        <f t="shared" ref="Y47" si="80">X47+1</f>
        <v>2043</v>
      </c>
      <c r="Z47" s="97">
        <f t="shared" ref="Z47" si="81">Y47+1</f>
        <v>2044</v>
      </c>
      <c r="AA47" s="97">
        <f t="shared" ref="AA47" si="82">Z47+1</f>
        <v>2045</v>
      </c>
      <c r="AB47" s="97">
        <f t="shared" ref="AB47" si="83">AA47+1</f>
        <v>2046</v>
      </c>
      <c r="AC47" s="97">
        <f t="shared" ref="AC47" si="84">AB47+1</f>
        <v>2047</v>
      </c>
      <c r="AD47" s="97">
        <f t="shared" ref="AD47" si="85">AC47+1</f>
        <v>2048</v>
      </c>
      <c r="AE47" s="97">
        <f t="shared" ref="AE47" si="86">AD47+1</f>
        <v>2049</v>
      </c>
      <c r="AF47" s="99">
        <f t="shared" ref="AF47" si="87">AE47+1</f>
        <v>2050</v>
      </c>
    </row>
    <row r="48" spans="2:33" x14ac:dyDescent="0.35">
      <c r="B48" s="31" t="s">
        <v>15</v>
      </c>
      <c r="C48" t="s">
        <v>119</v>
      </c>
      <c r="D48">
        <f>IF(SUM($C48:C48)&lt;'Feeder inputs'!$K2, IF(D26&gt;='Intrinsic hosting capacity'!$G3, 'Feeder inputs'!$K2, 0), IF(D26&gt;'Intrinsic hosting capacity'!$L3, 'Feeder inputs'!$L2, 0))</f>
        <v>0</v>
      </c>
      <c r="E48">
        <f>IF(SUM($C48:D48)&lt;'Feeder inputs'!$K2, IF(E26&gt;='Intrinsic hosting capacity'!$G3, 'Feeder inputs'!$K2, 0), IF(E26&gt;'Intrinsic hosting capacity'!$L3, 'Feeder inputs'!$L2, 0))</f>
        <v>0</v>
      </c>
      <c r="F48">
        <f>IF(SUM($C48:E48)&lt;'Feeder inputs'!$K2, IF(F26&gt;='Intrinsic hosting capacity'!$G3, 'Feeder inputs'!$K2, 0), IF(F26&gt;'Intrinsic hosting capacity'!$L3, 'Feeder inputs'!$L2, 0))</f>
        <v>0</v>
      </c>
      <c r="G48">
        <f>IF(SUM($C48:F48)&lt;'Feeder inputs'!$K2, IF(G26&gt;='Intrinsic hosting capacity'!$G3, 'Feeder inputs'!$K2, 0), IF(G26&gt;'Intrinsic hosting capacity'!$L3, 'Feeder inputs'!$L2, 0))</f>
        <v>0</v>
      </c>
      <c r="H48">
        <f>IF(SUM($C48:G48)&lt;'Feeder inputs'!$K2, IF(H26&gt;='Intrinsic hosting capacity'!$G3, 'Feeder inputs'!$K2, 0), IF(H26&gt;'Intrinsic hosting capacity'!$L3, 'Feeder inputs'!$L2, 0))</f>
        <v>0</v>
      </c>
      <c r="I48">
        <f>IF(SUM($C48:H48)&lt;'Feeder inputs'!$K2, IF(I26&gt;='Intrinsic hosting capacity'!$G3, 'Feeder inputs'!$K2, 0), IF(I26&gt;'Intrinsic hosting capacity'!$L3, 'Feeder inputs'!$L2, 0))</f>
        <v>0</v>
      </c>
      <c r="J48">
        <f>IF(SUM($C48:I48)&lt;'Feeder inputs'!$K2, IF(J26&gt;='Intrinsic hosting capacity'!$G3, 'Feeder inputs'!$K2, 0), IF(J26&gt;'Intrinsic hosting capacity'!$L3, 'Feeder inputs'!$L2, 0))</f>
        <v>0</v>
      </c>
      <c r="K48">
        <f>IF(SUM($C48:J48)&lt;'Feeder inputs'!$K2, IF(K26&gt;='Intrinsic hosting capacity'!$G3, 'Feeder inputs'!$K2, 0), IF(K26&gt;'Intrinsic hosting capacity'!$L3, 'Feeder inputs'!$L2, 0))</f>
        <v>0</v>
      </c>
      <c r="L48">
        <f>IF(SUM($C48:K48)&lt;'Feeder inputs'!$K2, IF(L26&gt;='Intrinsic hosting capacity'!$G3, 'Feeder inputs'!$K2, 0), IF(L26&gt;'Intrinsic hosting capacity'!$L3, 'Feeder inputs'!$L2, 0))</f>
        <v>0</v>
      </c>
      <c r="M48">
        <f>IF(SUM($C48:L48)&lt;'Feeder inputs'!$K2, IF(M26&gt;='Intrinsic hosting capacity'!$G3, 'Feeder inputs'!$K2, 0), IF(M26&gt;'Intrinsic hosting capacity'!$L3, 'Feeder inputs'!$L2, 0))</f>
        <v>0</v>
      </c>
      <c r="N48">
        <f>IF(SUM($C48:M48)&lt;'Feeder inputs'!$K2, IF(N26&gt;='Intrinsic hosting capacity'!$G3, 'Feeder inputs'!$K2, 0), IF(N26&gt;'Intrinsic hosting capacity'!$L3, 'Feeder inputs'!$L2, 0))</f>
        <v>0</v>
      </c>
      <c r="O48">
        <f>IF(SUM($C48:N48)&lt;'Feeder inputs'!$K2, IF(O26&gt;='Intrinsic hosting capacity'!$G3, 'Feeder inputs'!$K2, 0), IF(O26&gt;'Intrinsic hosting capacity'!$L3, 'Feeder inputs'!$L2, 0))</f>
        <v>0</v>
      </c>
      <c r="P48">
        <f>IF(SUM($C48:O48)&lt;'Feeder inputs'!$K2, IF(P26&gt;='Intrinsic hosting capacity'!$G3, 'Feeder inputs'!$K2, 0), IF(P26&gt;'Intrinsic hosting capacity'!$L3, 'Feeder inputs'!$L2, 0))</f>
        <v>0</v>
      </c>
      <c r="Q48">
        <f>IF(SUM($C48:P48)&lt;'Feeder inputs'!$K2, IF(Q26&gt;='Intrinsic hosting capacity'!$G3, 'Feeder inputs'!$K2, 0), IF(Q26&gt;'Intrinsic hosting capacity'!$L3, 'Feeder inputs'!$L2, 0))</f>
        <v>0</v>
      </c>
      <c r="R48">
        <f>IF(SUM($C48:Q48)&lt;'Feeder inputs'!$K2, IF(R26&gt;='Intrinsic hosting capacity'!$G3, 'Feeder inputs'!$K2, 0), IF(R26&gt;'Intrinsic hosting capacity'!$L3, 'Feeder inputs'!$L2, 0))</f>
        <v>0</v>
      </c>
      <c r="S48">
        <f>IF(SUM($C48:R48)&lt;'Feeder inputs'!$K2, IF(S26&gt;='Intrinsic hosting capacity'!$G3, 'Feeder inputs'!$K2, 0), IF(S26&gt;'Intrinsic hosting capacity'!$L3, 'Feeder inputs'!$L2, 0))</f>
        <v>0</v>
      </c>
      <c r="T48">
        <f>IF(SUM($C48:S48)&lt;'Feeder inputs'!$K2, IF(T26&gt;='Intrinsic hosting capacity'!$G3, 'Feeder inputs'!$K2, 0), IF(T26&gt;'Intrinsic hosting capacity'!$L3, 'Feeder inputs'!$L2, 0))</f>
        <v>0</v>
      </c>
      <c r="U48">
        <f>IF(SUM($C48:T48)&lt;'Feeder inputs'!$K2, IF(U26&gt;='Intrinsic hosting capacity'!$G3, 'Feeder inputs'!$K2, 0), IF(U26&gt;'Intrinsic hosting capacity'!$L3, 'Feeder inputs'!$L2, 0))</f>
        <v>0</v>
      </c>
      <c r="V48">
        <f>IF(SUM($C48:U48)&lt;'Feeder inputs'!$K2, IF(V26&gt;='Intrinsic hosting capacity'!$G3, 'Feeder inputs'!$K2, 0), IF(V26&gt;'Intrinsic hosting capacity'!$L3, 'Feeder inputs'!$L2, 0))</f>
        <v>0</v>
      </c>
      <c r="W48">
        <f>IF(SUM($C48:V48)&lt;'Feeder inputs'!$K2, IF(W26&gt;='Intrinsic hosting capacity'!$G3, 'Feeder inputs'!$K2, 0), IF(W26&gt;'Intrinsic hosting capacity'!$L3, 'Feeder inputs'!$L2, 0))</f>
        <v>0</v>
      </c>
      <c r="X48">
        <f>IF(SUM($C48:W48)&lt;'Feeder inputs'!$K2, IF(X26&gt;='Intrinsic hosting capacity'!$G3, 'Feeder inputs'!$K2, 0), IF(X26&gt;'Intrinsic hosting capacity'!$L3, 'Feeder inputs'!$L2, 0))</f>
        <v>0</v>
      </c>
      <c r="Y48">
        <f>IF(SUM($C48:X48)&lt;'Feeder inputs'!$K2, IF(Y26&gt;='Intrinsic hosting capacity'!$G3, 'Feeder inputs'!$K2, 0), IF(Y26&gt;'Intrinsic hosting capacity'!$L3, 'Feeder inputs'!$L2, 0))</f>
        <v>0</v>
      </c>
      <c r="Z48">
        <f>IF(SUM($C48:Y48)&lt;'Feeder inputs'!$K2, IF(Z26&gt;='Intrinsic hosting capacity'!$G3, 'Feeder inputs'!$K2, 0), IF(Z26&gt;'Intrinsic hosting capacity'!$L3, 'Feeder inputs'!$L2, 0))</f>
        <v>0</v>
      </c>
      <c r="AA48">
        <f>IF(SUM($C48:Z48)&lt;'Feeder inputs'!$K2, IF(AA26&gt;='Intrinsic hosting capacity'!$G3, 'Feeder inputs'!$K2, 0), IF(AA26&gt;'Intrinsic hosting capacity'!$L3, 'Feeder inputs'!$L2, 0))</f>
        <v>0</v>
      </c>
      <c r="AB48">
        <f>IF(SUM($C48:AA48)&lt;'Feeder inputs'!$K2, IF(AB26&gt;='Intrinsic hosting capacity'!$G3, 'Feeder inputs'!$K2, 0), IF(AB26&gt;'Intrinsic hosting capacity'!$L3, 'Feeder inputs'!$L2, 0))</f>
        <v>0</v>
      </c>
      <c r="AC48">
        <f>IF(SUM($C48:AB48)&lt;'Feeder inputs'!$K2, IF(AC26&gt;='Intrinsic hosting capacity'!$G3, 'Feeder inputs'!$K2, 0), IF(AC26&gt;'Intrinsic hosting capacity'!$L3, 'Feeder inputs'!$L2, 0))</f>
        <v>0</v>
      </c>
      <c r="AD48">
        <f>IF(SUM($C48:AC48)&lt;'Feeder inputs'!$K2, IF(AD26&gt;='Intrinsic hosting capacity'!$G3, 'Feeder inputs'!$K2, 0), IF(AD26&gt;'Intrinsic hosting capacity'!$L3, 'Feeder inputs'!$L2, 0))</f>
        <v>0</v>
      </c>
      <c r="AE48">
        <f>IF(SUM($C48:AD48)&lt;'Feeder inputs'!$K2, IF(AE26&gt;='Intrinsic hosting capacity'!$G3, 'Feeder inputs'!$K2, 0), IF(AE26&gt;'Intrinsic hosting capacity'!$L3, 'Feeder inputs'!$L2, 0))</f>
        <v>0</v>
      </c>
      <c r="AF48" s="30">
        <f>IF(SUM($C48:AE48)&lt;'Feeder inputs'!$K2, IF(AF26&gt;='Intrinsic hosting capacity'!$G3, 'Feeder inputs'!$K2, 0), IF(AF26&gt;'Intrinsic hosting capacity'!$L3, 'Feeder inputs'!$L2, 0))</f>
        <v>0</v>
      </c>
    </row>
    <row r="49" spans="2:32" x14ac:dyDescent="0.35">
      <c r="B49" s="33" t="s">
        <v>16</v>
      </c>
      <c r="C49" t="s">
        <v>119</v>
      </c>
      <c r="D49">
        <f>IF(SUM($C49:C49)&lt;'Feeder inputs'!$K3, IF(D27&gt;='Intrinsic hosting capacity'!$G4, 'Feeder inputs'!$K3, 0), IF(D27&gt;'Intrinsic hosting capacity'!$L4, 'Feeder inputs'!$L3, 0))</f>
        <v>0</v>
      </c>
      <c r="E49">
        <f>IF(SUM($C49:D49)&lt;'Feeder inputs'!$K3, IF(E27&gt;='Intrinsic hosting capacity'!$G4, 'Feeder inputs'!$K3, 0), IF(E27&gt;'Intrinsic hosting capacity'!$L4, 'Feeder inputs'!$L3, 0))</f>
        <v>0</v>
      </c>
      <c r="F49">
        <f>IF(SUM($C49:E49)&lt;'Feeder inputs'!$K3, IF(F27&gt;='Intrinsic hosting capacity'!$G4, 'Feeder inputs'!$K3, 0), IF(F27&gt;'Intrinsic hosting capacity'!$L4, 'Feeder inputs'!$L3, 0))</f>
        <v>0</v>
      </c>
      <c r="G49">
        <f>IF(SUM($C49:F49)&lt;'Feeder inputs'!$K3, IF(G27&gt;='Intrinsic hosting capacity'!$G4, 'Feeder inputs'!$K3, 0), IF(G27&gt;'Intrinsic hosting capacity'!$L4, 'Feeder inputs'!$L3, 0))</f>
        <v>0</v>
      </c>
      <c r="H49">
        <f>IF(SUM($C49:G49)&lt;'Feeder inputs'!$K3, IF(H27&gt;='Intrinsic hosting capacity'!$G4, 'Feeder inputs'!$K3, 0), IF(H27&gt;'Intrinsic hosting capacity'!$L4, 'Feeder inputs'!$L3, 0))</f>
        <v>0</v>
      </c>
      <c r="I49">
        <f>IF(SUM($C49:H49)&lt;'Feeder inputs'!$K3, IF(I27&gt;='Intrinsic hosting capacity'!$G4, 'Feeder inputs'!$K3, 0), IF(I27&gt;'Intrinsic hosting capacity'!$L4, 'Feeder inputs'!$L3, 0))</f>
        <v>0</v>
      </c>
      <c r="J49">
        <f>IF(SUM($C49:I49)&lt;'Feeder inputs'!$K3, IF(J27&gt;='Intrinsic hosting capacity'!$G4, 'Feeder inputs'!$K3, 0), IF(J27&gt;'Intrinsic hosting capacity'!$L4, 'Feeder inputs'!$L3, 0))</f>
        <v>0</v>
      </c>
      <c r="K49">
        <f>IF(SUM($C49:J49)&lt;'Feeder inputs'!$K3, IF(K27&gt;='Intrinsic hosting capacity'!$G4, 'Feeder inputs'!$K3, 0), IF(K27&gt;'Intrinsic hosting capacity'!$L4, 'Feeder inputs'!$L3, 0))</f>
        <v>0</v>
      </c>
      <c r="L49">
        <f>IF(SUM($C49:K49)&lt;'Feeder inputs'!$K3, IF(L27&gt;='Intrinsic hosting capacity'!$G4, 'Feeder inputs'!$K3, 0), IF(L27&gt;'Intrinsic hosting capacity'!$L4, 'Feeder inputs'!$L3, 0))</f>
        <v>0</v>
      </c>
      <c r="M49">
        <f>IF(SUM($C49:L49)&lt;'Feeder inputs'!$K3, IF(M27&gt;='Intrinsic hosting capacity'!$G4, 'Feeder inputs'!$K3, 0), IF(M27&gt;'Intrinsic hosting capacity'!$L4, 'Feeder inputs'!$L3, 0))</f>
        <v>0</v>
      </c>
      <c r="N49">
        <f>IF(SUM($C49:M49)&lt;'Feeder inputs'!$K3, IF(N27&gt;='Intrinsic hosting capacity'!$G4, 'Feeder inputs'!$K3, 0), IF(N27&gt;'Intrinsic hosting capacity'!$L4, 'Feeder inputs'!$L3, 0))</f>
        <v>0</v>
      </c>
      <c r="O49">
        <f>IF(SUM($C49:N49)&lt;'Feeder inputs'!$K3, IF(O27&gt;='Intrinsic hosting capacity'!$G4, 'Feeder inputs'!$K3, 0), IF(O27&gt;'Intrinsic hosting capacity'!$L4, 'Feeder inputs'!$L3, 0))</f>
        <v>0</v>
      </c>
      <c r="P49">
        <f>IF(SUM($C49:O49)&lt;'Feeder inputs'!$K3, IF(P27&gt;='Intrinsic hosting capacity'!$G4, 'Feeder inputs'!$K3, 0), IF(P27&gt;'Intrinsic hosting capacity'!$L4, 'Feeder inputs'!$L3, 0))</f>
        <v>0</v>
      </c>
      <c r="Q49">
        <f>IF(SUM($C49:P49)&lt;'Feeder inputs'!$K3, IF(Q27&gt;='Intrinsic hosting capacity'!$G4, 'Feeder inputs'!$K3, 0), IF(Q27&gt;'Intrinsic hosting capacity'!$L4, 'Feeder inputs'!$L3, 0))</f>
        <v>0</v>
      </c>
      <c r="R49">
        <f>IF(SUM($C49:Q49)&lt;'Feeder inputs'!$K3, IF(R27&gt;='Intrinsic hosting capacity'!$G4, 'Feeder inputs'!$K3, 0), IF(R27&gt;'Intrinsic hosting capacity'!$L4, 'Feeder inputs'!$L3, 0))</f>
        <v>0</v>
      </c>
      <c r="S49">
        <f>IF(SUM($C49:R49)&lt;'Feeder inputs'!$K3, IF(S27&gt;='Intrinsic hosting capacity'!$G4, 'Feeder inputs'!$K3, 0), IF(S27&gt;'Intrinsic hosting capacity'!$L4, 'Feeder inputs'!$L3, 0))</f>
        <v>0</v>
      </c>
      <c r="T49">
        <f>IF(SUM($C49:S49)&lt;'Feeder inputs'!$K3, IF(T27&gt;='Intrinsic hosting capacity'!$G4, 'Feeder inputs'!$K3, 0), IF(T27&gt;'Intrinsic hosting capacity'!$L4, 'Feeder inputs'!$L3, 0))</f>
        <v>0</v>
      </c>
      <c r="U49">
        <f>IF(SUM($C49:T49)&lt;'Feeder inputs'!$K3, IF(U27&gt;='Intrinsic hosting capacity'!$G4, 'Feeder inputs'!$K3, 0), IF(U27&gt;'Intrinsic hosting capacity'!$L4, 'Feeder inputs'!$L3, 0))</f>
        <v>0</v>
      </c>
      <c r="V49">
        <f>IF(SUM($C49:U49)&lt;'Feeder inputs'!$K3, IF(V27&gt;='Intrinsic hosting capacity'!$G4, 'Feeder inputs'!$K3, 0), IF(V27&gt;'Intrinsic hosting capacity'!$L4, 'Feeder inputs'!$L3, 0))</f>
        <v>0</v>
      </c>
      <c r="W49">
        <f>IF(SUM($C49:V49)&lt;'Feeder inputs'!$K3, IF(W27&gt;='Intrinsic hosting capacity'!$G4, 'Feeder inputs'!$K3, 0), IF(W27&gt;'Intrinsic hosting capacity'!$L4, 'Feeder inputs'!$L3, 0))</f>
        <v>0</v>
      </c>
      <c r="X49">
        <f>IF(SUM($C49:W49)&lt;'Feeder inputs'!$K3, IF(X27&gt;='Intrinsic hosting capacity'!$G4, 'Feeder inputs'!$K3, 0), IF(X27&gt;'Intrinsic hosting capacity'!$L4, 'Feeder inputs'!$L3, 0))</f>
        <v>0</v>
      </c>
      <c r="Y49">
        <f>IF(SUM($C49:X49)&lt;'Feeder inputs'!$K3, IF(Y27&gt;='Intrinsic hosting capacity'!$G4, 'Feeder inputs'!$K3, 0), IF(Y27&gt;'Intrinsic hosting capacity'!$L4, 'Feeder inputs'!$L3, 0))</f>
        <v>0</v>
      </c>
      <c r="Z49">
        <f>IF(SUM($C49:Y49)&lt;'Feeder inputs'!$K3, IF(Z27&gt;='Intrinsic hosting capacity'!$G4, 'Feeder inputs'!$K3, 0), IF(Z27&gt;'Intrinsic hosting capacity'!$L4, 'Feeder inputs'!$L3, 0))</f>
        <v>0</v>
      </c>
      <c r="AA49">
        <f>IF(SUM($C49:Z49)&lt;'Feeder inputs'!$K3, IF(AA27&gt;='Intrinsic hosting capacity'!$G4, 'Feeder inputs'!$K3, 0), IF(AA27&gt;'Intrinsic hosting capacity'!$L4, 'Feeder inputs'!$L3, 0))</f>
        <v>0</v>
      </c>
      <c r="AB49">
        <f>IF(SUM($C49:AA49)&lt;'Feeder inputs'!$K3, IF(AB27&gt;='Intrinsic hosting capacity'!$G4, 'Feeder inputs'!$K3, 0), IF(AB27&gt;'Intrinsic hosting capacity'!$L4, 'Feeder inputs'!$L3, 0))</f>
        <v>0</v>
      </c>
      <c r="AC49">
        <f>IF(SUM($C49:AB49)&lt;'Feeder inputs'!$K3, IF(AC27&gt;='Intrinsic hosting capacity'!$G4, 'Feeder inputs'!$K3, 0), IF(AC27&gt;'Intrinsic hosting capacity'!$L4, 'Feeder inputs'!$L3, 0))</f>
        <v>0</v>
      </c>
      <c r="AD49">
        <f>IF(SUM($C49:AC49)&lt;'Feeder inputs'!$K3, IF(AD27&gt;='Intrinsic hosting capacity'!$G4, 'Feeder inputs'!$K3, 0), IF(AD27&gt;'Intrinsic hosting capacity'!$L4, 'Feeder inputs'!$L3, 0))</f>
        <v>50000</v>
      </c>
      <c r="AE49">
        <f>IF(SUM($C49:AD49)&lt;'Feeder inputs'!$K3, IF(AE27&gt;='Intrinsic hosting capacity'!$G4, 'Feeder inputs'!$K3, 0), IF(AE27&gt;'Intrinsic hosting capacity'!$L4, 'Feeder inputs'!$L3, 0))</f>
        <v>0</v>
      </c>
      <c r="AF49" s="30">
        <f>IF(SUM($C49:AE49)&lt;'Feeder inputs'!$K3, IF(AF27&gt;='Intrinsic hosting capacity'!$G4, 'Feeder inputs'!$K3, 0), IF(AF27&gt;'Intrinsic hosting capacity'!$L4, 'Feeder inputs'!$L3, 0))</f>
        <v>0</v>
      </c>
    </row>
    <row r="50" spans="2:32" x14ac:dyDescent="0.35">
      <c r="B50" s="33" t="s">
        <v>17</v>
      </c>
      <c r="C50" t="s">
        <v>119</v>
      </c>
      <c r="D50">
        <f>IF(SUM($C50:C50)&lt;'Feeder inputs'!$K4, IF(D28&gt;='Intrinsic hosting capacity'!$G5, 'Feeder inputs'!$K4, 0), IF(D28&gt;'Intrinsic hosting capacity'!$L5, 'Feeder inputs'!$L4, 0))</f>
        <v>0</v>
      </c>
      <c r="E50">
        <f>IF(SUM($C50:D50)&lt;'Feeder inputs'!$K4, IF(E28&gt;='Intrinsic hosting capacity'!$G5, 'Feeder inputs'!$K4, 0), IF(E28&gt;'Intrinsic hosting capacity'!$L5, 'Feeder inputs'!$L4, 0))</f>
        <v>0</v>
      </c>
      <c r="F50">
        <f>IF(SUM($C50:E50)&lt;'Feeder inputs'!$K4, IF(F28&gt;='Intrinsic hosting capacity'!$G5, 'Feeder inputs'!$K4, 0), IF(F28&gt;'Intrinsic hosting capacity'!$L5, 'Feeder inputs'!$L4, 0))</f>
        <v>0</v>
      </c>
      <c r="G50">
        <f>IF(SUM($C50:F50)&lt;'Feeder inputs'!$K4, IF(G28&gt;='Intrinsic hosting capacity'!$G5, 'Feeder inputs'!$K4, 0), IF(G28&gt;'Intrinsic hosting capacity'!$L5, 'Feeder inputs'!$L4, 0))</f>
        <v>0</v>
      </c>
      <c r="H50">
        <f>IF(SUM($C50:G50)&lt;'Feeder inputs'!$K4, IF(H28&gt;='Intrinsic hosting capacity'!$G5, 'Feeder inputs'!$K4, 0), IF(H28&gt;'Intrinsic hosting capacity'!$L5, 'Feeder inputs'!$L4, 0))</f>
        <v>0</v>
      </c>
      <c r="I50">
        <f>IF(SUM($C50:H50)&lt;'Feeder inputs'!$K4, IF(I28&gt;='Intrinsic hosting capacity'!$G5, 'Feeder inputs'!$K4, 0), IF(I28&gt;'Intrinsic hosting capacity'!$L5, 'Feeder inputs'!$L4, 0))</f>
        <v>0</v>
      </c>
      <c r="J50">
        <f>IF(SUM($C50:I50)&lt;'Feeder inputs'!$K4, IF(J28&gt;='Intrinsic hosting capacity'!$G5, 'Feeder inputs'!$K4, 0), IF(J28&gt;'Intrinsic hosting capacity'!$L5, 'Feeder inputs'!$L4, 0))</f>
        <v>0</v>
      </c>
      <c r="K50">
        <f>IF(SUM($C50:J50)&lt;'Feeder inputs'!$K4, IF(K28&gt;='Intrinsic hosting capacity'!$G5, 'Feeder inputs'!$K4, 0), IF(K28&gt;'Intrinsic hosting capacity'!$L5, 'Feeder inputs'!$L4, 0))</f>
        <v>0</v>
      </c>
      <c r="L50">
        <f>IF(SUM($C50:K50)&lt;'Feeder inputs'!$K4, IF(L28&gt;='Intrinsic hosting capacity'!$G5, 'Feeder inputs'!$K4, 0), IF(L28&gt;'Intrinsic hosting capacity'!$L5, 'Feeder inputs'!$L4, 0))</f>
        <v>0</v>
      </c>
      <c r="M50">
        <f>IF(SUM($C50:L50)&lt;'Feeder inputs'!$K4, IF(M28&gt;='Intrinsic hosting capacity'!$G5, 'Feeder inputs'!$K4, 0), IF(M28&gt;'Intrinsic hosting capacity'!$L5, 'Feeder inputs'!$L4, 0))</f>
        <v>0</v>
      </c>
      <c r="N50">
        <f>IF(SUM($C50:M50)&lt;'Feeder inputs'!$K4, IF(N28&gt;='Intrinsic hosting capacity'!$G5, 'Feeder inputs'!$K4, 0), IF(N28&gt;'Intrinsic hosting capacity'!$L5, 'Feeder inputs'!$L4, 0))</f>
        <v>0</v>
      </c>
      <c r="O50">
        <f>IF(SUM($C50:N50)&lt;'Feeder inputs'!$K4, IF(O28&gt;='Intrinsic hosting capacity'!$G5, 'Feeder inputs'!$K4, 0), IF(O28&gt;'Intrinsic hosting capacity'!$L5, 'Feeder inputs'!$L4, 0))</f>
        <v>0</v>
      </c>
      <c r="P50">
        <f>IF(SUM($C50:O50)&lt;'Feeder inputs'!$K4, IF(P28&gt;='Intrinsic hosting capacity'!$G5, 'Feeder inputs'!$K4, 0), IF(P28&gt;'Intrinsic hosting capacity'!$L5, 'Feeder inputs'!$L4, 0))</f>
        <v>0</v>
      </c>
      <c r="Q50">
        <f>IF(SUM($C50:P50)&lt;'Feeder inputs'!$K4, IF(Q28&gt;='Intrinsic hosting capacity'!$G5, 'Feeder inputs'!$K4, 0), IF(Q28&gt;'Intrinsic hosting capacity'!$L5, 'Feeder inputs'!$L4, 0))</f>
        <v>200000</v>
      </c>
      <c r="R50">
        <f>IF(SUM($C50:Q50)&lt;'Feeder inputs'!$K4, IF(R28&gt;='Intrinsic hosting capacity'!$G5, 'Feeder inputs'!$K4, 0), IF(R28&gt;'Intrinsic hosting capacity'!$L5, 'Feeder inputs'!$L4, 0))</f>
        <v>0</v>
      </c>
      <c r="S50">
        <f>IF(SUM($C50:R50)&lt;'Feeder inputs'!$K4, IF(S28&gt;='Intrinsic hosting capacity'!$G5, 'Feeder inputs'!$K4, 0), IF(S28&gt;'Intrinsic hosting capacity'!$L5, 'Feeder inputs'!$L4, 0))</f>
        <v>0</v>
      </c>
      <c r="T50">
        <f>IF(SUM($C50:S50)&lt;'Feeder inputs'!$K4, IF(T28&gt;='Intrinsic hosting capacity'!$G5, 'Feeder inputs'!$K4, 0), IF(T28&gt;'Intrinsic hosting capacity'!$L5, 'Feeder inputs'!$L4, 0))</f>
        <v>0</v>
      </c>
      <c r="U50">
        <f>IF(SUM($C50:T50)&lt;'Feeder inputs'!$K4, IF(U28&gt;='Intrinsic hosting capacity'!$G5, 'Feeder inputs'!$K4, 0), IF(U28&gt;'Intrinsic hosting capacity'!$L5, 'Feeder inputs'!$L4, 0))</f>
        <v>0</v>
      </c>
      <c r="V50">
        <f>IF(SUM($C50:U50)&lt;'Feeder inputs'!$K4, IF(V28&gt;='Intrinsic hosting capacity'!$G5, 'Feeder inputs'!$K4, 0), IF(V28&gt;'Intrinsic hosting capacity'!$L5, 'Feeder inputs'!$L4, 0))</f>
        <v>0</v>
      </c>
      <c r="W50">
        <f>IF(SUM($C50:V50)&lt;'Feeder inputs'!$K4, IF(W28&gt;='Intrinsic hosting capacity'!$G5, 'Feeder inputs'!$K4, 0), IF(W28&gt;'Intrinsic hosting capacity'!$L5, 'Feeder inputs'!$L4, 0))</f>
        <v>0</v>
      </c>
      <c r="X50">
        <f>IF(SUM($C50:W50)&lt;'Feeder inputs'!$K4, IF(X28&gt;='Intrinsic hosting capacity'!$G5, 'Feeder inputs'!$K4, 0), IF(X28&gt;'Intrinsic hosting capacity'!$L5, 'Feeder inputs'!$L4, 0))</f>
        <v>0</v>
      </c>
      <c r="Y50">
        <f>IF(SUM($C50:X50)&lt;'Feeder inputs'!$K4, IF(Y28&gt;='Intrinsic hosting capacity'!$G5, 'Feeder inputs'!$K4, 0), IF(Y28&gt;'Intrinsic hosting capacity'!$L5, 'Feeder inputs'!$L4, 0))</f>
        <v>0</v>
      </c>
      <c r="Z50">
        <f>IF(SUM($C50:Y50)&lt;'Feeder inputs'!$K4, IF(Z28&gt;='Intrinsic hosting capacity'!$G5, 'Feeder inputs'!$K4, 0), IF(Z28&gt;'Intrinsic hosting capacity'!$L5, 'Feeder inputs'!$L4, 0))</f>
        <v>0</v>
      </c>
      <c r="AA50">
        <f>IF(SUM($C50:Z50)&lt;'Feeder inputs'!$K4, IF(AA28&gt;='Intrinsic hosting capacity'!$G5, 'Feeder inputs'!$K4, 0), IF(AA28&gt;'Intrinsic hosting capacity'!$L5, 'Feeder inputs'!$L4, 0))</f>
        <v>0</v>
      </c>
      <c r="AB50">
        <f>IF(SUM($C50:AA50)&lt;'Feeder inputs'!$K4, IF(AB28&gt;='Intrinsic hosting capacity'!$G5, 'Feeder inputs'!$K4, 0), IF(AB28&gt;'Intrinsic hosting capacity'!$L5, 'Feeder inputs'!$L4, 0))</f>
        <v>0</v>
      </c>
      <c r="AC50">
        <f>IF(SUM($C50:AB50)&lt;'Feeder inputs'!$K4, IF(AC28&gt;='Intrinsic hosting capacity'!$G5, 'Feeder inputs'!$K4, 0), IF(AC28&gt;'Intrinsic hosting capacity'!$L5, 'Feeder inputs'!$L4, 0))</f>
        <v>0</v>
      </c>
      <c r="AD50">
        <f>IF(SUM($C50:AC50)&lt;'Feeder inputs'!$K4, IF(AD28&gt;='Intrinsic hosting capacity'!$G5, 'Feeder inputs'!$K4, 0), IF(AD28&gt;'Intrinsic hosting capacity'!$L5, 'Feeder inputs'!$L4, 0))</f>
        <v>0</v>
      </c>
      <c r="AE50">
        <f>IF(SUM($C50:AD50)&lt;'Feeder inputs'!$K4, IF(AE28&gt;='Intrinsic hosting capacity'!$G5, 'Feeder inputs'!$K4, 0), IF(AE28&gt;'Intrinsic hosting capacity'!$L5, 'Feeder inputs'!$L4, 0))</f>
        <v>0</v>
      </c>
      <c r="AF50" s="30">
        <f>IF(SUM($C50:AE50)&lt;'Feeder inputs'!$K4, IF(AF28&gt;='Intrinsic hosting capacity'!$G5, 'Feeder inputs'!$K4, 0), IF(AF28&gt;'Intrinsic hosting capacity'!$L5, 'Feeder inputs'!$L4, 0))</f>
        <v>0</v>
      </c>
    </row>
    <row r="51" spans="2:32" x14ac:dyDescent="0.35">
      <c r="B51" s="33" t="s">
        <v>18</v>
      </c>
      <c r="C51" t="s">
        <v>119</v>
      </c>
      <c r="D51">
        <f>IF(SUM($C51:C51)&lt;'Feeder inputs'!$K5, IF(D29&gt;='Intrinsic hosting capacity'!$G6, 'Feeder inputs'!$K5, 0), IF(D29&gt;'Intrinsic hosting capacity'!$L6, 'Feeder inputs'!$L5, 0))</f>
        <v>0</v>
      </c>
      <c r="E51">
        <f>IF(SUM($C51:D51)&lt;'Feeder inputs'!$K5, IF(E29&gt;='Intrinsic hosting capacity'!$G6, 'Feeder inputs'!$K5, 0), IF(E29&gt;'Intrinsic hosting capacity'!$L6, 'Feeder inputs'!$L5, 0))</f>
        <v>0</v>
      </c>
      <c r="F51">
        <f>IF(SUM($C51:E51)&lt;'Feeder inputs'!$K5, IF(F29&gt;='Intrinsic hosting capacity'!$G6, 'Feeder inputs'!$K5, 0), IF(F29&gt;'Intrinsic hosting capacity'!$L6, 'Feeder inputs'!$L5, 0))</f>
        <v>0</v>
      </c>
      <c r="G51">
        <f>IF(SUM($C51:F51)&lt;'Feeder inputs'!$K5, IF(G29&gt;='Intrinsic hosting capacity'!$G6, 'Feeder inputs'!$K5, 0), IF(G29&gt;'Intrinsic hosting capacity'!$L6, 'Feeder inputs'!$L5, 0))</f>
        <v>0</v>
      </c>
      <c r="H51">
        <f>IF(SUM($C51:G51)&lt;'Feeder inputs'!$K5, IF(H29&gt;='Intrinsic hosting capacity'!$G6, 'Feeder inputs'!$K5, 0), IF(H29&gt;'Intrinsic hosting capacity'!$L6, 'Feeder inputs'!$L5, 0))</f>
        <v>0</v>
      </c>
      <c r="I51">
        <f>IF(SUM($C51:H51)&lt;'Feeder inputs'!$K5, IF(I29&gt;='Intrinsic hosting capacity'!$G6, 'Feeder inputs'!$K5, 0), IF(I29&gt;'Intrinsic hosting capacity'!$L6, 'Feeder inputs'!$L5, 0))</f>
        <v>0</v>
      </c>
      <c r="J51">
        <f>IF(SUM($C51:I51)&lt;'Feeder inputs'!$K5, IF(J29&gt;='Intrinsic hosting capacity'!$G6, 'Feeder inputs'!$K5, 0), IF(J29&gt;'Intrinsic hosting capacity'!$L6, 'Feeder inputs'!$L5, 0))</f>
        <v>0</v>
      </c>
      <c r="K51">
        <f>IF(SUM($C51:J51)&lt;'Feeder inputs'!$K5, IF(K29&gt;='Intrinsic hosting capacity'!$G6, 'Feeder inputs'!$K5, 0), IF(K29&gt;'Intrinsic hosting capacity'!$L6, 'Feeder inputs'!$L5, 0))</f>
        <v>0</v>
      </c>
      <c r="L51">
        <f>IF(SUM($C51:K51)&lt;'Feeder inputs'!$K5, IF(L29&gt;='Intrinsic hosting capacity'!$G6, 'Feeder inputs'!$K5, 0), IF(L29&gt;'Intrinsic hosting capacity'!$L6, 'Feeder inputs'!$L5, 0))</f>
        <v>0</v>
      </c>
      <c r="M51">
        <f>IF(SUM($C51:L51)&lt;'Feeder inputs'!$K5, IF(M29&gt;='Intrinsic hosting capacity'!$G6, 'Feeder inputs'!$K5, 0), IF(M29&gt;'Intrinsic hosting capacity'!$L6, 'Feeder inputs'!$L5, 0))</f>
        <v>0</v>
      </c>
      <c r="N51">
        <f>IF(SUM($C51:M51)&lt;'Feeder inputs'!$K5, IF(N29&gt;='Intrinsic hosting capacity'!$G6, 'Feeder inputs'!$K5, 0), IF(N29&gt;'Intrinsic hosting capacity'!$L6, 'Feeder inputs'!$L5, 0))</f>
        <v>0</v>
      </c>
      <c r="O51">
        <f>IF(SUM($C51:N51)&lt;'Feeder inputs'!$K5, IF(O29&gt;='Intrinsic hosting capacity'!$G6, 'Feeder inputs'!$K5, 0), IF(O29&gt;'Intrinsic hosting capacity'!$L6, 'Feeder inputs'!$L5, 0))</f>
        <v>0</v>
      </c>
      <c r="P51">
        <f>IF(SUM($C51:O51)&lt;'Feeder inputs'!$K5, IF(P29&gt;='Intrinsic hosting capacity'!$G6, 'Feeder inputs'!$K5, 0), IF(P29&gt;'Intrinsic hosting capacity'!$L6, 'Feeder inputs'!$L5, 0))</f>
        <v>0</v>
      </c>
      <c r="Q51">
        <f>IF(SUM($C51:P51)&lt;'Feeder inputs'!$K5, IF(Q29&gt;='Intrinsic hosting capacity'!$G6, 'Feeder inputs'!$K5, 0), IF(Q29&gt;'Intrinsic hosting capacity'!$L6, 'Feeder inputs'!$L5, 0))</f>
        <v>0</v>
      </c>
      <c r="R51">
        <f>IF(SUM($C51:Q51)&lt;'Feeder inputs'!$K5, IF(R29&gt;='Intrinsic hosting capacity'!$G6, 'Feeder inputs'!$K5, 0), IF(R29&gt;'Intrinsic hosting capacity'!$L6, 'Feeder inputs'!$L5, 0))</f>
        <v>0</v>
      </c>
      <c r="S51">
        <f>IF(SUM($C51:R51)&lt;'Feeder inputs'!$K5, IF(S29&gt;='Intrinsic hosting capacity'!$G6, 'Feeder inputs'!$K5, 0), IF(S29&gt;'Intrinsic hosting capacity'!$L6, 'Feeder inputs'!$L5, 0))</f>
        <v>0</v>
      </c>
      <c r="T51">
        <f>IF(SUM($C51:S51)&lt;'Feeder inputs'!$K5, IF(T29&gt;='Intrinsic hosting capacity'!$G6, 'Feeder inputs'!$K5, 0), IF(T29&gt;'Intrinsic hosting capacity'!$L6, 'Feeder inputs'!$L5, 0))</f>
        <v>0</v>
      </c>
      <c r="U51">
        <f>IF(SUM($C51:T51)&lt;'Feeder inputs'!$K5, IF(U29&gt;='Intrinsic hosting capacity'!$G6, 'Feeder inputs'!$K5, 0), IF(U29&gt;'Intrinsic hosting capacity'!$L6, 'Feeder inputs'!$L5, 0))</f>
        <v>0</v>
      </c>
      <c r="V51">
        <f>IF(SUM($C51:U51)&lt;'Feeder inputs'!$K5, IF(V29&gt;='Intrinsic hosting capacity'!$G6, 'Feeder inputs'!$K5, 0), IF(V29&gt;'Intrinsic hosting capacity'!$L6, 'Feeder inputs'!$L5, 0))</f>
        <v>0</v>
      </c>
      <c r="W51">
        <f>IF(SUM($C51:V51)&lt;'Feeder inputs'!$K5, IF(W29&gt;='Intrinsic hosting capacity'!$G6, 'Feeder inputs'!$K5, 0), IF(W29&gt;'Intrinsic hosting capacity'!$L6, 'Feeder inputs'!$L5, 0))</f>
        <v>0</v>
      </c>
      <c r="X51">
        <f>IF(SUM($C51:W51)&lt;'Feeder inputs'!$K5, IF(X29&gt;='Intrinsic hosting capacity'!$G6, 'Feeder inputs'!$K5, 0), IF(X29&gt;'Intrinsic hosting capacity'!$L6, 'Feeder inputs'!$L5, 0))</f>
        <v>0</v>
      </c>
      <c r="Y51">
        <f>IF(SUM($C51:X51)&lt;'Feeder inputs'!$K5, IF(Y29&gt;='Intrinsic hosting capacity'!$G6, 'Feeder inputs'!$K5, 0), IF(Y29&gt;'Intrinsic hosting capacity'!$L6, 'Feeder inputs'!$L5, 0))</f>
        <v>0</v>
      </c>
      <c r="Z51">
        <f>IF(SUM($C51:Y51)&lt;'Feeder inputs'!$K5, IF(Z29&gt;='Intrinsic hosting capacity'!$G6, 'Feeder inputs'!$K5, 0), IF(Z29&gt;'Intrinsic hosting capacity'!$L6, 'Feeder inputs'!$L5, 0))</f>
        <v>0</v>
      </c>
      <c r="AA51">
        <f>IF(SUM($C51:Z51)&lt;'Feeder inputs'!$K5, IF(AA29&gt;='Intrinsic hosting capacity'!$G6, 'Feeder inputs'!$K5, 0), IF(AA29&gt;'Intrinsic hosting capacity'!$L6, 'Feeder inputs'!$L5, 0))</f>
        <v>0</v>
      </c>
      <c r="AB51">
        <f>IF(SUM($C51:AA51)&lt;'Feeder inputs'!$K5, IF(AB29&gt;='Intrinsic hosting capacity'!$G6, 'Feeder inputs'!$K5, 0), IF(AB29&gt;'Intrinsic hosting capacity'!$L6, 'Feeder inputs'!$L5, 0))</f>
        <v>0</v>
      </c>
      <c r="AC51">
        <f>IF(SUM($C51:AB51)&lt;'Feeder inputs'!$K5, IF(AC29&gt;='Intrinsic hosting capacity'!$G6, 'Feeder inputs'!$K5, 0), IF(AC29&gt;'Intrinsic hosting capacity'!$L6, 'Feeder inputs'!$L5, 0))</f>
        <v>0</v>
      </c>
      <c r="AD51">
        <f>IF(SUM($C51:AC51)&lt;'Feeder inputs'!$K5, IF(AD29&gt;='Intrinsic hosting capacity'!$G6, 'Feeder inputs'!$K5, 0), IF(AD29&gt;'Intrinsic hosting capacity'!$L6, 'Feeder inputs'!$L5, 0))</f>
        <v>0</v>
      </c>
      <c r="AE51">
        <f>IF(SUM($C51:AD51)&lt;'Feeder inputs'!$K5, IF(AE29&gt;='Intrinsic hosting capacity'!$G6, 'Feeder inputs'!$K5, 0), IF(AE29&gt;'Intrinsic hosting capacity'!$L6, 'Feeder inputs'!$L5, 0))</f>
        <v>0</v>
      </c>
      <c r="AF51" s="30">
        <f>IF(SUM($C51:AE51)&lt;'Feeder inputs'!$K5, IF(AF29&gt;='Intrinsic hosting capacity'!$G6, 'Feeder inputs'!$K5, 0), IF(AF29&gt;'Intrinsic hosting capacity'!$L6, 'Feeder inputs'!$L5, 0))</f>
        <v>0</v>
      </c>
    </row>
    <row r="52" spans="2:32" x14ac:dyDescent="0.35">
      <c r="B52" s="33" t="s">
        <v>19</v>
      </c>
      <c r="C52" t="s">
        <v>119</v>
      </c>
      <c r="D52">
        <f>IF(SUM($C52:C52)&lt;'Feeder inputs'!$K6, IF(D30&gt;='Intrinsic hosting capacity'!$G7, 'Feeder inputs'!$K6, 0), IF(D30&gt;'Intrinsic hosting capacity'!$L7, 'Feeder inputs'!$L6, 0))</f>
        <v>0</v>
      </c>
      <c r="E52">
        <f>IF(SUM($C52:D52)&lt;'Feeder inputs'!$K6, IF(E30&gt;='Intrinsic hosting capacity'!$G7, 'Feeder inputs'!$K6, 0), IF(E30&gt;'Intrinsic hosting capacity'!$L7, 'Feeder inputs'!$L6, 0))</f>
        <v>0</v>
      </c>
      <c r="F52">
        <f>IF(SUM($C52:E52)&lt;'Feeder inputs'!$K6, IF(F30&gt;='Intrinsic hosting capacity'!$G7, 'Feeder inputs'!$K6, 0), IF(F30&gt;'Intrinsic hosting capacity'!$L7, 'Feeder inputs'!$L6, 0))</f>
        <v>0</v>
      </c>
      <c r="G52">
        <f>IF(SUM($C52:F52)&lt;'Feeder inputs'!$K6, IF(G30&gt;='Intrinsic hosting capacity'!$G7, 'Feeder inputs'!$K6, 0), IF(G30&gt;'Intrinsic hosting capacity'!$L7, 'Feeder inputs'!$L6, 0))</f>
        <v>0</v>
      </c>
      <c r="H52">
        <f>IF(SUM($C52:G52)&lt;'Feeder inputs'!$K6, IF(H30&gt;='Intrinsic hosting capacity'!$G7, 'Feeder inputs'!$K6, 0), IF(H30&gt;'Intrinsic hosting capacity'!$L7, 'Feeder inputs'!$L6, 0))</f>
        <v>0</v>
      </c>
      <c r="I52">
        <f>IF(SUM($C52:H52)&lt;'Feeder inputs'!$K6, IF(I30&gt;='Intrinsic hosting capacity'!$G7, 'Feeder inputs'!$K6, 0), IF(I30&gt;'Intrinsic hosting capacity'!$L7, 'Feeder inputs'!$L6, 0))</f>
        <v>0</v>
      </c>
      <c r="J52">
        <f>IF(SUM($C52:I52)&lt;'Feeder inputs'!$K6, IF(J30&gt;='Intrinsic hosting capacity'!$G7, 'Feeder inputs'!$K6, 0), IF(J30&gt;'Intrinsic hosting capacity'!$L7, 'Feeder inputs'!$L6, 0))</f>
        <v>0</v>
      </c>
      <c r="K52">
        <f>IF(SUM($C52:J52)&lt;'Feeder inputs'!$K6, IF(K30&gt;='Intrinsic hosting capacity'!$G7, 'Feeder inputs'!$K6, 0), IF(K30&gt;'Intrinsic hosting capacity'!$L7, 'Feeder inputs'!$L6, 0))</f>
        <v>0</v>
      </c>
      <c r="L52">
        <f>IF(SUM($C52:K52)&lt;'Feeder inputs'!$K6, IF(L30&gt;='Intrinsic hosting capacity'!$G7, 'Feeder inputs'!$K6, 0), IF(L30&gt;'Intrinsic hosting capacity'!$L7, 'Feeder inputs'!$L6, 0))</f>
        <v>0</v>
      </c>
      <c r="M52">
        <f>IF(SUM($C52:L52)&lt;'Feeder inputs'!$K6, IF(M30&gt;='Intrinsic hosting capacity'!$G7, 'Feeder inputs'!$K6, 0), IF(M30&gt;'Intrinsic hosting capacity'!$L7, 'Feeder inputs'!$L6, 0))</f>
        <v>0</v>
      </c>
      <c r="N52">
        <f>IF(SUM($C52:M52)&lt;'Feeder inputs'!$K6, IF(N30&gt;='Intrinsic hosting capacity'!$G7, 'Feeder inputs'!$K6, 0), IF(N30&gt;'Intrinsic hosting capacity'!$L7, 'Feeder inputs'!$L6, 0))</f>
        <v>0</v>
      </c>
      <c r="O52">
        <f>IF(SUM($C52:N52)&lt;'Feeder inputs'!$K6, IF(O30&gt;='Intrinsic hosting capacity'!$G7, 'Feeder inputs'!$K6, 0), IF(O30&gt;'Intrinsic hosting capacity'!$L7, 'Feeder inputs'!$L6, 0))</f>
        <v>0</v>
      </c>
      <c r="P52">
        <f>IF(SUM($C52:O52)&lt;'Feeder inputs'!$K6, IF(P30&gt;='Intrinsic hosting capacity'!$G7, 'Feeder inputs'!$K6, 0), IF(P30&gt;'Intrinsic hosting capacity'!$L7, 'Feeder inputs'!$L6, 0))</f>
        <v>0</v>
      </c>
      <c r="Q52">
        <f>IF(SUM($C52:P52)&lt;'Feeder inputs'!$K6, IF(Q30&gt;='Intrinsic hosting capacity'!$G7, 'Feeder inputs'!$K6, 0), IF(Q30&gt;'Intrinsic hosting capacity'!$L7, 'Feeder inputs'!$L6, 0))</f>
        <v>0</v>
      </c>
      <c r="R52">
        <f>IF(SUM($C52:Q52)&lt;'Feeder inputs'!$K6, IF(R30&gt;='Intrinsic hosting capacity'!$G7, 'Feeder inputs'!$K6, 0), IF(R30&gt;'Intrinsic hosting capacity'!$L7, 'Feeder inputs'!$L6, 0))</f>
        <v>0</v>
      </c>
      <c r="S52">
        <f>IF(SUM($C52:R52)&lt;'Feeder inputs'!$K6, IF(S30&gt;='Intrinsic hosting capacity'!$G7, 'Feeder inputs'!$K6, 0), IF(S30&gt;'Intrinsic hosting capacity'!$L7, 'Feeder inputs'!$L6, 0))</f>
        <v>0</v>
      </c>
      <c r="T52">
        <f>IF(SUM($C52:S52)&lt;'Feeder inputs'!$K6, IF(T30&gt;='Intrinsic hosting capacity'!$G7, 'Feeder inputs'!$K6, 0), IF(T30&gt;'Intrinsic hosting capacity'!$L7, 'Feeder inputs'!$L6, 0))</f>
        <v>0</v>
      </c>
      <c r="U52">
        <f>IF(SUM($C52:T52)&lt;'Feeder inputs'!$K6, IF(U30&gt;='Intrinsic hosting capacity'!$G7, 'Feeder inputs'!$K6, 0), IF(U30&gt;'Intrinsic hosting capacity'!$L7, 'Feeder inputs'!$L6, 0))</f>
        <v>0</v>
      </c>
      <c r="V52">
        <f>IF(SUM($C52:U52)&lt;'Feeder inputs'!$K6, IF(V30&gt;='Intrinsic hosting capacity'!$G7, 'Feeder inputs'!$K6, 0), IF(V30&gt;'Intrinsic hosting capacity'!$L7, 'Feeder inputs'!$L6, 0))</f>
        <v>0</v>
      </c>
      <c r="W52">
        <f>IF(SUM($C52:V52)&lt;'Feeder inputs'!$K6, IF(W30&gt;='Intrinsic hosting capacity'!$G7, 'Feeder inputs'!$K6, 0), IF(W30&gt;'Intrinsic hosting capacity'!$L7, 'Feeder inputs'!$L6, 0))</f>
        <v>0</v>
      </c>
      <c r="X52">
        <f>IF(SUM($C52:W52)&lt;'Feeder inputs'!$K6, IF(X30&gt;='Intrinsic hosting capacity'!$G7, 'Feeder inputs'!$K6, 0), IF(X30&gt;'Intrinsic hosting capacity'!$L7, 'Feeder inputs'!$L6, 0))</f>
        <v>0</v>
      </c>
      <c r="Y52">
        <f>IF(SUM($C52:X52)&lt;'Feeder inputs'!$K6, IF(Y30&gt;='Intrinsic hosting capacity'!$G7, 'Feeder inputs'!$K6, 0), IF(Y30&gt;'Intrinsic hosting capacity'!$L7, 'Feeder inputs'!$L6, 0))</f>
        <v>0</v>
      </c>
      <c r="Z52">
        <f>IF(SUM($C52:Y52)&lt;'Feeder inputs'!$K6, IF(Z30&gt;='Intrinsic hosting capacity'!$G7, 'Feeder inputs'!$K6, 0), IF(Z30&gt;'Intrinsic hosting capacity'!$L7, 'Feeder inputs'!$L6, 0))</f>
        <v>0</v>
      </c>
      <c r="AA52">
        <f>IF(SUM($C52:Z52)&lt;'Feeder inputs'!$K6, IF(AA30&gt;='Intrinsic hosting capacity'!$G7, 'Feeder inputs'!$K6, 0), IF(AA30&gt;'Intrinsic hosting capacity'!$L7, 'Feeder inputs'!$L6, 0))</f>
        <v>0</v>
      </c>
      <c r="AB52">
        <f>IF(SUM($C52:AA52)&lt;'Feeder inputs'!$K6, IF(AB30&gt;='Intrinsic hosting capacity'!$G7, 'Feeder inputs'!$K6, 0), IF(AB30&gt;'Intrinsic hosting capacity'!$L7, 'Feeder inputs'!$L6, 0))</f>
        <v>0</v>
      </c>
      <c r="AC52">
        <f>IF(SUM($C52:AB52)&lt;'Feeder inputs'!$K6, IF(AC30&gt;='Intrinsic hosting capacity'!$G7, 'Feeder inputs'!$K6, 0), IF(AC30&gt;'Intrinsic hosting capacity'!$L7, 'Feeder inputs'!$L6, 0))</f>
        <v>0</v>
      </c>
      <c r="AD52">
        <f>IF(SUM($C52:AC52)&lt;'Feeder inputs'!$K6, IF(AD30&gt;='Intrinsic hosting capacity'!$G7, 'Feeder inputs'!$K6, 0), IF(AD30&gt;'Intrinsic hosting capacity'!$L7, 'Feeder inputs'!$L6, 0))</f>
        <v>0</v>
      </c>
      <c r="AE52">
        <f>IF(SUM($C52:AD52)&lt;'Feeder inputs'!$K6, IF(AE30&gt;='Intrinsic hosting capacity'!$G7, 'Feeder inputs'!$K6, 0), IF(AE30&gt;'Intrinsic hosting capacity'!$L7, 'Feeder inputs'!$L6, 0))</f>
        <v>0</v>
      </c>
      <c r="AF52" s="30">
        <f>IF(SUM($C52:AE52)&lt;'Feeder inputs'!$K6, IF(AF30&gt;='Intrinsic hosting capacity'!$G7, 'Feeder inputs'!$K6, 0), IF(AF30&gt;'Intrinsic hosting capacity'!$L7, 'Feeder inputs'!$L6, 0))</f>
        <v>0</v>
      </c>
    </row>
    <row r="53" spans="2:32" x14ac:dyDescent="0.35">
      <c r="B53" s="33" t="s">
        <v>20</v>
      </c>
      <c r="C53" t="s">
        <v>119</v>
      </c>
      <c r="D53">
        <f>IF(SUM($C53:C53)&lt;'Feeder inputs'!$K7, IF(D31&gt;='Intrinsic hosting capacity'!$G8, 'Feeder inputs'!$K7, 0), IF(D31&gt;'Intrinsic hosting capacity'!$L8, 'Feeder inputs'!$L7, 0))</f>
        <v>0</v>
      </c>
      <c r="E53">
        <f>IF(SUM($C53:D53)&lt;'Feeder inputs'!$K7, IF(E31&gt;='Intrinsic hosting capacity'!$G8, 'Feeder inputs'!$K7, 0), IF(E31&gt;'Intrinsic hosting capacity'!$L8, 'Feeder inputs'!$L7, 0))</f>
        <v>0</v>
      </c>
      <c r="F53">
        <f>IF(SUM($C53:E53)&lt;'Feeder inputs'!$K7, IF(F31&gt;='Intrinsic hosting capacity'!$G8, 'Feeder inputs'!$K7, 0), IF(F31&gt;'Intrinsic hosting capacity'!$L8, 'Feeder inputs'!$L7, 0))</f>
        <v>0</v>
      </c>
      <c r="G53">
        <f>IF(SUM($C53:F53)&lt;'Feeder inputs'!$K7, IF(G31&gt;='Intrinsic hosting capacity'!$G8, 'Feeder inputs'!$K7, 0), IF(G31&gt;'Intrinsic hosting capacity'!$L8, 'Feeder inputs'!$L7, 0))</f>
        <v>0</v>
      </c>
      <c r="H53">
        <f>IF(SUM($C53:G53)&lt;'Feeder inputs'!$K7, IF(H31&gt;='Intrinsic hosting capacity'!$G8, 'Feeder inputs'!$K7, 0), IF(H31&gt;'Intrinsic hosting capacity'!$L8, 'Feeder inputs'!$L7, 0))</f>
        <v>0</v>
      </c>
      <c r="I53">
        <f>IF(SUM($C53:H53)&lt;'Feeder inputs'!$K7, IF(I31&gt;='Intrinsic hosting capacity'!$G8, 'Feeder inputs'!$K7, 0), IF(I31&gt;'Intrinsic hosting capacity'!$L8, 'Feeder inputs'!$L7, 0))</f>
        <v>0</v>
      </c>
      <c r="J53">
        <f>IF(SUM($C53:I53)&lt;'Feeder inputs'!$K7, IF(J31&gt;='Intrinsic hosting capacity'!$G8, 'Feeder inputs'!$K7, 0), IF(J31&gt;'Intrinsic hosting capacity'!$L8, 'Feeder inputs'!$L7, 0))</f>
        <v>0</v>
      </c>
      <c r="K53">
        <f>IF(SUM($C53:J53)&lt;'Feeder inputs'!$K7, IF(K31&gt;='Intrinsic hosting capacity'!$G8, 'Feeder inputs'!$K7, 0), IF(K31&gt;'Intrinsic hosting capacity'!$L8, 'Feeder inputs'!$L7, 0))</f>
        <v>0</v>
      </c>
      <c r="L53">
        <f>IF(SUM($C53:K53)&lt;'Feeder inputs'!$K7, IF(L31&gt;='Intrinsic hosting capacity'!$G8, 'Feeder inputs'!$K7, 0), IF(L31&gt;'Intrinsic hosting capacity'!$L8, 'Feeder inputs'!$L7, 0))</f>
        <v>0</v>
      </c>
      <c r="M53">
        <f>IF(SUM($C53:L53)&lt;'Feeder inputs'!$K7, IF(M31&gt;='Intrinsic hosting capacity'!$G8, 'Feeder inputs'!$K7, 0), IF(M31&gt;'Intrinsic hosting capacity'!$L8, 'Feeder inputs'!$L7, 0))</f>
        <v>0</v>
      </c>
      <c r="N53">
        <f>IF(SUM($C53:M53)&lt;'Feeder inputs'!$K7, IF(N31&gt;='Intrinsic hosting capacity'!$G8, 'Feeder inputs'!$K7, 0), IF(N31&gt;'Intrinsic hosting capacity'!$L8, 'Feeder inputs'!$L7, 0))</f>
        <v>0</v>
      </c>
      <c r="O53">
        <f>IF(SUM($C53:N53)&lt;'Feeder inputs'!$K7, IF(O31&gt;='Intrinsic hosting capacity'!$G8, 'Feeder inputs'!$K7, 0), IF(O31&gt;'Intrinsic hosting capacity'!$L8, 'Feeder inputs'!$L7, 0))</f>
        <v>0</v>
      </c>
      <c r="P53">
        <f>IF(SUM($C53:O53)&lt;'Feeder inputs'!$K7, IF(P31&gt;='Intrinsic hosting capacity'!$G8, 'Feeder inputs'!$K7, 0), IF(P31&gt;'Intrinsic hosting capacity'!$L8, 'Feeder inputs'!$L7, 0))</f>
        <v>0</v>
      </c>
      <c r="Q53">
        <f>IF(SUM($C53:P53)&lt;'Feeder inputs'!$K7, IF(Q31&gt;='Intrinsic hosting capacity'!$G8, 'Feeder inputs'!$K7, 0), IF(Q31&gt;'Intrinsic hosting capacity'!$L8, 'Feeder inputs'!$L7, 0))</f>
        <v>0</v>
      </c>
      <c r="R53">
        <f>IF(SUM($C53:Q53)&lt;'Feeder inputs'!$K7, IF(R31&gt;='Intrinsic hosting capacity'!$G8, 'Feeder inputs'!$K7, 0), IF(R31&gt;'Intrinsic hosting capacity'!$L8, 'Feeder inputs'!$L7, 0))</f>
        <v>0</v>
      </c>
      <c r="S53">
        <f>IF(SUM($C53:R53)&lt;'Feeder inputs'!$K7, IF(S31&gt;='Intrinsic hosting capacity'!$G8, 'Feeder inputs'!$K7, 0), IF(S31&gt;'Intrinsic hosting capacity'!$L8, 'Feeder inputs'!$L7, 0))</f>
        <v>0</v>
      </c>
      <c r="T53">
        <f>IF(SUM($C53:S53)&lt;'Feeder inputs'!$K7, IF(T31&gt;='Intrinsic hosting capacity'!$G8, 'Feeder inputs'!$K7, 0), IF(T31&gt;'Intrinsic hosting capacity'!$L8, 'Feeder inputs'!$L7, 0))</f>
        <v>0</v>
      </c>
      <c r="U53">
        <f>IF(SUM($C53:T53)&lt;'Feeder inputs'!$K7, IF(U31&gt;='Intrinsic hosting capacity'!$G8, 'Feeder inputs'!$K7, 0), IF(U31&gt;'Intrinsic hosting capacity'!$L8, 'Feeder inputs'!$L7, 0))</f>
        <v>0</v>
      </c>
      <c r="V53">
        <f>IF(SUM($C53:U53)&lt;'Feeder inputs'!$K7, IF(V31&gt;='Intrinsic hosting capacity'!$G8, 'Feeder inputs'!$K7, 0), IF(V31&gt;'Intrinsic hosting capacity'!$L8, 'Feeder inputs'!$L7, 0))</f>
        <v>0</v>
      </c>
      <c r="W53">
        <f>IF(SUM($C53:V53)&lt;'Feeder inputs'!$K7, IF(W31&gt;='Intrinsic hosting capacity'!$G8, 'Feeder inputs'!$K7, 0), IF(W31&gt;'Intrinsic hosting capacity'!$L8, 'Feeder inputs'!$L7, 0))</f>
        <v>0</v>
      </c>
      <c r="X53">
        <f>IF(SUM($C53:W53)&lt;'Feeder inputs'!$K7, IF(X31&gt;='Intrinsic hosting capacity'!$G8, 'Feeder inputs'!$K7, 0), IF(X31&gt;'Intrinsic hosting capacity'!$L8, 'Feeder inputs'!$L7, 0))</f>
        <v>0</v>
      </c>
      <c r="Y53">
        <f>IF(SUM($C53:X53)&lt;'Feeder inputs'!$K7, IF(Y31&gt;='Intrinsic hosting capacity'!$G8, 'Feeder inputs'!$K7, 0), IF(Y31&gt;'Intrinsic hosting capacity'!$L8, 'Feeder inputs'!$L7, 0))</f>
        <v>0</v>
      </c>
      <c r="Z53">
        <f>IF(SUM($C53:Y53)&lt;'Feeder inputs'!$K7, IF(Z31&gt;='Intrinsic hosting capacity'!$G8, 'Feeder inputs'!$K7, 0), IF(Z31&gt;'Intrinsic hosting capacity'!$L8, 'Feeder inputs'!$L7, 0))</f>
        <v>0</v>
      </c>
      <c r="AA53">
        <f>IF(SUM($C53:Z53)&lt;'Feeder inputs'!$K7, IF(AA31&gt;='Intrinsic hosting capacity'!$G8, 'Feeder inputs'!$K7, 0), IF(AA31&gt;'Intrinsic hosting capacity'!$L8, 'Feeder inputs'!$L7, 0))</f>
        <v>0</v>
      </c>
      <c r="AB53">
        <f>IF(SUM($C53:AA53)&lt;'Feeder inputs'!$K7, IF(AB31&gt;='Intrinsic hosting capacity'!$G8, 'Feeder inputs'!$K7, 0), IF(AB31&gt;'Intrinsic hosting capacity'!$L8, 'Feeder inputs'!$L7, 0))</f>
        <v>0</v>
      </c>
      <c r="AC53">
        <f>IF(SUM($C53:AB53)&lt;'Feeder inputs'!$K7, IF(AC31&gt;='Intrinsic hosting capacity'!$G8, 'Feeder inputs'!$K7, 0), IF(AC31&gt;'Intrinsic hosting capacity'!$L8, 'Feeder inputs'!$L7, 0))</f>
        <v>0</v>
      </c>
      <c r="AD53">
        <f>IF(SUM($C53:AC53)&lt;'Feeder inputs'!$K7, IF(AD31&gt;='Intrinsic hosting capacity'!$G8, 'Feeder inputs'!$K7, 0), IF(AD31&gt;'Intrinsic hosting capacity'!$L8, 'Feeder inputs'!$L7, 0))</f>
        <v>0</v>
      </c>
      <c r="AE53">
        <f>IF(SUM($C53:AD53)&lt;'Feeder inputs'!$K7, IF(AE31&gt;='Intrinsic hosting capacity'!$G8, 'Feeder inputs'!$K7, 0), IF(AE31&gt;'Intrinsic hosting capacity'!$L8, 'Feeder inputs'!$L7, 0))</f>
        <v>0</v>
      </c>
      <c r="AF53" s="30">
        <f>IF(SUM($C53:AE53)&lt;'Feeder inputs'!$K7, IF(AF31&gt;='Intrinsic hosting capacity'!$G8, 'Feeder inputs'!$K7, 0), IF(AF31&gt;'Intrinsic hosting capacity'!$L8, 'Feeder inputs'!$L7, 0))</f>
        <v>0</v>
      </c>
    </row>
    <row r="54" spans="2:32" x14ac:dyDescent="0.35">
      <c r="B54" s="33" t="s">
        <v>18</v>
      </c>
      <c r="C54" t="s">
        <v>119</v>
      </c>
      <c r="D54">
        <f>IF(SUM($C54:C54)&lt;'Feeder inputs'!$K8, IF(D32&gt;='Intrinsic hosting capacity'!$G9, 'Feeder inputs'!$K8, 0), IF(D32&gt;'Intrinsic hosting capacity'!$L9, 'Feeder inputs'!$L8, 0))</f>
        <v>0</v>
      </c>
      <c r="E54">
        <f>IF(SUM($C54:D54)&lt;'Feeder inputs'!$K8, IF(E32&gt;='Intrinsic hosting capacity'!$G9, 'Feeder inputs'!$K8, 0), IF(E32&gt;'Intrinsic hosting capacity'!$L9, 'Feeder inputs'!$L8, 0))</f>
        <v>0</v>
      </c>
      <c r="F54">
        <f>IF(SUM($C54:E54)&lt;'Feeder inputs'!$K8, IF(F32&gt;='Intrinsic hosting capacity'!$G9, 'Feeder inputs'!$K8, 0), IF(F32&gt;'Intrinsic hosting capacity'!$L9, 'Feeder inputs'!$L8, 0))</f>
        <v>165000</v>
      </c>
      <c r="G54">
        <f>IF(SUM($C54:F54)&lt;'Feeder inputs'!$K8, IF(G32&gt;='Intrinsic hosting capacity'!$G9, 'Feeder inputs'!$K8, 0), IF(G32&gt;'Intrinsic hosting capacity'!$L9, 'Feeder inputs'!$L8, 0))</f>
        <v>0</v>
      </c>
      <c r="H54">
        <f>IF(SUM($C54:G54)&lt;'Feeder inputs'!$K8, IF(H32&gt;='Intrinsic hosting capacity'!$G9, 'Feeder inputs'!$K8, 0), IF(H32&gt;'Intrinsic hosting capacity'!$L9, 'Feeder inputs'!$L8, 0))</f>
        <v>0</v>
      </c>
      <c r="I54">
        <f>IF(SUM($C54:H54)&lt;'Feeder inputs'!$K8, IF(I32&gt;='Intrinsic hosting capacity'!$G9, 'Feeder inputs'!$K8, 0), IF(I32&gt;'Intrinsic hosting capacity'!$L9, 'Feeder inputs'!$L8, 0))</f>
        <v>0</v>
      </c>
      <c r="J54">
        <f>IF(SUM($C54:I54)&lt;'Feeder inputs'!$K8, IF(J32&gt;='Intrinsic hosting capacity'!$G9, 'Feeder inputs'!$K8, 0), IF(J32&gt;'Intrinsic hosting capacity'!$L9, 'Feeder inputs'!$L8, 0))</f>
        <v>0</v>
      </c>
      <c r="K54">
        <f>IF(SUM($C54:J54)&lt;'Feeder inputs'!$K8, IF(K32&gt;='Intrinsic hosting capacity'!$G9, 'Feeder inputs'!$K8, 0), IF(K32&gt;'Intrinsic hosting capacity'!$L9, 'Feeder inputs'!$L8, 0))</f>
        <v>0</v>
      </c>
      <c r="L54">
        <f>IF(SUM($C54:K54)&lt;'Feeder inputs'!$K8, IF(L32&gt;='Intrinsic hosting capacity'!$G9, 'Feeder inputs'!$K8, 0), IF(L32&gt;'Intrinsic hosting capacity'!$L9, 'Feeder inputs'!$L8, 0))</f>
        <v>0</v>
      </c>
      <c r="M54">
        <f>IF(SUM($C54:L54)&lt;'Feeder inputs'!$K8, IF(M32&gt;='Intrinsic hosting capacity'!$G9, 'Feeder inputs'!$K8, 0), IF(M32&gt;'Intrinsic hosting capacity'!$L9, 'Feeder inputs'!$L8, 0))</f>
        <v>0</v>
      </c>
      <c r="N54">
        <f>IF(SUM($C54:M54)&lt;'Feeder inputs'!$K8, IF(N32&gt;='Intrinsic hosting capacity'!$G9, 'Feeder inputs'!$K8, 0), IF(N32&gt;'Intrinsic hosting capacity'!$L9, 'Feeder inputs'!$L8, 0))</f>
        <v>0</v>
      </c>
      <c r="O54">
        <f>IF(SUM($C54:N54)&lt;'Feeder inputs'!$K8, IF(O32&gt;='Intrinsic hosting capacity'!$G9, 'Feeder inputs'!$K8, 0), IF(O32&gt;'Intrinsic hosting capacity'!$L9, 'Feeder inputs'!$L8, 0))</f>
        <v>0</v>
      </c>
      <c r="P54">
        <f>IF(SUM($C54:O54)&lt;'Feeder inputs'!$K8, IF(P32&gt;='Intrinsic hosting capacity'!$G9, 'Feeder inputs'!$K8, 0), IF(P32&gt;'Intrinsic hosting capacity'!$L9, 'Feeder inputs'!$L8, 0))</f>
        <v>0</v>
      </c>
      <c r="Q54">
        <f>IF(SUM($C54:P54)&lt;'Feeder inputs'!$K8, IF(Q32&gt;='Intrinsic hosting capacity'!$G9, 'Feeder inputs'!$K8, 0), IF(Q32&gt;'Intrinsic hosting capacity'!$L9, 'Feeder inputs'!$L8, 0))</f>
        <v>0</v>
      </c>
      <c r="R54">
        <f>IF(SUM($C54:Q54)&lt;'Feeder inputs'!$K8, IF(R32&gt;='Intrinsic hosting capacity'!$G9, 'Feeder inputs'!$K8, 0), IF(R32&gt;'Intrinsic hosting capacity'!$L9, 'Feeder inputs'!$L8, 0))</f>
        <v>0</v>
      </c>
      <c r="S54">
        <f>IF(SUM($C54:R54)&lt;'Feeder inputs'!$K8, IF(S32&gt;='Intrinsic hosting capacity'!$G9, 'Feeder inputs'!$K8, 0), IF(S32&gt;'Intrinsic hosting capacity'!$L9, 'Feeder inputs'!$L8, 0))</f>
        <v>0</v>
      </c>
      <c r="T54">
        <f>IF(SUM($C54:S54)&lt;'Feeder inputs'!$K8, IF(T32&gt;='Intrinsic hosting capacity'!$G9, 'Feeder inputs'!$K8, 0), IF(T32&gt;'Intrinsic hosting capacity'!$L9, 'Feeder inputs'!$L8, 0))</f>
        <v>0</v>
      </c>
      <c r="U54">
        <f>IF(SUM($C54:T54)&lt;'Feeder inputs'!$K8, IF(U32&gt;='Intrinsic hosting capacity'!$G9, 'Feeder inputs'!$K8, 0), IF(U32&gt;'Intrinsic hosting capacity'!$L9, 'Feeder inputs'!$L8, 0))</f>
        <v>0</v>
      </c>
      <c r="V54">
        <f>IF(SUM($C54:U54)&lt;'Feeder inputs'!$K8, IF(V32&gt;='Intrinsic hosting capacity'!$G9, 'Feeder inputs'!$K8, 0), IF(V32&gt;'Intrinsic hosting capacity'!$L9, 'Feeder inputs'!$L8, 0))</f>
        <v>0</v>
      </c>
      <c r="W54">
        <f>IF(SUM($C54:V54)&lt;'Feeder inputs'!$K8, IF(W32&gt;='Intrinsic hosting capacity'!$G9, 'Feeder inputs'!$K8, 0), IF(W32&gt;'Intrinsic hosting capacity'!$L9, 'Feeder inputs'!$L8, 0))</f>
        <v>0</v>
      </c>
      <c r="X54">
        <f>IF(SUM($C54:W54)&lt;'Feeder inputs'!$K8, IF(X32&gt;='Intrinsic hosting capacity'!$G9, 'Feeder inputs'!$K8, 0), IF(X32&gt;'Intrinsic hosting capacity'!$L9, 'Feeder inputs'!$L8, 0))</f>
        <v>0</v>
      </c>
      <c r="Y54">
        <f>IF(SUM($C54:X54)&lt;'Feeder inputs'!$K8, IF(Y32&gt;='Intrinsic hosting capacity'!$G9, 'Feeder inputs'!$K8, 0), IF(Y32&gt;'Intrinsic hosting capacity'!$L9, 'Feeder inputs'!$L8, 0))</f>
        <v>0</v>
      </c>
      <c r="Z54">
        <f>IF(SUM($C54:Y54)&lt;'Feeder inputs'!$K8, IF(Z32&gt;='Intrinsic hosting capacity'!$G9, 'Feeder inputs'!$K8, 0), IF(Z32&gt;'Intrinsic hosting capacity'!$L9, 'Feeder inputs'!$L8, 0))</f>
        <v>0</v>
      </c>
      <c r="AA54">
        <f>IF(SUM($C54:Z54)&lt;'Feeder inputs'!$K8, IF(AA32&gt;='Intrinsic hosting capacity'!$G9, 'Feeder inputs'!$K8, 0), IF(AA32&gt;'Intrinsic hosting capacity'!$L9, 'Feeder inputs'!$L8, 0))</f>
        <v>0</v>
      </c>
      <c r="AB54">
        <f>IF(SUM($C54:AA54)&lt;'Feeder inputs'!$K8, IF(AB32&gt;='Intrinsic hosting capacity'!$G9, 'Feeder inputs'!$K8, 0), IF(AB32&gt;'Intrinsic hosting capacity'!$L9, 'Feeder inputs'!$L8, 0))</f>
        <v>0</v>
      </c>
      <c r="AC54">
        <f>IF(SUM($C54:AB54)&lt;'Feeder inputs'!$K8, IF(AC32&gt;='Intrinsic hosting capacity'!$G9, 'Feeder inputs'!$K8, 0), IF(AC32&gt;'Intrinsic hosting capacity'!$L9, 'Feeder inputs'!$L8, 0))</f>
        <v>0</v>
      </c>
      <c r="AD54">
        <f>IF(SUM($C54:AC54)&lt;'Feeder inputs'!$K8, IF(AD32&gt;='Intrinsic hosting capacity'!$G9, 'Feeder inputs'!$K8, 0), IF(AD32&gt;'Intrinsic hosting capacity'!$L9, 'Feeder inputs'!$L8, 0))</f>
        <v>0</v>
      </c>
      <c r="AE54">
        <f>IF(SUM($C54:AD54)&lt;'Feeder inputs'!$K8, IF(AE32&gt;='Intrinsic hosting capacity'!$G9, 'Feeder inputs'!$K8, 0), IF(AE32&gt;'Intrinsic hosting capacity'!$L9, 'Feeder inputs'!$L8, 0))</f>
        <v>0</v>
      </c>
      <c r="AF54" s="30">
        <f>IF(SUM($C54:AE54)&lt;'Feeder inputs'!$K8, IF(AF32&gt;='Intrinsic hosting capacity'!$G9, 'Feeder inputs'!$K8, 0), IF(AF32&gt;'Intrinsic hosting capacity'!$L9, 'Feeder inputs'!$L8, 0))</f>
        <v>0</v>
      </c>
    </row>
    <row r="55" spans="2:32" x14ac:dyDescent="0.35">
      <c r="B55" s="33" t="s">
        <v>18</v>
      </c>
      <c r="C55" t="s">
        <v>119</v>
      </c>
      <c r="D55">
        <f>IF(SUM($C55:C55)&lt;'Feeder inputs'!$K9, IF(D33&gt;='Intrinsic hosting capacity'!$G10, 'Feeder inputs'!$K9, 0), IF(D33&gt;'Intrinsic hosting capacity'!$L10, 'Feeder inputs'!$L9, 0))</f>
        <v>0</v>
      </c>
      <c r="E55">
        <f>IF(SUM($C55:D55)&lt;'Feeder inputs'!$K9, IF(E33&gt;='Intrinsic hosting capacity'!$G10, 'Feeder inputs'!$K9, 0), IF(E33&gt;'Intrinsic hosting capacity'!$L10, 'Feeder inputs'!$L9, 0))</f>
        <v>0</v>
      </c>
      <c r="F55">
        <f>IF(SUM($C55:E55)&lt;'Feeder inputs'!$K9, IF(F33&gt;='Intrinsic hosting capacity'!$G10, 'Feeder inputs'!$K9, 0), IF(F33&gt;'Intrinsic hosting capacity'!$L10, 'Feeder inputs'!$L9, 0))</f>
        <v>0</v>
      </c>
      <c r="G55">
        <f>IF(SUM($C55:F55)&lt;'Feeder inputs'!$K9, IF(G33&gt;='Intrinsic hosting capacity'!$G10, 'Feeder inputs'!$K9, 0), IF(G33&gt;'Intrinsic hosting capacity'!$L10, 'Feeder inputs'!$L9, 0))</f>
        <v>0</v>
      </c>
      <c r="H55">
        <f>IF(SUM($C55:G55)&lt;'Feeder inputs'!$K9, IF(H33&gt;='Intrinsic hosting capacity'!$G10, 'Feeder inputs'!$K9, 0), IF(H33&gt;'Intrinsic hosting capacity'!$L10, 'Feeder inputs'!$L9, 0))</f>
        <v>0</v>
      </c>
      <c r="I55">
        <f>IF(SUM($C55:H55)&lt;'Feeder inputs'!$K9, IF(I33&gt;='Intrinsic hosting capacity'!$G10, 'Feeder inputs'!$K9, 0), IF(I33&gt;'Intrinsic hosting capacity'!$L10, 'Feeder inputs'!$L9, 0))</f>
        <v>0</v>
      </c>
      <c r="J55">
        <f>IF(SUM($C55:I55)&lt;'Feeder inputs'!$K9, IF(J33&gt;='Intrinsic hosting capacity'!$G10, 'Feeder inputs'!$K9, 0), IF(J33&gt;'Intrinsic hosting capacity'!$L10, 'Feeder inputs'!$L9, 0))</f>
        <v>0</v>
      </c>
      <c r="K55">
        <f>IF(SUM($C55:J55)&lt;'Feeder inputs'!$K9, IF(K33&gt;='Intrinsic hosting capacity'!$G10, 'Feeder inputs'!$K9, 0), IF(K33&gt;'Intrinsic hosting capacity'!$L10, 'Feeder inputs'!$L9, 0))</f>
        <v>0</v>
      </c>
      <c r="L55">
        <f>IF(SUM($C55:K55)&lt;'Feeder inputs'!$K9, IF(L33&gt;='Intrinsic hosting capacity'!$G10, 'Feeder inputs'!$K9, 0), IF(L33&gt;'Intrinsic hosting capacity'!$L10, 'Feeder inputs'!$L9, 0))</f>
        <v>0</v>
      </c>
      <c r="M55">
        <f>IF(SUM($C55:L55)&lt;'Feeder inputs'!$K9, IF(M33&gt;='Intrinsic hosting capacity'!$G10, 'Feeder inputs'!$K9, 0), IF(M33&gt;'Intrinsic hosting capacity'!$L10, 'Feeder inputs'!$L9, 0))</f>
        <v>0</v>
      </c>
      <c r="N55">
        <f>IF(SUM($C55:M55)&lt;'Feeder inputs'!$K9, IF(N33&gt;='Intrinsic hosting capacity'!$G10, 'Feeder inputs'!$K9, 0), IF(N33&gt;'Intrinsic hosting capacity'!$L10, 'Feeder inputs'!$L9, 0))</f>
        <v>0</v>
      </c>
      <c r="O55">
        <f>IF(SUM($C55:N55)&lt;'Feeder inputs'!$K9, IF(O33&gt;='Intrinsic hosting capacity'!$G10, 'Feeder inputs'!$K9, 0), IF(O33&gt;'Intrinsic hosting capacity'!$L10, 'Feeder inputs'!$L9, 0))</f>
        <v>0</v>
      </c>
      <c r="P55">
        <f>IF(SUM($C55:O55)&lt;'Feeder inputs'!$K9, IF(P33&gt;='Intrinsic hosting capacity'!$G10, 'Feeder inputs'!$K9, 0), IF(P33&gt;'Intrinsic hosting capacity'!$L10, 'Feeder inputs'!$L9, 0))</f>
        <v>0</v>
      </c>
      <c r="Q55">
        <f>IF(SUM($C55:P55)&lt;'Feeder inputs'!$K9, IF(Q33&gt;='Intrinsic hosting capacity'!$G10, 'Feeder inputs'!$K9, 0), IF(Q33&gt;'Intrinsic hosting capacity'!$L10, 'Feeder inputs'!$L9, 0))</f>
        <v>0</v>
      </c>
      <c r="R55">
        <f>IF(SUM($C55:Q55)&lt;'Feeder inputs'!$K9, IF(R33&gt;='Intrinsic hosting capacity'!$G10, 'Feeder inputs'!$K9, 0), IF(R33&gt;'Intrinsic hosting capacity'!$L10, 'Feeder inputs'!$L9, 0))</f>
        <v>0</v>
      </c>
      <c r="S55">
        <f>IF(SUM($C55:R55)&lt;'Feeder inputs'!$K9, IF(S33&gt;='Intrinsic hosting capacity'!$G10, 'Feeder inputs'!$K9, 0), IF(S33&gt;'Intrinsic hosting capacity'!$L10, 'Feeder inputs'!$L9, 0))</f>
        <v>0</v>
      </c>
      <c r="T55">
        <f>IF(SUM($C55:S55)&lt;'Feeder inputs'!$K9, IF(T33&gt;='Intrinsic hosting capacity'!$G10, 'Feeder inputs'!$K9, 0), IF(T33&gt;'Intrinsic hosting capacity'!$L10, 'Feeder inputs'!$L9, 0))</f>
        <v>0</v>
      </c>
      <c r="U55">
        <f>IF(SUM($C55:T55)&lt;'Feeder inputs'!$K9, IF(U33&gt;='Intrinsic hosting capacity'!$G10, 'Feeder inputs'!$K9, 0), IF(U33&gt;'Intrinsic hosting capacity'!$L10, 'Feeder inputs'!$L9, 0))</f>
        <v>0</v>
      </c>
      <c r="V55">
        <f>IF(SUM($C55:U55)&lt;'Feeder inputs'!$K9, IF(V33&gt;='Intrinsic hosting capacity'!$G10, 'Feeder inputs'!$K9, 0), IF(V33&gt;'Intrinsic hosting capacity'!$L10, 'Feeder inputs'!$L9, 0))</f>
        <v>0</v>
      </c>
      <c r="W55">
        <f>IF(SUM($C55:V55)&lt;'Feeder inputs'!$K9, IF(W33&gt;='Intrinsic hosting capacity'!$G10, 'Feeder inputs'!$K9, 0), IF(W33&gt;'Intrinsic hosting capacity'!$L10, 'Feeder inputs'!$L9, 0))</f>
        <v>0</v>
      </c>
      <c r="X55">
        <f>IF(SUM($C55:W55)&lt;'Feeder inputs'!$K9, IF(X33&gt;='Intrinsic hosting capacity'!$G10, 'Feeder inputs'!$K9, 0), IF(X33&gt;'Intrinsic hosting capacity'!$L10, 'Feeder inputs'!$L9, 0))</f>
        <v>0</v>
      </c>
      <c r="Y55">
        <f>IF(SUM($C55:X55)&lt;'Feeder inputs'!$K9, IF(Y33&gt;='Intrinsic hosting capacity'!$G10, 'Feeder inputs'!$K9, 0), IF(Y33&gt;'Intrinsic hosting capacity'!$L10, 'Feeder inputs'!$L9, 0))</f>
        <v>0</v>
      </c>
      <c r="Z55">
        <f>IF(SUM($C55:Y55)&lt;'Feeder inputs'!$K9, IF(Z33&gt;='Intrinsic hosting capacity'!$G10, 'Feeder inputs'!$K9, 0), IF(Z33&gt;'Intrinsic hosting capacity'!$L10, 'Feeder inputs'!$L9, 0))</f>
        <v>0</v>
      </c>
      <c r="AA55">
        <f>IF(SUM($C55:Z55)&lt;'Feeder inputs'!$K9, IF(AA33&gt;='Intrinsic hosting capacity'!$G10, 'Feeder inputs'!$K9, 0), IF(AA33&gt;'Intrinsic hosting capacity'!$L10, 'Feeder inputs'!$L9, 0))</f>
        <v>0</v>
      </c>
      <c r="AB55">
        <f>IF(SUM($C55:AA55)&lt;'Feeder inputs'!$K9, IF(AB33&gt;='Intrinsic hosting capacity'!$G10, 'Feeder inputs'!$K9, 0), IF(AB33&gt;'Intrinsic hosting capacity'!$L10, 'Feeder inputs'!$L9, 0))</f>
        <v>0</v>
      </c>
      <c r="AC55">
        <f>IF(SUM($C55:AB55)&lt;'Feeder inputs'!$K9, IF(AC33&gt;='Intrinsic hosting capacity'!$G10, 'Feeder inputs'!$K9, 0), IF(AC33&gt;'Intrinsic hosting capacity'!$L10, 'Feeder inputs'!$L9, 0))</f>
        <v>0</v>
      </c>
      <c r="AD55">
        <f>IF(SUM($C55:AC55)&lt;'Feeder inputs'!$K9, IF(AD33&gt;='Intrinsic hosting capacity'!$G10, 'Feeder inputs'!$K9, 0), IF(AD33&gt;'Intrinsic hosting capacity'!$L10, 'Feeder inputs'!$L9, 0))</f>
        <v>0</v>
      </c>
      <c r="AE55">
        <f>IF(SUM($C55:AD55)&lt;'Feeder inputs'!$K9, IF(AE33&gt;='Intrinsic hosting capacity'!$G10, 'Feeder inputs'!$K9, 0), IF(AE33&gt;'Intrinsic hosting capacity'!$L10, 'Feeder inputs'!$L9, 0))</f>
        <v>0</v>
      </c>
      <c r="AF55" s="30">
        <f>IF(SUM($C55:AE55)&lt;'Feeder inputs'!$K9, IF(AF33&gt;='Intrinsic hosting capacity'!$G10, 'Feeder inputs'!$K9, 0), IF(AF33&gt;'Intrinsic hosting capacity'!$L10, 'Feeder inputs'!$L9, 0))</f>
        <v>0</v>
      </c>
    </row>
    <row r="56" spans="2:32" x14ac:dyDescent="0.35">
      <c r="B56" s="33" t="s">
        <v>18</v>
      </c>
      <c r="C56" t="s">
        <v>119</v>
      </c>
      <c r="D56">
        <f>IF(SUM($C56:C56)&lt;'Feeder inputs'!$K10, IF(D34&gt;='Intrinsic hosting capacity'!$G11, 'Feeder inputs'!$K10, 0), IF(D34&gt;'Intrinsic hosting capacity'!$L11, 'Feeder inputs'!$L10, 0))</f>
        <v>0</v>
      </c>
      <c r="E56">
        <f>IF(SUM($C56:D56)&lt;'Feeder inputs'!$K10, IF(E34&gt;='Intrinsic hosting capacity'!$G11, 'Feeder inputs'!$K10, 0), IF(E34&gt;'Intrinsic hosting capacity'!$L11, 'Feeder inputs'!$L10, 0))</f>
        <v>0</v>
      </c>
      <c r="F56">
        <f>IF(SUM($C56:E56)&lt;'Feeder inputs'!$K10, IF(F34&gt;='Intrinsic hosting capacity'!$G11, 'Feeder inputs'!$K10, 0), IF(F34&gt;'Intrinsic hosting capacity'!$L11, 'Feeder inputs'!$L10, 0))</f>
        <v>0</v>
      </c>
      <c r="G56">
        <f>IF(SUM($C56:F56)&lt;'Feeder inputs'!$K10, IF(G34&gt;='Intrinsic hosting capacity'!$G11, 'Feeder inputs'!$K10, 0), IF(G34&gt;'Intrinsic hosting capacity'!$L11, 'Feeder inputs'!$L10, 0))</f>
        <v>0</v>
      </c>
      <c r="H56">
        <f>IF(SUM($C56:G56)&lt;'Feeder inputs'!$K10, IF(H34&gt;='Intrinsic hosting capacity'!$G11, 'Feeder inputs'!$K10, 0), IF(H34&gt;'Intrinsic hosting capacity'!$L11, 'Feeder inputs'!$L10, 0))</f>
        <v>0</v>
      </c>
      <c r="I56">
        <f>IF(SUM($C56:H56)&lt;'Feeder inputs'!$K10, IF(I34&gt;='Intrinsic hosting capacity'!$G11, 'Feeder inputs'!$K10, 0), IF(I34&gt;'Intrinsic hosting capacity'!$L11, 'Feeder inputs'!$L10, 0))</f>
        <v>0</v>
      </c>
      <c r="J56">
        <f>IF(SUM($C56:I56)&lt;'Feeder inputs'!$K10, IF(J34&gt;='Intrinsic hosting capacity'!$G11, 'Feeder inputs'!$K10, 0), IF(J34&gt;'Intrinsic hosting capacity'!$L11, 'Feeder inputs'!$L10, 0))</f>
        <v>0</v>
      </c>
      <c r="K56">
        <f>IF(SUM($C56:J56)&lt;'Feeder inputs'!$K10, IF(K34&gt;='Intrinsic hosting capacity'!$G11, 'Feeder inputs'!$K10, 0), IF(K34&gt;'Intrinsic hosting capacity'!$L11, 'Feeder inputs'!$L10, 0))</f>
        <v>0</v>
      </c>
      <c r="L56">
        <f>IF(SUM($C56:K56)&lt;'Feeder inputs'!$K10, IF(L34&gt;='Intrinsic hosting capacity'!$G11, 'Feeder inputs'!$K10, 0), IF(L34&gt;'Intrinsic hosting capacity'!$L11, 'Feeder inputs'!$L10, 0))</f>
        <v>0</v>
      </c>
      <c r="M56">
        <f>IF(SUM($C56:L56)&lt;'Feeder inputs'!$K10, IF(M34&gt;='Intrinsic hosting capacity'!$G11, 'Feeder inputs'!$K10, 0), IF(M34&gt;'Intrinsic hosting capacity'!$L11, 'Feeder inputs'!$L10, 0))</f>
        <v>0</v>
      </c>
      <c r="N56">
        <f>IF(SUM($C56:M56)&lt;'Feeder inputs'!$K10, IF(N34&gt;='Intrinsic hosting capacity'!$G11, 'Feeder inputs'!$K10, 0), IF(N34&gt;'Intrinsic hosting capacity'!$L11, 'Feeder inputs'!$L10, 0))</f>
        <v>0</v>
      </c>
      <c r="O56">
        <f>IF(SUM($C56:N56)&lt;'Feeder inputs'!$K10, IF(O34&gt;='Intrinsic hosting capacity'!$G11, 'Feeder inputs'!$K10, 0), IF(O34&gt;'Intrinsic hosting capacity'!$L11, 'Feeder inputs'!$L10, 0))</f>
        <v>0</v>
      </c>
      <c r="P56">
        <f>IF(SUM($C56:O56)&lt;'Feeder inputs'!$K10, IF(P34&gt;='Intrinsic hosting capacity'!$G11, 'Feeder inputs'!$K10, 0), IF(P34&gt;'Intrinsic hosting capacity'!$L11, 'Feeder inputs'!$L10, 0))</f>
        <v>0</v>
      </c>
      <c r="Q56">
        <f>IF(SUM($C56:P56)&lt;'Feeder inputs'!$K10, IF(Q34&gt;='Intrinsic hosting capacity'!$G11, 'Feeder inputs'!$K10, 0), IF(Q34&gt;'Intrinsic hosting capacity'!$L11, 'Feeder inputs'!$L10, 0))</f>
        <v>50000</v>
      </c>
      <c r="R56">
        <f>IF(SUM($C56:Q56)&lt;'Feeder inputs'!$K10, IF(R34&gt;='Intrinsic hosting capacity'!$G11, 'Feeder inputs'!$K10, 0), IF(R34&gt;'Intrinsic hosting capacity'!$L11, 'Feeder inputs'!$L10, 0))</f>
        <v>0</v>
      </c>
      <c r="S56">
        <f>IF(SUM($C56:R56)&lt;'Feeder inputs'!$K10, IF(S34&gt;='Intrinsic hosting capacity'!$G11, 'Feeder inputs'!$K10, 0), IF(S34&gt;'Intrinsic hosting capacity'!$L11, 'Feeder inputs'!$L10, 0))</f>
        <v>0</v>
      </c>
      <c r="T56">
        <f>IF(SUM($C56:S56)&lt;'Feeder inputs'!$K10, IF(T34&gt;='Intrinsic hosting capacity'!$G11, 'Feeder inputs'!$K10, 0), IF(T34&gt;'Intrinsic hosting capacity'!$L11, 'Feeder inputs'!$L10, 0))</f>
        <v>0</v>
      </c>
      <c r="U56">
        <f>IF(SUM($C56:T56)&lt;'Feeder inputs'!$K10, IF(U34&gt;='Intrinsic hosting capacity'!$G11, 'Feeder inputs'!$K10, 0), IF(U34&gt;'Intrinsic hosting capacity'!$L11, 'Feeder inputs'!$L10, 0))</f>
        <v>0</v>
      </c>
      <c r="V56">
        <f>IF(SUM($C56:U56)&lt;'Feeder inputs'!$K10, IF(V34&gt;='Intrinsic hosting capacity'!$G11, 'Feeder inputs'!$K10, 0), IF(V34&gt;'Intrinsic hosting capacity'!$L11, 'Feeder inputs'!$L10, 0))</f>
        <v>0</v>
      </c>
      <c r="W56">
        <f>IF(SUM($C56:V56)&lt;'Feeder inputs'!$K10, IF(W34&gt;='Intrinsic hosting capacity'!$G11, 'Feeder inputs'!$K10, 0), IF(W34&gt;'Intrinsic hosting capacity'!$L11, 'Feeder inputs'!$L10, 0))</f>
        <v>0</v>
      </c>
      <c r="X56">
        <f>IF(SUM($C56:W56)&lt;'Feeder inputs'!$K10, IF(X34&gt;='Intrinsic hosting capacity'!$G11, 'Feeder inputs'!$K10, 0), IF(X34&gt;'Intrinsic hosting capacity'!$L11, 'Feeder inputs'!$L10, 0))</f>
        <v>0</v>
      </c>
      <c r="Y56">
        <f>IF(SUM($C56:X56)&lt;'Feeder inputs'!$K10, IF(Y34&gt;='Intrinsic hosting capacity'!$G11, 'Feeder inputs'!$K10, 0), IF(Y34&gt;'Intrinsic hosting capacity'!$L11, 'Feeder inputs'!$L10, 0))</f>
        <v>0</v>
      </c>
      <c r="Z56">
        <f>IF(SUM($C56:Y56)&lt;'Feeder inputs'!$K10, IF(Z34&gt;='Intrinsic hosting capacity'!$G11, 'Feeder inputs'!$K10, 0), IF(Z34&gt;'Intrinsic hosting capacity'!$L11, 'Feeder inputs'!$L10, 0))</f>
        <v>0</v>
      </c>
      <c r="AA56">
        <f>IF(SUM($C56:Z56)&lt;'Feeder inputs'!$K10, IF(AA34&gt;='Intrinsic hosting capacity'!$G11, 'Feeder inputs'!$K10, 0), IF(AA34&gt;'Intrinsic hosting capacity'!$L11, 'Feeder inputs'!$L10, 0))</f>
        <v>0</v>
      </c>
      <c r="AB56">
        <f>IF(SUM($C56:AA56)&lt;'Feeder inputs'!$K10, IF(AB34&gt;='Intrinsic hosting capacity'!$G11, 'Feeder inputs'!$K10, 0), IF(AB34&gt;'Intrinsic hosting capacity'!$L11, 'Feeder inputs'!$L10, 0))</f>
        <v>0</v>
      </c>
      <c r="AC56">
        <f>IF(SUM($C56:AB56)&lt;'Feeder inputs'!$K10, IF(AC34&gt;='Intrinsic hosting capacity'!$G11, 'Feeder inputs'!$K10, 0), IF(AC34&gt;'Intrinsic hosting capacity'!$L11, 'Feeder inputs'!$L10, 0))</f>
        <v>0</v>
      </c>
      <c r="AD56">
        <f>IF(SUM($C56:AC56)&lt;'Feeder inputs'!$K10, IF(AD34&gt;='Intrinsic hosting capacity'!$G11, 'Feeder inputs'!$K10, 0), IF(AD34&gt;'Intrinsic hosting capacity'!$L11, 'Feeder inputs'!$L10, 0))</f>
        <v>0</v>
      </c>
      <c r="AE56">
        <f>IF(SUM($C56:AD56)&lt;'Feeder inputs'!$K10, IF(AE34&gt;='Intrinsic hosting capacity'!$G11, 'Feeder inputs'!$K10, 0), IF(AE34&gt;'Intrinsic hosting capacity'!$L11, 'Feeder inputs'!$L10, 0))</f>
        <v>0</v>
      </c>
      <c r="AF56" s="30">
        <f>IF(SUM($C56:AE56)&lt;'Feeder inputs'!$K10, IF(AF34&gt;='Intrinsic hosting capacity'!$G11, 'Feeder inputs'!$K10, 0), IF(AF34&gt;'Intrinsic hosting capacity'!$L11, 'Feeder inputs'!$L10, 0))</f>
        <v>0</v>
      </c>
    </row>
    <row r="57" spans="2:32" ht="15" thickBot="1" x14ac:dyDescent="0.4">
      <c r="B57" s="34" t="s">
        <v>21</v>
      </c>
      <c r="C57" t="s">
        <v>119</v>
      </c>
      <c r="D57">
        <f>IF(SUM($C57:C57)&lt;'Feeder inputs'!$K11, IF(D35&gt;='Intrinsic hosting capacity'!$G12, 'Feeder inputs'!$K11, 0), IF(D35&gt;'Intrinsic hosting capacity'!$L12, 'Feeder inputs'!$L11, 0))</f>
        <v>0</v>
      </c>
      <c r="E57">
        <f>IF(SUM($C57:D57)&lt;'Feeder inputs'!$K11, IF(E35&gt;='Intrinsic hosting capacity'!$G12, 'Feeder inputs'!$K11, 0), IF(E35&gt;'Intrinsic hosting capacity'!$L12, 'Feeder inputs'!$L11, 0))</f>
        <v>0</v>
      </c>
      <c r="F57">
        <f>IF(SUM($C57:E57)&lt;'Feeder inputs'!$K11, IF(F35&gt;='Intrinsic hosting capacity'!$G12, 'Feeder inputs'!$K11, 0), IF(F35&gt;'Intrinsic hosting capacity'!$L12, 'Feeder inputs'!$L11, 0))</f>
        <v>0</v>
      </c>
      <c r="G57">
        <f>IF(SUM($C57:F57)&lt;'Feeder inputs'!$K11, IF(G35&gt;='Intrinsic hosting capacity'!$G12, 'Feeder inputs'!$K11, 0), IF(G35&gt;'Intrinsic hosting capacity'!$L12, 'Feeder inputs'!$L11, 0))</f>
        <v>0</v>
      </c>
      <c r="H57">
        <f>IF(SUM($C57:G57)&lt;'Feeder inputs'!$K11, IF(H35&gt;='Intrinsic hosting capacity'!$G12, 'Feeder inputs'!$K11, 0), IF(H35&gt;'Intrinsic hosting capacity'!$L12, 'Feeder inputs'!$L11, 0))</f>
        <v>0</v>
      </c>
      <c r="I57">
        <f>IF(SUM($C57:H57)&lt;'Feeder inputs'!$K11, IF(I35&gt;='Intrinsic hosting capacity'!$G12, 'Feeder inputs'!$K11, 0), IF(I35&gt;'Intrinsic hosting capacity'!$L12, 'Feeder inputs'!$L11, 0))</f>
        <v>125000</v>
      </c>
      <c r="J57">
        <f>IF(SUM($C57:I57)&lt;'Feeder inputs'!$K11, IF(J35&gt;='Intrinsic hosting capacity'!$G12, 'Feeder inputs'!$K11, 0), IF(J35&gt;'Intrinsic hosting capacity'!$L12, 'Feeder inputs'!$L11, 0))</f>
        <v>0</v>
      </c>
      <c r="K57">
        <f>IF(SUM($C57:J57)&lt;'Feeder inputs'!$K11, IF(K35&gt;='Intrinsic hosting capacity'!$G12, 'Feeder inputs'!$K11, 0), IF(K35&gt;'Intrinsic hosting capacity'!$L12, 'Feeder inputs'!$L11, 0))</f>
        <v>0</v>
      </c>
      <c r="L57">
        <f>IF(SUM($C57:K57)&lt;'Feeder inputs'!$K11, IF(L35&gt;='Intrinsic hosting capacity'!$G12, 'Feeder inputs'!$K11, 0), IF(L35&gt;'Intrinsic hosting capacity'!$L12, 'Feeder inputs'!$L11, 0))</f>
        <v>0</v>
      </c>
      <c r="M57">
        <f>IF(SUM($C57:L57)&lt;'Feeder inputs'!$K11, IF(M35&gt;='Intrinsic hosting capacity'!$G12, 'Feeder inputs'!$K11, 0), IF(M35&gt;'Intrinsic hosting capacity'!$L12, 'Feeder inputs'!$L11, 0))</f>
        <v>0</v>
      </c>
      <c r="N57">
        <f>IF(SUM($C57:M57)&lt;'Feeder inputs'!$K11, IF(N35&gt;='Intrinsic hosting capacity'!$G12, 'Feeder inputs'!$K11, 0), IF(N35&gt;'Intrinsic hosting capacity'!$L12, 'Feeder inputs'!$L11, 0))</f>
        <v>0</v>
      </c>
      <c r="O57">
        <f>IF(SUM($C57:N57)&lt;'Feeder inputs'!$K11, IF(O35&gt;='Intrinsic hosting capacity'!$G12, 'Feeder inputs'!$K11, 0), IF(O35&gt;'Intrinsic hosting capacity'!$L12, 'Feeder inputs'!$L11, 0))</f>
        <v>0</v>
      </c>
      <c r="P57">
        <f>IF(SUM($C57:O57)&lt;'Feeder inputs'!$K11, IF(P35&gt;='Intrinsic hosting capacity'!$G12, 'Feeder inputs'!$K11, 0), IF(P35&gt;'Intrinsic hosting capacity'!$L12, 'Feeder inputs'!$L11, 0))</f>
        <v>0</v>
      </c>
      <c r="Q57">
        <f>IF(SUM($C57:P57)&lt;'Feeder inputs'!$K11, IF(Q35&gt;='Intrinsic hosting capacity'!$G12, 'Feeder inputs'!$K11, 0), IF(Q35&gt;'Intrinsic hosting capacity'!$L12, 'Feeder inputs'!$L11, 0))</f>
        <v>0</v>
      </c>
      <c r="R57">
        <f>IF(SUM($C57:Q57)&lt;'Feeder inputs'!$K11, IF(R35&gt;='Intrinsic hosting capacity'!$G12, 'Feeder inputs'!$K11, 0), IF(R35&gt;'Intrinsic hosting capacity'!$L12, 'Feeder inputs'!$L11, 0))</f>
        <v>0</v>
      </c>
      <c r="S57">
        <f>IF(SUM($C57:R57)&lt;'Feeder inputs'!$K11, IF(S35&gt;='Intrinsic hosting capacity'!$G12, 'Feeder inputs'!$K11, 0), IF(S35&gt;'Intrinsic hosting capacity'!$L12, 'Feeder inputs'!$L11, 0))</f>
        <v>0</v>
      </c>
      <c r="T57">
        <f>IF(SUM($C57:S57)&lt;'Feeder inputs'!$K11, IF(T35&gt;='Intrinsic hosting capacity'!$G12, 'Feeder inputs'!$K11, 0), IF(T35&gt;'Intrinsic hosting capacity'!$L12, 'Feeder inputs'!$L11, 0))</f>
        <v>0</v>
      </c>
      <c r="U57">
        <f>IF(SUM($C57:T57)&lt;'Feeder inputs'!$K11, IF(U35&gt;='Intrinsic hosting capacity'!$G12, 'Feeder inputs'!$K11, 0), IF(U35&gt;'Intrinsic hosting capacity'!$L12, 'Feeder inputs'!$L11, 0))</f>
        <v>0</v>
      </c>
      <c r="V57">
        <f>IF(SUM($C57:U57)&lt;'Feeder inputs'!$K11, IF(V35&gt;='Intrinsic hosting capacity'!$G12, 'Feeder inputs'!$K11, 0), IF(V35&gt;'Intrinsic hosting capacity'!$L12, 'Feeder inputs'!$L11, 0))</f>
        <v>125000</v>
      </c>
      <c r="W57">
        <f>IF(SUM($C57:V57)&lt;'Feeder inputs'!$K11, IF(W35&gt;='Intrinsic hosting capacity'!$G12, 'Feeder inputs'!$K11, 0), IF(W35&gt;'Intrinsic hosting capacity'!$L12, 'Feeder inputs'!$L11, 0))</f>
        <v>125000</v>
      </c>
      <c r="X57">
        <f>IF(SUM($C57:W57)&lt;'Feeder inputs'!$K11, IF(X35&gt;='Intrinsic hosting capacity'!$G12, 'Feeder inputs'!$K11, 0), IF(X35&gt;'Intrinsic hosting capacity'!$L12, 'Feeder inputs'!$L11, 0))</f>
        <v>125000</v>
      </c>
      <c r="Y57">
        <f>IF(SUM($C57:X57)&lt;'Feeder inputs'!$K11, IF(Y35&gt;='Intrinsic hosting capacity'!$G12, 'Feeder inputs'!$K11, 0), IF(Y35&gt;'Intrinsic hosting capacity'!$L12, 'Feeder inputs'!$L11, 0))</f>
        <v>125000</v>
      </c>
      <c r="Z57">
        <f>IF(SUM($C57:Y57)&lt;'Feeder inputs'!$K11, IF(Z35&gt;='Intrinsic hosting capacity'!$G12, 'Feeder inputs'!$K11, 0), IF(Z35&gt;'Intrinsic hosting capacity'!$L12, 'Feeder inputs'!$L11, 0))</f>
        <v>125000</v>
      </c>
      <c r="AA57">
        <f>IF(SUM($C57:Z57)&lt;'Feeder inputs'!$K11, IF(AA35&gt;='Intrinsic hosting capacity'!$G12, 'Feeder inputs'!$K11, 0), IF(AA35&gt;'Intrinsic hosting capacity'!$L12, 'Feeder inputs'!$L11, 0))</f>
        <v>125000</v>
      </c>
      <c r="AB57">
        <f>IF(SUM($C57:AA57)&lt;'Feeder inputs'!$K11, IF(AB35&gt;='Intrinsic hosting capacity'!$G12, 'Feeder inputs'!$K11, 0), IF(AB35&gt;'Intrinsic hosting capacity'!$L12, 'Feeder inputs'!$L11, 0))</f>
        <v>125000</v>
      </c>
      <c r="AC57">
        <f>IF(SUM($C57:AB57)&lt;'Feeder inputs'!$K11, IF(AC35&gt;='Intrinsic hosting capacity'!$G12, 'Feeder inputs'!$K11, 0), IF(AC35&gt;'Intrinsic hosting capacity'!$L12, 'Feeder inputs'!$L11, 0))</f>
        <v>125000</v>
      </c>
      <c r="AD57">
        <f>IF(SUM($C57:AC57)&lt;'Feeder inputs'!$K11, IF(AD35&gt;='Intrinsic hosting capacity'!$G12, 'Feeder inputs'!$K11, 0), IF(AD35&gt;'Intrinsic hosting capacity'!$L12, 'Feeder inputs'!$L11, 0))</f>
        <v>125000</v>
      </c>
      <c r="AE57">
        <f>IF(SUM($C57:AD57)&lt;'Feeder inputs'!$K11, IF(AE35&gt;='Intrinsic hosting capacity'!$G12, 'Feeder inputs'!$K11, 0), IF(AE35&gt;'Intrinsic hosting capacity'!$L12, 'Feeder inputs'!$L11, 0))</f>
        <v>125000</v>
      </c>
      <c r="AF57" s="30">
        <f>IF(SUM($C57:AE57)&lt;'Feeder inputs'!$K11, IF(AF35&gt;='Intrinsic hosting capacity'!$G12, 'Feeder inputs'!$K11, 0), IF(AF35&gt;'Intrinsic hosting capacity'!$L12, 'Feeder inputs'!$L11, 0))</f>
        <v>125000</v>
      </c>
    </row>
    <row r="58" spans="2:32" x14ac:dyDescent="0.35">
      <c r="B58" s="33" t="s">
        <v>22</v>
      </c>
      <c r="C58" t="s">
        <v>119</v>
      </c>
      <c r="D58">
        <f>IF(SUM($C58:C58)&lt;'Feeder inputs'!$K12, IF(D36&gt;='Intrinsic hosting capacity'!$G13, 'Feeder inputs'!$K12, 0), IF(D36&gt;'Intrinsic hosting capacity'!$L13, 'Feeder inputs'!$L12, 0))</f>
        <v>0</v>
      </c>
      <c r="E58">
        <f>IF(SUM($C58:D58)&lt;'Feeder inputs'!$K12, IF(E36&gt;='Intrinsic hosting capacity'!$G13, 'Feeder inputs'!$K12, 0), IF(E36&gt;'Intrinsic hosting capacity'!$L13, 'Feeder inputs'!$L12, 0))</f>
        <v>0</v>
      </c>
      <c r="F58">
        <f>IF(SUM($C58:E58)&lt;'Feeder inputs'!$K12, IF(F36&gt;='Intrinsic hosting capacity'!$G13, 'Feeder inputs'!$K12, 0), IF(F36&gt;'Intrinsic hosting capacity'!$L13, 'Feeder inputs'!$L12, 0))</f>
        <v>0</v>
      </c>
      <c r="G58">
        <f>IF(SUM($C58:F58)&lt;'Feeder inputs'!$K12, IF(G36&gt;='Intrinsic hosting capacity'!$G13, 'Feeder inputs'!$K12, 0), IF(G36&gt;'Intrinsic hosting capacity'!$L13, 'Feeder inputs'!$L12, 0))</f>
        <v>0</v>
      </c>
      <c r="H58">
        <f>IF(SUM($C58:G58)&lt;'Feeder inputs'!$K12, IF(H36&gt;='Intrinsic hosting capacity'!$G13, 'Feeder inputs'!$K12, 0), IF(H36&gt;'Intrinsic hosting capacity'!$L13, 'Feeder inputs'!$L12, 0))</f>
        <v>0</v>
      </c>
      <c r="I58">
        <f>IF(SUM($C58:H58)&lt;'Feeder inputs'!$K12, IF(I36&gt;='Intrinsic hosting capacity'!$G13, 'Feeder inputs'!$K12, 0), IF(I36&gt;'Intrinsic hosting capacity'!$L13, 'Feeder inputs'!$L12, 0))</f>
        <v>0</v>
      </c>
      <c r="J58">
        <f>IF(SUM($C58:I58)&lt;'Feeder inputs'!$K12, IF(J36&gt;='Intrinsic hosting capacity'!$G13, 'Feeder inputs'!$K12, 0), IF(J36&gt;'Intrinsic hosting capacity'!$L13, 'Feeder inputs'!$L12, 0))</f>
        <v>0</v>
      </c>
      <c r="K58">
        <f>IF(SUM($C58:J58)&lt;'Feeder inputs'!$K12, IF(K36&gt;='Intrinsic hosting capacity'!$G13, 'Feeder inputs'!$K12, 0), IF(K36&gt;'Intrinsic hosting capacity'!$L13, 'Feeder inputs'!$L12, 0))</f>
        <v>0</v>
      </c>
      <c r="L58">
        <f>IF(SUM($C58:K58)&lt;'Feeder inputs'!$K12, IF(L36&gt;='Intrinsic hosting capacity'!$G13, 'Feeder inputs'!$K12, 0), IF(L36&gt;'Intrinsic hosting capacity'!$L13, 'Feeder inputs'!$L12, 0))</f>
        <v>0</v>
      </c>
      <c r="M58">
        <f>IF(SUM($C58:L58)&lt;'Feeder inputs'!$K12, IF(M36&gt;='Intrinsic hosting capacity'!$G13, 'Feeder inputs'!$K12, 0), IF(M36&gt;'Intrinsic hosting capacity'!$L13, 'Feeder inputs'!$L12, 0))</f>
        <v>0</v>
      </c>
      <c r="N58">
        <f>IF(SUM($C58:M58)&lt;'Feeder inputs'!$K12, IF(N36&gt;='Intrinsic hosting capacity'!$G13, 'Feeder inputs'!$K12, 0), IF(N36&gt;'Intrinsic hosting capacity'!$L13, 'Feeder inputs'!$L12, 0))</f>
        <v>0</v>
      </c>
      <c r="O58">
        <f>IF(SUM($C58:N58)&lt;'Feeder inputs'!$K12, IF(O36&gt;='Intrinsic hosting capacity'!$G13, 'Feeder inputs'!$K12, 0), IF(O36&gt;'Intrinsic hosting capacity'!$L13, 'Feeder inputs'!$L12, 0))</f>
        <v>0</v>
      </c>
      <c r="P58">
        <f>IF(SUM($C58:O58)&lt;'Feeder inputs'!$K12, IF(P36&gt;='Intrinsic hosting capacity'!$G13, 'Feeder inputs'!$K12, 0), IF(P36&gt;'Intrinsic hosting capacity'!$L13, 'Feeder inputs'!$L12, 0))</f>
        <v>200000</v>
      </c>
      <c r="Q58">
        <f>IF(SUM($C58:P58)&lt;'Feeder inputs'!$K12, IF(Q36&gt;='Intrinsic hosting capacity'!$G13, 'Feeder inputs'!$K12, 0), IF(Q36&gt;'Intrinsic hosting capacity'!$L13, 'Feeder inputs'!$L12, 0))</f>
        <v>0</v>
      </c>
      <c r="R58">
        <f>IF(SUM($C58:Q58)&lt;'Feeder inputs'!$K12, IF(R36&gt;='Intrinsic hosting capacity'!$G13, 'Feeder inputs'!$K12, 0), IF(R36&gt;'Intrinsic hosting capacity'!$L13, 'Feeder inputs'!$L12, 0))</f>
        <v>0</v>
      </c>
      <c r="S58">
        <f>IF(SUM($C58:R58)&lt;'Feeder inputs'!$K12, IF(S36&gt;='Intrinsic hosting capacity'!$G13, 'Feeder inputs'!$K12, 0), IF(S36&gt;'Intrinsic hosting capacity'!$L13, 'Feeder inputs'!$L12, 0))</f>
        <v>0</v>
      </c>
      <c r="T58">
        <f>IF(SUM($C58:S58)&lt;'Feeder inputs'!$K12, IF(T36&gt;='Intrinsic hosting capacity'!$G13, 'Feeder inputs'!$K12, 0), IF(T36&gt;'Intrinsic hosting capacity'!$L13, 'Feeder inputs'!$L12, 0))</f>
        <v>0</v>
      </c>
      <c r="U58">
        <f>IF(SUM($C58:T58)&lt;'Feeder inputs'!$K12, IF(U36&gt;='Intrinsic hosting capacity'!$G13, 'Feeder inputs'!$K12, 0), IF(U36&gt;'Intrinsic hosting capacity'!$L13, 'Feeder inputs'!$L12, 0))</f>
        <v>0</v>
      </c>
      <c r="V58">
        <f>IF(SUM($C58:U58)&lt;'Feeder inputs'!$K12, IF(V36&gt;='Intrinsic hosting capacity'!$G13, 'Feeder inputs'!$K12, 0), IF(V36&gt;'Intrinsic hosting capacity'!$L13, 'Feeder inputs'!$L12, 0))</f>
        <v>0</v>
      </c>
      <c r="W58">
        <f>IF(SUM($C58:V58)&lt;'Feeder inputs'!$K12, IF(W36&gt;='Intrinsic hosting capacity'!$G13, 'Feeder inputs'!$K12, 0), IF(W36&gt;'Intrinsic hosting capacity'!$L13, 'Feeder inputs'!$L12, 0))</f>
        <v>0</v>
      </c>
      <c r="X58">
        <f>IF(SUM($C58:W58)&lt;'Feeder inputs'!$K12, IF(X36&gt;='Intrinsic hosting capacity'!$G13, 'Feeder inputs'!$K12, 0), IF(X36&gt;'Intrinsic hosting capacity'!$L13, 'Feeder inputs'!$L12, 0))</f>
        <v>0</v>
      </c>
      <c r="Y58">
        <f>IF(SUM($C58:X58)&lt;'Feeder inputs'!$K12, IF(Y36&gt;='Intrinsic hosting capacity'!$G13, 'Feeder inputs'!$K12, 0), IF(Y36&gt;'Intrinsic hosting capacity'!$L13, 'Feeder inputs'!$L12, 0))</f>
        <v>0</v>
      </c>
      <c r="Z58">
        <f>IF(SUM($C58:Y58)&lt;'Feeder inputs'!$K12, IF(Z36&gt;='Intrinsic hosting capacity'!$G13, 'Feeder inputs'!$K12, 0), IF(Z36&gt;'Intrinsic hosting capacity'!$L13, 'Feeder inputs'!$L12, 0))</f>
        <v>0</v>
      </c>
      <c r="AA58">
        <f>IF(SUM($C58:Z58)&lt;'Feeder inputs'!$K12, IF(AA36&gt;='Intrinsic hosting capacity'!$G13, 'Feeder inputs'!$K12, 0), IF(AA36&gt;'Intrinsic hosting capacity'!$L13, 'Feeder inputs'!$L12, 0))</f>
        <v>0</v>
      </c>
      <c r="AB58">
        <f>IF(SUM($C58:AA58)&lt;'Feeder inputs'!$K12, IF(AB36&gt;='Intrinsic hosting capacity'!$G13, 'Feeder inputs'!$K12, 0), IF(AB36&gt;'Intrinsic hosting capacity'!$L13, 'Feeder inputs'!$L12, 0))</f>
        <v>0</v>
      </c>
      <c r="AC58">
        <f>IF(SUM($C58:AB58)&lt;'Feeder inputs'!$K12, IF(AC36&gt;='Intrinsic hosting capacity'!$G13, 'Feeder inputs'!$K12, 0), IF(AC36&gt;'Intrinsic hosting capacity'!$L13, 'Feeder inputs'!$L12, 0))</f>
        <v>0</v>
      </c>
      <c r="AD58">
        <f>IF(SUM($C58:AC58)&lt;'Feeder inputs'!$K12, IF(AD36&gt;='Intrinsic hosting capacity'!$G13, 'Feeder inputs'!$K12, 0), IF(AD36&gt;'Intrinsic hosting capacity'!$L13, 'Feeder inputs'!$L12, 0))</f>
        <v>0</v>
      </c>
      <c r="AE58">
        <f>IF(SUM($C58:AD58)&lt;'Feeder inputs'!$K12, IF(AE36&gt;='Intrinsic hosting capacity'!$G13, 'Feeder inputs'!$K12, 0), IF(AE36&gt;'Intrinsic hosting capacity'!$L13, 'Feeder inputs'!$L12, 0))</f>
        <v>0</v>
      </c>
      <c r="AF58" s="30">
        <f>IF(SUM($C58:AE58)&lt;'Feeder inputs'!$K12, IF(AF36&gt;='Intrinsic hosting capacity'!$G13, 'Feeder inputs'!$K12, 0), IF(AF36&gt;'Intrinsic hosting capacity'!$L13, 'Feeder inputs'!$L12, 0))</f>
        <v>0</v>
      </c>
    </row>
    <row r="59" spans="2:32" x14ac:dyDescent="0.35">
      <c r="B59" s="33" t="s">
        <v>76</v>
      </c>
      <c r="C59" t="s">
        <v>119</v>
      </c>
      <c r="D59">
        <f>IF(SUM($C59:C59)&lt;'Feeder inputs'!$K13, IF(D37&gt;='Intrinsic hosting capacity'!$G14, 'Feeder inputs'!$K13, 0), IF(D37&gt;'Intrinsic hosting capacity'!$L14, 'Feeder inputs'!$L13, 0))</f>
        <v>0</v>
      </c>
      <c r="E59">
        <f>IF(SUM($C59:D59)&lt;'Feeder inputs'!$K13, IF(E37&gt;='Intrinsic hosting capacity'!$G14, 'Feeder inputs'!$K13, 0), IF(E37&gt;'Intrinsic hosting capacity'!$L14, 'Feeder inputs'!$L13, 0))</f>
        <v>165000</v>
      </c>
      <c r="F59">
        <f>IF(SUM($C59:E59)&lt;'Feeder inputs'!$K13, IF(F37&gt;='Intrinsic hosting capacity'!$G14, 'Feeder inputs'!$K13, 0), IF(F37&gt;'Intrinsic hosting capacity'!$L14, 'Feeder inputs'!$L13, 0))</f>
        <v>0</v>
      </c>
      <c r="G59">
        <f>IF(SUM($C59:F59)&lt;'Feeder inputs'!$K13, IF(G37&gt;='Intrinsic hosting capacity'!$G14, 'Feeder inputs'!$K13, 0), IF(G37&gt;'Intrinsic hosting capacity'!$L14, 'Feeder inputs'!$L13, 0))</f>
        <v>0</v>
      </c>
      <c r="H59">
        <f>IF(SUM($C59:G59)&lt;'Feeder inputs'!$K13, IF(H37&gt;='Intrinsic hosting capacity'!$G14, 'Feeder inputs'!$K13, 0), IF(H37&gt;'Intrinsic hosting capacity'!$L14, 'Feeder inputs'!$L13, 0))</f>
        <v>0</v>
      </c>
      <c r="I59">
        <f>IF(SUM($C59:H59)&lt;'Feeder inputs'!$K13, IF(I37&gt;='Intrinsic hosting capacity'!$G14, 'Feeder inputs'!$K13, 0), IF(I37&gt;'Intrinsic hosting capacity'!$L14, 'Feeder inputs'!$L13, 0))</f>
        <v>0</v>
      </c>
      <c r="J59">
        <f>IF(SUM($C59:I59)&lt;'Feeder inputs'!$K13, IF(J37&gt;='Intrinsic hosting capacity'!$G14, 'Feeder inputs'!$K13, 0), IF(J37&gt;'Intrinsic hosting capacity'!$L14, 'Feeder inputs'!$L13, 0))</f>
        <v>0</v>
      </c>
      <c r="K59">
        <f>IF(SUM($C59:J59)&lt;'Feeder inputs'!$K13, IF(K37&gt;='Intrinsic hosting capacity'!$G14, 'Feeder inputs'!$K13, 0), IF(K37&gt;'Intrinsic hosting capacity'!$L14, 'Feeder inputs'!$L13, 0))</f>
        <v>0</v>
      </c>
      <c r="L59">
        <f>IF(SUM($C59:K59)&lt;'Feeder inputs'!$K13, IF(L37&gt;='Intrinsic hosting capacity'!$G14, 'Feeder inputs'!$K13, 0), IF(L37&gt;'Intrinsic hosting capacity'!$L14, 'Feeder inputs'!$L13, 0))</f>
        <v>0</v>
      </c>
      <c r="M59">
        <f>IF(SUM($C59:L59)&lt;'Feeder inputs'!$K13, IF(M37&gt;='Intrinsic hosting capacity'!$G14, 'Feeder inputs'!$K13, 0), IF(M37&gt;'Intrinsic hosting capacity'!$L14, 'Feeder inputs'!$L13, 0))</f>
        <v>0</v>
      </c>
      <c r="N59">
        <f>IF(SUM($C59:M59)&lt;'Feeder inputs'!$K13, IF(N37&gt;='Intrinsic hosting capacity'!$G14, 'Feeder inputs'!$K13, 0), IF(N37&gt;'Intrinsic hosting capacity'!$L14, 'Feeder inputs'!$L13, 0))</f>
        <v>0</v>
      </c>
      <c r="O59">
        <f>IF(SUM($C59:N59)&lt;'Feeder inputs'!$K13, IF(O37&gt;='Intrinsic hosting capacity'!$G14, 'Feeder inputs'!$K13, 0), IF(O37&gt;'Intrinsic hosting capacity'!$L14, 'Feeder inputs'!$L13, 0))</f>
        <v>0</v>
      </c>
      <c r="P59">
        <f>IF(SUM($C59:O59)&lt;'Feeder inputs'!$K13, IF(P37&gt;='Intrinsic hosting capacity'!$G14, 'Feeder inputs'!$K13, 0), IF(P37&gt;'Intrinsic hosting capacity'!$L14, 'Feeder inputs'!$L13, 0))</f>
        <v>0</v>
      </c>
      <c r="Q59">
        <f>IF(SUM($C59:P59)&lt;'Feeder inputs'!$K13, IF(Q37&gt;='Intrinsic hosting capacity'!$G14, 'Feeder inputs'!$K13, 0), IF(Q37&gt;'Intrinsic hosting capacity'!$L14, 'Feeder inputs'!$L13, 0))</f>
        <v>0</v>
      </c>
      <c r="R59">
        <f>IF(SUM($C59:Q59)&lt;'Feeder inputs'!$K13, IF(R37&gt;='Intrinsic hosting capacity'!$G14, 'Feeder inputs'!$K13, 0), IF(R37&gt;'Intrinsic hosting capacity'!$L14, 'Feeder inputs'!$L13, 0))</f>
        <v>0</v>
      </c>
      <c r="S59">
        <f>IF(SUM($C59:R59)&lt;'Feeder inputs'!$K13, IF(S37&gt;='Intrinsic hosting capacity'!$G14, 'Feeder inputs'!$K13, 0), IF(S37&gt;'Intrinsic hosting capacity'!$L14, 'Feeder inputs'!$L13, 0))</f>
        <v>0</v>
      </c>
      <c r="T59">
        <f>IF(SUM($C59:S59)&lt;'Feeder inputs'!$K13, IF(T37&gt;='Intrinsic hosting capacity'!$G14, 'Feeder inputs'!$K13, 0), IF(T37&gt;'Intrinsic hosting capacity'!$L14, 'Feeder inputs'!$L13, 0))</f>
        <v>0</v>
      </c>
      <c r="U59">
        <f>IF(SUM($C59:T59)&lt;'Feeder inputs'!$K13, IF(U37&gt;='Intrinsic hosting capacity'!$G14, 'Feeder inputs'!$K13, 0), IF(U37&gt;'Intrinsic hosting capacity'!$L14, 'Feeder inputs'!$L13, 0))</f>
        <v>0</v>
      </c>
      <c r="V59">
        <f>IF(SUM($C59:U59)&lt;'Feeder inputs'!$K13, IF(V37&gt;='Intrinsic hosting capacity'!$G14, 'Feeder inputs'!$K13, 0), IF(V37&gt;'Intrinsic hosting capacity'!$L14, 'Feeder inputs'!$L13, 0))</f>
        <v>0</v>
      </c>
      <c r="W59">
        <f>IF(SUM($C59:V59)&lt;'Feeder inputs'!$K13, IF(W37&gt;='Intrinsic hosting capacity'!$G14, 'Feeder inputs'!$K13, 0), IF(W37&gt;'Intrinsic hosting capacity'!$L14, 'Feeder inputs'!$L13, 0))</f>
        <v>0</v>
      </c>
      <c r="X59">
        <f>IF(SUM($C59:W59)&lt;'Feeder inputs'!$K13, IF(X37&gt;='Intrinsic hosting capacity'!$G14, 'Feeder inputs'!$K13, 0), IF(X37&gt;'Intrinsic hosting capacity'!$L14, 'Feeder inputs'!$L13, 0))</f>
        <v>0</v>
      </c>
      <c r="Y59">
        <f>IF(SUM($C59:X59)&lt;'Feeder inputs'!$K13, IF(Y37&gt;='Intrinsic hosting capacity'!$G14, 'Feeder inputs'!$K13, 0), IF(Y37&gt;'Intrinsic hosting capacity'!$L14, 'Feeder inputs'!$L13, 0))</f>
        <v>0</v>
      </c>
      <c r="Z59">
        <f>IF(SUM($C59:Y59)&lt;'Feeder inputs'!$K13, IF(Z37&gt;='Intrinsic hosting capacity'!$G14, 'Feeder inputs'!$K13, 0), IF(Z37&gt;'Intrinsic hosting capacity'!$L14, 'Feeder inputs'!$L13, 0))</f>
        <v>0</v>
      </c>
      <c r="AA59">
        <f>IF(SUM($C59:Z59)&lt;'Feeder inputs'!$K13, IF(AA37&gt;='Intrinsic hosting capacity'!$G14, 'Feeder inputs'!$K13, 0), IF(AA37&gt;'Intrinsic hosting capacity'!$L14, 'Feeder inputs'!$L13, 0))</f>
        <v>0</v>
      </c>
      <c r="AB59">
        <f>IF(SUM($C59:AA59)&lt;'Feeder inputs'!$K13, IF(AB37&gt;='Intrinsic hosting capacity'!$G14, 'Feeder inputs'!$K13, 0), IF(AB37&gt;'Intrinsic hosting capacity'!$L14, 'Feeder inputs'!$L13, 0))</f>
        <v>0</v>
      </c>
      <c r="AC59">
        <f>IF(SUM($C59:AB59)&lt;'Feeder inputs'!$K13, IF(AC37&gt;='Intrinsic hosting capacity'!$G14, 'Feeder inputs'!$K13, 0), IF(AC37&gt;'Intrinsic hosting capacity'!$L14, 'Feeder inputs'!$L13, 0))</f>
        <v>0</v>
      </c>
      <c r="AD59">
        <f>IF(SUM($C59:AC59)&lt;'Feeder inputs'!$K13, IF(AD37&gt;='Intrinsic hosting capacity'!$G14, 'Feeder inputs'!$K13, 0), IF(AD37&gt;'Intrinsic hosting capacity'!$L14, 'Feeder inputs'!$L13, 0))</f>
        <v>0</v>
      </c>
      <c r="AE59">
        <f>IF(SUM($C59:AD59)&lt;'Feeder inputs'!$K13, IF(AE37&gt;='Intrinsic hosting capacity'!$G14, 'Feeder inputs'!$K13, 0), IF(AE37&gt;'Intrinsic hosting capacity'!$L14, 'Feeder inputs'!$L13, 0))</f>
        <v>0</v>
      </c>
      <c r="AF59" s="30">
        <f>IF(SUM($C59:AE59)&lt;'Feeder inputs'!$K13, IF(AF37&gt;='Intrinsic hosting capacity'!$G14, 'Feeder inputs'!$K13, 0), IF(AF37&gt;'Intrinsic hosting capacity'!$L14, 'Feeder inputs'!$L13, 0))</f>
        <v>0</v>
      </c>
    </row>
    <row r="60" spans="2:32" x14ac:dyDescent="0.35">
      <c r="B60" s="33" t="s">
        <v>24</v>
      </c>
      <c r="C60" t="s">
        <v>119</v>
      </c>
      <c r="D60">
        <f>IF(SUM($C60:C60)&lt;'Feeder inputs'!$K14, IF(D38&gt;='Intrinsic hosting capacity'!$G15, 'Feeder inputs'!$K14, 0), IF(D38&gt;'Intrinsic hosting capacity'!$L15, 'Feeder inputs'!$L14, 0))</f>
        <v>0</v>
      </c>
      <c r="E60">
        <f>IF(SUM($C60:D60)&lt;'Feeder inputs'!$K14, IF(E38&gt;='Intrinsic hosting capacity'!$G15, 'Feeder inputs'!$K14, 0), IF(E38&gt;'Intrinsic hosting capacity'!$L15, 'Feeder inputs'!$L14, 0))</f>
        <v>0</v>
      </c>
      <c r="F60">
        <f>IF(SUM($C60:E60)&lt;'Feeder inputs'!$K14, IF(F38&gt;='Intrinsic hosting capacity'!$G15, 'Feeder inputs'!$K14, 0), IF(F38&gt;'Intrinsic hosting capacity'!$L15, 'Feeder inputs'!$L14, 0))</f>
        <v>0</v>
      </c>
      <c r="G60">
        <f>IF(SUM($C60:F60)&lt;'Feeder inputs'!$K14, IF(G38&gt;='Intrinsic hosting capacity'!$G15, 'Feeder inputs'!$K14, 0), IF(G38&gt;'Intrinsic hosting capacity'!$L15, 'Feeder inputs'!$L14, 0))</f>
        <v>0</v>
      </c>
      <c r="H60">
        <f>IF(SUM($C60:G60)&lt;'Feeder inputs'!$K14, IF(H38&gt;='Intrinsic hosting capacity'!$G15, 'Feeder inputs'!$K14, 0), IF(H38&gt;'Intrinsic hosting capacity'!$L15, 'Feeder inputs'!$L14, 0))</f>
        <v>0</v>
      </c>
      <c r="I60">
        <f>IF(SUM($C60:H60)&lt;'Feeder inputs'!$K14, IF(I38&gt;='Intrinsic hosting capacity'!$G15, 'Feeder inputs'!$K14, 0), IF(I38&gt;'Intrinsic hosting capacity'!$L15, 'Feeder inputs'!$L14, 0))</f>
        <v>0</v>
      </c>
      <c r="J60">
        <f>IF(SUM($C60:I60)&lt;'Feeder inputs'!$K14, IF(J38&gt;='Intrinsic hosting capacity'!$G15, 'Feeder inputs'!$K14, 0), IF(J38&gt;'Intrinsic hosting capacity'!$L15, 'Feeder inputs'!$L14, 0))</f>
        <v>0</v>
      </c>
      <c r="K60">
        <f>IF(SUM($C60:J60)&lt;'Feeder inputs'!$K14, IF(K38&gt;='Intrinsic hosting capacity'!$G15, 'Feeder inputs'!$K14, 0), IF(K38&gt;'Intrinsic hosting capacity'!$L15, 'Feeder inputs'!$L14, 0))</f>
        <v>0</v>
      </c>
      <c r="L60">
        <f>IF(SUM($C60:K60)&lt;'Feeder inputs'!$K14, IF(L38&gt;='Intrinsic hosting capacity'!$G15, 'Feeder inputs'!$K14, 0), IF(L38&gt;'Intrinsic hosting capacity'!$L15, 'Feeder inputs'!$L14, 0))</f>
        <v>0</v>
      </c>
      <c r="M60">
        <f>IF(SUM($C60:L60)&lt;'Feeder inputs'!$K14, IF(M38&gt;='Intrinsic hosting capacity'!$G15, 'Feeder inputs'!$K14, 0), IF(M38&gt;'Intrinsic hosting capacity'!$L15, 'Feeder inputs'!$L14, 0))</f>
        <v>0</v>
      </c>
      <c r="N60">
        <f>IF(SUM($C60:M60)&lt;'Feeder inputs'!$K14, IF(N38&gt;='Intrinsic hosting capacity'!$G15, 'Feeder inputs'!$K14, 0), IF(N38&gt;'Intrinsic hosting capacity'!$L15, 'Feeder inputs'!$L14, 0))</f>
        <v>0</v>
      </c>
      <c r="O60">
        <f>IF(SUM($C60:N60)&lt;'Feeder inputs'!$K14, IF(O38&gt;='Intrinsic hosting capacity'!$G15, 'Feeder inputs'!$K14, 0), IF(O38&gt;'Intrinsic hosting capacity'!$L15, 'Feeder inputs'!$L14, 0))</f>
        <v>0</v>
      </c>
      <c r="P60">
        <f>IF(SUM($C60:O60)&lt;'Feeder inputs'!$K14, IF(P38&gt;='Intrinsic hosting capacity'!$G15, 'Feeder inputs'!$K14, 0), IF(P38&gt;'Intrinsic hosting capacity'!$L15, 'Feeder inputs'!$L14, 0))</f>
        <v>0</v>
      </c>
      <c r="Q60">
        <f>IF(SUM($C60:P60)&lt;'Feeder inputs'!$K14, IF(Q38&gt;='Intrinsic hosting capacity'!$G15, 'Feeder inputs'!$K14, 0), IF(Q38&gt;'Intrinsic hosting capacity'!$L15, 'Feeder inputs'!$L14, 0))</f>
        <v>0</v>
      </c>
      <c r="R60">
        <f>IF(SUM($C60:Q60)&lt;'Feeder inputs'!$K14, IF(R38&gt;='Intrinsic hosting capacity'!$G15, 'Feeder inputs'!$K14, 0), IF(R38&gt;'Intrinsic hosting capacity'!$L15, 'Feeder inputs'!$L14, 0))</f>
        <v>0</v>
      </c>
      <c r="S60">
        <f>IF(SUM($C60:R60)&lt;'Feeder inputs'!$K14, IF(S38&gt;='Intrinsic hosting capacity'!$G15, 'Feeder inputs'!$K14, 0), IF(S38&gt;'Intrinsic hosting capacity'!$L15, 'Feeder inputs'!$L14, 0))</f>
        <v>0</v>
      </c>
      <c r="T60">
        <f>IF(SUM($C60:S60)&lt;'Feeder inputs'!$K14, IF(T38&gt;='Intrinsic hosting capacity'!$G15, 'Feeder inputs'!$K14, 0), IF(T38&gt;'Intrinsic hosting capacity'!$L15, 'Feeder inputs'!$L14, 0))</f>
        <v>0</v>
      </c>
      <c r="U60">
        <f>IF(SUM($C60:T60)&lt;'Feeder inputs'!$K14, IF(U38&gt;='Intrinsic hosting capacity'!$G15, 'Feeder inputs'!$K14, 0), IF(U38&gt;'Intrinsic hosting capacity'!$L15, 'Feeder inputs'!$L14, 0))</f>
        <v>0</v>
      </c>
      <c r="V60">
        <f>IF(SUM($C60:U60)&lt;'Feeder inputs'!$K14, IF(V38&gt;='Intrinsic hosting capacity'!$G15, 'Feeder inputs'!$K14, 0), IF(V38&gt;'Intrinsic hosting capacity'!$L15, 'Feeder inputs'!$L14, 0))</f>
        <v>0</v>
      </c>
      <c r="W60">
        <f>IF(SUM($C60:V60)&lt;'Feeder inputs'!$K14, IF(W38&gt;='Intrinsic hosting capacity'!$G15, 'Feeder inputs'!$K14, 0), IF(W38&gt;'Intrinsic hosting capacity'!$L15, 'Feeder inputs'!$L14, 0))</f>
        <v>0</v>
      </c>
      <c r="X60">
        <f>IF(SUM($C60:W60)&lt;'Feeder inputs'!$K14, IF(X38&gt;='Intrinsic hosting capacity'!$G15, 'Feeder inputs'!$K14, 0), IF(X38&gt;'Intrinsic hosting capacity'!$L15, 'Feeder inputs'!$L14, 0))</f>
        <v>0</v>
      </c>
      <c r="Y60">
        <f>IF(SUM($C60:X60)&lt;'Feeder inputs'!$K14, IF(Y38&gt;='Intrinsic hosting capacity'!$G15, 'Feeder inputs'!$K14, 0), IF(Y38&gt;'Intrinsic hosting capacity'!$L15, 'Feeder inputs'!$L14, 0))</f>
        <v>0</v>
      </c>
      <c r="Z60">
        <f>IF(SUM($C60:Y60)&lt;'Feeder inputs'!$K14, IF(Z38&gt;='Intrinsic hosting capacity'!$G15, 'Feeder inputs'!$K14, 0), IF(Z38&gt;'Intrinsic hosting capacity'!$L15, 'Feeder inputs'!$L14, 0))</f>
        <v>150000</v>
      </c>
      <c r="AA60">
        <f>IF(SUM($C60:Z60)&lt;'Feeder inputs'!$K14, IF(AA38&gt;='Intrinsic hosting capacity'!$G15, 'Feeder inputs'!$K14, 0), IF(AA38&gt;'Intrinsic hosting capacity'!$L15, 'Feeder inputs'!$L14, 0))</f>
        <v>0</v>
      </c>
      <c r="AB60">
        <f>IF(SUM($C60:AA60)&lt;'Feeder inputs'!$K14, IF(AB38&gt;='Intrinsic hosting capacity'!$G15, 'Feeder inputs'!$K14, 0), IF(AB38&gt;'Intrinsic hosting capacity'!$L15, 'Feeder inputs'!$L14, 0))</f>
        <v>0</v>
      </c>
      <c r="AC60">
        <f>IF(SUM($C60:AB60)&lt;'Feeder inputs'!$K14, IF(AC38&gt;='Intrinsic hosting capacity'!$G15, 'Feeder inputs'!$K14, 0), IF(AC38&gt;'Intrinsic hosting capacity'!$L15, 'Feeder inputs'!$L14, 0))</f>
        <v>0</v>
      </c>
      <c r="AD60">
        <f>IF(SUM($C60:AC60)&lt;'Feeder inputs'!$K14, IF(AD38&gt;='Intrinsic hosting capacity'!$G15, 'Feeder inputs'!$K14, 0), IF(AD38&gt;'Intrinsic hosting capacity'!$L15, 'Feeder inputs'!$L14, 0))</f>
        <v>0</v>
      </c>
      <c r="AE60">
        <f>IF(SUM($C60:AD60)&lt;'Feeder inputs'!$K14, IF(AE38&gt;='Intrinsic hosting capacity'!$G15, 'Feeder inputs'!$K14, 0), IF(AE38&gt;'Intrinsic hosting capacity'!$L15, 'Feeder inputs'!$L14, 0))</f>
        <v>0</v>
      </c>
      <c r="AF60" s="30">
        <f>IF(SUM($C60:AE60)&lt;'Feeder inputs'!$K14, IF(AF38&gt;='Intrinsic hosting capacity'!$G15, 'Feeder inputs'!$K14, 0), IF(AF38&gt;'Intrinsic hosting capacity'!$L15, 'Feeder inputs'!$L14, 0))</f>
        <v>0</v>
      </c>
    </row>
    <row r="61" spans="2:32" x14ac:dyDescent="0.35">
      <c r="B61" s="33" t="s">
        <v>25</v>
      </c>
      <c r="C61" t="s">
        <v>119</v>
      </c>
      <c r="D61">
        <f>IF(SUM($C61:C61)&lt;'Feeder inputs'!$K15, IF(D39&gt;='Intrinsic hosting capacity'!$G16, 'Feeder inputs'!$K15, 0), IF(D39&gt;'Intrinsic hosting capacity'!$L16, 'Feeder inputs'!$L15, 0))</f>
        <v>0</v>
      </c>
      <c r="E61">
        <f>IF(SUM($C61:D61)&lt;'Feeder inputs'!$K15, IF(E39&gt;='Intrinsic hosting capacity'!$G16, 'Feeder inputs'!$K15, 0), IF(E39&gt;'Intrinsic hosting capacity'!$L16, 'Feeder inputs'!$L15, 0))</f>
        <v>0</v>
      </c>
      <c r="F61">
        <f>IF(SUM($C61:E61)&lt;'Feeder inputs'!$K15, IF(F39&gt;='Intrinsic hosting capacity'!$G16, 'Feeder inputs'!$K15, 0), IF(F39&gt;'Intrinsic hosting capacity'!$L16, 'Feeder inputs'!$L15, 0))</f>
        <v>0</v>
      </c>
      <c r="G61">
        <f>IF(SUM($C61:F61)&lt;'Feeder inputs'!$K15, IF(G39&gt;='Intrinsic hosting capacity'!$G16, 'Feeder inputs'!$K15, 0), IF(G39&gt;'Intrinsic hosting capacity'!$L16, 'Feeder inputs'!$L15, 0))</f>
        <v>0</v>
      </c>
      <c r="H61">
        <f>IF(SUM($C61:G61)&lt;'Feeder inputs'!$K15, IF(H39&gt;='Intrinsic hosting capacity'!$G16, 'Feeder inputs'!$K15, 0), IF(H39&gt;'Intrinsic hosting capacity'!$L16, 'Feeder inputs'!$L15, 0))</f>
        <v>0</v>
      </c>
      <c r="I61">
        <f>IF(SUM($C61:H61)&lt;'Feeder inputs'!$K15, IF(I39&gt;='Intrinsic hosting capacity'!$G16, 'Feeder inputs'!$K15, 0), IF(I39&gt;'Intrinsic hosting capacity'!$L16, 'Feeder inputs'!$L15, 0))</f>
        <v>0</v>
      </c>
      <c r="J61">
        <f>IF(SUM($C61:I61)&lt;'Feeder inputs'!$K15, IF(J39&gt;='Intrinsic hosting capacity'!$G16, 'Feeder inputs'!$K15, 0), IF(J39&gt;'Intrinsic hosting capacity'!$L16, 'Feeder inputs'!$L15, 0))</f>
        <v>0</v>
      </c>
      <c r="K61">
        <f>IF(SUM($C61:J61)&lt;'Feeder inputs'!$K15, IF(K39&gt;='Intrinsic hosting capacity'!$G16, 'Feeder inputs'!$K15, 0), IF(K39&gt;'Intrinsic hosting capacity'!$L16, 'Feeder inputs'!$L15, 0))</f>
        <v>0</v>
      </c>
      <c r="L61">
        <f>IF(SUM($C61:K61)&lt;'Feeder inputs'!$K15, IF(L39&gt;='Intrinsic hosting capacity'!$G16, 'Feeder inputs'!$K15, 0), IF(L39&gt;'Intrinsic hosting capacity'!$L16, 'Feeder inputs'!$L15, 0))</f>
        <v>0</v>
      </c>
      <c r="M61">
        <f>IF(SUM($C61:L61)&lt;'Feeder inputs'!$K15, IF(M39&gt;='Intrinsic hosting capacity'!$G16, 'Feeder inputs'!$K15, 0), IF(M39&gt;'Intrinsic hosting capacity'!$L16, 'Feeder inputs'!$L15, 0))</f>
        <v>0</v>
      </c>
      <c r="N61">
        <f>IF(SUM($C61:M61)&lt;'Feeder inputs'!$K15, IF(N39&gt;='Intrinsic hosting capacity'!$G16, 'Feeder inputs'!$K15, 0), IF(N39&gt;'Intrinsic hosting capacity'!$L16, 'Feeder inputs'!$L15, 0))</f>
        <v>0</v>
      </c>
      <c r="O61">
        <f>IF(SUM($C61:N61)&lt;'Feeder inputs'!$K15, IF(O39&gt;='Intrinsic hosting capacity'!$G16, 'Feeder inputs'!$K15, 0), IF(O39&gt;'Intrinsic hosting capacity'!$L16, 'Feeder inputs'!$L15, 0))</f>
        <v>0</v>
      </c>
      <c r="P61">
        <f>IF(SUM($C61:O61)&lt;'Feeder inputs'!$K15, IF(P39&gt;='Intrinsic hosting capacity'!$G16, 'Feeder inputs'!$K15, 0), IF(P39&gt;'Intrinsic hosting capacity'!$L16, 'Feeder inputs'!$L15, 0))</f>
        <v>0</v>
      </c>
      <c r="Q61">
        <f>IF(SUM($C61:P61)&lt;'Feeder inputs'!$K15, IF(Q39&gt;='Intrinsic hosting capacity'!$G16, 'Feeder inputs'!$K15, 0), IF(Q39&gt;'Intrinsic hosting capacity'!$L16, 'Feeder inputs'!$L15, 0))</f>
        <v>0</v>
      </c>
      <c r="R61">
        <f>IF(SUM($C61:Q61)&lt;'Feeder inputs'!$K15, IF(R39&gt;='Intrinsic hosting capacity'!$G16, 'Feeder inputs'!$K15, 0), IF(R39&gt;'Intrinsic hosting capacity'!$L16, 'Feeder inputs'!$L15, 0))</f>
        <v>0</v>
      </c>
      <c r="S61">
        <f>IF(SUM($C61:R61)&lt;'Feeder inputs'!$K15, IF(S39&gt;='Intrinsic hosting capacity'!$G16, 'Feeder inputs'!$K15, 0), IF(S39&gt;'Intrinsic hosting capacity'!$L16, 'Feeder inputs'!$L15, 0))</f>
        <v>0</v>
      </c>
      <c r="T61">
        <f>IF(SUM($C61:S61)&lt;'Feeder inputs'!$K15, IF(T39&gt;='Intrinsic hosting capacity'!$G16, 'Feeder inputs'!$K15, 0), IF(T39&gt;'Intrinsic hosting capacity'!$L16, 'Feeder inputs'!$L15, 0))</f>
        <v>0</v>
      </c>
      <c r="U61">
        <f>IF(SUM($C61:T61)&lt;'Feeder inputs'!$K15, IF(U39&gt;='Intrinsic hosting capacity'!$G16, 'Feeder inputs'!$K15, 0), IF(U39&gt;'Intrinsic hosting capacity'!$L16, 'Feeder inputs'!$L15, 0))</f>
        <v>0</v>
      </c>
      <c r="V61">
        <f>IF(SUM($C61:U61)&lt;'Feeder inputs'!$K15, IF(V39&gt;='Intrinsic hosting capacity'!$G16, 'Feeder inputs'!$K15, 0), IF(V39&gt;'Intrinsic hosting capacity'!$L16, 'Feeder inputs'!$L15, 0))</f>
        <v>0</v>
      </c>
      <c r="W61">
        <f>IF(SUM($C61:V61)&lt;'Feeder inputs'!$K15, IF(W39&gt;='Intrinsic hosting capacity'!$G16, 'Feeder inputs'!$K15, 0), IF(W39&gt;'Intrinsic hosting capacity'!$L16, 'Feeder inputs'!$L15, 0))</f>
        <v>0</v>
      </c>
      <c r="X61">
        <f>IF(SUM($C61:W61)&lt;'Feeder inputs'!$K15, IF(X39&gt;='Intrinsic hosting capacity'!$G16, 'Feeder inputs'!$K15, 0), IF(X39&gt;'Intrinsic hosting capacity'!$L16, 'Feeder inputs'!$L15, 0))</f>
        <v>0</v>
      </c>
      <c r="Y61">
        <f>IF(SUM($C61:X61)&lt;'Feeder inputs'!$K15, IF(Y39&gt;='Intrinsic hosting capacity'!$G16, 'Feeder inputs'!$K15, 0), IF(Y39&gt;'Intrinsic hosting capacity'!$L16, 'Feeder inputs'!$L15, 0))</f>
        <v>0</v>
      </c>
      <c r="Z61">
        <f>IF(SUM($C61:Y61)&lt;'Feeder inputs'!$K15, IF(Z39&gt;='Intrinsic hosting capacity'!$G16, 'Feeder inputs'!$K15, 0), IF(Z39&gt;'Intrinsic hosting capacity'!$L16, 'Feeder inputs'!$L15, 0))</f>
        <v>0</v>
      </c>
      <c r="AA61">
        <f>IF(SUM($C61:Z61)&lt;'Feeder inputs'!$K15, IF(AA39&gt;='Intrinsic hosting capacity'!$G16, 'Feeder inputs'!$K15, 0), IF(AA39&gt;'Intrinsic hosting capacity'!$L16, 'Feeder inputs'!$L15, 0))</f>
        <v>0</v>
      </c>
      <c r="AB61">
        <f>IF(SUM($C61:AA61)&lt;'Feeder inputs'!$K15, IF(AB39&gt;='Intrinsic hosting capacity'!$G16, 'Feeder inputs'!$K15, 0), IF(AB39&gt;'Intrinsic hosting capacity'!$L16, 'Feeder inputs'!$L15, 0))</f>
        <v>0</v>
      </c>
      <c r="AC61">
        <f>IF(SUM($C61:AB61)&lt;'Feeder inputs'!$K15, IF(AC39&gt;='Intrinsic hosting capacity'!$G16, 'Feeder inputs'!$K15, 0), IF(AC39&gt;'Intrinsic hosting capacity'!$L16, 'Feeder inputs'!$L15, 0))</f>
        <v>0</v>
      </c>
      <c r="AD61">
        <f>IF(SUM($C61:AC61)&lt;'Feeder inputs'!$K15, IF(AD39&gt;='Intrinsic hosting capacity'!$G16, 'Feeder inputs'!$K15, 0), IF(AD39&gt;'Intrinsic hosting capacity'!$L16, 'Feeder inputs'!$L15, 0))</f>
        <v>0</v>
      </c>
      <c r="AE61">
        <f>IF(SUM($C61:AD61)&lt;'Feeder inputs'!$K15, IF(AE39&gt;='Intrinsic hosting capacity'!$G16, 'Feeder inputs'!$K15, 0), IF(AE39&gt;'Intrinsic hosting capacity'!$L16, 'Feeder inputs'!$L15, 0))</f>
        <v>95000</v>
      </c>
      <c r="AF61" s="30">
        <f>IF(SUM($C61:AE61)&lt;'Feeder inputs'!$K15, IF(AF39&gt;='Intrinsic hosting capacity'!$G16, 'Feeder inputs'!$K15, 0), IF(AF39&gt;'Intrinsic hosting capacity'!$L16, 'Feeder inputs'!$L15, 0))</f>
        <v>0</v>
      </c>
    </row>
    <row r="62" spans="2:32" x14ac:dyDescent="0.35">
      <c r="B62" s="33" t="s">
        <v>26</v>
      </c>
      <c r="C62" t="s">
        <v>119</v>
      </c>
      <c r="D62">
        <f>IF(SUM($C62:C62)&lt;'Feeder inputs'!$K16, IF(D40&gt;='Intrinsic hosting capacity'!$G17, 'Feeder inputs'!$K16, 0), IF(D40&gt;'Intrinsic hosting capacity'!$L17, 'Feeder inputs'!$L16, 0))</f>
        <v>0</v>
      </c>
      <c r="E62">
        <f>IF(SUM($C62:D62)&lt;'Feeder inputs'!$K16, IF(E40&gt;='Intrinsic hosting capacity'!$G17, 'Feeder inputs'!$K16, 0), IF(E40&gt;'Intrinsic hosting capacity'!$L17, 'Feeder inputs'!$L16, 0))</f>
        <v>0</v>
      </c>
      <c r="F62">
        <f>IF(SUM($C62:E62)&lt;'Feeder inputs'!$K16, IF(F40&gt;='Intrinsic hosting capacity'!$G17, 'Feeder inputs'!$K16, 0), IF(F40&gt;'Intrinsic hosting capacity'!$L17, 'Feeder inputs'!$L16, 0))</f>
        <v>0</v>
      </c>
      <c r="G62">
        <f>IF(SUM($C62:F62)&lt;'Feeder inputs'!$K16, IF(G40&gt;='Intrinsic hosting capacity'!$G17, 'Feeder inputs'!$K16, 0), IF(G40&gt;'Intrinsic hosting capacity'!$L17, 'Feeder inputs'!$L16, 0))</f>
        <v>0</v>
      </c>
      <c r="H62">
        <f>IF(SUM($C62:G62)&lt;'Feeder inputs'!$K16, IF(H40&gt;='Intrinsic hosting capacity'!$G17, 'Feeder inputs'!$K16, 0), IF(H40&gt;'Intrinsic hosting capacity'!$L17, 'Feeder inputs'!$L16, 0))</f>
        <v>0</v>
      </c>
      <c r="I62">
        <f>IF(SUM($C62:H62)&lt;'Feeder inputs'!$K16, IF(I40&gt;='Intrinsic hosting capacity'!$G17, 'Feeder inputs'!$K16, 0), IF(I40&gt;'Intrinsic hosting capacity'!$L17, 'Feeder inputs'!$L16, 0))</f>
        <v>0</v>
      </c>
      <c r="J62">
        <f>IF(SUM($C62:I62)&lt;'Feeder inputs'!$K16, IF(J40&gt;='Intrinsic hosting capacity'!$G17, 'Feeder inputs'!$K16, 0), IF(J40&gt;'Intrinsic hosting capacity'!$L17, 'Feeder inputs'!$L16, 0))</f>
        <v>0</v>
      </c>
      <c r="K62">
        <f>IF(SUM($C62:J62)&lt;'Feeder inputs'!$K16, IF(K40&gt;='Intrinsic hosting capacity'!$G17, 'Feeder inputs'!$K16, 0), IF(K40&gt;'Intrinsic hosting capacity'!$L17, 'Feeder inputs'!$L16, 0))</f>
        <v>0</v>
      </c>
      <c r="L62">
        <f>IF(SUM($C62:K62)&lt;'Feeder inputs'!$K16, IF(L40&gt;='Intrinsic hosting capacity'!$G17, 'Feeder inputs'!$K16, 0), IF(L40&gt;'Intrinsic hosting capacity'!$L17, 'Feeder inputs'!$L16, 0))</f>
        <v>0</v>
      </c>
      <c r="M62">
        <f>IF(SUM($C62:L62)&lt;'Feeder inputs'!$K16, IF(M40&gt;='Intrinsic hosting capacity'!$G17, 'Feeder inputs'!$K16, 0), IF(M40&gt;'Intrinsic hosting capacity'!$L17, 'Feeder inputs'!$L16, 0))</f>
        <v>0</v>
      </c>
      <c r="N62">
        <f>IF(SUM($C62:M62)&lt;'Feeder inputs'!$K16, IF(N40&gt;='Intrinsic hosting capacity'!$G17, 'Feeder inputs'!$K16, 0), IF(N40&gt;'Intrinsic hosting capacity'!$L17, 'Feeder inputs'!$L16, 0))</f>
        <v>0</v>
      </c>
      <c r="O62">
        <f>IF(SUM($C62:N62)&lt;'Feeder inputs'!$K16, IF(O40&gt;='Intrinsic hosting capacity'!$G17, 'Feeder inputs'!$K16, 0), IF(O40&gt;'Intrinsic hosting capacity'!$L17, 'Feeder inputs'!$L16, 0))</f>
        <v>0</v>
      </c>
      <c r="P62">
        <f>IF(SUM($C62:O62)&lt;'Feeder inputs'!$K16, IF(P40&gt;='Intrinsic hosting capacity'!$G17, 'Feeder inputs'!$K16, 0), IF(P40&gt;'Intrinsic hosting capacity'!$L17, 'Feeder inputs'!$L16, 0))</f>
        <v>0</v>
      </c>
      <c r="Q62">
        <f>IF(SUM($C62:P62)&lt;'Feeder inputs'!$K16, IF(Q40&gt;='Intrinsic hosting capacity'!$G17, 'Feeder inputs'!$K16, 0), IF(Q40&gt;'Intrinsic hosting capacity'!$L17, 'Feeder inputs'!$L16, 0))</f>
        <v>0</v>
      </c>
      <c r="R62">
        <f>IF(SUM($C62:Q62)&lt;'Feeder inputs'!$K16, IF(R40&gt;='Intrinsic hosting capacity'!$G17, 'Feeder inputs'!$K16, 0), IF(R40&gt;'Intrinsic hosting capacity'!$L17, 'Feeder inputs'!$L16, 0))</f>
        <v>0</v>
      </c>
      <c r="S62">
        <f>IF(SUM($C62:R62)&lt;'Feeder inputs'!$K16, IF(S40&gt;='Intrinsic hosting capacity'!$G17, 'Feeder inputs'!$K16, 0), IF(S40&gt;'Intrinsic hosting capacity'!$L17, 'Feeder inputs'!$L16, 0))</f>
        <v>0</v>
      </c>
      <c r="T62">
        <f>IF(SUM($C62:S62)&lt;'Feeder inputs'!$K16, IF(T40&gt;='Intrinsic hosting capacity'!$G17, 'Feeder inputs'!$K16, 0), IF(T40&gt;'Intrinsic hosting capacity'!$L17, 'Feeder inputs'!$L16, 0))</f>
        <v>0</v>
      </c>
      <c r="U62">
        <f>IF(SUM($C62:T62)&lt;'Feeder inputs'!$K16, IF(U40&gt;='Intrinsic hosting capacity'!$G17, 'Feeder inputs'!$K16, 0), IF(U40&gt;'Intrinsic hosting capacity'!$L17, 'Feeder inputs'!$L16, 0))</f>
        <v>0</v>
      </c>
      <c r="V62">
        <f>IF(SUM($C62:U62)&lt;'Feeder inputs'!$K16, IF(V40&gt;='Intrinsic hosting capacity'!$G17, 'Feeder inputs'!$K16, 0), IF(V40&gt;'Intrinsic hosting capacity'!$L17, 'Feeder inputs'!$L16, 0))</f>
        <v>0</v>
      </c>
      <c r="W62">
        <f>IF(SUM($C62:V62)&lt;'Feeder inputs'!$K16, IF(W40&gt;='Intrinsic hosting capacity'!$G17, 'Feeder inputs'!$K16, 0), IF(W40&gt;'Intrinsic hosting capacity'!$L17, 'Feeder inputs'!$L16, 0))</f>
        <v>0</v>
      </c>
      <c r="X62">
        <f>IF(SUM($C62:W62)&lt;'Feeder inputs'!$K16, IF(X40&gt;='Intrinsic hosting capacity'!$G17, 'Feeder inputs'!$K16, 0), IF(X40&gt;'Intrinsic hosting capacity'!$L17, 'Feeder inputs'!$L16, 0))</f>
        <v>190000</v>
      </c>
      <c r="Y62">
        <f>IF(SUM($C62:X62)&lt;'Feeder inputs'!$K16, IF(Y40&gt;='Intrinsic hosting capacity'!$G17, 'Feeder inputs'!$K16, 0), IF(Y40&gt;'Intrinsic hosting capacity'!$L17, 'Feeder inputs'!$L16, 0))</f>
        <v>0</v>
      </c>
      <c r="Z62">
        <f>IF(SUM($C62:Y62)&lt;'Feeder inputs'!$K16, IF(Z40&gt;='Intrinsic hosting capacity'!$G17, 'Feeder inputs'!$K16, 0), IF(Z40&gt;'Intrinsic hosting capacity'!$L17, 'Feeder inputs'!$L16, 0))</f>
        <v>0</v>
      </c>
      <c r="AA62">
        <f>IF(SUM($C62:Z62)&lt;'Feeder inputs'!$K16, IF(AA40&gt;='Intrinsic hosting capacity'!$G17, 'Feeder inputs'!$K16, 0), IF(AA40&gt;'Intrinsic hosting capacity'!$L17, 'Feeder inputs'!$L16, 0))</f>
        <v>0</v>
      </c>
      <c r="AB62">
        <f>IF(SUM($C62:AA62)&lt;'Feeder inputs'!$K16, IF(AB40&gt;='Intrinsic hosting capacity'!$G17, 'Feeder inputs'!$K16, 0), IF(AB40&gt;'Intrinsic hosting capacity'!$L17, 'Feeder inputs'!$L16, 0))</f>
        <v>0</v>
      </c>
      <c r="AC62">
        <f>IF(SUM($C62:AB62)&lt;'Feeder inputs'!$K16, IF(AC40&gt;='Intrinsic hosting capacity'!$G17, 'Feeder inputs'!$K16, 0), IF(AC40&gt;'Intrinsic hosting capacity'!$L17, 'Feeder inputs'!$L16, 0))</f>
        <v>0</v>
      </c>
      <c r="AD62">
        <f>IF(SUM($C62:AC62)&lt;'Feeder inputs'!$K16, IF(AD40&gt;='Intrinsic hosting capacity'!$G17, 'Feeder inputs'!$K16, 0), IF(AD40&gt;'Intrinsic hosting capacity'!$L17, 'Feeder inputs'!$L16, 0))</f>
        <v>0</v>
      </c>
      <c r="AE62">
        <f>IF(SUM($C62:AD62)&lt;'Feeder inputs'!$K16, IF(AE40&gt;='Intrinsic hosting capacity'!$G17, 'Feeder inputs'!$K16, 0), IF(AE40&gt;'Intrinsic hosting capacity'!$L17, 'Feeder inputs'!$L16, 0))</f>
        <v>0</v>
      </c>
      <c r="AF62" s="30">
        <f>IF(SUM($C62:AE62)&lt;'Feeder inputs'!$K16, IF(AF40&gt;='Intrinsic hosting capacity'!$G17, 'Feeder inputs'!$K16, 0), IF(AF40&gt;'Intrinsic hosting capacity'!$L17, 'Feeder inputs'!$L16, 0))</f>
        <v>0</v>
      </c>
    </row>
    <row r="63" spans="2:32" x14ac:dyDescent="0.35">
      <c r="B63" s="33" t="s">
        <v>27</v>
      </c>
      <c r="C63" t="s">
        <v>119</v>
      </c>
      <c r="D63">
        <f>IF(SUM($C63:C63)&lt;'Feeder inputs'!$K17, IF(D41&gt;='Intrinsic hosting capacity'!$G18, 'Feeder inputs'!$K17, 0), IF(D41&gt;'Intrinsic hosting capacity'!$L18, 'Feeder inputs'!$L17, 0))</f>
        <v>150000</v>
      </c>
      <c r="E63">
        <f>IF(SUM($C63:D63)&lt;'Feeder inputs'!$K17, IF(E41&gt;='Intrinsic hosting capacity'!$G18, 'Feeder inputs'!$K17, 0), IF(E41&gt;'Intrinsic hosting capacity'!$L18, 'Feeder inputs'!$L17, 0))</f>
        <v>0</v>
      </c>
      <c r="F63">
        <f>IF(SUM($C63:E63)&lt;'Feeder inputs'!$K17, IF(F41&gt;='Intrinsic hosting capacity'!$G18, 'Feeder inputs'!$K17, 0), IF(F41&gt;'Intrinsic hosting capacity'!$L18, 'Feeder inputs'!$L17, 0))</f>
        <v>0</v>
      </c>
      <c r="G63">
        <f>IF(SUM($C63:F63)&lt;'Feeder inputs'!$K17, IF(G41&gt;='Intrinsic hosting capacity'!$G18, 'Feeder inputs'!$K17, 0), IF(G41&gt;'Intrinsic hosting capacity'!$L18, 'Feeder inputs'!$L17, 0))</f>
        <v>0</v>
      </c>
      <c r="H63">
        <f>IF(SUM($C63:G63)&lt;'Feeder inputs'!$K17, IF(H41&gt;='Intrinsic hosting capacity'!$G18, 'Feeder inputs'!$K17, 0), IF(H41&gt;'Intrinsic hosting capacity'!$L18, 'Feeder inputs'!$L17, 0))</f>
        <v>0</v>
      </c>
      <c r="I63">
        <f>IF(SUM($C63:H63)&lt;'Feeder inputs'!$K17, IF(I41&gt;='Intrinsic hosting capacity'!$G18, 'Feeder inputs'!$K17, 0), IF(I41&gt;'Intrinsic hosting capacity'!$L18, 'Feeder inputs'!$L17, 0))</f>
        <v>0</v>
      </c>
      <c r="J63">
        <f>IF(SUM($C63:I63)&lt;'Feeder inputs'!$K17, IF(J41&gt;='Intrinsic hosting capacity'!$G18, 'Feeder inputs'!$K17, 0), IF(J41&gt;'Intrinsic hosting capacity'!$L18, 'Feeder inputs'!$L17, 0))</f>
        <v>0</v>
      </c>
      <c r="K63">
        <f>IF(SUM($C63:J63)&lt;'Feeder inputs'!$K17, IF(K41&gt;='Intrinsic hosting capacity'!$G18, 'Feeder inputs'!$K17, 0), IF(K41&gt;'Intrinsic hosting capacity'!$L18, 'Feeder inputs'!$L17, 0))</f>
        <v>0</v>
      </c>
      <c r="L63">
        <f>IF(SUM($C63:K63)&lt;'Feeder inputs'!$K17, IF(L41&gt;='Intrinsic hosting capacity'!$G18, 'Feeder inputs'!$K17, 0), IF(L41&gt;'Intrinsic hosting capacity'!$L18, 'Feeder inputs'!$L17, 0))</f>
        <v>0</v>
      </c>
      <c r="M63">
        <f>IF(SUM($C63:L63)&lt;'Feeder inputs'!$K17, IF(M41&gt;='Intrinsic hosting capacity'!$G18, 'Feeder inputs'!$K17, 0), IF(M41&gt;'Intrinsic hosting capacity'!$L18, 'Feeder inputs'!$L17, 0))</f>
        <v>0</v>
      </c>
      <c r="N63">
        <f>IF(SUM($C63:M63)&lt;'Feeder inputs'!$K17, IF(N41&gt;='Intrinsic hosting capacity'!$G18, 'Feeder inputs'!$K17, 0), IF(N41&gt;'Intrinsic hosting capacity'!$L18, 'Feeder inputs'!$L17, 0))</f>
        <v>0</v>
      </c>
      <c r="O63">
        <f>IF(SUM($C63:N63)&lt;'Feeder inputs'!$K17, IF(O41&gt;='Intrinsic hosting capacity'!$G18, 'Feeder inputs'!$K17, 0), IF(O41&gt;'Intrinsic hosting capacity'!$L18, 'Feeder inputs'!$L17, 0))</f>
        <v>0</v>
      </c>
      <c r="P63">
        <f>IF(SUM($C63:O63)&lt;'Feeder inputs'!$K17, IF(P41&gt;='Intrinsic hosting capacity'!$G18, 'Feeder inputs'!$K17, 0), IF(P41&gt;'Intrinsic hosting capacity'!$L18, 'Feeder inputs'!$L17, 0))</f>
        <v>0</v>
      </c>
      <c r="Q63">
        <f>IF(SUM($C63:P63)&lt;'Feeder inputs'!$K17, IF(Q41&gt;='Intrinsic hosting capacity'!$G18, 'Feeder inputs'!$K17, 0), IF(Q41&gt;'Intrinsic hosting capacity'!$L18, 'Feeder inputs'!$L17, 0))</f>
        <v>0</v>
      </c>
      <c r="R63">
        <f>IF(SUM($C63:Q63)&lt;'Feeder inputs'!$K17, IF(R41&gt;='Intrinsic hosting capacity'!$G18, 'Feeder inputs'!$K17, 0), IF(R41&gt;'Intrinsic hosting capacity'!$L18, 'Feeder inputs'!$L17, 0))</f>
        <v>0</v>
      </c>
      <c r="S63">
        <f>IF(SUM($C63:R63)&lt;'Feeder inputs'!$K17, IF(S41&gt;='Intrinsic hosting capacity'!$G18, 'Feeder inputs'!$K17, 0), IF(S41&gt;'Intrinsic hosting capacity'!$L18, 'Feeder inputs'!$L17, 0))</f>
        <v>0</v>
      </c>
      <c r="T63">
        <f>IF(SUM($C63:S63)&lt;'Feeder inputs'!$K17, IF(T41&gt;='Intrinsic hosting capacity'!$G18, 'Feeder inputs'!$K17, 0), IF(T41&gt;'Intrinsic hosting capacity'!$L18, 'Feeder inputs'!$L17, 0))</f>
        <v>0</v>
      </c>
      <c r="U63">
        <f>IF(SUM($C63:T63)&lt;'Feeder inputs'!$K17, IF(U41&gt;='Intrinsic hosting capacity'!$G18, 'Feeder inputs'!$K17, 0), IF(U41&gt;'Intrinsic hosting capacity'!$L18, 'Feeder inputs'!$L17, 0))</f>
        <v>0</v>
      </c>
      <c r="V63">
        <f>IF(SUM($C63:U63)&lt;'Feeder inputs'!$K17, IF(V41&gt;='Intrinsic hosting capacity'!$G18, 'Feeder inputs'!$K17, 0), IF(V41&gt;'Intrinsic hosting capacity'!$L18, 'Feeder inputs'!$L17, 0))</f>
        <v>0</v>
      </c>
      <c r="W63">
        <f>IF(SUM($C63:V63)&lt;'Feeder inputs'!$K17, IF(W41&gt;='Intrinsic hosting capacity'!$G18, 'Feeder inputs'!$K17, 0), IF(W41&gt;'Intrinsic hosting capacity'!$L18, 'Feeder inputs'!$L17, 0))</f>
        <v>0</v>
      </c>
      <c r="X63">
        <f>IF(SUM($C63:W63)&lt;'Feeder inputs'!$K17, IF(X41&gt;='Intrinsic hosting capacity'!$G18, 'Feeder inputs'!$K17, 0), IF(X41&gt;'Intrinsic hosting capacity'!$L18, 'Feeder inputs'!$L17, 0))</f>
        <v>0</v>
      </c>
      <c r="Y63">
        <f>IF(SUM($C63:X63)&lt;'Feeder inputs'!$K17, IF(Y41&gt;='Intrinsic hosting capacity'!$G18, 'Feeder inputs'!$K17, 0), IF(Y41&gt;'Intrinsic hosting capacity'!$L18, 'Feeder inputs'!$L17, 0))</f>
        <v>0</v>
      </c>
      <c r="Z63">
        <f>IF(SUM($C63:Y63)&lt;'Feeder inputs'!$K17, IF(Z41&gt;='Intrinsic hosting capacity'!$G18, 'Feeder inputs'!$K17, 0), IF(Z41&gt;'Intrinsic hosting capacity'!$L18, 'Feeder inputs'!$L17, 0))</f>
        <v>0</v>
      </c>
      <c r="AA63">
        <f>IF(SUM($C63:Z63)&lt;'Feeder inputs'!$K17, IF(AA41&gt;='Intrinsic hosting capacity'!$G18, 'Feeder inputs'!$K17, 0), IF(AA41&gt;'Intrinsic hosting capacity'!$L18, 'Feeder inputs'!$L17, 0))</f>
        <v>0</v>
      </c>
      <c r="AB63">
        <f>IF(SUM($C63:AA63)&lt;'Feeder inputs'!$K17, IF(AB41&gt;='Intrinsic hosting capacity'!$G18, 'Feeder inputs'!$K17, 0), IF(AB41&gt;'Intrinsic hosting capacity'!$L18, 'Feeder inputs'!$L17, 0))</f>
        <v>0</v>
      </c>
      <c r="AC63">
        <f>IF(SUM($C63:AB63)&lt;'Feeder inputs'!$K17, IF(AC41&gt;='Intrinsic hosting capacity'!$G18, 'Feeder inputs'!$K17, 0), IF(AC41&gt;'Intrinsic hosting capacity'!$L18, 'Feeder inputs'!$L17, 0))</f>
        <v>0</v>
      </c>
      <c r="AD63">
        <f>IF(SUM($C63:AC63)&lt;'Feeder inputs'!$K17, IF(AD41&gt;='Intrinsic hosting capacity'!$G18, 'Feeder inputs'!$K17, 0), IF(AD41&gt;'Intrinsic hosting capacity'!$L18, 'Feeder inputs'!$L17, 0))</f>
        <v>0</v>
      </c>
      <c r="AE63">
        <f>IF(SUM($C63:AD63)&lt;'Feeder inputs'!$K17, IF(AE41&gt;='Intrinsic hosting capacity'!$G18, 'Feeder inputs'!$K17, 0), IF(AE41&gt;'Intrinsic hosting capacity'!$L18, 'Feeder inputs'!$L17, 0))</f>
        <v>0</v>
      </c>
      <c r="AF63" s="30">
        <f>IF(SUM($C63:AE63)&lt;'Feeder inputs'!$K17, IF(AF41&gt;='Intrinsic hosting capacity'!$G18, 'Feeder inputs'!$K17, 0), IF(AF41&gt;'Intrinsic hosting capacity'!$L18, 'Feeder inputs'!$L17, 0))</f>
        <v>0</v>
      </c>
    </row>
    <row r="64" spans="2:32" x14ac:dyDescent="0.35">
      <c r="B64" s="33" t="s">
        <v>28</v>
      </c>
      <c r="C64" t="s">
        <v>119</v>
      </c>
      <c r="D64">
        <f>IF(SUM($C64:C64)&lt;'Feeder inputs'!$K18, IF(D42&gt;='Intrinsic hosting capacity'!$G19, 'Feeder inputs'!$K18, 0), IF(D42&gt;'Intrinsic hosting capacity'!$L19, 'Feeder inputs'!$L18, 0))</f>
        <v>0</v>
      </c>
      <c r="E64">
        <f>IF(SUM($C64:D64)&lt;'Feeder inputs'!$K18, IF(E42&gt;='Intrinsic hosting capacity'!$G19, 'Feeder inputs'!$K18, 0), IF(E42&gt;'Intrinsic hosting capacity'!$L19, 'Feeder inputs'!$L18, 0))</f>
        <v>0</v>
      </c>
      <c r="F64">
        <f>IF(SUM($C64:E64)&lt;'Feeder inputs'!$K18, IF(F42&gt;='Intrinsic hosting capacity'!$G19, 'Feeder inputs'!$K18, 0), IF(F42&gt;'Intrinsic hosting capacity'!$L19, 'Feeder inputs'!$L18, 0))</f>
        <v>0</v>
      </c>
      <c r="G64">
        <f>IF(SUM($C64:F64)&lt;'Feeder inputs'!$K18, IF(G42&gt;='Intrinsic hosting capacity'!$G19, 'Feeder inputs'!$K18, 0), IF(G42&gt;'Intrinsic hosting capacity'!$L19, 'Feeder inputs'!$L18, 0))</f>
        <v>0</v>
      </c>
      <c r="H64">
        <f>IF(SUM($C64:G64)&lt;'Feeder inputs'!$K18, IF(H42&gt;='Intrinsic hosting capacity'!$G19, 'Feeder inputs'!$K18, 0), IF(H42&gt;'Intrinsic hosting capacity'!$L19, 'Feeder inputs'!$L18, 0))</f>
        <v>0</v>
      </c>
      <c r="I64">
        <f>IF(SUM($C64:H64)&lt;'Feeder inputs'!$K18, IF(I42&gt;='Intrinsic hosting capacity'!$G19, 'Feeder inputs'!$K18, 0), IF(I42&gt;'Intrinsic hosting capacity'!$L19, 'Feeder inputs'!$L18, 0))</f>
        <v>0</v>
      </c>
      <c r="J64">
        <f>IF(SUM($C64:I64)&lt;'Feeder inputs'!$K18, IF(J42&gt;='Intrinsic hosting capacity'!$G19, 'Feeder inputs'!$K18, 0), IF(J42&gt;'Intrinsic hosting capacity'!$L19, 'Feeder inputs'!$L18, 0))</f>
        <v>0</v>
      </c>
      <c r="K64">
        <f>IF(SUM($C64:J64)&lt;'Feeder inputs'!$K18, IF(K42&gt;='Intrinsic hosting capacity'!$G19, 'Feeder inputs'!$K18, 0), IF(K42&gt;'Intrinsic hosting capacity'!$L19, 'Feeder inputs'!$L18, 0))</f>
        <v>0</v>
      </c>
      <c r="L64">
        <f>IF(SUM($C64:K64)&lt;'Feeder inputs'!$K18, IF(L42&gt;='Intrinsic hosting capacity'!$G19, 'Feeder inputs'!$K18, 0), IF(L42&gt;'Intrinsic hosting capacity'!$L19, 'Feeder inputs'!$L18, 0))</f>
        <v>0</v>
      </c>
      <c r="M64">
        <f>IF(SUM($C64:L64)&lt;'Feeder inputs'!$K18, IF(M42&gt;='Intrinsic hosting capacity'!$G19, 'Feeder inputs'!$K18, 0), IF(M42&gt;'Intrinsic hosting capacity'!$L19, 'Feeder inputs'!$L18, 0))</f>
        <v>0</v>
      </c>
      <c r="N64">
        <f>IF(SUM($C64:M64)&lt;'Feeder inputs'!$K18, IF(N42&gt;='Intrinsic hosting capacity'!$G19, 'Feeder inputs'!$K18, 0), IF(N42&gt;'Intrinsic hosting capacity'!$L19, 'Feeder inputs'!$L18, 0))</f>
        <v>0</v>
      </c>
      <c r="O64">
        <f>IF(SUM($C64:N64)&lt;'Feeder inputs'!$K18, IF(O42&gt;='Intrinsic hosting capacity'!$G19, 'Feeder inputs'!$K18, 0), IF(O42&gt;'Intrinsic hosting capacity'!$L19, 'Feeder inputs'!$L18, 0))</f>
        <v>0</v>
      </c>
      <c r="P64">
        <f>IF(SUM($C64:O64)&lt;'Feeder inputs'!$K18, IF(P42&gt;='Intrinsic hosting capacity'!$G19, 'Feeder inputs'!$K18, 0), IF(P42&gt;'Intrinsic hosting capacity'!$L19, 'Feeder inputs'!$L18, 0))</f>
        <v>0</v>
      </c>
      <c r="Q64">
        <f>IF(SUM($C64:P64)&lt;'Feeder inputs'!$K18, IF(Q42&gt;='Intrinsic hosting capacity'!$G19, 'Feeder inputs'!$K18, 0), IF(Q42&gt;'Intrinsic hosting capacity'!$L19, 'Feeder inputs'!$L18, 0))</f>
        <v>0</v>
      </c>
      <c r="R64">
        <f>IF(SUM($C64:Q64)&lt;'Feeder inputs'!$K18, IF(R42&gt;='Intrinsic hosting capacity'!$G19, 'Feeder inputs'!$K18, 0), IF(R42&gt;'Intrinsic hosting capacity'!$L19, 'Feeder inputs'!$L18, 0))</f>
        <v>0</v>
      </c>
      <c r="S64">
        <f>IF(SUM($C64:R64)&lt;'Feeder inputs'!$K18, IF(S42&gt;='Intrinsic hosting capacity'!$G19, 'Feeder inputs'!$K18, 0), IF(S42&gt;'Intrinsic hosting capacity'!$L19, 'Feeder inputs'!$L18, 0))</f>
        <v>0</v>
      </c>
      <c r="T64">
        <f>IF(SUM($C64:S64)&lt;'Feeder inputs'!$K18, IF(T42&gt;='Intrinsic hosting capacity'!$G19, 'Feeder inputs'!$K18, 0), IF(T42&gt;'Intrinsic hosting capacity'!$L19, 'Feeder inputs'!$L18, 0))</f>
        <v>0</v>
      </c>
      <c r="U64">
        <f>IF(SUM($C64:T64)&lt;'Feeder inputs'!$K18, IF(U42&gt;='Intrinsic hosting capacity'!$G19, 'Feeder inputs'!$K18, 0), IF(U42&gt;'Intrinsic hosting capacity'!$L19, 'Feeder inputs'!$L18, 0))</f>
        <v>0</v>
      </c>
      <c r="V64">
        <f>IF(SUM($C64:U64)&lt;'Feeder inputs'!$K18, IF(V42&gt;='Intrinsic hosting capacity'!$G19, 'Feeder inputs'!$K18, 0), IF(V42&gt;'Intrinsic hosting capacity'!$L19, 'Feeder inputs'!$L18, 0))</f>
        <v>0</v>
      </c>
      <c r="W64">
        <f>IF(SUM($C64:V64)&lt;'Feeder inputs'!$K18, IF(W42&gt;='Intrinsic hosting capacity'!$G19, 'Feeder inputs'!$K18, 0), IF(W42&gt;'Intrinsic hosting capacity'!$L19, 'Feeder inputs'!$L18, 0))</f>
        <v>0</v>
      </c>
      <c r="X64">
        <f>IF(SUM($C64:W64)&lt;'Feeder inputs'!$K18, IF(X42&gt;='Intrinsic hosting capacity'!$G19, 'Feeder inputs'!$K18, 0), IF(X42&gt;'Intrinsic hosting capacity'!$L19, 'Feeder inputs'!$L18, 0))</f>
        <v>0</v>
      </c>
      <c r="Y64">
        <f>IF(SUM($C64:X64)&lt;'Feeder inputs'!$K18, IF(Y42&gt;='Intrinsic hosting capacity'!$G19, 'Feeder inputs'!$K18, 0), IF(Y42&gt;'Intrinsic hosting capacity'!$L19, 'Feeder inputs'!$L18, 0))</f>
        <v>0</v>
      </c>
      <c r="Z64">
        <f>IF(SUM($C64:Y64)&lt;'Feeder inputs'!$K18, IF(Z42&gt;='Intrinsic hosting capacity'!$G19, 'Feeder inputs'!$K18, 0), IF(Z42&gt;'Intrinsic hosting capacity'!$L19, 'Feeder inputs'!$L18, 0))</f>
        <v>0</v>
      </c>
      <c r="AA64">
        <f>IF(SUM($C64:Z64)&lt;'Feeder inputs'!$K18, IF(AA42&gt;='Intrinsic hosting capacity'!$G19, 'Feeder inputs'!$K18, 0), IF(AA42&gt;'Intrinsic hosting capacity'!$L19, 'Feeder inputs'!$L18, 0))</f>
        <v>0</v>
      </c>
      <c r="AB64">
        <f>IF(SUM($C64:AA64)&lt;'Feeder inputs'!$K18, IF(AB42&gt;='Intrinsic hosting capacity'!$G19, 'Feeder inputs'!$K18, 0), IF(AB42&gt;'Intrinsic hosting capacity'!$L19, 'Feeder inputs'!$L18, 0))</f>
        <v>0</v>
      </c>
      <c r="AC64">
        <f>IF(SUM($C64:AB64)&lt;'Feeder inputs'!$K18, IF(AC42&gt;='Intrinsic hosting capacity'!$G19, 'Feeder inputs'!$K18, 0), IF(AC42&gt;'Intrinsic hosting capacity'!$L19, 'Feeder inputs'!$L18, 0))</f>
        <v>0</v>
      </c>
      <c r="AD64">
        <f>IF(SUM($C64:AC64)&lt;'Feeder inputs'!$K18, IF(AD42&gt;='Intrinsic hosting capacity'!$G19, 'Feeder inputs'!$K18, 0), IF(AD42&gt;'Intrinsic hosting capacity'!$L19, 'Feeder inputs'!$L18, 0))</f>
        <v>0</v>
      </c>
      <c r="AE64">
        <f>IF(SUM($C64:AD64)&lt;'Feeder inputs'!$K18, IF(AE42&gt;='Intrinsic hosting capacity'!$G19, 'Feeder inputs'!$K18, 0), IF(AE42&gt;'Intrinsic hosting capacity'!$L19, 'Feeder inputs'!$L18, 0))</f>
        <v>150000</v>
      </c>
      <c r="AF64" s="30">
        <f>IF(SUM($C64:AE64)&lt;'Feeder inputs'!$K18, IF(AF42&gt;='Intrinsic hosting capacity'!$G19, 'Feeder inputs'!$K18, 0), IF(AF42&gt;'Intrinsic hosting capacity'!$L19, 'Feeder inputs'!$L18, 0))</f>
        <v>0</v>
      </c>
    </row>
    <row r="65" spans="2:32" x14ac:dyDescent="0.35">
      <c r="B65" s="33" t="s">
        <v>29</v>
      </c>
      <c r="C65" t="s">
        <v>119</v>
      </c>
      <c r="D65">
        <f>IF(SUM($C65:C65)&lt;'Feeder inputs'!$K19, IF(D43&gt;='Intrinsic hosting capacity'!$G20, 'Feeder inputs'!$K19, 0), IF(D43&gt;'Intrinsic hosting capacity'!$L20, 'Feeder inputs'!$L19, 0))</f>
        <v>0</v>
      </c>
      <c r="E65">
        <f>IF(SUM($C65:D65)&lt;'Feeder inputs'!$K19, IF(E43&gt;='Intrinsic hosting capacity'!$G20, 'Feeder inputs'!$K19, 0), IF(E43&gt;'Intrinsic hosting capacity'!$L20, 'Feeder inputs'!$L19, 0))</f>
        <v>0</v>
      </c>
      <c r="F65">
        <f>IF(SUM($C65:E65)&lt;'Feeder inputs'!$K19, IF(F43&gt;='Intrinsic hosting capacity'!$G20, 'Feeder inputs'!$K19, 0), IF(F43&gt;'Intrinsic hosting capacity'!$L20, 'Feeder inputs'!$L19, 0))</f>
        <v>0</v>
      </c>
      <c r="G65">
        <f>IF(SUM($C65:F65)&lt;'Feeder inputs'!$K19, IF(G43&gt;='Intrinsic hosting capacity'!$G20, 'Feeder inputs'!$K19, 0), IF(G43&gt;'Intrinsic hosting capacity'!$L20, 'Feeder inputs'!$L19, 0))</f>
        <v>0</v>
      </c>
      <c r="H65">
        <f>IF(SUM($C65:G65)&lt;'Feeder inputs'!$K19, IF(H43&gt;='Intrinsic hosting capacity'!$G20, 'Feeder inputs'!$K19, 0), IF(H43&gt;'Intrinsic hosting capacity'!$L20, 'Feeder inputs'!$L19, 0))</f>
        <v>0</v>
      </c>
      <c r="I65">
        <f>IF(SUM($C65:H65)&lt;'Feeder inputs'!$K19, IF(I43&gt;='Intrinsic hosting capacity'!$G20, 'Feeder inputs'!$K19, 0), IF(I43&gt;'Intrinsic hosting capacity'!$L20, 'Feeder inputs'!$L19, 0))</f>
        <v>0</v>
      </c>
      <c r="J65">
        <f>IF(SUM($C65:I65)&lt;'Feeder inputs'!$K19, IF(J43&gt;='Intrinsic hosting capacity'!$G20, 'Feeder inputs'!$K19, 0), IF(J43&gt;'Intrinsic hosting capacity'!$L20, 'Feeder inputs'!$L19, 0))</f>
        <v>40000</v>
      </c>
      <c r="K65">
        <f>IF(SUM($C65:J65)&lt;'Feeder inputs'!$K19, IF(K43&gt;='Intrinsic hosting capacity'!$G20, 'Feeder inputs'!$K19, 0), IF(K43&gt;'Intrinsic hosting capacity'!$L20, 'Feeder inputs'!$L19, 0))</f>
        <v>0</v>
      </c>
      <c r="L65">
        <f>IF(SUM($C65:K65)&lt;'Feeder inputs'!$K19, IF(L43&gt;='Intrinsic hosting capacity'!$G20, 'Feeder inputs'!$K19, 0), IF(L43&gt;'Intrinsic hosting capacity'!$L20, 'Feeder inputs'!$L19, 0))</f>
        <v>0</v>
      </c>
      <c r="M65">
        <f>IF(SUM($C65:L65)&lt;'Feeder inputs'!$K19, IF(M43&gt;='Intrinsic hosting capacity'!$G20, 'Feeder inputs'!$K19, 0), IF(M43&gt;'Intrinsic hosting capacity'!$L20, 'Feeder inputs'!$L19, 0))</f>
        <v>0</v>
      </c>
      <c r="N65">
        <f>IF(SUM($C65:M65)&lt;'Feeder inputs'!$K19, IF(N43&gt;='Intrinsic hosting capacity'!$G20, 'Feeder inputs'!$K19, 0), IF(N43&gt;'Intrinsic hosting capacity'!$L20, 'Feeder inputs'!$L19, 0))</f>
        <v>0</v>
      </c>
      <c r="O65">
        <f>IF(SUM($C65:N65)&lt;'Feeder inputs'!$K19, IF(O43&gt;='Intrinsic hosting capacity'!$G20, 'Feeder inputs'!$K19, 0), IF(O43&gt;'Intrinsic hosting capacity'!$L20, 'Feeder inputs'!$L19, 0))</f>
        <v>0</v>
      </c>
      <c r="P65">
        <f>IF(SUM($C65:O65)&lt;'Feeder inputs'!$K19, IF(P43&gt;='Intrinsic hosting capacity'!$G20, 'Feeder inputs'!$K19, 0), IF(P43&gt;'Intrinsic hosting capacity'!$L20, 'Feeder inputs'!$L19, 0))</f>
        <v>0</v>
      </c>
      <c r="Q65">
        <f>IF(SUM($C65:P65)&lt;'Feeder inputs'!$K19, IF(Q43&gt;='Intrinsic hosting capacity'!$G20, 'Feeder inputs'!$K19, 0), IF(Q43&gt;'Intrinsic hosting capacity'!$L20, 'Feeder inputs'!$L19, 0))</f>
        <v>0</v>
      </c>
      <c r="R65">
        <f>IF(SUM($C65:Q65)&lt;'Feeder inputs'!$K19, IF(R43&gt;='Intrinsic hosting capacity'!$G20, 'Feeder inputs'!$K19, 0), IF(R43&gt;'Intrinsic hosting capacity'!$L20, 'Feeder inputs'!$L19, 0))</f>
        <v>0</v>
      </c>
      <c r="S65">
        <f>IF(SUM($C65:R65)&lt;'Feeder inputs'!$K19, IF(S43&gt;='Intrinsic hosting capacity'!$G20, 'Feeder inputs'!$K19, 0), IF(S43&gt;'Intrinsic hosting capacity'!$L20, 'Feeder inputs'!$L19, 0))</f>
        <v>0</v>
      </c>
      <c r="T65">
        <f>IF(SUM($C65:S65)&lt;'Feeder inputs'!$K19, IF(T43&gt;='Intrinsic hosting capacity'!$G20, 'Feeder inputs'!$K19, 0), IF(T43&gt;'Intrinsic hosting capacity'!$L20, 'Feeder inputs'!$L19, 0))</f>
        <v>0</v>
      </c>
      <c r="U65">
        <f>IF(SUM($C65:T65)&lt;'Feeder inputs'!$K19, IF(U43&gt;='Intrinsic hosting capacity'!$G20, 'Feeder inputs'!$K19, 0), IF(U43&gt;'Intrinsic hosting capacity'!$L20, 'Feeder inputs'!$L19, 0))</f>
        <v>0</v>
      </c>
      <c r="V65">
        <f>IF(SUM($C65:U65)&lt;'Feeder inputs'!$K19, IF(V43&gt;='Intrinsic hosting capacity'!$G20, 'Feeder inputs'!$K19, 0), IF(V43&gt;'Intrinsic hosting capacity'!$L20, 'Feeder inputs'!$L19, 0))</f>
        <v>0</v>
      </c>
      <c r="W65">
        <f>IF(SUM($C65:V65)&lt;'Feeder inputs'!$K19, IF(W43&gt;='Intrinsic hosting capacity'!$G20, 'Feeder inputs'!$K19, 0), IF(W43&gt;'Intrinsic hosting capacity'!$L20, 'Feeder inputs'!$L19, 0))</f>
        <v>0</v>
      </c>
      <c r="X65">
        <f>IF(SUM($C65:W65)&lt;'Feeder inputs'!$K19, IF(X43&gt;='Intrinsic hosting capacity'!$G20, 'Feeder inputs'!$K19, 0), IF(X43&gt;'Intrinsic hosting capacity'!$L20, 'Feeder inputs'!$L19, 0))</f>
        <v>0</v>
      </c>
      <c r="Y65">
        <f>IF(SUM($C65:X65)&lt;'Feeder inputs'!$K19, IF(Y43&gt;='Intrinsic hosting capacity'!$G20, 'Feeder inputs'!$K19, 0), IF(Y43&gt;'Intrinsic hosting capacity'!$L20, 'Feeder inputs'!$L19, 0))</f>
        <v>0</v>
      </c>
      <c r="Z65">
        <f>IF(SUM($C65:Y65)&lt;'Feeder inputs'!$K19, IF(Z43&gt;='Intrinsic hosting capacity'!$G20, 'Feeder inputs'!$K19, 0), IF(Z43&gt;'Intrinsic hosting capacity'!$L20, 'Feeder inputs'!$L19, 0))</f>
        <v>0</v>
      </c>
      <c r="AA65">
        <f>IF(SUM($C65:Z65)&lt;'Feeder inputs'!$K19, IF(AA43&gt;='Intrinsic hosting capacity'!$G20, 'Feeder inputs'!$K19, 0), IF(AA43&gt;'Intrinsic hosting capacity'!$L20, 'Feeder inputs'!$L19, 0))</f>
        <v>0</v>
      </c>
      <c r="AB65">
        <f>IF(SUM($C65:AA65)&lt;'Feeder inputs'!$K19, IF(AB43&gt;='Intrinsic hosting capacity'!$G20, 'Feeder inputs'!$K19, 0), IF(AB43&gt;'Intrinsic hosting capacity'!$L20, 'Feeder inputs'!$L19, 0))</f>
        <v>0</v>
      </c>
      <c r="AC65">
        <f>IF(SUM($C65:AB65)&lt;'Feeder inputs'!$K19, IF(AC43&gt;='Intrinsic hosting capacity'!$G20, 'Feeder inputs'!$K19, 0), IF(AC43&gt;'Intrinsic hosting capacity'!$L20, 'Feeder inputs'!$L19, 0))</f>
        <v>0</v>
      </c>
      <c r="AD65">
        <f>IF(SUM($C65:AC65)&lt;'Feeder inputs'!$K19, IF(AD43&gt;='Intrinsic hosting capacity'!$G20, 'Feeder inputs'!$K19, 0), IF(AD43&gt;'Intrinsic hosting capacity'!$L20, 'Feeder inputs'!$L19, 0))</f>
        <v>0</v>
      </c>
      <c r="AE65">
        <f>IF(SUM($C65:AD65)&lt;'Feeder inputs'!$K19, IF(AE43&gt;='Intrinsic hosting capacity'!$G20, 'Feeder inputs'!$K19, 0), IF(AE43&gt;'Intrinsic hosting capacity'!$L20, 'Feeder inputs'!$L19, 0))</f>
        <v>0</v>
      </c>
      <c r="AF65" s="30">
        <f>IF(SUM($C65:AE65)&lt;'Feeder inputs'!$K19, IF(AF43&gt;='Intrinsic hosting capacity'!$G20, 'Feeder inputs'!$K19, 0), IF(AF43&gt;'Intrinsic hosting capacity'!$L20, 'Feeder inputs'!$L19, 0))</f>
        <v>0</v>
      </c>
    </row>
    <row r="66" spans="2:32" ht="15" thickBot="1" x14ac:dyDescent="0.4">
      <c r="B66" s="35" t="s">
        <v>116</v>
      </c>
      <c r="C66" t="s">
        <v>119</v>
      </c>
      <c r="D66" s="36">
        <f>SUM(D48:D65)</f>
        <v>150000</v>
      </c>
      <c r="E66" s="36">
        <f t="shared" ref="E66:AF66" si="88">SUM(E48:E65)</f>
        <v>165000</v>
      </c>
      <c r="F66" s="36">
        <f t="shared" si="88"/>
        <v>165000</v>
      </c>
      <c r="G66" s="36">
        <f t="shared" si="88"/>
        <v>0</v>
      </c>
      <c r="H66" s="36">
        <f t="shared" si="88"/>
        <v>0</v>
      </c>
      <c r="I66" s="36">
        <f t="shared" si="88"/>
        <v>125000</v>
      </c>
      <c r="J66" s="36">
        <f t="shared" si="88"/>
        <v>40000</v>
      </c>
      <c r="K66" s="36">
        <f t="shared" si="88"/>
        <v>0</v>
      </c>
      <c r="L66" s="36">
        <f t="shared" si="88"/>
        <v>0</v>
      </c>
      <c r="M66" s="36">
        <f t="shared" si="88"/>
        <v>0</v>
      </c>
      <c r="N66" s="36">
        <f t="shared" si="88"/>
        <v>0</v>
      </c>
      <c r="O66" s="36">
        <f t="shared" si="88"/>
        <v>0</v>
      </c>
      <c r="P66" s="36">
        <f t="shared" si="88"/>
        <v>200000</v>
      </c>
      <c r="Q66" s="36">
        <f t="shared" si="88"/>
        <v>250000</v>
      </c>
      <c r="R66" s="36">
        <f t="shared" si="88"/>
        <v>0</v>
      </c>
      <c r="S66" s="36">
        <f t="shared" si="88"/>
        <v>0</v>
      </c>
      <c r="T66" s="36">
        <f t="shared" si="88"/>
        <v>0</v>
      </c>
      <c r="U66" s="36">
        <f t="shared" si="88"/>
        <v>0</v>
      </c>
      <c r="V66" s="36">
        <f t="shared" si="88"/>
        <v>125000</v>
      </c>
      <c r="W66" s="36">
        <f t="shared" si="88"/>
        <v>125000</v>
      </c>
      <c r="X66" s="36">
        <f t="shared" si="88"/>
        <v>315000</v>
      </c>
      <c r="Y66" s="36">
        <f t="shared" si="88"/>
        <v>125000</v>
      </c>
      <c r="Z66" s="36">
        <f t="shared" si="88"/>
        <v>275000</v>
      </c>
      <c r="AA66" s="36">
        <f t="shared" si="88"/>
        <v>125000</v>
      </c>
      <c r="AB66" s="36">
        <f t="shared" si="88"/>
        <v>125000</v>
      </c>
      <c r="AC66" s="36">
        <f t="shared" si="88"/>
        <v>125000</v>
      </c>
      <c r="AD66" s="36">
        <f t="shared" si="88"/>
        <v>175000</v>
      </c>
      <c r="AE66" s="36">
        <f t="shared" si="88"/>
        <v>370000</v>
      </c>
      <c r="AF66" s="38">
        <f t="shared" si="88"/>
        <v>125000</v>
      </c>
    </row>
    <row r="67" spans="2:32" ht="15" thickBot="1" x14ac:dyDescent="0.4">
      <c r="B67" s="23"/>
    </row>
    <row r="68" spans="2:32" x14ac:dyDescent="0.35">
      <c r="B68" s="25"/>
      <c r="C68" s="26"/>
      <c r="D68" s="27" t="s">
        <v>120</v>
      </c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8"/>
    </row>
    <row r="69" spans="2:32" x14ac:dyDescent="0.35">
      <c r="B69" s="98" t="s">
        <v>63</v>
      </c>
      <c r="C69" s="97"/>
      <c r="D69" s="97">
        <v>2022</v>
      </c>
      <c r="E69" s="97">
        <f>D69+1</f>
        <v>2023</v>
      </c>
      <c r="F69" s="97">
        <f t="shared" ref="F69" si="89">E69+1</f>
        <v>2024</v>
      </c>
      <c r="G69" s="97">
        <f t="shared" ref="G69" si="90">F69+1</f>
        <v>2025</v>
      </c>
      <c r="H69" s="97">
        <f t="shared" ref="H69" si="91">G69+1</f>
        <v>2026</v>
      </c>
      <c r="I69" s="97">
        <f t="shared" ref="I69" si="92">H69+1</f>
        <v>2027</v>
      </c>
      <c r="J69" s="97">
        <f t="shared" ref="J69" si="93">I69+1</f>
        <v>2028</v>
      </c>
      <c r="K69" s="97">
        <f t="shared" ref="K69" si="94">J69+1</f>
        <v>2029</v>
      </c>
      <c r="L69" s="97">
        <f t="shared" ref="L69" si="95">K69+1</f>
        <v>2030</v>
      </c>
      <c r="M69" s="97">
        <f t="shared" ref="M69" si="96">L69+1</f>
        <v>2031</v>
      </c>
      <c r="N69" s="97">
        <f t="shared" ref="N69" si="97">M69+1</f>
        <v>2032</v>
      </c>
      <c r="O69" s="97">
        <f t="shared" ref="O69" si="98">N69+1</f>
        <v>2033</v>
      </c>
      <c r="P69" s="97">
        <f t="shared" ref="P69" si="99">O69+1</f>
        <v>2034</v>
      </c>
      <c r="Q69" s="97">
        <f t="shared" ref="Q69" si="100">P69+1</f>
        <v>2035</v>
      </c>
      <c r="R69" s="97">
        <f t="shared" ref="R69" si="101">Q69+1</f>
        <v>2036</v>
      </c>
      <c r="S69" s="97">
        <f t="shared" ref="S69" si="102">R69+1</f>
        <v>2037</v>
      </c>
      <c r="T69" s="97">
        <f t="shared" ref="T69" si="103">S69+1</f>
        <v>2038</v>
      </c>
      <c r="U69" s="97">
        <f t="shared" ref="U69" si="104">T69+1</f>
        <v>2039</v>
      </c>
      <c r="V69" s="97">
        <f t="shared" ref="V69" si="105">U69+1</f>
        <v>2040</v>
      </c>
      <c r="W69" s="97">
        <f t="shared" ref="W69" si="106">V69+1</f>
        <v>2041</v>
      </c>
      <c r="X69" s="97">
        <f t="shared" ref="X69" si="107">W69+1</f>
        <v>2042</v>
      </c>
      <c r="Y69" s="97">
        <f t="shared" ref="Y69" si="108">X69+1</f>
        <v>2043</v>
      </c>
      <c r="Z69" s="97">
        <f t="shared" ref="Z69" si="109">Y69+1</f>
        <v>2044</v>
      </c>
      <c r="AA69" s="97">
        <f t="shared" ref="AA69" si="110">Z69+1</f>
        <v>2045</v>
      </c>
      <c r="AB69" s="97">
        <f t="shared" ref="AB69" si="111">AA69+1</f>
        <v>2046</v>
      </c>
      <c r="AC69" s="97">
        <f t="shared" ref="AC69" si="112">AB69+1</f>
        <v>2047</v>
      </c>
      <c r="AD69" s="97">
        <f t="shared" ref="AD69" si="113">AC69+1</f>
        <v>2048</v>
      </c>
      <c r="AE69" s="97">
        <f t="shared" ref="AE69" si="114">AD69+1</f>
        <v>2049</v>
      </c>
      <c r="AF69" s="99">
        <f t="shared" ref="AF69" si="115">AE69+1</f>
        <v>2050</v>
      </c>
    </row>
    <row r="70" spans="2:32" x14ac:dyDescent="0.35">
      <c r="B70" s="31" t="s">
        <v>15</v>
      </c>
      <c r="C70" t="s">
        <v>119</v>
      </c>
      <c r="D70" s="24">
        <f>-PMT(Scenario!$E$3, Scenario!$E$4,D48)</f>
        <v>0</v>
      </c>
      <c r="E70" s="24">
        <f>-PMT(Scenario!$E$3, Scenario!$E$4,E48)</f>
        <v>0</v>
      </c>
      <c r="F70" s="24">
        <f>-PMT(Scenario!$E$3, Scenario!$E$4,F48)</f>
        <v>0</v>
      </c>
      <c r="G70" s="24">
        <f>-PMT(Scenario!$E$3, Scenario!$E$4,G48)</f>
        <v>0</v>
      </c>
      <c r="H70" s="24">
        <f>-PMT(Scenario!$E$3, Scenario!$E$4,H48)</f>
        <v>0</v>
      </c>
      <c r="I70" s="24">
        <f>-PMT(Scenario!$E$3, Scenario!$E$4,I48)</f>
        <v>0</v>
      </c>
      <c r="J70" s="24">
        <f>-PMT(Scenario!$E$3, Scenario!$E$4,J48)</f>
        <v>0</v>
      </c>
      <c r="K70" s="24">
        <f>-PMT(Scenario!$E$3, Scenario!$E$4,K48)</f>
        <v>0</v>
      </c>
      <c r="L70" s="24">
        <f>-PMT(Scenario!$E$3, Scenario!$E$4,L48)</f>
        <v>0</v>
      </c>
      <c r="M70" s="24">
        <f>-PMT(Scenario!$E$3, Scenario!$E$4,M48)</f>
        <v>0</v>
      </c>
      <c r="N70" s="24">
        <f>-PMT(Scenario!$E$3, Scenario!$E$4,N48)</f>
        <v>0</v>
      </c>
      <c r="O70" s="24">
        <f>-PMT(Scenario!$E$3, Scenario!$E$4,O48)</f>
        <v>0</v>
      </c>
      <c r="P70" s="24">
        <f>-PMT(Scenario!$E$3, Scenario!$E$4,P48)</f>
        <v>0</v>
      </c>
      <c r="Q70" s="24">
        <f>-PMT(Scenario!$E$3, Scenario!$E$4,Q48)</f>
        <v>0</v>
      </c>
      <c r="R70" s="24">
        <f>-PMT(Scenario!$E$3, Scenario!$E$4,R48)</f>
        <v>0</v>
      </c>
      <c r="S70" s="24">
        <f>-PMT(Scenario!$E$3, Scenario!$E$4,S48)</f>
        <v>0</v>
      </c>
      <c r="T70" s="24">
        <f>-PMT(Scenario!$E$3, Scenario!$E$4,T48)</f>
        <v>0</v>
      </c>
      <c r="U70" s="24">
        <f>-PMT(Scenario!$E$3, Scenario!$E$4,U48)</f>
        <v>0</v>
      </c>
      <c r="V70" s="24">
        <f>-PMT(Scenario!$E$3, Scenario!$E$4,V48)</f>
        <v>0</v>
      </c>
      <c r="W70" s="24">
        <f>-PMT(Scenario!$E$3, Scenario!$E$4,W48)</f>
        <v>0</v>
      </c>
      <c r="X70" s="24">
        <f>-PMT(Scenario!$E$3, Scenario!$E$4,X48)</f>
        <v>0</v>
      </c>
      <c r="Y70" s="24">
        <f>-PMT(Scenario!$E$3, Scenario!$E$4,Y48)</f>
        <v>0</v>
      </c>
      <c r="Z70" s="24">
        <f>-PMT(Scenario!$E$3, Scenario!$E$4,Z48)</f>
        <v>0</v>
      </c>
      <c r="AA70" s="24">
        <f>-PMT(Scenario!$E$3, Scenario!$E$4,AA48)</f>
        <v>0</v>
      </c>
      <c r="AB70" s="24">
        <f>-PMT(Scenario!$E$3, Scenario!$E$4,AB48)</f>
        <v>0</v>
      </c>
      <c r="AC70" s="24">
        <f>-PMT(Scenario!$E$3, Scenario!$E$4,AC48)</f>
        <v>0</v>
      </c>
      <c r="AD70" s="24">
        <f>-PMT(Scenario!$E$3, Scenario!$E$4,AD48)</f>
        <v>0</v>
      </c>
      <c r="AE70" s="24">
        <f>-PMT(Scenario!$E$3, Scenario!$E$4,AE48)</f>
        <v>0</v>
      </c>
      <c r="AF70" s="42">
        <f>-PMT(Scenario!$E$3, Scenario!$E$4,AF48)</f>
        <v>0</v>
      </c>
    </row>
    <row r="71" spans="2:32" x14ac:dyDescent="0.35">
      <c r="B71" s="33" t="s">
        <v>16</v>
      </c>
      <c r="C71" t="s">
        <v>119</v>
      </c>
      <c r="D71" s="24">
        <f>-PMT(Scenario!$E$3, Scenario!$E$4,D49)</f>
        <v>0</v>
      </c>
      <c r="E71" s="24">
        <f>-PMT(Scenario!$E$3, Scenario!$E$4,E49)</f>
        <v>0</v>
      </c>
      <c r="F71" s="24">
        <f>-PMT(Scenario!$E$3, Scenario!$E$4,F49)</f>
        <v>0</v>
      </c>
      <c r="G71" s="24">
        <f>-PMT(Scenario!$E$3, Scenario!$E$4,G49)</f>
        <v>0</v>
      </c>
      <c r="H71" s="24">
        <f>-PMT(Scenario!$E$3, Scenario!$E$4,H49)</f>
        <v>0</v>
      </c>
      <c r="I71" s="24">
        <f>-PMT(Scenario!$E$3, Scenario!$E$4,I49)</f>
        <v>0</v>
      </c>
      <c r="J71" s="24">
        <f>-PMT(Scenario!$E$3, Scenario!$E$4,J49)</f>
        <v>0</v>
      </c>
      <c r="K71" s="24">
        <f>-PMT(Scenario!$E$3, Scenario!$E$4,K49)</f>
        <v>0</v>
      </c>
      <c r="L71" s="24">
        <f>-PMT(Scenario!$E$3, Scenario!$E$4,L49)</f>
        <v>0</v>
      </c>
      <c r="M71" s="24">
        <f>-PMT(Scenario!$E$3, Scenario!$E$4,M49)</f>
        <v>0</v>
      </c>
      <c r="N71" s="24">
        <f>-PMT(Scenario!$E$3, Scenario!$E$4,N49)</f>
        <v>0</v>
      </c>
      <c r="O71" s="24">
        <f>-PMT(Scenario!$E$3, Scenario!$E$4,O49)</f>
        <v>0</v>
      </c>
      <c r="P71" s="24">
        <f>-PMT(Scenario!$E$3, Scenario!$E$4,P49)</f>
        <v>0</v>
      </c>
      <c r="Q71" s="24">
        <f>-PMT(Scenario!$E$3, Scenario!$E$4,Q49)</f>
        <v>0</v>
      </c>
      <c r="R71" s="24">
        <f>-PMT(Scenario!$E$3, Scenario!$E$4,R49)</f>
        <v>0</v>
      </c>
      <c r="S71" s="24">
        <f>-PMT(Scenario!$E$3, Scenario!$E$4,S49)</f>
        <v>0</v>
      </c>
      <c r="T71" s="24">
        <f>-PMT(Scenario!$E$3, Scenario!$E$4,T49)</f>
        <v>0</v>
      </c>
      <c r="U71" s="24">
        <f>-PMT(Scenario!$E$3, Scenario!$E$4,U49)</f>
        <v>0</v>
      </c>
      <c r="V71" s="24">
        <f>-PMT(Scenario!$E$3, Scenario!$E$4,V49)</f>
        <v>0</v>
      </c>
      <c r="W71" s="24">
        <f>-PMT(Scenario!$E$3, Scenario!$E$4,W49)</f>
        <v>0</v>
      </c>
      <c r="X71" s="24">
        <f>-PMT(Scenario!$E$3, Scenario!$E$4,X49)</f>
        <v>0</v>
      </c>
      <c r="Y71" s="24">
        <f>-PMT(Scenario!$E$3, Scenario!$E$4,Y49)</f>
        <v>0</v>
      </c>
      <c r="Z71" s="24">
        <f>-PMT(Scenario!$E$3, Scenario!$E$4,Z49)</f>
        <v>0</v>
      </c>
      <c r="AA71" s="24">
        <f>-PMT(Scenario!$E$3, Scenario!$E$4,AA49)</f>
        <v>0</v>
      </c>
      <c r="AB71" s="24">
        <f>-PMT(Scenario!$E$3, Scenario!$E$4,AB49)</f>
        <v>0</v>
      </c>
      <c r="AC71" s="24">
        <f>-PMT(Scenario!$E$3, Scenario!$E$4,AC49)</f>
        <v>0</v>
      </c>
      <c r="AD71" s="24">
        <f>-PMT(Scenario!$E$3, Scenario!$E$4,AD49)</f>
        <v>2015.3637823277738</v>
      </c>
      <c r="AE71" s="24">
        <f>-PMT(Scenario!$E$3, Scenario!$E$4,AE49)</f>
        <v>0</v>
      </c>
      <c r="AF71" s="42">
        <f>-PMT(Scenario!$E$3, Scenario!$E$4,AF49)</f>
        <v>0</v>
      </c>
    </row>
    <row r="72" spans="2:32" x14ac:dyDescent="0.35">
      <c r="B72" s="33" t="s">
        <v>17</v>
      </c>
      <c r="C72" t="s">
        <v>119</v>
      </c>
      <c r="D72" s="24">
        <f>-PMT(Scenario!$E$3, Scenario!$E$4,D50)</f>
        <v>0</v>
      </c>
      <c r="E72" s="24">
        <f>-PMT(Scenario!$E$3, Scenario!$E$4,E50)</f>
        <v>0</v>
      </c>
      <c r="F72" s="24">
        <f>-PMT(Scenario!$E$3, Scenario!$E$4,F50)</f>
        <v>0</v>
      </c>
      <c r="G72" s="24">
        <f>-PMT(Scenario!$E$3, Scenario!$E$4,G50)</f>
        <v>0</v>
      </c>
      <c r="H72" s="24">
        <f>-PMT(Scenario!$E$3, Scenario!$E$4,H50)</f>
        <v>0</v>
      </c>
      <c r="I72" s="24">
        <f>-PMT(Scenario!$E$3, Scenario!$E$4,I50)</f>
        <v>0</v>
      </c>
      <c r="J72" s="24">
        <f>-PMT(Scenario!$E$3, Scenario!$E$4,J50)</f>
        <v>0</v>
      </c>
      <c r="K72" s="24">
        <f>-PMT(Scenario!$E$3, Scenario!$E$4,K50)</f>
        <v>0</v>
      </c>
      <c r="L72" s="24">
        <f>-PMT(Scenario!$E$3, Scenario!$E$4,L50)</f>
        <v>0</v>
      </c>
      <c r="M72" s="24">
        <f>-PMT(Scenario!$E$3, Scenario!$E$4,M50)</f>
        <v>0</v>
      </c>
      <c r="N72" s="24">
        <f>-PMT(Scenario!$E$3, Scenario!$E$4,N50)</f>
        <v>0</v>
      </c>
      <c r="O72" s="24">
        <f>-PMT(Scenario!$E$3, Scenario!$E$4,O50)</f>
        <v>0</v>
      </c>
      <c r="P72" s="24">
        <f>-PMT(Scenario!$E$3, Scenario!$E$4,P50)</f>
        <v>0</v>
      </c>
      <c r="Q72" s="24">
        <f>-PMT(Scenario!$E$3, Scenario!$E$4,Q50)</f>
        <v>8061.4551293110953</v>
      </c>
      <c r="R72" s="24">
        <f>-PMT(Scenario!$E$3, Scenario!$E$4,R50)</f>
        <v>0</v>
      </c>
      <c r="S72" s="24">
        <f>-PMT(Scenario!$E$3, Scenario!$E$4,S50)</f>
        <v>0</v>
      </c>
      <c r="T72" s="24">
        <f>-PMT(Scenario!$E$3, Scenario!$E$4,T50)</f>
        <v>0</v>
      </c>
      <c r="U72" s="24">
        <f>-PMT(Scenario!$E$3, Scenario!$E$4,U50)</f>
        <v>0</v>
      </c>
      <c r="V72" s="24">
        <f>-PMT(Scenario!$E$3, Scenario!$E$4,V50)</f>
        <v>0</v>
      </c>
      <c r="W72" s="24">
        <f>-PMT(Scenario!$E$3, Scenario!$E$4,W50)</f>
        <v>0</v>
      </c>
      <c r="X72" s="24">
        <f>-PMT(Scenario!$E$3, Scenario!$E$4,X50)</f>
        <v>0</v>
      </c>
      <c r="Y72" s="24">
        <f>-PMT(Scenario!$E$3, Scenario!$E$4,Y50)</f>
        <v>0</v>
      </c>
      <c r="Z72" s="24">
        <f>-PMT(Scenario!$E$3, Scenario!$E$4,Z50)</f>
        <v>0</v>
      </c>
      <c r="AA72" s="24">
        <f>-PMT(Scenario!$E$3, Scenario!$E$4,AA50)</f>
        <v>0</v>
      </c>
      <c r="AB72" s="24">
        <f>-PMT(Scenario!$E$3, Scenario!$E$4,AB50)</f>
        <v>0</v>
      </c>
      <c r="AC72" s="24">
        <f>-PMT(Scenario!$E$3, Scenario!$E$4,AC50)</f>
        <v>0</v>
      </c>
      <c r="AD72" s="24">
        <f>-PMT(Scenario!$E$3, Scenario!$E$4,AD50)</f>
        <v>0</v>
      </c>
      <c r="AE72" s="24">
        <f>-PMT(Scenario!$E$3, Scenario!$E$4,AE50)</f>
        <v>0</v>
      </c>
      <c r="AF72" s="42">
        <f>-PMT(Scenario!$E$3, Scenario!$E$4,AF50)</f>
        <v>0</v>
      </c>
    </row>
    <row r="73" spans="2:32" x14ac:dyDescent="0.35">
      <c r="B73" s="33" t="s">
        <v>18</v>
      </c>
      <c r="C73" t="s">
        <v>119</v>
      </c>
      <c r="D73" s="24">
        <f>-PMT(Scenario!$E$3, Scenario!$E$4,D51)</f>
        <v>0</v>
      </c>
      <c r="E73" s="24">
        <f>-PMT(Scenario!$E$3, Scenario!$E$4,E51)</f>
        <v>0</v>
      </c>
      <c r="F73" s="24">
        <f>-PMT(Scenario!$E$3, Scenario!$E$4,F51)</f>
        <v>0</v>
      </c>
      <c r="G73" s="24">
        <f>-PMT(Scenario!$E$3, Scenario!$E$4,G51)</f>
        <v>0</v>
      </c>
      <c r="H73" s="24">
        <f>-PMT(Scenario!$E$3, Scenario!$E$4,H51)</f>
        <v>0</v>
      </c>
      <c r="I73" s="24">
        <f>-PMT(Scenario!$E$3, Scenario!$E$4,I51)</f>
        <v>0</v>
      </c>
      <c r="J73" s="24">
        <f>-PMT(Scenario!$E$3, Scenario!$E$4,J51)</f>
        <v>0</v>
      </c>
      <c r="K73" s="24">
        <f>-PMT(Scenario!$E$3, Scenario!$E$4,K51)</f>
        <v>0</v>
      </c>
      <c r="L73" s="24">
        <f>-PMT(Scenario!$E$3, Scenario!$E$4,L51)</f>
        <v>0</v>
      </c>
      <c r="M73" s="24">
        <f>-PMT(Scenario!$E$3, Scenario!$E$4,M51)</f>
        <v>0</v>
      </c>
      <c r="N73" s="24">
        <f>-PMT(Scenario!$E$3, Scenario!$E$4,N51)</f>
        <v>0</v>
      </c>
      <c r="O73" s="24">
        <f>-PMT(Scenario!$E$3, Scenario!$E$4,O51)</f>
        <v>0</v>
      </c>
      <c r="P73" s="24">
        <f>-PMT(Scenario!$E$3, Scenario!$E$4,P51)</f>
        <v>0</v>
      </c>
      <c r="Q73" s="24">
        <f>-PMT(Scenario!$E$3, Scenario!$E$4,Q51)</f>
        <v>0</v>
      </c>
      <c r="R73" s="24">
        <f>-PMT(Scenario!$E$3, Scenario!$E$4,R51)</f>
        <v>0</v>
      </c>
      <c r="S73" s="24">
        <f>-PMT(Scenario!$E$3, Scenario!$E$4,S51)</f>
        <v>0</v>
      </c>
      <c r="T73" s="24">
        <f>-PMT(Scenario!$E$3, Scenario!$E$4,T51)</f>
        <v>0</v>
      </c>
      <c r="U73" s="24">
        <f>-PMT(Scenario!$E$3, Scenario!$E$4,U51)</f>
        <v>0</v>
      </c>
      <c r="V73" s="24">
        <f>-PMT(Scenario!$E$3, Scenario!$E$4,V51)</f>
        <v>0</v>
      </c>
      <c r="W73" s="24">
        <f>-PMT(Scenario!$E$3, Scenario!$E$4,W51)</f>
        <v>0</v>
      </c>
      <c r="X73" s="24">
        <f>-PMT(Scenario!$E$3, Scenario!$E$4,X51)</f>
        <v>0</v>
      </c>
      <c r="Y73" s="24">
        <f>-PMT(Scenario!$E$3, Scenario!$E$4,Y51)</f>
        <v>0</v>
      </c>
      <c r="Z73" s="24">
        <f>-PMT(Scenario!$E$3, Scenario!$E$4,Z51)</f>
        <v>0</v>
      </c>
      <c r="AA73" s="24">
        <f>-PMT(Scenario!$E$3, Scenario!$E$4,AA51)</f>
        <v>0</v>
      </c>
      <c r="AB73" s="24">
        <f>-PMT(Scenario!$E$3, Scenario!$E$4,AB51)</f>
        <v>0</v>
      </c>
      <c r="AC73" s="24">
        <f>-PMT(Scenario!$E$3, Scenario!$E$4,AC51)</f>
        <v>0</v>
      </c>
      <c r="AD73" s="24">
        <f>-PMT(Scenario!$E$3, Scenario!$E$4,AD51)</f>
        <v>0</v>
      </c>
      <c r="AE73" s="24">
        <f>-PMT(Scenario!$E$3, Scenario!$E$4,AE51)</f>
        <v>0</v>
      </c>
      <c r="AF73" s="42">
        <f>-PMT(Scenario!$E$3, Scenario!$E$4,AF51)</f>
        <v>0</v>
      </c>
    </row>
    <row r="74" spans="2:32" x14ac:dyDescent="0.35">
      <c r="B74" s="33" t="s">
        <v>19</v>
      </c>
      <c r="C74" t="s">
        <v>119</v>
      </c>
      <c r="D74" s="24">
        <f>-PMT(Scenario!$E$3, Scenario!$E$4,D52)</f>
        <v>0</v>
      </c>
      <c r="E74" s="24">
        <f>-PMT(Scenario!$E$3, Scenario!$E$4,E52)</f>
        <v>0</v>
      </c>
      <c r="F74" s="24">
        <f>-PMT(Scenario!$E$3, Scenario!$E$4,F52)</f>
        <v>0</v>
      </c>
      <c r="G74" s="24">
        <f>-PMT(Scenario!$E$3, Scenario!$E$4,G52)</f>
        <v>0</v>
      </c>
      <c r="H74" s="24">
        <f>-PMT(Scenario!$E$3, Scenario!$E$4,H52)</f>
        <v>0</v>
      </c>
      <c r="I74" s="24">
        <f>-PMT(Scenario!$E$3, Scenario!$E$4,I52)</f>
        <v>0</v>
      </c>
      <c r="J74" s="24">
        <f>-PMT(Scenario!$E$3, Scenario!$E$4,J52)</f>
        <v>0</v>
      </c>
      <c r="K74" s="24">
        <f>-PMT(Scenario!$E$3, Scenario!$E$4,K52)</f>
        <v>0</v>
      </c>
      <c r="L74" s="24">
        <f>-PMT(Scenario!$E$3, Scenario!$E$4,L52)</f>
        <v>0</v>
      </c>
      <c r="M74" s="24">
        <f>-PMT(Scenario!$E$3, Scenario!$E$4,M52)</f>
        <v>0</v>
      </c>
      <c r="N74" s="24">
        <f>-PMT(Scenario!$E$3, Scenario!$E$4,N52)</f>
        <v>0</v>
      </c>
      <c r="O74" s="24">
        <f>-PMT(Scenario!$E$3, Scenario!$E$4,O52)</f>
        <v>0</v>
      </c>
      <c r="P74" s="24">
        <f>-PMT(Scenario!$E$3, Scenario!$E$4,P52)</f>
        <v>0</v>
      </c>
      <c r="Q74" s="24">
        <f>-PMT(Scenario!$E$3, Scenario!$E$4,Q52)</f>
        <v>0</v>
      </c>
      <c r="R74" s="24">
        <f>-PMT(Scenario!$E$3, Scenario!$E$4,R52)</f>
        <v>0</v>
      </c>
      <c r="S74" s="24">
        <f>-PMT(Scenario!$E$3, Scenario!$E$4,S52)</f>
        <v>0</v>
      </c>
      <c r="T74" s="24">
        <f>-PMT(Scenario!$E$3, Scenario!$E$4,T52)</f>
        <v>0</v>
      </c>
      <c r="U74" s="24">
        <f>-PMT(Scenario!$E$3, Scenario!$E$4,U52)</f>
        <v>0</v>
      </c>
      <c r="V74" s="24">
        <f>-PMT(Scenario!$E$3, Scenario!$E$4,V52)</f>
        <v>0</v>
      </c>
      <c r="W74" s="24">
        <f>-PMT(Scenario!$E$3, Scenario!$E$4,W52)</f>
        <v>0</v>
      </c>
      <c r="X74" s="24">
        <f>-PMT(Scenario!$E$3, Scenario!$E$4,X52)</f>
        <v>0</v>
      </c>
      <c r="Y74" s="24">
        <f>-PMT(Scenario!$E$3, Scenario!$E$4,Y52)</f>
        <v>0</v>
      </c>
      <c r="Z74" s="24">
        <f>-PMT(Scenario!$E$3, Scenario!$E$4,Z52)</f>
        <v>0</v>
      </c>
      <c r="AA74" s="24">
        <f>-PMT(Scenario!$E$3, Scenario!$E$4,AA52)</f>
        <v>0</v>
      </c>
      <c r="AB74" s="24">
        <f>-PMT(Scenario!$E$3, Scenario!$E$4,AB52)</f>
        <v>0</v>
      </c>
      <c r="AC74" s="24">
        <f>-PMT(Scenario!$E$3, Scenario!$E$4,AC52)</f>
        <v>0</v>
      </c>
      <c r="AD74" s="24">
        <f>-PMT(Scenario!$E$3, Scenario!$E$4,AD52)</f>
        <v>0</v>
      </c>
      <c r="AE74" s="24">
        <f>-PMT(Scenario!$E$3, Scenario!$E$4,AE52)</f>
        <v>0</v>
      </c>
      <c r="AF74" s="42">
        <f>-PMT(Scenario!$E$3, Scenario!$E$4,AF52)</f>
        <v>0</v>
      </c>
    </row>
    <row r="75" spans="2:32" x14ac:dyDescent="0.35">
      <c r="B75" s="33" t="s">
        <v>20</v>
      </c>
      <c r="C75" t="s">
        <v>119</v>
      </c>
      <c r="D75" s="24">
        <f>-PMT(Scenario!$E$3, Scenario!$E$4,D53)</f>
        <v>0</v>
      </c>
      <c r="E75" s="24">
        <f>-PMT(Scenario!$E$3, Scenario!$E$4,E53)</f>
        <v>0</v>
      </c>
      <c r="F75" s="24">
        <f>-PMT(Scenario!$E$3, Scenario!$E$4,F53)</f>
        <v>0</v>
      </c>
      <c r="G75" s="24">
        <f>-PMT(Scenario!$E$3, Scenario!$E$4,G53)</f>
        <v>0</v>
      </c>
      <c r="H75" s="24">
        <f>-PMT(Scenario!$E$3, Scenario!$E$4,H53)</f>
        <v>0</v>
      </c>
      <c r="I75" s="24">
        <f>-PMT(Scenario!$E$3, Scenario!$E$4,I53)</f>
        <v>0</v>
      </c>
      <c r="J75" s="24">
        <f>-PMT(Scenario!$E$3, Scenario!$E$4,J53)</f>
        <v>0</v>
      </c>
      <c r="K75" s="24">
        <f>-PMT(Scenario!$E$3, Scenario!$E$4,K53)</f>
        <v>0</v>
      </c>
      <c r="L75" s="24">
        <f>-PMT(Scenario!$E$3, Scenario!$E$4,L53)</f>
        <v>0</v>
      </c>
      <c r="M75" s="24">
        <f>-PMT(Scenario!$E$3, Scenario!$E$4,M53)</f>
        <v>0</v>
      </c>
      <c r="N75" s="24">
        <f>-PMT(Scenario!$E$3, Scenario!$E$4,N53)</f>
        <v>0</v>
      </c>
      <c r="O75" s="24">
        <f>-PMT(Scenario!$E$3, Scenario!$E$4,O53)</f>
        <v>0</v>
      </c>
      <c r="P75" s="24">
        <f>-PMT(Scenario!$E$3, Scenario!$E$4,P53)</f>
        <v>0</v>
      </c>
      <c r="Q75" s="24">
        <f>-PMT(Scenario!$E$3, Scenario!$E$4,Q53)</f>
        <v>0</v>
      </c>
      <c r="R75" s="24">
        <f>-PMT(Scenario!$E$3, Scenario!$E$4,R53)</f>
        <v>0</v>
      </c>
      <c r="S75" s="24">
        <f>-PMT(Scenario!$E$3, Scenario!$E$4,S53)</f>
        <v>0</v>
      </c>
      <c r="T75" s="24">
        <f>-PMT(Scenario!$E$3, Scenario!$E$4,T53)</f>
        <v>0</v>
      </c>
      <c r="U75" s="24">
        <f>-PMT(Scenario!$E$3, Scenario!$E$4,U53)</f>
        <v>0</v>
      </c>
      <c r="V75" s="24">
        <f>-PMT(Scenario!$E$3, Scenario!$E$4,V53)</f>
        <v>0</v>
      </c>
      <c r="W75" s="24">
        <f>-PMT(Scenario!$E$3, Scenario!$E$4,W53)</f>
        <v>0</v>
      </c>
      <c r="X75" s="24">
        <f>-PMT(Scenario!$E$3, Scenario!$E$4,X53)</f>
        <v>0</v>
      </c>
      <c r="Y75" s="24">
        <f>-PMT(Scenario!$E$3, Scenario!$E$4,Y53)</f>
        <v>0</v>
      </c>
      <c r="Z75" s="24">
        <f>-PMT(Scenario!$E$3, Scenario!$E$4,Z53)</f>
        <v>0</v>
      </c>
      <c r="AA75" s="24">
        <f>-PMT(Scenario!$E$3, Scenario!$E$4,AA53)</f>
        <v>0</v>
      </c>
      <c r="AB75" s="24">
        <f>-PMT(Scenario!$E$3, Scenario!$E$4,AB53)</f>
        <v>0</v>
      </c>
      <c r="AC75" s="24">
        <f>-PMT(Scenario!$E$3, Scenario!$E$4,AC53)</f>
        <v>0</v>
      </c>
      <c r="AD75" s="24">
        <f>-PMT(Scenario!$E$3, Scenario!$E$4,AD53)</f>
        <v>0</v>
      </c>
      <c r="AE75" s="24">
        <f>-PMT(Scenario!$E$3, Scenario!$E$4,AE53)</f>
        <v>0</v>
      </c>
      <c r="AF75" s="42">
        <f>-PMT(Scenario!$E$3, Scenario!$E$4,AF53)</f>
        <v>0</v>
      </c>
    </row>
    <row r="76" spans="2:32" x14ac:dyDescent="0.35">
      <c r="B76" s="33" t="s">
        <v>18</v>
      </c>
      <c r="C76" t="s">
        <v>119</v>
      </c>
      <c r="D76" s="24">
        <f>-PMT(Scenario!$E$3, Scenario!$E$4,D54)</f>
        <v>0</v>
      </c>
      <c r="E76" s="24">
        <f>-PMT(Scenario!$E$3, Scenario!$E$4,E54)</f>
        <v>0</v>
      </c>
      <c r="F76" s="24">
        <f>-PMT(Scenario!$E$3, Scenario!$E$4,F54)</f>
        <v>6650.7004816816543</v>
      </c>
      <c r="G76" s="24">
        <f>-PMT(Scenario!$E$3, Scenario!$E$4,G54)</f>
        <v>0</v>
      </c>
      <c r="H76" s="24">
        <f>-PMT(Scenario!$E$3, Scenario!$E$4,H54)</f>
        <v>0</v>
      </c>
      <c r="I76" s="24">
        <f>-PMT(Scenario!$E$3, Scenario!$E$4,I54)</f>
        <v>0</v>
      </c>
      <c r="J76" s="24">
        <f>-PMT(Scenario!$E$3, Scenario!$E$4,J54)</f>
        <v>0</v>
      </c>
      <c r="K76" s="24">
        <f>-PMT(Scenario!$E$3, Scenario!$E$4,K54)</f>
        <v>0</v>
      </c>
      <c r="L76" s="24">
        <f>-PMT(Scenario!$E$3, Scenario!$E$4,L54)</f>
        <v>0</v>
      </c>
      <c r="M76" s="24">
        <f>-PMT(Scenario!$E$3, Scenario!$E$4,M54)</f>
        <v>0</v>
      </c>
      <c r="N76" s="24">
        <f>-PMT(Scenario!$E$3, Scenario!$E$4,N54)</f>
        <v>0</v>
      </c>
      <c r="O76" s="24">
        <f>-PMT(Scenario!$E$3, Scenario!$E$4,O54)</f>
        <v>0</v>
      </c>
      <c r="P76" s="24">
        <f>-PMT(Scenario!$E$3, Scenario!$E$4,P54)</f>
        <v>0</v>
      </c>
      <c r="Q76" s="24">
        <f>-PMT(Scenario!$E$3, Scenario!$E$4,Q54)</f>
        <v>0</v>
      </c>
      <c r="R76" s="24">
        <f>-PMT(Scenario!$E$3, Scenario!$E$4,R54)</f>
        <v>0</v>
      </c>
      <c r="S76" s="24">
        <f>-PMT(Scenario!$E$3, Scenario!$E$4,S54)</f>
        <v>0</v>
      </c>
      <c r="T76" s="24">
        <f>-PMT(Scenario!$E$3, Scenario!$E$4,T54)</f>
        <v>0</v>
      </c>
      <c r="U76" s="24">
        <f>-PMT(Scenario!$E$3, Scenario!$E$4,U54)</f>
        <v>0</v>
      </c>
      <c r="V76" s="24">
        <f>-PMT(Scenario!$E$3, Scenario!$E$4,V54)</f>
        <v>0</v>
      </c>
      <c r="W76" s="24">
        <f>-PMT(Scenario!$E$3, Scenario!$E$4,W54)</f>
        <v>0</v>
      </c>
      <c r="X76" s="24">
        <f>-PMT(Scenario!$E$3, Scenario!$E$4,X54)</f>
        <v>0</v>
      </c>
      <c r="Y76" s="24">
        <f>-PMT(Scenario!$E$3, Scenario!$E$4,Y54)</f>
        <v>0</v>
      </c>
      <c r="Z76" s="24">
        <f>-PMT(Scenario!$E$3, Scenario!$E$4,Z54)</f>
        <v>0</v>
      </c>
      <c r="AA76" s="24">
        <f>-PMT(Scenario!$E$3, Scenario!$E$4,AA54)</f>
        <v>0</v>
      </c>
      <c r="AB76" s="24">
        <f>-PMT(Scenario!$E$3, Scenario!$E$4,AB54)</f>
        <v>0</v>
      </c>
      <c r="AC76" s="24">
        <f>-PMT(Scenario!$E$3, Scenario!$E$4,AC54)</f>
        <v>0</v>
      </c>
      <c r="AD76" s="24">
        <f>-PMT(Scenario!$E$3, Scenario!$E$4,AD54)</f>
        <v>0</v>
      </c>
      <c r="AE76" s="24">
        <f>-PMT(Scenario!$E$3, Scenario!$E$4,AE54)</f>
        <v>0</v>
      </c>
      <c r="AF76" s="42">
        <f>-PMT(Scenario!$E$3, Scenario!$E$4,AF54)</f>
        <v>0</v>
      </c>
    </row>
    <row r="77" spans="2:32" x14ac:dyDescent="0.35">
      <c r="B77" s="33" t="s">
        <v>18</v>
      </c>
      <c r="C77" t="s">
        <v>119</v>
      </c>
      <c r="D77" s="24">
        <f>-PMT(Scenario!$E$3, Scenario!$E$4,D55)</f>
        <v>0</v>
      </c>
      <c r="E77" s="24">
        <f>-PMT(Scenario!$E$3, Scenario!$E$4,E55)</f>
        <v>0</v>
      </c>
      <c r="F77" s="24">
        <f>-PMT(Scenario!$E$3, Scenario!$E$4,F55)</f>
        <v>0</v>
      </c>
      <c r="G77" s="24">
        <f>-PMT(Scenario!$E$3, Scenario!$E$4,G55)</f>
        <v>0</v>
      </c>
      <c r="H77" s="24">
        <f>-PMT(Scenario!$E$3, Scenario!$E$4,H55)</f>
        <v>0</v>
      </c>
      <c r="I77" s="24">
        <f>-PMT(Scenario!$E$3, Scenario!$E$4,I55)</f>
        <v>0</v>
      </c>
      <c r="J77" s="24">
        <f>-PMT(Scenario!$E$3, Scenario!$E$4,J55)</f>
        <v>0</v>
      </c>
      <c r="K77" s="24">
        <f>-PMT(Scenario!$E$3, Scenario!$E$4,K55)</f>
        <v>0</v>
      </c>
      <c r="L77" s="24">
        <f>-PMT(Scenario!$E$3, Scenario!$E$4,L55)</f>
        <v>0</v>
      </c>
      <c r="M77" s="24">
        <f>-PMT(Scenario!$E$3, Scenario!$E$4,M55)</f>
        <v>0</v>
      </c>
      <c r="N77" s="24">
        <f>-PMT(Scenario!$E$3, Scenario!$E$4,N55)</f>
        <v>0</v>
      </c>
      <c r="O77" s="24">
        <f>-PMT(Scenario!$E$3, Scenario!$E$4,O55)</f>
        <v>0</v>
      </c>
      <c r="P77" s="24">
        <f>-PMT(Scenario!$E$3, Scenario!$E$4,P55)</f>
        <v>0</v>
      </c>
      <c r="Q77" s="24">
        <f>-PMT(Scenario!$E$3, Scenario!$E$4,Q55)</f>
        <v>0</v>
      </c>
      <c r="R77" s="24">
        <f>-PMT(Scenario!$E$3, Scenario!$E$4,R55)</f>
        <v>0</v>
      </c>
      <c r="S77" s="24">
        <f>-PMT(Scenario!$E$3, Scenario!$E$4,S55)</f>
        <v>0</v>
      </c>
      <c r="T77" s="24">
        <f>-PMT(Scenario!$E$3, Scenario!$E$4,T55)</f>
        <v>0</v>
      </c>
      <c r="U77" s="24">
        <f>-PMT(Scenario!$E$3, Scenario!$E$4,U55)</f>
        <v>0</v>
      </c>
      <c r="V77" s="24">
        <f>-PMT(Scenario!$E$3, Scenario!$E$4,V55)</f>
        <v>0</v>
      </c>
      <c r="W77" s="24">
        <f>-PMT(Scenario!$E$3, Scenario!$E$4,W55)</f>
        <v>0</v>
      </c>
      <c r="X77" s="24">
        <f>-PMT(Scenario!$E$3, Scenario!$E$4,X55)</f>
        <v>0</v>
      </c>
      <c r="Y77" s="24">
        <f>-PMT(Scenario!$E$3, Scenario!$E$4,Y55)</f>
        <v>0</v>
      </c>
      <c r="Z77" s="24">
        <f>-PMT(Scenario!$E$3, Scenario!$E$4,Z55)</f>
        <v>0</v>
      </c>
      <c r="AA77" s="24">
        <f>-PMT(Scenario!$E$3, Scenario!$E$4,AA55)</f>
        <v>0</v>
      </c>
      <c r="AB77" s="24">
        <f>-PMT(Scenario!$E$3, Scenario!$E$4,AB55)</f>
        <v>0</v>
      </c>
      <c r="AC77" s="24">
        <f>-PMT(Scenario!$E$3, Scenario!$E$4,AC55)</f>
        <v>0</v>
      </c>
      <c r="AD77" s="24">
        <f>-PMT(Scenario!$E$3, Scenario!$E$4,AD55)</f>
        <v>0</v>
      </c>
      <c r="AE77" s="24">
        <f>-PMT(Scenario!$E$3, Scenario!$E$4,AE55)</f>
        <v>0</v>
      </c>
      <c r="AF77" s="42">
        <f>-PMT(Scenario!$E$3, Scenario!$E$4,AF55)</f>
        <v>0</v>
      </c>
    </row>
    <row r="78" spans="2:32" x14ac:dyDescent="0.35">
      <c r="B78" s="33" t="s">
        <v>18</v>
      </c>
      <c r="C78" t="s">
        <v>119</v>
      </c>
      <c r="D78" s="24">
        <f>-PMT(Scenario!$E$3, Scenario!$E$4,D56)</f>
        <v>0</v>
      </c>
      <c r="E78" s="24">
        <f>-PMT(Scenario!$E$3, Scenario!$E$4,E56)</f>
        <v>0</v>
      </c>
      <c r="F78" s="24">
        <f>-PMT(Scenario!$E$3, Scenario!$E$4,F56)</f>
        <v>0</v>
      </c>
      <c r="G78" s="24">
        <f>-PMT(Scenario!$E$3, Scenario!$E$4,G56)</f>
        <v>0</v>
      </c>
      <c r="H78" s="24">
        <f>-PMT(Scenario!$E$3, Scenario!$E$4,H56)</f>
        <v>0</v>
      </c>
      <c r="I78" s="24">
        <f>-PMT(Scenario!$E$3, Scenario!$E$4,I56)</f>
        <v>0</v>
      </c>
      <c r="J78" s="24">
        <f>-PMT(Scenario!$E$3, Scenario!$E$4,J56)</f>
        <v>0</v>
      </c>
      <c r="K78" s="24">
        <f>-PMT(Scenario!$E$3, Scenario!$E$4,K56)</f>
        <v>0</v>
      </c>
      <c r="L78" s="24">
        <f>-PMT(Scenario!$E$3, Scenario!$E$4,L56)</f>
        <v>0</v>
      </c>
      <c r="M78" s="24">
        <f>-PMT(Scenario!$E$3, Scenario!$E$4,M56)</f>
        <v>0</v>
      </c>
      <c r="N78" s="24">
        <f>-PMT(Scenario!$E$3, Scenario!$E$4,N56)</f>
        <v>0</v>
      </c>
      <c r="O78" s="24">
        <f>-PMT(Scenario!$E$3, Scenario!$E$4,O56)</f>
        <v>0</v>
      </c>
      <c r="P78" s="24">
        <f>-PMT(Scenario!$E$3, Scenario!$E$4,P56)</f>
        <v>0</v>
      </c>
      <c r="Q78" s="24">
        <f>-PMT(Scenario!$E$3, Scenario!$E$4,Q56)</f>
        <v>2015.3637823277738</v>
      </c>
      <c r="R78" s="24">
        <f>-PMT(Scenario!$E$3, Scenario!$E$4,R56)</f>
        <v>0</v>
      </c>
      <c r="S78" s="24">
        <f>-PMT(Scenario!$E$3, Scenario!$E$4,S56)</f>
        <v>0</v>
      </c>
      <c r="T78" s="24">
        <f>-PMT(Scenario!$E$3, Scenario!$E$4,T56)</f>
        <v>0</v>
      </c>
      <c r="U78" s="24">
        <f>-PMT(Scenario!$E$3, Scenario!$E$4,U56)</f>
        <v>0</v>
      </c>
      <c r="V78" s="24">
        <f>-PMT(Scenario!$E$3, Scenario!$E$4,V56)</f>
        <v>0</v>
      </c>
      <c r="W78" s="24">
        <f>-PMT(Scenario!$E$3, Scenario!$E$4,W56)</f>
        <v>0</v>
      </c>
      <c r="X78" s="24">
        <f>-PMT(Scenario!$E$3, Scenario!$E$4,X56)</f>
        <v>0</v>
      </c>
      <c r="Y78" s="24">
        <f>-PMT(Scenario!$E$3, Scenario!$E$4,Y56)</f>
        <v>0</v>
      </c>
      <c r="Z78" s="24">
        <f>-PMT(Scenario!$E$3, Scenario!$E$4,Z56)</f>
        <v>0</v>
      </c>
      <c r="AA78" s="24">
        <f>-PMT(Scenario!$E$3, Scenario!$E$4,AA56)</f>
        <v>0</v>
      </c>
      <c r="AB78" s="24">
        <f>-PMT(Scenario!$E$3, Scenario!$E$4,AB56)</f>
        <v>0</v>
      </c>
      <c r="AC78" s="24">
        <f>-PMT(Scenario!$E$3, Scenario!$E$4,AC56)</f>
        <v>0</v>
      </c>
      <c r="AD78" s="24">
        <f>-PMT(Scenario!$E$3, Scenario!$E$4,AD56)</f>
        <v>0</v>
      </c>
      <c r="AE78" s="24">
        <f>-PMT(Scenario!$E$3, Scenario!$E$4,AE56)</f>
        <v>0</v>
      </c>
      <c r="AF78" s="42">
        <f>-PMT(Scenario!$E$3, Scenario!$E$4,AF56)</f>
        <v>0</v>
      </c>
    </row>
    <row r="79" spans="2:32" ht="15" thickBot="1" x14ac:dyDescent="0.4">
      <c r="B79" s="34" t="s">
        <v>21</v>
      </c>
      <c r="C79" t="s">
        <v>119</v>
      </c>
      <c r="D79" s="24">
        <f>-PMT(Scenario!$E$3, Scenario!$E$4,D57)</f>
        <v>0</v>
      </c>
      <c r="E79" s="24">
        <f>-PMT(Scenario!$E$3, Scenario!$E$4,E57)</f>
        <v>0</v>
      </c>
      <c r="F79" s="24">
        <f>-PMT(Scenario!$E$3, Scenario!$E$4,F57)</f>
        <v>0</v>
      </c>
      <c r="G79" s="24">
        <f>-PMT(Scenario!$E$3, Scenario!$E$4,G57)</f>
        <v>0</v>
      </c>
      <c r="H79" s="24">
        <f>-PMT(Scenario!$E$3, Scenario!$E$4,H57)</f>
        <v>0</v>
      </c>
      <c r="I79" s="24">
        <f>-PMT(Scenario!$E$3, Scenario!$E$4,I57)</f>
        <v>5038.4094558194347</v>
      </c>
      <c r="J79" s="24">
        <f>-PMT(Scenario!$E$3, Scenario!$E$4,J57)</f>
        <v>0</v>
      </c>
      <c r="K79" s="24">
        <f>-PMT(Scenario!$E$3, Scenario!$E$4,K57)</f>
        <v>0</v>
      </c>
      <c r="L79" s="24">
        <f>-PMT(Scenario!$E$3, Scenario!$E$4,L57)</f>
        <v>0</v>
      </c>
      <c r="M79" s="24">
        <f>-PMT(Scenario!$E$3, Scenario!$E$4,M57)</f>
        <v>0</v>
      </c>
      <c r="N79" s="24">
        <f>-PMT(Scenario!$E$3, Scenario!$E$4,N57)</f>
        <v>0</v>
      </c>
      <c r="O79" s="24">
        <f>-PMT(Scenario!$E$3, Scenario!$E$4,O57)</f>
        <v>0</v>
      </c>
      <c r="P79" s="24">
        <f>-PMT(Scenario!$E$3, Scenario!$E$4,P57)</f>
        <v>0</v>
      </c>
      <c r="Q79" s="24">
        <f>-PMT(Scenario!$E$3, Scenario!$E$4,Q57)</f>
        <v>0</v>
      </c>
      <c r="R79" s="24">
        <f>-PMT(Scenario!$E$3, Scenario!$E$4,R57)</f>
        <v>0</v>
      </c>
      <c r="S79" s="24">
        <f>-PMT(Scenario!$E$3, Scenario!$E$4,S57)</f>
        <v>0</v>
      </c>
      <c r="T79" s="24">
        <f>-PMT(Scenario!$E$3, Scenario!$E$4,T57)</f>
        <v>0</v>
      </c>
      <c r="U79" s="24">
        <f>-PMT(Scenario!$E$3, Scenario!$E$4,U57)</f>
        <v>0</v>
      </c>
      <c r="V79" s="24">
        <f>-PMT(Scenario!$E$3, Scenario!$E$4,V57)</f>
        <v>5038.4094558194347</v>
      </c>
      <c r="W79" s="24">
        <f>-PMT(Scenario!$E$3, Scenario!$E$4,W57)</f>
        <v>5038.4094558194347</v>
      </c>
      <c r="X79" s="24">
        <f>-PMT(Scenario!$E$3, Scenario!$E$4,X57)</f>
        <v>5038.4094558194347</v>
      </c>
      <c r="Y79" s="24">
        <f>-PMT(Scenario!$E$3, Scenario!$E$4,Y57)</f>
        <v>5038.4094558194347</v>
      </c>
      <c r="Z79" s="24">
        <f>-PMT(Scenario!$E$3, Scenario!$E$4,Z57)</f>
        <v>5038.4094558194347</v>
      </c>
      <c r="AA79" s="24">
        <f>-PMT(Scenario!$E$3, Scenario!$E$4,AA57)</f>
        <v>5038.4094558194347</v>
      </c>
      <c r="AB79" s="24">
        <f>-PMT(Scenario!$E$3, Scenario!$E$4,AB57)</f>
        <v>5038.4094558194347</v>
      </c>
      <c r="AC79" s="24">
        <f>-PMT(Scenario!$E$3, Scenario!$E$4,AC57)</f>
        <v>5038.4094558194347</v>
      </c>
      <c r="AD79" s="24">
        <f>-PMT(Scenario!$E$3, Scenario!$E$4,AD57)</f>
        <v>5038.4094558194347</v>
      </c>
      <c r="AE79" s="24">
        <f>-PMT(Scenario!$E$3, Scenario!$E$4,AE57)</f>
        <v>5038.4094558194347</v>
      </c>
      <c r="AF79" s="42">
        <f>-PMT(Scenario!$E$3, Scenario!$E$4,AF57)</f>
        <v>5038.4094558194347</v>
      </c>
    </row>
    <row r="80" spans="2:32" x14ac:dyDescent="0.35">
      <c r="B80" s="33" t="s">
        <v>22</v>
      </c>
      <c r="C80" t="s">
        <v>119</v>
      </c>
      <c r="D80" s="24">
        <f>-PMT(Scenario!$E$3, Scenario!$E$4,D58)</f>
        <v>0</v>
      </c>
      <c r="E80" s="24">
        <f>-PMT(Scenario!$E$3, Scenario!$E$4,E58)</f>
        <v>0</v>
      </c>
      <c r="F80" s="24">
        <f>-PMT(Scenario!$E$3, Scenario!$E$4,F58)</f>
        <v>0</v>
      </c>
      <c r="G80" s="24">
        <f>-PMT(Scenario!$E$3, Scenario!$E$4,G58)</f>
        <v>0</v>
      </c>
      <c r="H80" s="24">
        <f>-PMT(Scenario!$E$3, Scenario!$E$4,H58)</f>
        <v>0</v>
      </c>
      <c r="I80" s="24">
        <f>-PMT(Scenario!$E$3, Scenario!$E$4,I58)</f>
        <v>0</v>
      </c>
      <c r="J80" s="24">
        <f>-PMT(Scenario!$E$3, Scenario!$E$4,J58)</f>
        <v>0</v>
      </c>
      <c r="K80" s="24">
        <f>-PMT(Scenario!$E$3, Scenario!$E$4,K58)</f>
        <v>0</v>
      </c>
      <c r="L80" s="24">
        <f>-PMT(Scenario!$E$3, Scenario!$E$4,L58)</f>
        <v>0</v>
      </c>
      <c r="M80" s="24">
        <f>-PMT(Scenario!$E$3, Scenario!$E$4,M58)</f>
        <v>0</v>
      </c>
      <c r="N80" s="24">
        <f>-PMT(Scenario!$E$3, Scenario!$E$4,N58)</f>
        <v>0</v>
      </c>
      <c r="O80" s="24">
        <f>-PMT(Scenario!$E$3, Scenario!$E$4,O58)</f>
        <v>0</v>
      </c>
      <c r="P80" s="24">
        <f>-PMT(Scenario!$E$3, Scenario!$E$4,P58)</f>
        <v>8061.4551293110953</v>
      </c>
      <c r="Q80" s="24">
        <f>-PMT(Scenario!$E$3, Scenario!$E$4,Q58)</f>
        <v>0</v>
      </c>
      <c r="R80" s="24">
        <f>-PMT(Scenario!$E$3, Scenario!$E$4,R58)</f>
        <v>0</v>
      </c>
      <c r="S80" s="24">
        <f>-PMT(Scenario!$E$3, Scenario!$E$4,S58)</f>
        <v>0</v>
      </c>
      <c r="T80" s="24">
        <f>-PMT(Scenario!$E$3, Scenario!$E$4,T58)</f>
        <v>0</v>
      </c>
      <c r="U80" s="24">
        <f>-PMT(Scenario!$E$3, Scenario!$E$4,U58)</f>
        <v>0</v>
      </c>
      <c r="V80" s="24">
        <f>-PMT(Scenario!$E$3, Scenario!$E$4,V58)</f>
        <v>0</v>
      </c>
      <c r="W80" s="24">
        <f>-PMT(Scenario!$E$3, Scenario!$E$4,W58)</f>
        <v>0</v>
      </c>
      <c r="X80" s="24">
        <f>-PMT(Scenario!$E$3, Scenario!$E$4,X58)</f>
        <v>0</v>
      </c>
      <c r="Y80" s="24">
        <f>-PMT(Scenario!$E$3, Scenario!$E$4,Y58)</f>
        <v>0</v>
      </c>
      <c r="Z80" s="24">
        <f>-PMT(Scenario!$E$3, Scenario!$E$4,Z58)</f>
        <v>0</v>
      </c>
      <c r="AA80" s="24">
        <f>-PMT(Scenario!$E$3, Scenario!$E$4,AA58)</f>
        <v>0</v>
      </c>
      <c r="AB80" s="24">
        <f>-PMT(Scenario!$E$3, Scenario!$E$4,AB58)</f>
        <v>0</v>
      </c>
      <c r="AC80" s="24">
        <f>-PMT(Scenario!$E$3, Scenario!$E$4,AC58)</f>
        <v>0</v>
      </c>
      <c r="AD80" s="24">
        <f>-PMT(Scenario!$E$3, Scenario!$E$4,AD58)</f>
        <v>0</v>
      </c>
      <c r="AE80" s="24">
        <f>-PMT(Scenario!$E$3, Scenario!$E$4,AE58)</f>
        <v>0</v>
      </c>
      <c r="AF80" s="42">
        <f>-PMT(Scenario!$E$3, Scenario!$E$4,AF58)</f>
        <v>0</v>
      </c>
    </row>
    <row r="81" spans="2:32" x14ac:dyDescent="0.35">
      <c r="B81" s="33" t="s">
        <v>76</v>
      </c>
      <c r="C81" t="s">
        <v>119</v>
      </c>
      <c r="D81" s="24">
        <f>-PMT(Scenario!$E$3, Scenario!$E$4,D59)</f>
        <v>0</v>
      </c>
      <c r="E81" s="24">
        <f>-PMT(Scenario!$E$3, Scenario!$E$4,E59)</f>
        <v>6650.7004816816543</v>
      </c>
      <c r="F81" s="24">
        <f>-PMT(Scenario!$E$3, Scenario!$E$4,F59)</f>
        <v>0</v>
      </c>
      <c r="G81" s="24">
        <f>-PMT(Scenario!$E$3, Scenario!$E$4,G59)</f>
        <v>0</v>
      </c>
      <c r="H81" s="24">
        <f>-PMT(Scenario!$E$3, Scenario!$E$4,H59)</f>
        <v>0</v>
      </c>
      <c r="I81" s="24">
        <f>-PMT(Scenario!$E$3, Scenario!$E$4,I59)</f>
        <v>0</v>
      </c>
      <c r="J81" s="24">
        <f>-PMT(Scenario!$E$3, Scenario!$E$4,J59)</f>
        <v>0</v>
      </c>
      <c r="K81" s="24">
        <f>-PMT(Scenario!$E$3, Scenario!$E$4,K59)</f>
        <v>0</v>
      </c>
      <c r="L81" s="24">
        <f>-PMT(Scenario!$E$3, Scenario!$E$4,L59)</f>
        <v>0</v>
      </c>
      <c r="M81" s="24">
        <f>-PMT(Scenario!$E$3, Scenario!$E$4,M59)</f>
        <v>0</v>
      </c>
      <c r="N81" s="24">
        <f>-PMT(Scenario!$E$3, Scenario!$E$4,N59)</f>
        <v>0</v>
      </c>
      <c r="O81" s="24">
        <f>-PMT(Scenario!$E$3, Scenario!$E$4,O59)</f>
        <v>0</v>
      </c>
      <c r="P81" s="24">
        <f>-PMT(Scenario!$E$3, Scenario!$E$4,P59)</f>
        <v>0</v>
      </c>
      <c r="Q81" s="24">
        <f>-PMT(Scenario!$E$3, Scenario!$E$4,Q59)</f>
        <v>0</v>
      </c>
      <c r="R81" s="24">
        <f>-PMT(Scenario!$E$3, Scenario!$E$4,R59)</f>
        <v>0</v>
      </c>
      <c r="S81" s="24">
        <f>-PMT(Scenario!$E$3, Scenario!$E$4,S59)</f>
        <v>0</v>
      </c>
      <c r="T81" s="24">
        <f>-PMT(Scenario!$E$3, Scenario!$E$4,T59)</f>
        <v>0</v>
      </c>
      <c r="U81" s="24">
        <f>-PMT(Scenario!$E$3, Scenario!$E$4,U59)</f>
        <v>0</v>
      </c>
      <c r="V81" s="24">
        <f>-PMT(Scenario!$E$3, Scenario!$E$4,V59)</f>
        <v>0</v>
      </c>
      <c r="W81" s="24">
        <f>-PMT(Scenario!$E$3, Scenario!$E$4,W59)</f>
        <v>0</v>
      </c>
      <c r="X81" s="24">
        <f>-PMT(Scenario!$E$3, Scenario!$E$4,X59)</f>
        <v>0</v>
      </c>
      <c r="Y81" s="24">
        <f>-PMT(Scenario!$E$3, Scenario!$E$4,Y59)</f>
        <v>0</v>
      </c>
      <c r="Z81" s="24">
        <f>-PMT(Scenario!$E$3, Scenario!$E$4,Z59)</f>
        <v>0</v>
      </c>
      <c r="AA81" s="24">
        <f>-PMT(Scenario!$E$3, Scenario!$E$4,AA59)</f>
        <v>0</v>
      </c>
      <c r="AB81" s="24">
        <f>-PMT(Scenario!$E$3, Scenario!$E$4,AB59)</f>
        <v>0</v>
      </c>
      <c r="AC81" s="24">
        <f>-PMT(Scenario!$E$3, Scenario!$E$4,AC59)</f>
        <v>0</v>
      </c>
      <c r="AD81" s="24">
        <f>-PMT(Scenario!$E$3, Scenario!$E$4,AD59)</f>
        <v>0</v>
      </c>
      <c r="AE81" s="24">
        <f>-PMT(Scenario!$E$3, Scenario!$E$4,AE59)</f>
        <v>0</v>
      </c>
      <c r="AF81" s="42">
        <f>-PMT(Scenario!$E$3, Scenario!$E$4,AF59)</f>
        <v>0</v>
      </c>
    </row>
    <row r="82" spans="2:32" x14ac:dyDescent="0.35">
      <c r="B82" s="33" t="s">
        <v>24</v>
      </c>
      <c r="C82" t="s">
        <v>119</v>
      </c>
      <c r="D82" s="24">
        <f>-PMT(Scenario!$E$3, Scenario!$E$4,D60)</f>
        <v>0</v>
      </c>
      <c r="E82" s="24">
        <f>-PMT(Scenario!$E$3, Scenario!$E$4,E60)</f>
        <v>0</v>
      </c>
      <c r="F82" s="24">
        <f>-PMT(Scenario!$E$3, Scenario!$E$4,F60)</f>
        <v>0</v>
      </c>
      <c r="G82" s="24">
        <f>-PMT(Scenario!$E$3, Scenario!$E$4,G60)</f>
        <v>0</v>
      </c>
      <c r="H82" s="24">
        <f>-PMT(Scenario!$E$3, Scenario!$E$4,H60)</f>
        <v>0</v>
      </c>
      <c r="I82" s="24">
        <f>-PMT(Scenario!$E$3, Scenario!$E$4,I60)</f>
        <v>0</v>
      </c>
      <c r="J82" s="24">
        <f>-PMT(Scenario!$E$3, Scenario!$E$4,J60)</f>
        <v>0</v>
      </c>
      <c r="K82" s="24">
        <f>-PMT(Scenario!$E$3, Scenario!$E$4,K60)</f>
        <v>0</v>
      </c>
      <c r="L82" s="24">
        <f>-PMT(Scenario!$E$3, Scenario!$E$4,L60)</f>
        <v>0</v>
      </c>
      <c r="M82" s="24">
        <f>-PMT(Scenario!$E$3, Scenario!$E$4,M60)</f>
        <v>0</v>
      </c>
      <c r="N82" s="24">
        <f>-PMT(Scenario!$E$3, Scenario!$E$4,N60)</f>
        <v>0</v>
      </c>
      <c r="O82" s="24">
        <f>-PMT(Scenario!$E$3, Scenario!$E$4,O60)</f>
        <v>0</v>
      </c>
      <c r="P82" s="24">
        <f>-PMT(Scenario!$E$3, Scenario!$E$4,P60)</f>
        <v>0</v>
      </c>
      <c r="Q82" s="24">
        <f>-PMT(Scenario!$E$3, Scenario!$E$4,Q60)</f>
        <v>0</v>
      </c>
      <c r="R82" s="24">
        <f>-PMT(Scenario!$E$3, Scenario!$E$4,R60)</f>
        <v>0</v>
      </c>
      <c r="S82" s="24">
        <f>-PMT(Scenario!$E$3, Scenario!$E$4,S60)</f>
        <v>0</v>
      </c>
      <c r="T82" s="24">
        <f>-PMT(Scenario!$E$3, Scenario!$E$4,T60)</f>
        <v>0</v>
      </c>
      <c r="U82" s="24">
        <f>-PMT(Scenario!$E$3, Scenario!$E$4,U60)</f>
        <v>0</v>
      </c>
      <c r="V82" s="24">
        <f>-PMT(Scenario!$E$3, Scenario!$E$4,V60)</f>
        <v>0</v>
      </c>
      <c r="W82" s="24">
        <f>-PMT(Scenario!$E$3, Scenario!$E$4,W60)</f>
        <v>0</v>
      </c>
      <c r="X82" s="24">
        <f>-PMT(Scenario!$E$3, Scenario!$E$4,X60)</f>
        <v>0</v>
      </c>
      <c r="Y82" s="24">
        <f>-PMT(Scenario!$E$3, Scenario!$E$4,Y60)</f>
        <v>0</v>
      </c>
      <c r="Z82" s="24">
        <f>-PMT(Scenario!$E$3, Scenario!$E$4,Z60)</f>
        <v>6046.0913469833222</v>
      </c>
      <c r="AA82" s="24">
        <f>-PMT(Scenario!$E$3, Scenario!$E$4,AA60)</f>
        <v>0</v>
      </c>
      <c r="AB82" s="24">
        <f>-PMT(Scenario!$E$3, Scenario!$E$4,AB60)</f>
        <v>0</v>
      </c>
      <c r="AC82" s="24">
        <f>-PMT(Scenario!$E$3, Scenario!$E$4,AC60)</f>
        <v>0</v>
      </c>
      <c r="AD82" s="24">
        <f>-PMT(Scenario!$E$3, Scenario!$E$4,AD60)</f>
        <v>0</v>
      </c>
      <c r="AE82" s="24">
        <f>-PMT(Scenario!$E$3, Scenario!$E$4,AE60)</f>
        <v>0</v>
      </c>
      <c r="AF82" s="42">
        <f>-PMT(Scenario!$E$3, Scenario!$E$4,AF60)</f>
        <v>0</v>
      </c>
    </row>
    <row r="83" spans="2:32" x14ac:dyDescent="0.35">
      <c r="B83" s="33" t="s">
        <v>25</v>
      </c>
      <c r="C83" t="s">
        <v>119</v>
      </c>
      <c r="D83" s="24">
        <f>-PMT(Scenario!$E$3, Scenario!$E$4,D61)</f>
        <v>0</v>
      </c>
      <c r="E83" s="24">
        <f>-PMT(Scenario!$E$3, Scenario!$E$4,E61)</f>
        <v>0</v>
      </c>
      <c r="F83" s="24">
        <f>-PMT(Scenario!$E$3, Scenario!$E$4,F61)</f>
        <v>0</v>
      </c>
      <c r="G83" s="24">
        <f>-PMT(Scenario!$E$3, Scenario!$E$4,G61)</f>
        <v>0</v>
      </c>
      <c r="H83" s="24">
        <f>-PMT(Scenario!$E$3, Scenario!$E$4,H61)</f>
        <v>0</v>
      </c>
      <c r="I83" s="24">
        <f>-PMT(Scenario!$E$3, Scenario!$E$4,I61)</f>
        <v>0</v>
      </c>
      <c r="J83" s="24">
        <f>-PMT(Scenario!$E$3, Scenario!$E$4,J61)</f>
        <v>0</v>
      </c>
      <c r="K83" s="24">
        <f>-PMT(Scenario!$E$3, Scenario!$E$4,K61)</f>
        <v>0</v>
      </c>
      <c r="L83" s="24">
        <f>-PMT(Scenario!$E$3, Scenario!$E$4,L61)</f>
        <v>0</v>
      </c>
      <c r="M83" s="24">
        <f>-PMT(Scenario!$E$3, Scenario!$E$4,M61)</f>
        <v>0</v>
      </c>
      <c r="N83" s="24">
        <f>-PMT(Scenario!$E$3, Scenario!$E$4,N61)</f>
        <v>0</v>
      </c>
      <c r="O83" s="24">
        <f>-PMT(Scenario!$E$3, Scenario!$E$4,O61)</f>
        <v>0</v>
      </c>
      <c r="P83" s="24">
        <f>-PMT(Scenario!$E$3, Scenario!$E$4,P61)</f>
        <v>0</v>
      </c>
      <c r="Q83" s="24">
        <f>-PMT(Scenario!$E$3, Scenario!$E$4,Q61)</f>
        <v>0</v>
      </c>
      <c r="R83" s="24">
        <f>-PMT(Scenario!$E$3, Scenario!$E$4,R61)</f>
        <v>0</v>
      </c>
      <c r="S83" s="24">
        <f>-PMT(Scenario!$E$3, Scenario!$E$4,S61)</f>
        <v>0</v>
      </c>
      <c r="T83" s="24">
        <f>-PMT(Scenario!$E$3, Scenario!$E$4,T61)</f>
        <v>0</v>
      </c>
      <c r="U83" s="24">
        <f>-PMT(Scenario!$E$3, Scenario!$E$4,U61)</f>
        <v>0</v>
      </c>
      <c r="V83" s="24">
        <f>-PMT(Scenario!$E$3, Scenario!$E$4,V61)</f>
        <v>0</v>
      </c>
      <c r="W83" s="24">
        <f>-PMT(Scenario!$E$3, Scenario!$E$4,W61)</f>
        <v>0</v>
      </c>
      <c r="X83" s="24">
        <f>-PMT(Scenario!$E$3, Scenario!$E$4,X61)</f>
        <v>0</v>
      </c>
      <c r="Y83" s="24">
        <f>-PMT(Scenario!$E$3, Scenario!$E$4,Y61)</f>
        <v>0</v>
      </c>
      <c r="Z83" s="24">
        <f>-PMT(Scenario!$E$3, Scenario!$E$4,Z61)</f>
        <v>0</v>
      </c>
      <c r="AA83" s="24">
        <f>-PMT(Scenario!$E$3, Scenario!$E$4,AA61)</f>
        <v>0</v>
      </c>
      <c r="AB83" s="24">
        <f>-PMT(Scenario!$E$3, Scenario!$E$4,AB61)</f>
        <v>0</v>
      </c>
      <c r="AC83" s="24">
        <f>-PMT(Scenario!$E$3, Scenario!$E$4,AC61)</f>
        <v>0</v>
      </c>
      <c r="AD83" s="24">
        <f>-PMT(Scenario!$E$3, Scenario!$E$4,AD61)</f>
        <v>0</v>
      </c>
      <c r="AE83" s="24">
        <f>-PMT(Scenario!$E$3, Scenario!$E$4,AE61)</f>
        <v>3829.1911864227704</v>
      </c>
      <c r="AF83" s="42">
        <f>-PMT(Scenario!$E$3, Scenario!$E$4,AF61)</f>
        <v>0</v>
      </c>
    </row>
    <row r="84" spans="2:32" x14ac:dyDescent="0.35">
      <c r="B84" s="33" t="s">
        <v>26</v>
      </c>
      <c r="C84" t="s">
        <v>119</v>
      </c>
      <c r="D84" s="24">
        <f>-PMT(Scenario!$E$3, Scenario!$E$4,D62)</f>
        <v>0</v>
      </c>
      <c r="E84" s="24">
        <f>-PMT(Scenario!$E$3, Scenario!$E$4,E62)</f>
        <v>0</v>
      </c>
      <c r="F84" s="24">
        <f>-PMT(Scenario!$E$3, Scenario!$E$4,F62)</f>
        <v>0</v>
      </c>
      <c r="G84" s="24">
        <f>-PMT(Scenario!$E$3, Scenario!$E$4,G62)</f>
        <v>0</v>
      </c>
      <c r="H84" s="24">
        <f>-PMT(Scenario!$E$3, Scenario!$E$4,H62)</f>
        <v>0</v>
      </c>
      <c r="I84" s="24">
        <f>-PMT(Scenario!$E$3, Scenario!$E$4,I62)</f>
        <v>0</v>
      </c>
      <c r="J84" s="24">
        <f>-PMT(Scenario!$E$3, Scenario!$E$4,J62)</f>
        <v>0</v>
      </c>
      <c r="K84" s="24">
        <f>-PMT(Scenario!$E$3, Scenario!$E$4,K62)</f>
        <v>0</v>
      </c>
      <c r="L84" s="24">
        <f>-PMT(Scenario!$E$3, Scenario!$E$4,L62)</f>
        <v>0</v>
      </c>
      <c r="M84" s="24">
        <f>-PMT(Scenario!$E$3, Scenario!$E$4,M62)</f>
        <v>0</v>
      </c>
      <c r="N84" s="24">
        <f>-PMT(Scenario!$E$3, Scenario!$E$4,N62)</f>
        <v>0</v>
      </c>
      <c r="O84" s="24">
        <f>-PMT(Scenario!$E$3, Scenario!$E$4,O62)</f>
        <v>0</v>
      </c>
      <c r="P84" s="24">
        <f>-PMT(Scenario!$E$3, Scenario!$E$4,P62)</f>
        <v>0</v>
      </c>
      <c r="Q84" s="24">
        <f>-PMT(Scenario!$E$3, Scenario!$E$4,Q62)</f>
        <v>0</v>
      </c>
      <c r="R84" s="24">
        <f>-PMT(Scenario!$E$3, Scenario!$E$4,R62)</f>
        <v>0</v>
      </c>
      <c r="S84" s="24">
        <f>-PMT(Scenario!$E$3, Scenario!$E$4,S62)</f>
        <v>0</v>
      </c>
      <c r="T84" s="24">
        <f>-PMT(Scenario!$E$3, Scenario!$E$4,T62)</f>
        <v>0</v>
      </c>
      <c r="U84" s="24">
        <f>-PMT(Scenario!$E$3, Scenario!$E$4,U62)</f>
        <v>0</v>
      </c>
      <c r="V84" s="24">
        <f>-PMT(Scenario!$E$3, Scenario!$E$4,V62)</f>
        <v>0</v>
      </c>
      <c r="W84" s="24">
        <f>-PMT(Scenario!$E$3, Scenario!$E$4,W62)</f>
        <v>0</v>
      </c>
      <c r="X84" s="24">
        <f>-PMT(Scenario!$E$3, Scenario!$E$4,X62)</f>
        <v>7658.3823728455409</v>
      </c>
      <c r="Y84" s="24">
        <f>-PMT(Scenario!$E$3, Scenario!$E$4,Y62)</f>
        <v>0</v>
      </c>
      <c r="Z84" s="24">
        <f>-PMT(Scenario!$E$3, Scenario!$E$4,Z62)</f>
        <v>0</v>
      </c>
      <c r="AA84" s="24">
        <f>-PMT(Scenario!$E$3, Scenario!$E$4,AA62)</f>
        <v>0</v>
      </c>
      <c r="AB84" s="24">
        <f>-PMT(Scenario!$E$3, Scenario!$E$4,AB62)</f>
        <v>0</v>
      </c>
      <c r="AC84" s="24">
        <f>-PMT(Scenario!$E$3, Scenario!$E$4,AC62)</f>
        <v>0</v>
      </c>
      <c r="AD84" s="24">
        <f>-PMT(Scenario!$E$3, Scenario!$E$4,AD62)</f>
        <v>0</v>
      </c>
      <c r="AE84" s="24">
        <f>-PMT(Scenario!$E$3, Scenario!$E$4,AE62)</f>
        <v>0</v>
      </c>
      <c r="AF84" s="42">
        <f>-PMT(Scenario!$E$3, Scenario!$E$4,AF62)</f>
        <v>0</v>
      </c>
    </row>
    <row r="85" spans="2:32" x14ac:dyDescent="0.35">
      <c r="B85" s="33" t="s">
        <v>27</v>
      </c>
      <c r="C85" t="s">
        <v>119</v>
      </c>
      <c r="D85" s="24">
        <f>-PMT(Scenario!$E$3, Scenario!$E$4,D63)</f>
        <v>6046.0913469833222</v>
      </c>
      <c r="E85" s="24">
        <f>-PMT(Scenario!$E$3, Scenario!$E$4,E63)</f>
        <v>0</v>
      </c>
      <c r="F85" s="24">
        <f>-PMT(Scenario!$E$3, Scenario!$E$4,F63)</f>
        <v>0</v>
      </c>
      <c r="G85" s="24">
        <f>-PMT(Scenario!$E$3, Scenario!$E$4,G63)</f>
        <v>0</v>
      </c>
      <c r="H85" s="24">
        <f>-PMT(Scenario!$E$3, Scenario!$E$4,H63)</f>
        <v>0</v>
      </c>
      <c r="I85" s="24">
        <f>-PMT(Scenario!$E$3, Scenario!$E$4,I63)</f>
        <v>0</v>
      </c>
      <c r="J85" s="24">
        <f>-PMT(Scenario!$E$3, Scenario!$E$4,J63)</f>
        <v>0</v>
      </c>
      <c r="K85" s="24">
        <f>-PMT(Scenario!$E$3, Scenario!$E$4,K63)</f>
        <v>0</v>
      </c>
      <c r="L85" s="24">
        <f>-PMT(Scenario!$E$3, Scenario!$E$4,L63)</f>
        <v>0</v>
      </c>
      <c r="M85" s="24">
        <f>-PMT(Scenario!$E$3, Scenario!$E$4,M63)</f>
        <v>0</v>
      </c>
      <c r="N85" s="24">
        <f>-PMT(Scenario!$E$3, Scenario!$E$4,N63)</f>
        <v>0</v>
      </c>
      <c r="O85" s="24">
        <f>-PMT(Scenario!$E$3, Scenario!$E$4,O63)</f>
        <v>0</v>
      </c>
      <c r="P85" s="24">
        <f>-PMT(Scenario!$E$3, Scenario!$E$4,P63)</f>
        <v>0</v>
      </c>
      <c r="Q85" s="24">
        <f>-PMT(Scenario!$E$3, Scenario!$E$4,Q63)</f>
        <v>0</v>
      </c>
      <c r="R85" s="24">
        <f>-PMT(Scenario!$E$3, Scenario!$E$4,R63)</f>
        <v>0</v>
      </c>
      <c r="S85" s="24">
        <f>-PMT(Scenario!$E$3, Scenario!$E$4,S63)</f>
        <v>0</v>
      </c>
      <c r="T85" s="24">
        <f>-PMT(Scenario!$E$3, Scenario!$E$4,T63)</f>
        <v>0</v>
      </c>
      <c r="U85" s="24">
        <f>-PMT(Scenario!$E$3, Scenario!$E$4,U63)</f>
        <v>0</v>
      </c>
      <c r="V85" s="24">
        <f>-PMT(Scenario!$E$3, Scenario!$E$4,V63)</f>
        <v>0</v>
      </c>
      <c r="W85" s="24">
        <f>-PMT(Scenario!$E$3, Scenario!$E$4,W63)</f>
        <v>0</v>
      </c>
      <c r="X85" s="24">
        <f>-PMT(Scenario!$E$3, Scenario!$E$4,X63)</f>
        <v>0</v>
      </c>
      <c r="Y85" s="24">
        <f>-PMT(Scenario!$E$3, Scenario!$E$4,Y63)</f>
        <v>0</v>
      </c>
      <c r="Z85" s="24">
        <f>-PMT(Scenario!$E$3, Scenario!$E$4,Z63)</f>
        <v>0</v>
      </c>
      <c r="AA85" s="24">
        <f>-PMT(Scenario!$E$3, Scenario!$E$4,AA63)</f>
        <v>0</v>
      </c>
      <c r="AB85" s="24">
        <f>-PMT(Scenario!$E$3, Scenario!$E$4,AB63)</f>
        <v>0</v>
      </c>
      <c r="AC85" s="24">
        <f>-PMT(Scenario!$E$3, Scenario!$E$4,AC63)</f>
        <v>0</v>
      </c>
      <c r="AD85" s="24">
        <f>-PMT(Scenario!$E$3, Scenario!$E$4,AD63)</f>
        <v>0</v>
      </c>
      <c r="AE85" s="24">
        <f>-PMT(Scenario!$E$3, Scenario!$E$4,AE63)</f>
        <v>0</v>
      </c>
      <c r="AF85" s="42">
        <f>-PMT(Scenario!$E$3, Scenario!$E$4,AF63)</f>
        <v>0</v>
      </c>
    </row>
    <row r="86" spans="2:32" x14ac:dyDescent="0.35">
      <c r="B86" s="33" t="s">
        <v>28</v>
      </c>
      <c r="C86" t="s">
        <v>119</v>
      </c>
      <c r="D86" s="24">
        <f>-PMT(Scenario!$E$3, Scenario!$E$4,D64)</f>
        <v>0</v>
      </c>
      <c r="E86" s="24">
        <f>-PMT(Scenario!$E$3, Scenario!$E$4,E64)</f>
        <v>0</v>
      </c>
      <c r="F86" s="24">
        <f>-PMT(Scenario!$E$3, Scenario!$E$4,F64)</f>
        <v>0</v>
      </c>
      <c r="G86" s="24">
        <f>-PMT(Scenario!$E$3, Scenario!$E$4,G64)</f>
        <v>0</v>
      </c>
      <c r="H86" s="24">
        <f>-PMT(Scenario!$E$3, Scenario!$E$4,H64)</f>
        <v>0</v>
      </c>
      <c r="I86" s="24">
        <f>-PMT(Scenario!$E$3, Scenario!$E$4,I64)</f>
        <v>0</v>
      </c>
      <c r="J86" s="24">
        <f>-PMT(Scenario!$E$3, Scenario!$E$4,J64)</f>
        <v>0</v>
      </c>
      <c r="K86" s="24">
        <f>-PMT(Scenario!$E$3, Scenario!$E$4,K64)</f>
        <v>0</v>
      </c>
      <c r="L86" s="24">
        <f>-PMT(Scenario!$E$3, Scenario!$E$4,L64)</f>
        <v>0</v>
      </c>
      <c r="M86" s="24">
        <f>-PMT(Scenario!$E$3, Scenario!$E$4,M64)</f>
        <v>0</v>
      </c>
      <c r="N86" s="24">
        <f>-PMT(Scenario!$E$3, Scenario!$E$4,N64)</f>
        <v>0</v>
      </c>
      <c r="O86" s="24">
        <f>-PMT(Scenario!$E$3, Scenario!$E$4,O64)</f>
        <v>0</v>
      </c>
      <c r="P86" s="24">
        <f>-PMT(Scenario!$E$3, Scenario!$E$4,P64)</f>
        <v>0</v>
      </c>
      <c r="Q86" s="24">
        <f>-PMT(Scenario!$E$3, Scenario!$E$4,Q64)</f>
        <v>0</v>
      </c>
      <c r="R86" s="24">
        <f>-PMT(Scenario!$E$3, Scenario!$E$4,R64)</f>
        <v>0</v>
      </c>
      <c r="S86" s="24">
        <f>-PMT(Scenario!$E$3, Scenario!$E$4,S64)</f>
        <v>0</v>
      </c>
      <c r="T86" s="24">
        <f>-PMT(Scenario!$E$3, Scenario!$E$4,T64)</f>
        <v>0</v>
      </c>
      <c r="U86" s="24">
        <f>-PMT(Scenario!$E$3, Scenario!$E$4,U64)</f>
        <v>0</v>
      </c>
      <c r="V86" s="24">
        <f>-PMT(Scenario!$E$3, Scenario!$E$4,V64)</f>
        <v>0</v>
      </c>
      <c r="W86" s="24">
        <f>-PMT(Scenario!$E$3, Scenario!$E$4,W64)</f>
        <v>0</v>
      </c>
      <c r="X86" s="24">
        <f>-PMT(Scenario!$E$3, Scenario!$E$4,X64)</f>
        <v>0</v>
      </c>
      <c r="Y86" s="24">
        <f>-PMT(Scenario!$E$3, Scenario!$E$4,Y64)</f>
        <v>0</v>
      </c>
      <c r="Z86" s="24">
        <f>-PMT(Scenario!$E$3, Scenario!$E$4,Z64)</f>
        <v>0</v>
      </c>
      <c r="AA86" s="24">
        <f>-PMT(Scenario!$E$3, Scenario!$E$4,AA64)</f>
        <v>0</v>
      </c>
      <c r="AB86" s="24">
        <f>-PMT(Scenario!$E$3, Scenario!$E$4,AB64)</f>
        <v>0</v>
      </c>
      <c r="AC86" s="24">
        <f>-PMT(Scenario!$E$3, Scenario!$E$4,AC64)</f>
        <v>0</v>
      </c>
      <c r="AD86" s="24">
        <f>-PMT(Scenario!$E$3, Scenario!$E$4,AD64)</f>
        <v>0</v>
      </c>
      <c r="AE86" s="24">
        <f>-PMT(Scenario!$E$3, Scenario!$E$4,AE64)</f>
        <v>6046.0913469833222</v>
      </c>
      <c r="AF86" s="42">
        <f>-PMT(Scenario!$E$3, Scenario!$E$4,AF64)</f>
        <v>0</v>
      </c>
    </row>
    <row r="87" spans="2:32" x14ac:dyDescent="0.35">
      <c r="B87" s="33" t="s">
        <v>29</v>
      </c>
      <c r="C87" t="s">
        <v>119</v>
      </c>
      <c r="D87" s="24">
        <f>-PMT(Scenario!$E$3, Scenario!$E$4,D65)</f>
        <v>0</v>
      </c>
      <c r="E87" s="24">
        <f>-PMT(Scenario!$E$3, Scenario!$E$4,E65)</f>
        <v>0</v>
      </c>
      <c r="F87" s="24">
        <f>-PMT(Scenario!$E$3, Scenario!$E$4,F65)</f>
        <v>0</v>
      </c>
      <c r="G87" s="24">
        <f>-PMT(Scenario!$E$3, Scenario!$E$4,G65)</f>
        <v>0</v>
      </c>
      <c r="H87" s="24">
        <f>-PMT(Scenario!$E$3, Scenario!$E$4,H65)</f>
        <v>0</v>
      </c>
      <c r="I87" s="24">
        <f>-PMT(Scenario!$E$3, Scenario!$E$4,I65)</f>
        <v>0</v>
      </c>
      <c r="J87" s="24">
        <f>-PMT(Scenario!$E$3, Scenario!$E$4,J65)</f>
        <v>1612.2910258622192</v>
      </c>
      <c r="K87" s="24">
        <f>-PMT(Scenario!$E$3, Scenario!$E$4,K65)</f>
        <v>0</v>
      </c>
      <c r="L87" s="24">
        <f>-PMT(Scenario!$E$3, Scenario!$E$4,L65)</f>
        <v>0</v>
      </c>
      <c r="M87" s="24">
        <f>-PMT(Scenario!$E$3, Scenario!$E$4,M65)</f>
        <v>0</v>
      </c>
      <c r="N87" s="24">
        <f>-PMT(Scenario!$E$3, Scenario!$E$4,N65)</f>
        <v>0</v>
      </c>
      <c r="O87" s="24">
        <f>-PMT(Scenario!$E$3, Scenario!$E$4,O65)</f>
        <v>0</v>
      </c>
      <c r="P87" s="24">
        <f>-PMT(Scenario!$E$3, Scenario!$E$4,P65)</f>
        <v>0</v>
      </c>
      <c r="Q87" s="24">
        <f>-PMT(Scenario!$E$3, Scenario!$E$4,Q65)</f>
        <v>0</v>
      </c>
      <c r="R87" s="24">
        <f>-PMT(Scenario!$E$3, Scenario!$E$4,R65)</f>
        <v>0</v>
      </c>
      <c r="S87" s="24">
        <f>-PMT(Scenario!$E$3, Scenario!$E$4,S65)</f>
        <v>0</v>
      </c>
      <c r="T87" s="24">
        <f>-PMT(Scenario!$E$3, Scenario!$E$4,T65)</f>
        <v>0</v>
      </c>
      <c r="U87" s="24">
        <f>-PMT(Scenario!$E$3, Scenario!$E$4,U65)</f>
        <v>0</v>
      </c>
      <c r="V87" s="24">
        <f>-PMT(Scenario!$E$3, Scenario!$E$4,V65)</f>
        <v>0</v>
      </c>
      <c r="W87" s="24">
        <f>-PMT(Scenario!$E$3, Scenario!$E$4,W65)</f>
        <v>0</v>
      </c>
      <c r="X87" s="24">
        <f>-PMT(Scenario!$E$3, Scenario!$E$4,X65)</f>
        <v>0</v>
      </c>
      <c r="Y87" s="24">
        <f>-PMT(Scenario!$E$3, Scenario!$E$4,Y65)</f>
        <v>0</v>
      </c>
      <c r="Z87" s="24">
        <f>-PMT(Scenario!$E$3, Scenario!$E$4,Z65)</f>
        <v>0</v>
      </c>
      <c r="AA87" s="24">
        <f>-PMT(Scenario!$E$3, Scenario!$E$4,AA65)</f>
        <v>0</v>
      </c>
      <c r="AB87" s="24">
        <f>-PMT(Scenario!$E$3, Scenario!$E$4,AB65)</f>
        <v>0</v>
      </c>
      <c r="AC87" s="24">
        <f>-PMT(Scenario!$E$3, Scenario!$E$4,AC65)</f>
        <v>0</v>
      </c>
      <c r="AD87" s="24">
        <f>-PMT(Scenario!$E$3, Scenario!$E$4,AD65)</f>
        <v>0</v>
      </c>
      <c r="AE87" s="24">
        <f>-PMT(Scenario!$E$3, Scenario!$E$4,AE65)</f>
        <v>0</v>
      </c>
      <c r="AF87" s="42">
        <f>-PMT(Scenario!$E$3, Scenario!$E$4,AF65)</f>
        <v>0</v>
      </c>
    </row>
    <row r="88" spans="2:32" ht="15" thickBot="1" x14ac:dyDescent="0.4">
      <c r="B88" s="35" t="s">
        <v>116</v>
      </c>
      <c r="C88" t="s">
        <v>119</v>
      </c>
      <c r="D88" s="43">
        <f>SUM(D70:D87)</f>
        <v>6046.0913469833222</v>
      </c>
      <c r="E88" s="43">
        <f t="shared" ref="E88:AF88" si="116">SUM(E70:E87)</f>
        <v>6650.7004816816543</v>
      </c>
      <c r="F88" s="43">
        <f t="shared" si="116"/>
        <v>6650.7004816816543</v>
      </c>
      <c r="G88" s="43">
        <f t="shared" si="116"/>
        <v>0</v>
      </c>
      <c r="H88" s="43">
        <f t="shared" si="116"/>
        <v>0</v>
      </c>
      <c r="I88" s="43">
        <f t="shared" si="116"/>
        <v>5038.4094558194347</v>
      </c>
      <c r="J88" s="43">
        <f t="shared" si="116"/>
        <v>1612.2910258622192</v>
      </c>
      <c r="K88" s="43">
        <f t="shared" si="116"/>
        <v>0</v>
      </c>
      <c r="L88" s="43">
        <f t="shared" si="116"/>
        <v>0</v>
      </c>
      <c r="M88" s="43">
        <f t="shared" si="116"/>
        <v>0</v>
      </c>
      <c r="N88" s="43">
        <f t="shared" si="116"/>
        <v>0</v>
      </c>
      <c r="O88" s="43">
        <f t="shared" si="116"/>
        <v>0</v>
      </c>
      <c r="P88" s="43">
        <f t="shared" si="116"/>
        <v>8061.4551293110953</v>
      </c>
      <c r="Q88" s="43">
        <f t="shared" si="116"/>
        <v>10076.818911638869</v>
      </c>
      <c r="R88" s="43">
        <f t="shared" si="116"/>
        <v>0</v>
      </c>
      <c r="S88" s="43">
        <f t="shared" si="116"/>
        <v>0</v>
      </c>
      <c r="T88" s="43">
        <f t="shared" si="116"/>
        <v>0</v>
      </c>
      <c r="U88" s="43">
        <f t="shared" si="116"/>
        <v>0</v>
      </c>
      <c r="V88" s="43">
        <f t="shared" si="116"/>
        <v>5038.4094558194347</v>
      </c>
      <c r="W88" s="43">
        <f t="shared" si="116"/>
        <v>5038.4094558194347</v>
      </c>
      <c r="X88" s="43">
        <f t="shared" si="116"/>
        <v>12696.791828664976</v>
      </c>
      <c r="Y88" s="43">
        <f t="shared" si="116"/>
        <v>5038.4094558194347</v>
      </c>
      <c r="Z88" s="43">
        <f t="shared" si="116"/>
        <v>11084.500802802757</v>
      </c>
      <c r="AA88" s="43">
        <f t="shared" si="116"/>
        <v>5038.4094558194347</v>
      </c>
      <c r="AB88" s="43">
        <f t="shared" si="116"/>
        <v>5038.4094558194347</v>
      </c>
      <c r="AC88" s="43">
        <f t="shared" si="116"/>
        <v>5038.4094558194347</v>
      </c>
      <c r="AD88" s="43">
        <f t="shared" si="116"/>
        <v>7053.7732381472088</v>
      </c>
      <c r="AE88" s="43">
        <f t="shared" si="116"/>
        <v>14913.691989225528</v>
      </c>
      <c r="AF88" s="44">
        <f t="shared" si="116"/>
        <v>5038.4094558194347</v>
      </c>
    </row>
    <row r="89" spans="2:32" ht="15" thickBot="1" x14ac:dyDescent="0.4"/>
    <row r="90" spans="2:32" x14ac:dyDescent="0.35">
      <c r="B90" s="25"/>
      <c r="C90" s="26"/>
      <c r="D90" s="27" t="s">
        <v>121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8"/>
    </row>
    <row r="91" spans="2:32" x14ac:dyDescent="0.35">
      <c r="B91" s="98" t="s">
        <v>63</v>
      </c>
      <c r="C91" s="97"/>
      <c r="D91" s="97">
        <v>2022</v>
      </c>
      <c r="E91" s="97">
        <f>D91+1</f>
        <v>2023</v>
      </c>
      <c r="F91" s="97">
        <f t="shared" ref="F91:AF91" si="117">E91+1</f>
        <v>2024</v>
      </c>
      <c r="G91" s="97">
        <f t="shared" si="117"/>
        <v>2025</v>
      </c>
      <c r="H91" s="97">
        <f t="shared" si="117"/>
        <v>2026</v>
      </c>
      <c r="I91" s="97">
        <f t="shared" si="117"/>
        <v>2027</v>
      </c>
      <c r="J91" s="97">
        <f t="shared" si="117"/>
        <v>2028</v>
      </c>
      <c r="K91" s="97">
        <f t="shared" si="117"/>
        <v>2029</v>
      </c>
      <c r="L91" s="97">
        <f t="shared" si="117"/>
        <v>2030</v>
      </c>
      <c r="M91" s="97">
        <f t="shared" si="117"/>
        <v>2031</v>
      </c>
      <c r="N91" s="97">
        <f t="shared" si="117"/>
        <v>2032</v>
      </c>
      <c r="O91" s="97">
        <f t="shared" si="117"/>
        <v>2033</v>
      </c>
      <c r="P91" s="97">
        <f t="shared" si="117"/>
        <v>2034</v>
      </c>
      <c r="Q91" s="97">
        <f t="shared" si="117"/>
        <v>2035</v>
      </c>
      <c r="R91" s="97">
        <f t="shared" si="117"/>
        <v>2036</v>
      </c>
      <c r="S91" s="97">
        <f t="shared" si="117"/>
        <v>2037</v>
      </c>
      <c r="T91" s="97">
        <f t="shared" si="117"/>
        <v>2038</v>
      </c>
      <c r="U91" s="97">
        <f t="shared" si="117"/>
        <v>2039</v>
      </c>
      <c r="V91" s="97">
        <f t="shared" si="117"/>
        <v>2040</v>
      </c>
      <c r="W91" s="97">
        <f t="shared" si="117"/>
        <v>2041</v>
      </c>
      <c r="X91" s="97">
        <f t="shared" si="117"/>
        <v>2042</v>
      </c>
      <c r="Y91" s="97">
        <f t="shared" si="117"/>
        <v>2043</v>
      </c>
      <c r="Z91" s="97">
        <f t="shared" si="117"/>
        <v>2044</v>
      </c>
      <c r="AA91" s="97">
        <f t="shared" si="117"/>
        <v>2045</v>
      </c>
      <c r="AB91" s="97">
        <f t="shared" si="117"/>
        <v>2046</v>
      </c>
      <c r="AC91" s="97">
        <f t="shared" si="117"/>
        <v>2047</v>
      </c>
      <c r="AD91" s="97">
        <f t="shared" si="117"/>
        <v>2048</v>
      </c>
      <c r="AE91" s="97">
        <f t="shared" si="117"/>
        <v>2049</v>
      </c>
      <c r="AF91" s="99">
        <f t="shared" si="117"/>
        <v>2050</v>
      </c>
    </row>
    <row r="92" spans="2:32" x14ac:dyDescent="0.35">
      <c r="B92" s="31" t="s">
        <v>15</v>
      </c>
      <c r="C92" t="s">
        <v>119</v>
      </c>
      <c r="D92" s="24">
        <f>SUM($D70:D70)</f>
        <v>0</v>
      </c>
      <c r="E92" s="24">
        <f>SUM($D70:E70)</f>
        <v>0</v>
      </c>
      <c r="F92" s="24">
        <f>SUM($D70:F70)</f>
        <v>0</v>
      </c>
      <c r="G92" s="24">
        <f>SUM($D70:G70)</f>
        <v>0</v>
      </c>
      <c r="H92" s="24">
        <f>SUM($D70:H70)</f>
        <v>0</v>
      </c>
      <c r="I92" s="24">
        <f>SUM($D70:I70)</f>
        <v>0</v>
      </c>
      <c r="J92" s="24">
        <f>SUM($D70:J70)</f>
        <v>0</v>
      </c>
      <c r="K92" s="24">
        <f>SUM($D70:K70)</f>
        <v>0</v>
      </c>
      <c r="L92" s="24">
        <f>SUM($D70:L70)</f>
        <v>0</v>
      </c>
      <c r="M92" s="24">
        <f>SUM($D70:M70)</f>
        <v>0</v>
      </c>
      <c r="N92" s="24">
        <f>SUM($D70:N70)</f>
        <v>0</v>
      </c>
      <c r="O92" s="24">
        <f>SUM($D70:O70)</f>
        <v>0</v>
      </c>
      <c r="P92" s="24">
        <f>SUM($D70:P70)</f>
        <v>0</v>
      </c>
      <c r="Q92" s="24">
        <f>SUM($D70:Q70)</f>
        <v>0</v>
      </c>
      <c r="R92" s="24">
        <f>SUM($D70:R70)</f>
        <v>0</v>
      </c>
      <c r="S92" s="24">
        <f>SUM($D70:S70)</f>
        <v>0</v>
      </c>
      <c r="T92" s="24">
        <f>SUM($D70:T70)</f>
        <v>0</v>
      </c>
      <c r="U92" s="24">
        <f>SUM($D70:U70)</f>
        <v>0</v>
      </c>
      <c r="V92" s="24">
        <f>SUM($D70:V70)</f>
        <v>0</v>
      </c>
      <c r="W92" s="24">
        <f>SUM($D70:W70)</f>
        <v>0</v>
      </c>
      <c r="X92" s="24">
        <f>SUM($D70:X70)</f>
        <v>0</v>
      </c>
      <c r="Y92" s="24">
        <f>SUM($D70:Y70)</f>
        <v>0</v>
      </c>
      <c r="Z92" s="24">
        <f>SUM($D70:Z70)</f>
        <v>0</v>
      </c>
      <c r="AA92" s="24">
        <f>SUM($D70:AA70)</f>
        <v>0</v>
      </c>
      <c r="AB92" s="24">
        <f>SUM($D70:AB70)</f>
        <v>0</v>
      </c>
      <c r="AC92" s="24">
        <f>SUM($D70:AC70)</f>
        <v>0</v>
      </c>
      <c r="AD92" s="24">
        <f>SUM($D70:AD70)</f>
        <v>0</v>
      </c>
      <c r="AE92" s="24">
        <f>SUM($D70:AE70)</f>
        <v>0</v>
      </c>
      <c r="AF92" s="24">
        <f>SUM($D70:AF70)</f>
        <v>0</v>
      </c>
    </row>
    <row r="93" spans="2:32" x14ac:dyDescent="0.35">
      <c r="B93" s="33" t="s">
        <v>16</v>
      </c>
      <c r="C93" t="s">
        <v>119</v>
      </c>
      <c r="D93" s="24">
        <f>SUM($D71:D71)</f>
        <v>0</v>
      </c>
      <c r="E93" s="24">
        <f>SUM($D71:E71)</f>
        <v>0</v>
      </c>
      <c r="F93" s="24">
        <f>SUM($D71:F71)</f>
        <v>0</v>
      </c>
      <c r="G93" s="24">
        <f>SUM($D71:G71)</f>
        <v>0</v>
      </c>
      <c r="H93" s="24">
        <f>SUM($D71:H71)</f>
        <v>0</v>
      </c>
      <c r="I93" s="24">
        <f>SUM($D71:I71)</f>
        <v>0</v>
      </c>
      <c r="J93" s="24">
        <f>SUM($D71:J71)</f>
        <v>0</v>
      </c>
      <c r="K93" s="24">
        <f>SUM($D71:K71)</f>
        <v>0</v>
      </c>
      <c r="L93" s="24">
        <f>SUM($D71:L71)</f>
        <v>0</v>
      </c>
      <c r="M93" s="24">
        <f>SUM($D71:M71)</f>
        <v>0</v>
      </c>
      <c r="N93" s="24">
        <f>SUM($D71:N71)</f>
        <v>0</v>
      </c>
      <c r="O93" s="24">
        <f>SUM($D71:O71)</f>
        <v>0</v>
      </c>
      <c r="P93" s="24">
        <f>SUM($D71:P71)</f>
        <v>0</v>
      </c>
      <c r="Q93" s="24">
        <f>SUM($D71:Q71)</f>
        <v>0</v>
      </c>
      <c r="R93" s="24">
        <f>SUM($D71:R71)</f>
        <v>0</v>
      </c>
      <c r="S93" s="24">
        <f>SUM($D71:S71)</f>
        <v>0</v>
      </c>
      <c r="T93" s="24">
        <f>SUM($D71:T71)</f>
        <v>0</v>
      </c>
      <c r="U93" s="24">
        <f>SUM($D71:U71)</f>
        <v>0</v>
      </c>
      <c r="V93" s="24">
        <f>SUM($D71:V71)</f>
        <v>0</v>
      </c>
      <c r="W93" s="24">
        <f>SUM($D71:W71)</f>
        <v>0</v>
      </c>
      <c r="X93" s="24">
        <f>SUM($D71:X71)</f>
        <v>0</v>
      </c>
      <c r="Y93" s="24">
        <f>SUM($D71:Y71)</f>
        <v>0</v>
      </c>
      <c r="Z93" s="24">
        <f>SUM($D71:Z71)</f>
        <v>0</v>
      </c>
      <c r="AA93" s="24">
        <f>SUM($D71:AA71)</f>
        <v>0</v>
      </c>
      <c r="AB93" s="24">
        <f>SUM($D71:AB71)</f>
        <v>0</v>
      </c>
      <c r="AC93" s="24">
        <f>SUM($D71:AC71)</f>
        <v>0</v>
      </c>
      <c r="AD93" s="24">
        <f>SUM($D71:AD71)</f>
        <v>2015.3637823277738</v>
      </c>
      <c r="AE93" s="24">
        <f>SUM($D71:AE71)</f>
        <v>2015.3637823277738</v>
      </c>
      <c r="AF93" s="24">
        <f>SUM($D71:AF71)</f>
        <v>2015.3637823277738</v>
      </c>
    </row>
    <row r="94" spans="2:32" x14ac:dyDescent="0.35">
      <c r="B94" s="33" t="s">
        <v>17</v>
      </c>
      <c r="C94" t="s">
        <v>119</v>
      </c>
      <c r="D94" s="24">
        <f>SUM($D72:D72)</f>
        <v>0</v>
      </c>
      <c r="E94" s="24">
        <f>SUM($D72:E72)</f>
        <v>0</v>
      </c>
      <c r="F94" s="24">
        <f>SUM($D72:F72)</f>
        <v>0</v>
      </c>
      <c r="G94" s="24">
        <f>SUM($D72:G72)</f>
        <v>0</v>
      </c>
      <c r="H94" s="24">
        <f>SUM($D72:H72)</f>
        <v>0</v>
      </c>
      <c r="I94" s="24">
        <f>SUM($D72:I72)</f>
        <v>0</v>
      </c>
      <c r="J94" s="24">
        <f>SUM($D72:J72)</f>
        <v>0</v>
      </c>
      <c r="K94" s="24">
        <f>SUM($D72:K72)</f>
        <v>0</v>
      </c>
      <c r="L94" s="24">
        <f>SUM($D72:L72)</f>
        <v>0</v>
      </c>
      <c r="M94" s="24">
        <f>SUM($D72:M72)</f>
        <v>0</v>
      </c>
      <c r="N94" s="24">
        <f>SUM($D72:N72)</f>
        <v>0</v>
      </c>
      <c r="O94" s="24">
        <f>SUM($D72:O72)</f>
        <v>0</v>
      </c>
      <c r="P94" s="24">
        <f>SUM($D72:P72)</f>
        <v>0</v>
      </c>
      <c r="Q94" s="24">
        <f>SUM($D72:Q72)</f>
        <v>8061.4551293110953</v>
      </c>
      <c r="R94" s="24">
        <f>SUM($D72:R72)</f>
        <v>8061.4551293110953</v>
      </c>
      <c r="S94" s="24">
        <f>SUM($D72:S72)</f>
        <v>8061.4551293110953</v>
      </c>
      <c r="T94" s="24">
        <f>SUM($D72:T72)</f>
        <v>8061.4551293110953</v>
      </c>
      <c r="U94" s="24">
        <f>SUM($D72:U72)</f>
        <v>8061.4551293110953</v>
      </c>
      <c r="V94" s="24">
        <f>SUM($D72:V72)</f>
        <v>8061.4551293110953</v>
      </c>
      <c r="W94" s="24">
        <f>SUM($D72:W72)</f>
        <v>8061.4551293110953</v>
      </c>
      <c r="X94" s="24">
        <f>SUM($D72:X72)</f>
        <v>8061.4551293110953</v>
      </c>
      <c r="Y94" s="24">
        <f>SUM($D72:Y72)</f>
        <v>8061.4551293110953</v>
      </c>
      <c r="Z94" s="24">
        <f>SUM($D72:Z72)</f>
        <v>8061.4551293110953</v>
      </c>
      <c r="AA94" s="24">
        <f>SUM($D72:AA72)</f>
        <v>8061.4551293110953</v>
      </c>
      <c r="AB94" s="24">
        <f>SUM($D72:AB72)</f>
        <v>8061.4551293110953</v>
      </c>
      <c r="AC94" s="24">
        <f>SUM($D72:AC72)</f>
        <v>8061.4551293110953</v>
      </c>
      <c r="AD94" s="24">
        <f>SUM($D72:AD72)</f>
        <v>8061.4551293110953</v>
      </c>
      <c r="AE94" s="24">
        <f>SUM($D72:AE72)</f>
        <v>8061.4551293110953</v>
      </c>
      <c r="AF94" s="24">
        <f>SUM($D72:AF72)</f>
        <v>8061.4551293110953</v>
      </c>
    </row>
    <row r="95" spans="2:32" x14ac:dyDescent="0.35">
      <c r="B95" s="33" t="s">
        <v>18</v>
      </c>
      <c r="C95" t="s">
        <v>119</v>
      </c>
      <c r="D95" s="24">
        <f>SUM($D73:D73)</f>
        <v>0</v>
      </c>
      <c r="E95" s="24">
        <f>SUM($D73:E73)</f>
        <v>0</v>
      </c>
      <c r="F95" s="24">
        <f>SUM($D73:F73)</f>
        <v>0</v>
      </c>
      <c r="G95" s="24">
        <f>SUM($D73:G73)</f>
        <v>0</v>
      </c>
      <c r="H95" s="24">
        <f>SUM($D73:H73)</f>
        <v>0</v>
      </c>
      <c r="I95" s="24">
        <f>SUM($D73:I73)</f>
        <v>0</v>
      </c>
      <c r="J95" s="24">
        <f>SUM($D73:J73)</f>
        <v>0</v>
      </c>
      <c r="K95" s="24">
        <f>SUM($D73:K73)</f>
        <v>0</v>
      </c>
      <c r="L95" s="24">
        <f>SUM($D73:L73)</f>
        <v>0</v>
      </c>
      <c r="M95" s="24">
        <f>SUM($D73:M73)</f>
        <v>0</v>
      </c>
      <c r="N95" s="24">
        <f>SUM($D73:N73)</f>
        <v>0</v>
      </c>
      <c r="O95" s="24">
        <f>SUM($D73:O73)</f>
        <v>0</v>
      </c>
      <c r="P95" s="24">
        <f>SUM($D73:P73)</f>
        <v>0</v>
      </c>
      <c r="Q95" s="24">
        <f>SUM($D73:Q73)</f>
        <v>0</v>
      </c>
      <c r="R95" s="24">
        <f>SUM($D73:R73)</f>
        <v>0</v>
      </c>
      <c r="S95" s="24">
        <f>SUM($D73:S73)</f>
        <v>0</v>
      </c>
      <c r="T95" s="24">
        <f>SUM($D73:T73)</f>
        <v>0</v>
      </c>
      <c r="U95" s="24">
        <f>SUM($D73:U73)</f>
        <v>0</v>
      </c>
      <c r="V95" s="24">
        <f>SUM($D73:V73)</f>
        <v>0</v>
      </c>
      <c r="W95" s="24">
        <f>SUM($D73:W73)</f>
        <v>0</v>
      </c>
      <c r="X95" s="24">
        <f>SUM($D73:X73)</f>
        <v>0</v>
      </c>
      <c r="Y95" s="24">
        <f>SUM($D73:Y73)</f>
        <v>0</v>
      </c>
      <c r="Z95" s="24">
        <f>SUM($D73:Z73)</f>
        <v>0</v>
      </c>
      <c r="AA95" s="24">
        <f>SUM($D73:AA73)</f>
        <v>0</v>
      </c>
      <c r="AB95" s="24">
        <f>SUM($D73:AB73)</f>
        <v>0</v>
      </c>
      <c r="AC95" s="24">
        <f>SUM($D73:AC73)</f>
        <v>0</v>
      </c>
      <c r="AD95" s="24">
        <f>SUM($D73:AD73)</f>
        <v>0</v>
      </c>
      <c r="AE95" s="24">
        <f>SUM($D73:AE73)</f>
        <v>0</v>
      </c>
      <c r="AF95" s="24">
        <f>SUM($D73:AF73)</f>
        <v>0</v>
      </c>
    </row>
    <row r="96" spans="2:32" x14ac:dyDescent="0.35">
      <c r="B96" s="33" t="s">
        <v>19</v>
      </c>
      <c r="C96" t="s">
        <v>119</v>
      </c>
      <c r="D96" s="24">
        <f>SUM($D74:D74)</f>
        <v>0</v>
      </c>
      <c r="E96" s="24">
        <f>SUM($D74:E74)</f>
        <v>0</v>
      </c>
      <c r="F96" s="24">
        <f>SUM($D74:F74)</f>
        <v>0</v>
      </c>
      <c r="G96" s="24">
        <f>SUM($D74:G74)</f>
        <v>0</v>
      </c>
      <c r="H96" s="24">
        <f>SUM($D74:H74)</f>
        <v>0</v>
      </c>
      <c r="I96" s="24">
        <f>SUM($D74:I74)</f>
        <v>0</v>
      </c>
      <c r="J96" s="24">
        <f>SUM($D74:J74)</f>
        <v>0</v>
      </c>
      <c r="K96" s="24">
        <f>SUM($D74:K74)</f>
        <v>0</v>
      </c>
      <c r="L96" s="24">
        <f>SUM($D74:L74)</f>
        <v>0</v>
      </c>
      <c r="M96" s="24">
        <f>SUM($D74:M74)</f>
        <v>0</v>
      </c>
      <c r="N96" s="24">
        <f>SUM($D74:N74)</f>
        <v>0</v>
      </c>
      <c r="O96" s="24">
        <f>SUM($D74:O74)</f>
        <v>0</v>
      </c>
      <c r="P96" s="24">
        <f>SUM($D74:P74)</f>
        <v>0</v>
      </c>
      <c r="Q96" s="24">
        <f>SUM($D74:Q74)</f>
        <v>0</v>
      </c>
      <c r="R96" s="24">
        <f>SUM($D74:R74)</f>
        <v>0</v>
      </c>
      <c r="S96" s="24">
        <f>SUM($D74:S74)</f>
        <v>0</v>
      </c>
      <c r="T96" s="24">
        <f>SUM($D74:T74)</f>
        <v>0</v>
      </c>
      <c r="U96" s="24">
        <f>SUM($D74:U74)</f>
        <v>0</v>
      </c>
      <c r="V96" s="24">
        <f>SUM($D74:V74)</f>
        <v>0</v>
      </c>
      <c r="W96" s="24">
        <f>SUM($D74:W74)</f>
        <v>0</v>
      </c>
      <c r="X96" s="24">
        <f>SUM($D74:X74)</f>
        <v>0</v>
      </c>
      <c r="Y96" s="24">
        <f>SUM($D74:Y74)</f>
        <v>0</v>
      </c>
      <c r="Z96" s="24">
        <f>SUM($D74:Z74)</f>
        <v>0</v>
      </c>
      <c r="AA96" s="24">
        <f>SUM($D74:AA74)</f>
        <v>0</v>
      </c>
      <c r="AB96" s="24">
        <f>SUM($D74:AB74)</f>
        <v>0</v>
      </c>
      <c r="AC96" s="24">
        <f>SUM($D74:AC74)</f>
        <v>0</v>
      </c>
      <c r="AD96" s="24">
        <f>SUM($D74:AD74)</f>
        <v>0</v>
      </c>
      <c r="AE96" s="24">
        <f>SUM($D74:AE74)</f>
        <v>0</v>
      </c>
      <c r="AF96" s="24">
        <f>SUM($D74:AF74)</f>
        <v>0</v>
      </c>
    </row>
    <row r="97" spans="2:32" x14ac:dyDescent="0.35">
      <c r="B97" s="33" t="s">
        <v>20</v>
      </c>
      <c r="C97" t="s">
        <v>119</v>
      </c>
      <c r="D97" s="24">
        <f>SUM($D75:D75)</f>
        <v>0</v>
      </c>
      <c r="E97" s="24">
        <f>SUM($D75:E75)</f>
        <v>0</v>
      </c>
      <c r="F97" s="24">
        <f>SUM($D75:F75)</f>
        <v>0</v>
      </c>
      <c r="G97" s="24">
        <f>SUM($D75:G75)</f>
        <v>0</v>
      </c>
      <c r="H97" s="24">
        <f>SUM($D75:H75)</f>
        <v>0</v>
      </c>
      <c r="I97" s="24">
        <f>SUM($D75:I75)</f>
        <v>0</v>
      </c>
      <c r="J97" s="24">
        <f>SUM($D75:J75)</f>
        <v>0</v>
      </c>
      <c r="K97" s="24">
        <f>SUM($D75:K75)</f>
        <v>0</v>
      </c>
      <c r="L97" s="24">
        <f>SUM($D75:L75)</f>
        <v>0</v>
      </c>
      <c r="M97" s="24">
        <f>SUM($D75:M75)</f>
        <v>0</v>
      </c>
      <c r="N97" s="24">
        <f>SUM($D75:N75)</f>
        <v>0</v>
      </c>
      <c r="O97" s="24">
        <f>SUM($D75:O75)</f>
        <v>0</v>
      </c>
      <c r="P97" s="24">
        <f>SUM($D75:P75)</f>
        <v>0</v>
      </c>
      <c r="Q97" s="24">
        <f>SUM($D75:Q75)</f>
        <v>0</v>
      </c>
      <c r="R97" s="24">
        <f>SUM($D75:R75)</f>
        <v>0</v>
      </c>
      <c r="S97" s="24">
        <f>SUM($D75:S75)</f>
        <v>0</v>
      </c>
      <c r="T97" s="24">
        <f>SUM($D75:T75)</f>
        <v>0</v>
      </c>
      <c r="U97" s="24">
        <f>SUM($D75:U75)</f>
        <v>0</v>
      </c>
      <c r="V97" s="24">
        <f>SUM($D75:V75)</f>
        <v>0</v>
      </c>
      <c r="W97" s="24">
        <f>SUM($D75:W75)</f>
        <v>0</v>
      </c>
      <c r="X97" s="24">
        <f>SUM($D75:X75)</f>
        <v>0</v>
      </c>
      <c r="Y97" s="24">
        <f>SUM($D75:Y75)</f>
        <v>0</v>
      </c>
      <c r="Z97" s="24">
        <f>SUM($D75:Z75)</f>
        <v>0</v>
      </c>
      <c r="AA97" s="24">
        <f>SUM($D75:AA75)</f>
        <v>0</v>
      </c>
      <c r="AB97" s="24">
        <f>SUM($D75:AB75)</f>
        <v>0</v>
      </c>
      <c r="AC97" s="24">
        <f>SUM($D75:AC75)</f>
        <v>0</v>
      </c>
      <c r="AD97" s="24">
        <f>SUM($D75:AD75)</f>
        <v>0</v>
      </c>
      <c r="AE97" s="24">
        <f>SUM($D75:AE75)</f>
        <v>0</v>
      </c>
      <c r="AF97" s="24">
        <f>SUM($D75:AF75)</f>
        <v>0</v>
      </c>
    </row>
    <row r="98" spans="2:32" x14ac:dyDescent="0.35">
      <c r="B98" s="33" t="s">
        <v>18</v>
      </c>
      <c r="C98" t="s">
        <v>119</v>
      </c>
      <c r="D98" s="24">
        <f>SUM($D76:D76)</f>
        <v>0</v>
      </c>
      <c r="E98" s="24">
        <f>SUM($D76:E76)</f>
        <v>0</v>
      </c>
      <c r="F98" s="24">
        <f>SUM($D76:F76)</f>
        <v>6650.7004816816543</v>
      </c>
      <c r="G98" s="24">
        <f>SUM($D76:G76)</f>
        <v>6650.7004816816543</v>
      </c>
      <c r="H98" s="24">
        <f>SUM($D76:H76)</f>
        <v>6650.7004816816543</v>
      </c>
      <c r="I98" s="24">
        <f>SUM($D76:I76)</f>
        <v>6650.7004816816543</v>
      </c>
      <c r="J98" s="24">
        <f>SUM($D76:J76)</f>
        <v>6650.7004816816543</v>
      </c>
      <c r="K98" s="24">
        <f>SUM($D76:K76)</f>
        <v>6650.7004816816543</v>
      </c>
      <c r="L98" s="24">
        <f>SUM($D76:L76)</f>
        <v>6650.7004816816543</v>
      </c>
      <c r="M98" s="24">
        <f>SUM($D76:M76)</f>
        <v>6650.7004816816543</v>
      </c>
      <c r="N98" s="24">
        <f>SUM($D76:N76)</f>
        <v>6650.7004816816543</v>
      </c>
      <c r="O98" s="24">
        <f>SUM($D76:O76)</f>
        <v>6650.7004816816543</v>
      </c>
      <c r="P98" s="24">
        <f>SUM($D76:P76)</f>
        <v>6650.7004816816543</v>
      </c>
      <c r="Q98" s="24">
        <f>SUM($D76:Q76)</f>
        <v>6650.7004816816543</v>
      </c>
      <c r="R98" s="24">
        <f>SUM($D76:R76)</f>
        <v>6650.7004816816543</v>
      </c>
      <c r="S98" s="24">
        <f>SUM($D76:S76)</f>
        <v>6650.7004816816543</v>
      </c>
      <c r="T98" s="24">
        <f>SUM($D76:T76)</f>
        <v>6650.7004816816543</v>
      </c>
      <c r="U98" s="24">
        <f>SUM($D76:U76)</f>
        <v>6650.7004816816543</v>
      </c>
      <c r="V98" s="24">
        <f>SUM($D76:V76)</f>
        <v>6650.7004816816543</v>
      </c>
      <c r="W98" s="24">
        <f>SUM($D76:W76)</f>
        <v>6650.7004816816543</v>
      </c>
      <c r="X98" s="24">
        <f>SUM($D76:X76)</f>
        <v>6650.7004816816543</v>
      </c>
      <c r="Y98" s="24">
        <f>SUM($D76:Y76)</f>
        <v>6650.7004816816543</v>
      </c>
      <c r="Z98" s="24">
        <f>SUM($D76:Z76)</f>
        <v>6650.7004816816543</v>
      </c>
      <c r="AA98" s="24">
        <f>SUM($D76:AA76)</f>
        <v>6650.7004816816543</v>
      </c>
      <c r="AB98" s="24">
        <f>SUM($D76:AB76)</f>
        <v>6650.7004816816543</v>
      </c>
      <c r="AC98" s="24">
        <f>SUM($D76:AC76)</f>
        <v>6650.7004816816543</v>
      </c>
      <c r="AD98" s="24">
        <f>SUM($D76:AD76)</f>
        <v>6650.7004816816543</v>
      </c>
      <c r="AE98" s="24">
        <f>SUM($D76:AE76)</f>
        <v>6650.7004816816543</v>
      </c>
      <c r="AF98" s="24">
        <f>SUM($D76:AF76)</f>
        <v>6650.7004816816543</v>
      </c>
    </row>
    <row r="99" spans="2:32" x14ac:dyDescent="0.35">
      <c r="B99" s="33" t="s">
        <v>18</v>
      </c>
      <c r="C99" t="s">
        <v>119</v>
      </c>
      <c r="D99" s="24">
        <f>SUM($D77:D77)</f>
        <v>0</v>
      </c>
      <c r="E99" s="24">
        <f>SUM($D77:E77)</f>
        <v>0</v>
      </c>
      <c r="F99" s="24">
        <f>SUM($D77:F77)</f>
        <v>0</v>
      </c>
      <c r="G99" s="24">
        <f>SUM($D77:G77)</f>
        <v>0</v>
      </c>
      <c r="H99" s="24">
        <f>SUM($D77:H77)</f>
        <v>0</v>
      </c>
      <c r="I99" s="24">
        <f>SUM($D77:I77)</f>
        <v>0</v>
      </c>
      <c r="J99" s="24">
        <f>SUM($D77:J77)</f>
        <v>0</v>
      </c>
      <c r="K99" s="24">
        <f>SUM($D77:K77)</f>
        <v>0</v>
      </c>
      <c r="L99" s="24">
        <f>SUM($D77:L77)</f>
        <v>0</v>
      </c>
      <c r="M99" s="24">
        <f>SUM($D77:M77)</f>
        <v>0</v>
      </c>
      <c r="N99" s="24">
        <f>SUM($D77:N77)</f>
        <v>0</v>
      </c>
      <c r="O99" s="24">
        <f>SUM($D77:O77)</f>
        <v>0</v>
      </c>
      <c r="P99" s="24">
        <f>SUM($D77:P77)</f>
        <v>0</v>
      </c>
      <c r="Q99" s="24">
        <f>SUM($D77:Q77)</f>
        <v>0</v>
      </c>
      <c r="R99" s="24">
        <f>SUM($D77:R77)</f>
        <v>0</v>
      </c>
      <c r="S99" s="24">
        <f>SUM($D77:S77)</f>
        <v>0</v>
      </c>
      <c r="T99" s="24">
        <f>SUM($D77:T77)</f>
        <v>0</v>
      </c>
      <c r="U99" s="24">
        <f>SUM($D77:U77)</f>
        <v>0</v>
      </c>
      <c r="V99" s="24">
        <f>SUM($D77:V77)</f>
        <v>0</v>
      </c>
      <c r="W99" s="24">
        <f>SUM($D77:W77)</f>
        <v>0</v>
      </c>
      <c r="X99" s="24">
        <f>SUM($D77:X77)</f>
        <v>0</v>
      </c>
      <c r="Y99" s="24">
        <f>SUM($D77:Y77)</f>
        <v>0</v>
      </c>
      <c r="Z99" s="24">
        <f>SUM($D77:Z77)</f>
        <v>0</v>
      </c>
      <c r="AA99" s="24">
        <f>SUM($D77:AA77)</f>
        <v>0</v>
      </c>
      <c r="AB99" s="24">
        <f>SUM($D77:AB77)</f>
        <v>0</v>
      </c>
      <c r="AC99" s="24">
        <f>SUM($D77:AC77)</f>
        <v>0</v>
      </c>
      <c r="AD99" s="24">
        <f>SUM($D77:AD77)</f>
        <v>0</v>
      </c>
      <c r="AE99" s="24">
        <f>SUM($D77:AE77)</f>
        <v>0</v>
      </c>
      <c r="AF99" s="24">
        <f>SUM($D77:AF77)</f>
        <v>0</v>
      </c>
    </row>
    <row r="100" spans="2:32" x14ac:dyDescent="0.35">
      <c r="B100" s="33" t="s">
        <v>18</v>
      </c>
      <c r="C100" t="s">
        <v>119</v>
      </c>
      <c r="D100" s="24">
        <f>SUM($D78:D78)</f>
        <v>0</v>
      </c>
      <c r="E100" s="24">
        <f>SUM($D78:E78)</f>
        <v>0</v>
      </c>
      <c r="F100" s="24">
        <f>SUM($D78:F78)</f>
        <v>0</v>
      </c>
      <c r="G100" s="24">
        <f>SUM($D78:G78)</f>
        <v>0</v>
      </c>
      <c r="H100" s="24">
        <f>SUM($D78:H78)</f>
        <v>0</v>
      </c>
      <c r="I100" s="24">
        <f>SUM($D78:I78)</f>
        <v>0</v>
      </c>
      <c r="J100" s="24">
        <f>SUM($D78:J78)</f>
        <v>0</v>
      </c>
      <c r="K100" s="24">
        <f>SUM($D78:K78)</f>
        <v>0</v>
      </c>
      <c r="L100" s="24">
        <f>SUM($D78:L78)</f>
        <v>0</v>
      </c>
      <c r="M100" s="24">
        <f>SUM($D78:M78)</f>
        <v>0</v>
      </c>
      <c r="N100" s="24">
        <f>SUM($D78:N78)</f>
        <v>0</v>
      </c>
      <c r="O100" s="24">
        <f>SUM($D78:O78)</f>
        <v>0</v>
      </c>
      <c r="P100" s="24">
        <f>SUM($D78:P78)</f>
        <v>0</v>
      </c>
      <c r="Q100" s="24">
        <f>SUM($D78:Q78)</f>
        <v>2015.3637823277738</v>
      </c>
      <c r="R100" s="24">
        <f>SUM($D78:R78)</f>
        <v>2015.3637823277738</v>
      </c>
      <c r="S100" s="24">
        <f>SUM($D78:S78)</f>
        <v>2015.3637823277738</v>
      </c>
      <c r="T100" s="24">
        <f>SUM($D78:T78)</f>
        <v>2015.3637823277738</v>
      </c>
      <c r="U100" s="24">
        <f>SUM($D78:U78)</f>
        <v>2015.3637823277738</v>
      </c>
      <c r="V100" s="24">
        <f>SUM($D78:V78)</f>
        <v>2015.3637823277738</v>
      </c>
      <c r="W100" s="24">
        <f>SUM($D78:W78)</f>
        <v>2015.3637823277738</v>
      </c>
      <c r="X100" s="24">
        <f>SUM($D78:X78)</f>
        <v>2015.3637823277738</v>
      </c>
      <c r="Y100" s="24">
        <f>SUM($D78:Y78)</f>
        <v>2015.3637823277738</v>
      </c>
      <c r="Z100" s="24">
        <f>SUM($D78:Z78)</f>
        <v>2015.3637823277738</v>
      </c>
      <c r="AA100" s="24">
        <f>SUM($D78:AA78)</f>
        <v>2015.3637823277738</v>
      </c>
      <c r="AB100" s="24">
        <f>SUM($D78:AB78)</f>
        <v>2015.3637823277738</v>
      </c>
      <c r="AC100" s="24">
        <f>SUM($D78:AC78)</f>
        <v>2015.3637823277738</v>
      </c>
      <c r="AD100" s="24">
        <f>SUM($D78:AD78)</f>
        <v>2015.3637823277738</v>
      </c>
      <c r="AE100" s="24">
        <f>SUM($D78:AE78)</f>
        <v>2015.3637823277738</v>
      </c>
      <c r="AF100" s="24">
        <f>SUM($D78:AF78)</f>
        <v>2015.3637823277738</v>
      </c>
    </row>
    <row r="101" spans="2:32" ht="15" thickBot="1" x14ac:dyDescent="0.4">
      <c r="B101" s="34" t="s">
        <v>21</v>
      </c>
      <c r="C101" t="s">
        <v>119</v>
      </c>
      <c r="D101" s="24">
        <f>SUM($D79:D79)</f>
        <v>0</v>
      </c>
      <c r="E101" s="24">
        <f>SUM($D79:E79)</f>
        <v>0</v>
      </c>
      <c r="F101" s="24">
        <f>SUM($D79:F79)</f>
        <v>0</v>
      </c>
      <c r="G101" s="24">
        <f>SUM($D79:G79)</f>
        <v>0</v>
      </c>
      <c r="H101" s="24">
        <f>SUM($D79:H79)</f>
        <v>0</v>
      </c>
      <c r="I101" s="24">
        <f>SUM($D79:I79)</f>
        <v>5038.4094558194347</v>
      </c>
      <c r="J101" s="24">
        <f>SUM($D79:J79)</f>
        <v>5038.4094558194347</v>
      </c>
      <c r="K101" s="24">
        <f>SUM($D79:K79)</f>
        <v>5038.4094558194347</v>
      </c>
      <c r="L101" s="24">
        <f>SUM($D79:L79)</f>
        <v>5038.4094558194347</v>
      </c>
      <c r="M101" s="24">
        <f>SUM($D79:M79)</f>
        <v>5038.4094558194347</v>
      </c>
      <c r="N101" s="24">
        <f>SUM($D79:N79)</f>
        <v>5038.4094558194347</v>
      </c>
      <c r="O101" s="24">
        <f>SUM($D79:O79)</f>
        <v>5038.4094558194347</v>
      </c>
      <c r="P101" s="24">
        <f>SUM($D79:P79)</f>
        <v>5038.4094558194347</v>
      </c>
      <c r="Q101" s="24">
        <f>SUM($D79:Q79)</f>
        <v>5038.4094558194347</v>
      </c>
      <c r="R101" s="24">
        <f>SUM($D79:R79)</f>
        <v>5038.4094558194347</v>
      </c>
      <c r="S101" s="24">
        <f>SUM($D79:S79)</f>
        <v>5038.4094558194347</v>
      </c>
      <c r="T101" s="24">
        <f>SUM($D79:T79)</f>
        <v>5038.4094558194347</v>
      </c>
      <c r="U101" s="24">
        <f>SUM($D79:U79)</f>
        <v>5038.4094558194347</v>
      </c>
      <c r="V101" s="24">
        <f>SUM($D79:V79)</f>
        <v>10076.818911638869</v>
      </c>
      <c r="W101" s="24">
        <f>SUM($D79:W79)</f>
        <v>15115.228367458305</v>
      </c>
      <c r="X101" s="24">
        <f>SUM($D79:X79)</f>
        <v>20153.637823277739</v>
      </c>
      <c r="Y101" s="24">
        <f>SUM($D79:Y79)</f>
        <v>25192.047279097173</v>
      </c>
      <c r="Z101" s="24">
        <f>SUM($D79:Z79)</f>
        <v>30230.456734916606</v>
      </c>
      <c r="AA101" s="24">
        <f>SUM($D79:AA79)</f>
        <v>35268.866190736044</v>
      </c>
      <c r="AB101" s="24">
        <f>SUM($D79:AB79)</f>
        <v>40307.275646555478</v>
      </c>
      <c r="AC101" s="24">
        <f>SUM($D79:AC79)</f>
        <v>45345.685102374911</v>
      </c>
      <c r="AD101" s="24">
        <f>SUM($D79:AD79)</f>
        <v>50384.094558194345</v>
      </c>
      <c r="AE101" s="24">
        <f>SUM($D79:AE79)</f>
        <v>55422.504014013779</v>
      </c>
      <c r="AF101" s="24">
        <f>SUM($D79:AF79)</f>
        <v>60460.913469833213</v>
      </c>
    </row>
    <row r="102" spans="2:32" x14ac:dyDescent="0.35">
      <c r="B102" s="33" t="s">
        <v>22</v>
      </c>
      <c r="C102" t="s">
        <v>119</v>
      </c>
      <c r="D102" s="24">
        <f>SUM($D80:D80)</f>
        <v>0</v>
      </c>
      <c r="E102" s="24">
        <f>SUM($D80:E80)</f>
        <v>0</v>
      </c>
      <c r="F102" s="24">
        <f>SUM($D80:F80)</f>
        <v>0</v>
      </c>
      <c r="G102" s="24">
        <f>SUM($D80:G80)</f>
        <v>0</v>
      </c>
      <c r="H102" s="24">
        <f>SUM($D80:H80)</f>
        <v>0</v>
      </c>
      <c r="I102" s="24">
        <f>SUM($D80:I80)</f>
        <v>0</v>
      </c>
      <c r="J102" s="24">
        <f>SUM($D80:J80)</f>
        <v>0</v>
      </c>
      <c r="K102" s="24">
        <f>SUM($D80:K80)</f>
        <v>0</v>
      </c>
      <c r="L102" s="24">
        <f>SUM($D80:L80)</f>
        <v>0</v>
      </c>
      <c r="M102" s="24">
        <f>SUM($D80:M80)</f>
        <v>0</v>
      </c>
      <c r="N102" s="24">
        <f>SUM($D80:N80)</f>
        <v>0</v>
      </c>
      <c r="O102" s="24">
        <f>SUM($D80:O80)</f>
        <v>0</v>
      </c>
      <c r="P102" s="24">
        <f>SUM($D80:P80)</f>
        <v>8061.4551293110953</v>
      </c>
      <c r="Q102" s="24">
        <f>SUM($D80:Q80)</f>
        <v>8061.4551293110953</v>
      </c>
      <c r="R102" s="24">
        <f>SUM($D80:R80)</f>
        <v>8061.4551293110953</v>
      </c>
      <c r="S102" s="24">
        <f>SUM($D80:S80)</f>
        <v>8061.4551293110953</v>
      </c>
      <c r="T102" s="24">
        <f>SUM($D80:T80)</f>
        <v>8061.4551293110953</v>
      </c>
      <c r="U102" s="24">
        <f>SUM($D80:U80)</f>
        <v>8061.4551293110953</v>
      </c>
      <c r="V102" s="24">
        <f>SUM($D80:V80)</f>
        <v>8061.4551293110953</v>
      </c>
      <c r="W102" s="24">
        <f>SUM($D80:W80)</f>
        <v>8061.4551293110953</v>
      </c>
      <c r="X102" s="24">
        <f>SUM($D80:X80)</f>
        <v>8061.4551293110953</v>
      </c>
      <c r="Y102" s="24">
        <f>SUM($D80:Y80)</f>
        <v>8061.4551293110953</v>
      </c>
      <c r="Z102" s="24">
        <f>SUM($D80:Z80)</f>
        <v>8061.4551293110953</v>
      </c>
      <c r="AA102" s="24">
        <f>SUM($D80:AA80)</f>
        <v>8061.4551293110953</v>
      </c>
      <c r="AB102" s="24">
        <f>SUM($D80:AB80)</f>
        <v>8061.4551293110953</v>
      </c>
      <c r="AC102" s="24">
        <f>SUM($D80:AC80)</f>
        <v>8061.4551293110953</v>
      </c>
      <c r="AD102" s="24">
        <f>SUM($D80:AD80)</f>
        <v>8061.4551293110953</v>
      </c>
      <c r="AE102" s="24">
        <f>SUM($D80:AE80)</f>
        <v>8061.4551293110953</v>
      </c>
      <c r="AF102" s="24">
        <f>SUM($D80:AF80)</f>
        <v>8061.4551293110953</v>
      </c>
    </row>
    <row r="103" spans="2:32" x14ac:dyDescent="0.35">
      <c r="B103" s="33" t="s">
        <v>76</v>
      </c>
      <c r="C103" t="s">
        <v>119</v>
      </c>
      <c r="D103" s="24">
        <f>SUM($D81:D81)</f>
        <v>0</v>
      </c>
      <c r="E103" s="24">
        <f>SUM($D81:E81)</f>
        <v>6650.7004816816543</v>
      </c>
      <c r="F103" s="24">
        <f>SUM($D81:F81)</f>
        <v>6650.7004816816543</v>
      </c>
      <c r="G103" s="24">
        <f>SUM($D81:G81)</f>
        <v>6650.7004816816543</v>
      </c>
      <c r="H103" s="24">
        <f>SUM($D81:H81)</f>
        <v>6650.7004816816543</v>
      </c>
      <c r="I103" s="24">
        <f>SUM($D81:I81)</f>
        <v>6650.7004816816543</v>
      </c>
      <c r="J103" s="24">
        <f>SUM($D81:J81)</f>
        <v>6650.7004816816543</v>
      </c>
      <c r="K103" s="24">
        <f>SUM($D81:K81)</f>
        <v>6650.7004816816543</v>
      </c>
      <c r="L103" s="24">
        <f>SUM($D81:L81)</f>
        <v>6650.7004816816543</v>
      </c>
      <c r="M103" s="24">
        <f>SUM($D81:M81)</f>
        <v>6650.7004816816543</v>
      </c>
      <c r="N103" s="24">
        <f>SUM($D81:N81)</f>
        <v>6650.7004816816543</v>
      </c>
      <c r="O103" s="24">
        <f>SUM($D81:O81)</f>
        <v>6650.7004816816543</v>
      </c>
      <c r="P103" s="24">
        <f>SUM($D81:P81)</f>
        <v>6650.7004816816543</v>
      </c>
      <c r="Q103" s="24">
        <f>SUM($D81:Q81)</f>
        <v>6650.7004816816543</v>
      </c>
      <c r="R103" s="24">
        <f>SUM($D81:R81)</f>
        <v>6650.7004816816543</v>
      </c>
      <c r="S103" s="24">
        <f>SUM($D81:S81)</f>
        <v>6650.7004816816543</v>
      </c>
      <c r="T103" s="24">
        <f>SUM($D81:T81)</f>
        <v>6650.7004816816543</v>
      </c>
      <c r="U103" s="24">
        <f>SUM($D81:U81)</f>
        <v>6650.7004816816543</v>
      </c>
      <c r="V103" s="24">
        <f>SUM($D81:V81)</f>
        <v>6650.7004816816543</v>
      </c>
      <c r="W103" s="24">
        <f>SUM($D81:W81)</f>
        <v>6650.7004816816543</v>
      </c>
      <c r="X103" s="24">
        <f>SUM($D81:X81)</f>
        <v>6650.7004816816543</v>
      </c>
      <c r="Y103" s="24">
        <f>SUM($D81:Y81)</f>
        <v>6650.7004816816543</v>
      </c>
      <c r="Z103" s="24">
        <f>SUM($D81:Z81)</f>
        <v>6650.7004816816543</v>
      </c>
      <c r="AA103" s="24">
        <f>SUM($D81:AA81)</f>
        <v>6650.7004816816543</v>
      </c>
      <c r="AB103" s="24">
        <f>SUM($D81:AB81)</f>
        <v>6650.7004816816543</v>
      </c>
      <c r="AC103" s="24">
        <f>SUM($D81:AC81)</f>
        <v>6650.7004816816543</v>
      </c>
      <c r="AD103" s="24">
        <f>SUM($D81:AD81)</f>
        <v>6650.7004816816543</v>
      </c>
      <c r="AE103" s="24">
        <f>SUM($D81:AE81)</f>
        <v>6650.7004816816543</v>
      </c>
      <c r="AF103" s="24">
        <f>SUM($D81:AF81)</f>
        <v>6650.7004816816543</v>
      </c>
    </row>
    <row r="104" spans="2:32" x14ac:dyDescent="0.35">
      <c r="B104" s="33" t="s">
        <v>24</v>
      </c>
      <c r="C104" t="s">
        <v>119</v>
      </c>
      <c r="D104" s="24">
        <f>SUM($D82:D82)</f>
        <v>0</v>
      </c>
      <c r="E104" s="24">
        <f>SUM($D82:E82)</f>
        <v>0</v>
      </c>
      <c r="F104" s="24">
        <f>SUM($D82:F82)</f>
        <v>0</v>
      </c>
      <c r="G104" s="24">
        <f>SUM($D82:G82)</f>
        <v>0</v>
      </c>
      <c r="H104" s="24">
        <f>SUM($D82:H82)</f>
        <v>0</v>
      </c>
      <c r="I104" s="24">
        <f>SUM($D82:I82)</f>
        <v>0</v>
      </c>
      <c r="J104" s="24">
        <f>SUM($D82:J82)</f>
        <v>0</v>
      </c>
      <c r="K104" s="24">
        <f>SUM($D82:K82)</f>
        <v>0</v>
      </c>
      <c r="L104" s="24">
        <f>SUM($D82:L82)</f>
        <v>0</v>
      </c>
      <c r="M104" s="24">
        <f>SUM($D82:M82)</f>
        <v>0</v>
      </c>
      <c r="N104" s="24">
        <f>SUM($D82:N82)</f>
        <v>0</v>
      </c>
      <c r="O104" s="24">
        <f>SUM($D82:O82)</f>
        <v>0</v>
      </c>
      <c r="P104" s="24">
        <f>SUM($D82:P82)</f>
        <v>0</v>
      </c>
      <c r="Q104" s="24">
        <f>SUM($D82:Q82)</f>
        <v>0</v>
      </c>
      <c r="R104" s="24">
        <f>SUM($D82:R82)</f>
        <v>0</v>
      </c>
      <c r="S104" s="24">
        <f>SUM($D82:S82)</f>
        <v>0</v>
      </c>
      <c r="T104" s="24">
        <f>SUM($D82:T82)</f>
        <v>0</v>
      </c>
      <c r="U104" s="24">
        <f>SUM($D82:U82)</f>
        <v>0</v>
      </c>
      <c r="V104" s="24">
        <f>SUM($D82:V82)</f>
        <v>0</v>
      </c>
      <c r="W104" s="24">
        <f>SUM($D82:W82)</f>
        <v>0</v>
      </c>
      <c r="X104" s="24">
        <f>SUM($D82:X82)</f>
        <v>0</v>
      </c>
      <c r="Y104" s="24">
        <f>SUM($D82:Y82)</f>
        <v>0</v>
      </c>
      <c r="Z104" s="24">
        <f>SUM($D82:Z82)</f>
        <v>6046.0913469833222</v>
      </c>
      <c r="AA104" s="24">
        <f>SUM($D82:AA82)</f>
        <v>6046.0913469833222</v>
      </c>
      <c r="AB104" s="24">
        <f>SUM($D82:AB82)</f>
        <v>6046.0913469833222</v>
      </c>
      <c r="AC104" s="24">
        <f>SUM($D82:AC82)</f>
        <v>6046.0913469833222</v>
      </c>
      <c r="AD104" s="24">
        <f>SUM($D82:AD82)</f>
        <v>6046.0913469833222</v>
      </c>
      <c r="AE104" s="24">
        <f>SUM($D82:AE82)</f>
        <v>6046.0913469833222</v>
      </c>
      <c r="AF104" s="24">
        <f>SUM($D82:AF82)</f>
        <v>6046.0913469833222</v>
      </c>
    </row>
    <row r="105" spans="2:32" x14ac:dyDescent="0.35">
      <c r="B105" s="33" t="s">
        <v>25</v>
      </c>
      <c r="C105" t="s">
        <v>119</v>
      </c>
      <c r="D105" s="24">
        <f>SUM($D83:D83)</f>
        <v>0</v>
      </c>
      <c r="E105" s="24">
        <f>SUM($D83:E83)</f>
        <v>0</v>
      </c>
      <c r="F105" s="24">
        <f>SUM($D83:F83)</f>
        <v>0</v>
      </c>
      <c r="G105" s="24">
        <f>SUM($D83:G83)</f>
        <v>0</v>
      </c>
      <c r="H105" s="24">
        <f>SUM($D83:H83)</f>
        <v>0</v>
      </c>
      <c r="I105" s="24">
        <f>SUM($D83:I83)</f>
        <v>0</v>
      </c>
      <c r="J105" s="24">
        <f>SUM($D83:J83)</f>
        <v>0</v>
      </c>
      <c r="K105" s="24">
        <f>SUM($D83:K83)</f>
        <v>0</v>
      </c>
      <c r="L105" s="24">
        <f>SUM($D83:L83)</f>
        <v>0</v>
      </c>
      <c r="M105" s="24">
        <f>SUM($D83:M83)</f>
        <v>0</v>
      </c>
      <c r="N105" s="24">
        <f>SUM($D83:N83)</f>
        <v>0</v>
      </c>
      <c r="O105" s="24">
        <f>SUM($D83:O83)</f>
        <v>0</v>
      </c>
      <c r="P105" s="24">
        <f>SUM($D83:P83)</f>
        <v>0</v>
      </c>
      <c r="Q105" s="24">
        <f>SUM($D83:Q83)</f>
        <v>0</v>
      </c>
      <c r="R105" s="24">
        <f>SUM($D83:R83)</f>
        <v>0</v>
      </c>
      <c r="S105" s="24">
        <f>SUM($D83:S83)</f>
        <v>0</v>
      </c>
      <c r="T105" s="24">
        <f>SUM($D83:T83)</f>
        <v>0</v>
      </c>
      <c r="U105" s="24">
        <f>SUM($D83:U83)</f>
        <v>0</v>
      </c>
      <c r="V105" s="24">
        <f>SUM($D83:V83)</f>
        <v>0</v>
      </c>
      <c r="W105" s="24">
        <f>SUM($D83:W83)</f>
        <v>0</v>
      </c>
      <c r="X105" s="24">
        <f>SUM($D83:X83)</f>
        <v>0</v>
      </c>
      <c r="Y105" s="24">
        <f>SUM($D83:Y83)</f>
        <v>0</v>
      </c>
      <c r="Z105" s="24">
        <f>SUM($D83:Z83)</f>
        <v>0</v>
      </c>
      <c r="AA105" s="24">
        <f>SUM($D83:AA83)</f>
        <v>0</v>
      </c>
      <c r="AB105" s="24">
        <f>SUM($D83:AB83)</f>
        <v>0</v>
      </c>
      <c r="AC105" s="24">
        <f>SUM($D83:AC83)</f>
        <v>0</v>
      </c>
      <c r="AD105" s="24">
        <f>SUM($D83:AD83)</f>
        <v>0</v>
      </c>
      <c r="AE105" s="24">
        <f>SUM($D83:AE83)</f>
        <v>3829.1911864227704</v>
      </c>
      <c r="AF105" s="24">
        <f>SUM($D83:AF83)</f>
        <v>3829.1911864227704</v>
      </c>
    </row>
    <row r="106" spans="2:32" x14ac:dyDescent="0.35">
      <c r="B106" s="33" t="s">
        <v>26</v>
      </c>
      <c r="C106" t="s">
        <v>119</v>
      </c>
      <c r="D106" s="24">
        <f>SUM($D84:D84)</f>
        <v>0</v>
      </c>
      <c r="E106" s="24">
        <f>SUM($D84:E84)</f>
        <v>0</v>
      </c>
      <c r="F106" s="24">
        <f>SUM($D84:F84)</f>
        <v>0</v>
      </c>
      <c r="G106" s="24">
        <f>SUM($D84:G84)</f>
        <v>0</v>
      </c>
      <c r="H106" s="24">
        <f>SUM($D84:H84)</f>
        <v>0</v>
      </c>
      <c r="I106" s="24">
        <f>SUM($D84:I84)</f>
        <v>0</v>
      </c>
      <c r="J106" s="24">
        <f>SUM($D84:J84)</f>
        <v>0</v>
      </c>
      <c r="K106" s="24">
        <f>SUM($D84:K84)</f>
        <v>0</v>
      </c>
      <c r="L106" s="24">
        <f>SUM($D84:L84)</f>
        <v>0</v>
      </c>
      <c r="M106" s="24">
        <f>SUM($D84:M84)</f>
        <v>0</v>
      </c>
      <c r="N106" s="24">
        <f>SUM($D84:N84)</f>
        <v>0</v>
      </c>
      <c r="O106" s="24">
        <f>SUM($D84:O84)</f>
        <v>0</v>
      </c>
      <c r="P106" s="24">
        <f>SUM($D84:P84)</f>
        <v>0</v>
      </c>
      <c r="Q106" s="24">
        <f>SUM($D84:Q84)</f>
        <v>0</v>
      </c>
      <c r="R106" s="24">
        <f>SUM($D84:R84)</f>
        <v>0</v>
      </c>
      <c r="S106" s="24">
        <f>SUM($D84:S84)</f>
        <v>0</v>
      </c>
      <c r="T106" s="24">
        <f>SUM($D84:T84)</f>
        <v>0</v>
      </c>
      <c r="U106" s="24">
        <f>SUM($D84:U84)</f>
        <v>0</v>
      </c>
      <c r="V106" s="24">
        <f>SUM($D84:V84)</f>
        <v>0</v>
      </c>
      <c r="W106" s="24">
        <f>SUM($D84:W84)</f>
        <v>0</v>
      </c>
      <c r="X106" s="24">
        <f>SUM($D84:X84)</f>
        <v>7658.3823728455409</v>
      </c>
      <c r="Y106" s="24">
        <f>SUM($D84:Y84)</f>
        <v>7658.3823728455409</v>
      </c>
      <c r="Z106" s="24">
        <f>SUM($D84:Z84)</f>
        <v>7658.3823728455409</v>
      </c>
      <c r="AA106" s="24">
        <f>SUM($D84:AA84)</f>
        <v>7658.3823728455409</v>
      </c>
      <c r="AB106" s="24">
        <f>SUM($D84:AB84)</f>
        <v>7658.3823728455409</v>
      </c>
      <c r="AC106" s="24">
        <f>SUM($D84:AC84)</f>
        <v>7658.3823728455409</v>
      </c>
      <c r="AD106" s="24">
        <f>SUM($D84:AD84)</f>
        <v>7658.3823728455409</v>
      </c>
      <c r="AE106" s="24">
        <f>SUM($D84:AE84)</f>
        <v>7658.3823728455409</v>
      </c>
      <c r="AF106" s="24">
        <f>SUM($D84:AF84)</f>
        <v>7658.3823728455409</v>
      </c>
    </row>
    <row r="107" spans="2:32" x14ac:dyDescent="0.35">
      <c r="B107" s="33" t="s">
        <v>27</v>
      </c>
      <c r="C107" t="s">
        <v>119</v>
      </c>
      <c r="D107" s="24">
        <f>SUM($D85:D85)</f>
        <v>6046.0913469833222</v>
      </c>
      <c r="E107" s="24">
        <f>SUM($D85:E85)</f>
        <v>6046.0913469833222</v>
      </c>
      <c r="F107" s="24">
        <f>SUM($D85:F85)</f>
        <v>6046.0913469833222</v>
      </c>
      <c r="G107" s="24">
        <f>SUM($D85:G85)</f>
        <v>6046.0913469833222</v>
      </c>
      <c r="H107" s="24">
        <f>SUM($D85:H85)</f>
        <v>6046.0913469833222</v>
      </c>
      <c r="I107" s="24">
        <f>SUM($D85:I85)</f>
        <v>6046.0913469833222</v>
      </c>
      <c r="J107" s="24">
        <f>SUM($D85:J85)</f>
        <v>6046.0913469833222</v>
      </c>
      <c r="K107" s="24">
        <f>SUM($D85:K85)</f>
        <v>6046.0913469833222</v>
      </c>
      <c r="L107" s="24">
        <f>SUM($D85:L85)</f>
        <v>6046.0913469833222</v>
      </c>
      <c r="M107" s="24">
        <f>SUM($D85:M85)</f>
        <v>6046.0913469833222</v>
      </c>
      <c r="N107" s="24">
        <f>SUM($D85:N85)</f>
        <v>6046.0913469833222</v>
      </c>
      <c r="O107" s="24">
        <f>SUM($D85:O85)</f>
        <v>6046.0913469833222</v>
      </c>
      <c r="P107" s="24">
        <f>SUM($D85:P85)</f>
        <v>6046.0913469833222</v>
      </c>
      <c r="Q107" s="24">
        <f>SUM($D85:Q85)</f>
        <v>6046.0913469833222</v>
      </c>
      <c r="R107" s="24">
        <f>SUM($D85:R85)</f>
        <v>6046.0913469833222</v>
      </c>
      <c r="S107" s="24">
        <f>SUM($D85:S85)</f>
        <v>6046.0913469833222</v>
      </c>
      <c r="T107" s="24">
        <f>SUM($D85:T85)</f>
        <v>6046.0913469833222</v>
      </c>
      <c r="U107" s="24">
        <f>SUM($D85:U85)</f>
        <v>6046.0913469833222</v>
      </c>
      <c r="V107" s="24">
        <f>SUM($D85:V85)</f>
        <v>6046.0913469833222</v>
      </c>
      <c r="W107" s="24">
        <f>SUM($D85:W85)</f>
        <v>6046.0913469833222</v>
      </c>
      <c r="X107" s="24">
        <f>SUM($D85:X85)</f>
        <v>6046.0913469833222</v>
      </c>
      <c r="Y107" s="24">
        <f>SUM($D85:Y85)</f>
        <v>6046.0913469833222</v>
      </c>
      <c r="Z107" s="24">
        <f>SUM($D85:Z85)</f>
        <v>6046.0913469833222</v>
      </c>
      <c r="AA107" s="24">
        <f>SUM($D85:AA85)</f>
        <v>6046.0913469833222</v>
      </c>
      <c r="AB107" s="24">
        <f>SUM($D85:AB85)</f>
        <v>6046.0913469833222</v>
      </c>
      <c r="AC107" s="24">
        <f>SUM($D85:AC85)</f>
        <v>6046.0913469833222</v>
      </c>
      <c r="AD107" s="24">
        <f>SUM($D85:AD85)</f>
        <v>6046.0913469833222</v>
      </c>
      <c r="AE107" s="24">
        <f>SUM($D85:AE85)</f>
        <v>6046.0913469833222</v>
      </c>
      <c r="AF107" s="24">
        <f>SUM($D85:AF85)</f>
        <v>6046.0913469833222</v>
      </c>
    </row>
    <row r="108" spans="2:32" x14ac:dyDescent="0.35">
      <c r="B108" s="33" t="s">
        <v>28</v>
      </c>
      <c r="C108" t="s">
        <v>119</v>
      </c>
      <c r="D108" s="24">
        <f>SUM($D86:D86)</f>
        <v>0</v>
      </c>
      <c r="E108" s="24">
        <f>SUM($D86:E86)</f>
        <v>0</v>
      </c>
      <c r="F108" s="24">
        <f>SUM($D86:F86)</f>
        <v>0</v>
      </c>
      <c r="G108" s="24">
        <f>SUM($D86:G86)</f>
        <v>0</v>
      </c>
      <c r="H108" s="24">
        <f>SUM($D86:H86)</f>
        <v>0</v>
      </c>
      <c r="I108" s="24">
        <f>SUM($D86:I86)</f>
        <v>0</v>
      </c>
      <c r="J108" s="24">
        <f>SUM($D86:J86)</f>
        <v>0</v>
      </c>
      <c r="K108" s="24">
        <f>SUM($D86:K86)</f>
        <v>0</v>
      </c>
      <c r="L108" s="24">
        <f>SUM($D86:L86)</f>
        <v>0</v>
      </c>
      <c r="M108" s="24">
        <f>SUM($D86:M86)</f>
        <v>0</v>
      </c>
      <c r="N108" s="24">
        <f>SUM($D86:N86)</f>
        <v>0</v>
      </c>
      <c r="O108" s="24">
        <f>SUM($D86:O86)</f>
        <v>0</v>
      </c>
      <c r="P108" s="24">
        <f>SUM($D86:P86)</f>
        <v>0</v>
      </c>
      <c r="Q108" s="24">
        <f>SUM($D86:Q86)</f>
        <v>0</v>
      </c>
      <c r="R108" s="24">
        <f>SUM($D86:R86)</f>
        <v>0</v>
      </c>
      <c r="S108" s="24">
        <f>SUM($D86:S86)</f>
        <v>0</v>
      </c>
      <c r="T108" s="24">
        <f>SUM($D86:T86)</f>
        <v>0</v>
      </c>
      <c r="U108" s="24">
        <f>SUM($D86:U86)</f>
        <v>0</v>
      </c>
      <c r="V108" s="24">
        <f>SUM($D86:V86)</f>
        <v>0</v>
      </c>
      <c r="W108" s="24">
        <f>SUM($D86:W86)</f>
        <v>0</v>
      </c>
      <c r="X108" s="24">
        <f>SUM($D86:X86)</f>
        <v>0</v>
      </c>
      <c r="Y108" s="24">
        <f>SUM($D86:Y86)</f>
        <v>0</v>
      </c>
      <c r="Z108" s="24">
        <f>SUM($D86:Z86)</f>
        <v>0</v>
      </c>
      <c r="AA108" s="24">
        <f>SUM($D86:AA86)</f>
        <v>0</v>
      </c>
      <c r="AB108" s="24">
        <f>SUM($D86:AB86)</f>
        <v>0</v>
      </c>
      <c r="AC108" s="24">
        <f>SUM($D86:AC86)</f>
        <v>0</v>
      </c>
      <c r="AD108" s="24">
        <f>SUM($D86:AD86)</f>
        <v>0</v>
      </c>
      <c r="AE108" s="24">
        <f>SUM($D86:AE86)</f>
        <v>6046.0913469833222</v>
      </c>
      <c r="AF108" s="24">
        <f>SUM($D86:AF86)</f>
        <v>6046.0913469833222</v>
      </c>
    </row>
    <row r="109" spans="2:32" x14ac:dyDescent="0.35">
      <c r="B109" s="33" t="s">
        <v>29</v>
      </c>
      <c r="C109" t="s">
        <v>119</v>
      </c>
      <c r="D109" s="24">
        <f>SUM($D87:D87)</f>
        <v>0</v>
      </c>
      <c r="E109" s="24">
        <f>SUM($D87:E87)</f>
        <v>0</v>
      </c>
      <c r="F109" s="24">
        <f>SUM($D87:F87)</f>
        <v>0</v>
      </c>
      <c r="G109" s="24">
        <f>SUM($D87:G87)</f>
        <v>0</v>
      </c>
      <c r="H109" s="24">
        <f>SUM($D87:H87)</f>
        <v>0</v>
      </c>
      <c r="I109" s="24">
        <f>SUM($D87:I87)</f>
        <v>0</v>
      </c>
      <c r="J109" s="24">
        <f>SUM($D87:J87)</f>
        <v>1612.2910258622192</v>
      </c>
      <c r="K109" s="24">
        <f>SUM($D87:K87)</f>
        <v>1612.2910258622192</v>
      </c>
      <c r="L109" s="24">
        <f>SUM($D87:L87)</f>
        <v>1612.2910258622192</v>
      </c>
      <c r="M109" s="24">
        <f>SUM($D87:M87)</f>
        <v>1612.2910258622192</v>
      </c>
      <c r="N109" s="24">
        <f>SUM($D87:N87)</f>
        <v>1612.2910258622192</v>
      </c>
      <c r="O109" s="24">
        <f>SUM($D87:O87)</f>
        <v>1612.2910258622192</v>
      </c>
      <c r="P109" s="24">
        <f>SUM($D87:P87)</f>
        <v>1612.2910258622192</v>
      </c>
      <c r="Q109" s="24">
        <f>SUM($D87:Q87)</f>
        <v>1612.2910258622192</v>
      </c>
      <c r="R109" s="24">
        <f>SUM($D87:R87)</f>
        <v>1612.2910258622192</v>
      </c>
      <c r="S109" s="24">
        <f>SUM($D87:S87)</f>
        <v>1612.2910258622192</v>
      </c>
      <c r="T109" s="24">
        <f>SUM($D87:T87)</f>
        <v>1612.2910258622192</v>
      </c>
      <c r="U109" s="24">
        <f>SUM($D87:U87)</f>
        <v>1612.2910258622192</v>
      </c>
      <c r="V109" s="24">
        <f>SUM($D87:V87)</f>
        <v>1612.2910258622192</v>
      </c>
      <c r="W109" s="24">
        <f>SUM($D87:W87)</f>
        <v>1612.2910258622192</v>
      </c>
      <c r="X109" s="24">
        <f>SUM($D87:X87)</f>
        <v>1612.2910258622192</v>
      </c>
      <c r="Y109" s="24">
        <f>SUM($D87:Y87)</f>
        <v>1612.2910258622192</v>
      </c>
      <c r="Z109" s="24">
        <f>SUM($D87:Z87)</f>
        <v>1612.2910258622192</v>
      </c>
      <c r="AA109" s="24">
        <f>SUM($D87:AA87)</f>
        <v>1612.2910258622192</v>
      </c>
      <c r="AB109" s="24">
        <f>SUM($D87:AB87)</f>
        <v>1612.2910258622192</v>
      </c>
      <c r="AC109" s="24">
        <f>SUM($D87:AC87)</f>
        <v>1612.2910258622192</v>
      </c>
      <c r="AD109" s="24">
        <f>SUM($D87:AD87)</f>
        <v>1612.2910258622192</v>
      </c>
      <c r="AE109" s="24">
        <f>SUM($D87:AE87)</f>
        <v>1612.2910258622192</v>
      </c>
      <c r="AF109" s="24">
        <f>SUM($D87:AF87)</f>
        <v>1612.2910258622192</v>
      </c>
    </row>
    <row r="110" spans="2:32" ht="15" thickBot="1" x14ac:dyDescent="0.4">
      <c r="B110" s="35" t="s">
        <v>116</v>
      </c>
      <c r="C110" t="s">
        <v>119</v>
      </c>
      <c r="D110" s="43">
        <f>SUM(D92:D109)</f>
        <v>6046.0913469833222</v>
      </c>
      <c r="E110" s="43">
        <f t="shared" ref="E110:AF110" si="118">SUM(E92:E109)</f>
        <v>12696.791828664976</v>
      </c>
      <c r="F110" s="43">
        <f t="shared" si="118"/>
        <v>19347.492310346632</v>
      </c>
      <c r="G110" s="43">
        <f t="shared" si="118"/>
        <v>19347.492310346632</v>
      </c>
      <c r="H110" s="43">
        <f t="shared" si="118"/>
        <v>19347.492310346632</v>
      </c>
      <c r="I110" s="43">
        <f t="shared" si="118"/>
        <v>24385.901766166065</v>
      </c>
      <c r="J110" s="43">
        <f t="shared" si="118"/>
        <v>25998.192792028283</v>
      </c>
      <c r="K110" s="43">
        <f t="shared" si="118"/>
        <v>25998.192792028283</v>
      </c>
      <c r="L110" s="43">
        <f t="shared" si="118"/>
        <v>25998.192792028283</v>
      </c>
      <c r="M110" s="43">
        <f t="shared" si="118"/>
        <v>25998.192792028283</v>
      </c>
      <c r="N110" s="43">
        <f t="shared" si="118"/>
        <v>25998.192792028283</v>
      </c>
      <c r="O110" s="43">
        <f t="shared" si="118"/>
        <v>25998.192792028283</v>
      </c>
      <c r="P110" s="43">
        <f t="shared" si="118"/>
        <v>34059.647921339383</v>
      </c>
      <c r="Q110" s="43">
        <f t="shared" si="118"/>
        <v>44136.466832978251</v>
      </c>
      <c r="R110" s="43">
        <f t="shared" si="118"/>
        <v>44136.466832978251</v>
      </c>
      <c r="S110" s="43">
        <f t="shared" si="118"/>
        <v>44136.466832978251</v>
      </c>
      <c r="T110" s="43">
        <f t="shared" si="118"/>
        <v>44136.466832978251</v>
      </c>
      <c r="U110" s="43">
        <f t="shared" si="118"/>
        <v>44136.466832978251</v>
      </c>
      <c r="V110" s="43">
        <f t="shared" si="118"/>
        <v>49174.876288797685</v>
      </c>
      <c r="W110" s="43">
        <f t="shared" si="118"/>
        <v>54213.285744617126</v>
      </c>
      <c r="X110" s="43">
        <f t="shared" si="118"/>
        <v>66910.077573282091</v>
      </c>
      <c r="Y110" s="43">
        <f t="shared" si="118"/>
        <v>71948.487029101525</v>
      </c>
      <c r="Z110" s="43">
        <f t="shared" si="118"/>
        <v>83032.987831904276</v>
      </c>
      <c r="AA110" s="43">
        <f t="shared" si="118"/>
        <v>88071.39728772371</v>
      </c>
      <c r="AB110" s="43">
        <f t="shared" si="118"/>
        <v>93109.806743543144</v>
      </c>
      <c r="AC110" s="43">
        <f t="shared" si="118"/>
        <v>98148.216199362578</v>
      </c>
      <c r="AD110" s="43">
        <f t="shared" si="118"/>
        <v>105201.98943750979</v>
      </c>
      <c r="AE110" s="43">
        <f t="shared" si="118"/>
        <v>120115.68142673532</v>
      </c>
      <c r="AF110" s="44">
        <f t="shared" si="118"/>
        <v>125154.09088255475</v>
      </c>
    </row>
    <row r="111" spans="2:32" ht="15" thickBot="1" x14ac:dyDescent="0.4"/>
    <row r="112" spans="2:32" x14ac:dyDescent="0.35">
      <c r="B112" s="25"/>
      <c r="C112" s="26"/>
      <c r="D112" s="27" t="s">
        <v>128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8"/>
    </row>
    <row r="113" spans="2:32" s="9" customFormat="1" x14ac:dyDescent="0.35">
      <c r="B113" s="98" t="s">
        <v>63</v>
      </c>
      <c r="C113" s="97"/>
      <c r="D113" s="97">
        <v>2022</v>
      </c>
      <c r="E113" s="97">
        <f>D113+1</f>
        <v>2023</v>
      </c>
      <c r="F113" s="97">
        <f t="shared" ref="F113" si="119">E113+1</f>
        <v>2024</v>
      </c>
      <c r="G113" s="97">
        <f t="shared" ref="G113" si="120">F113+1</f>
        <v>2025</v>
      </c>
      <c r="H113" s="97">
        <f t="shared" ref="H113" si="121">G113+1</f>
        <v>2026</v>
      </c>
      <c r="I113" s="97">
        <f t="shared" ref="I113" si="122">H113+1</f>
        <v>2027</v>
      </c>
      <c r="J113" s="97">
        <f t="shared" ref="J113" si="123">I113+1</f>
        <v>2028</v>
      </c>
      <c r="K113" s="97">
        <f t="shared" ref="K113" si="124">J113+1</f>
        <v>2029</v>
      </c>
      <c r="L113" s="97">
        <f t="shared" ref="L113" si="125">K113+1</f>
        <v>2030</v>
      </c>
      <c r="M113" s="97">
        <f t="shared" ref="M113" si="126">L113+1</f>
        <v>2031</v>
      </c>
      <c r="N113" s="97">
        <f t="shared" ref="N113" si="127">M113+1</f>
        <v>2032</v>
      </c>
      <c r="O113" s="97">
        <f t="shared" ref="O113" si="128">N113+1</f>
        <v>2033</v>
      </c>
      <c r="P113" s="97">
        <f t="shared" ref="P113" si="129">O113+1</f>
        <v>2034</v>
      </c>
      <c r="Q113" s="97">
        <f t="shared" ref="Q113" si="130">P113+1</f>
        <v>2035</v>
      </c>
      <c r="R113" s="97">
        <f t="shared" ref="R113" si="131">Q113+1</f>
        <v>2036</v>
      </c>
      <c r="S113" s="97">
        <f t="shared" ref="S113" si="132">R113+1</f>
        <v>2037</v>
      </c>
      <c r="T113" s="97">
        <f t="shared" ref="T113" si="133">S113+1</f>
        <v>2038</v>
      </c>
      <c r="U113" s="97">
        <f t="shared" ref="U113" si="134">T113+1</f>
        <v>2039</v>
      </c>
      <c r="V113" s="97">
        <f t="shared" ref="V113" si="135">U113+1</f>
        <v>2040</v>
      </c>
      <c r="W113" s="97">
        <f t="shared" ref="W113" si="136">V113+1</f>
        <v>2041</v>
      </c>
      <c r="X113" s="97">
        <f t="shared" ref="X113" si="137">W113+1</f>
        <v>2042</v>
      </c>
      <c r="Y113" s="97">
        <f t="shared" ref="Y113" si="138">X113+1</f>
        <v>2043</v>
      </c>
      <c r="Z113" s="97">
        <f t="shared" ref="Z113" si="139">Y113+1</f>
        <v>2044</v>
      </c>
      <c r="AA113" s="97">
        <f t="shared" ref="AA113" si="140">Z113+1</f>
        <v>2045</v>
      </c>
      <c r="AB113" s="97">
        <f t="shared" ref="AB113" si="141">AA113+1</f>
        <v>2046</v>
      </c>
      <c r="AC113" s="97">
        <f t="shared" ref="AC113" si="142">AB113+1</f>
        <v>2047</v>
      </c>
      <c r="AD113" s="97">
        <f t="shared" ref="AD113" si="143">AC113+1</f>
        <v>2048</v>
      </c>
      <c r="AE113" s="97">
        <f t="shared" ref="AE113" si="144">AD113+1</f>
        <v>2049</v>
      </c>
      <c r="AF113" s="99">
        <f t="shared" ref="AF113" si="145">AE113+1</f>
        <v>2050</v>
      </c>
    </row>
    <row r="114" spans="2:32" x14ac:dyDescent="0.35">
      <c r="B114" s="31" t="s">
        <v>15</v>
      </c>
      <c r="C114" t="s">
        <v>119</v>
      </c>
      <c r="D114" s="24"/>
      <c r="E114" s="24">
        <f>E92-'AIC model'!E92</f>
        <v>0</v>
      </c>
      <c r="F114" s="24">
        <f>F92-'AIC model'!F92</f>
        <v>0</v>
      </c>
      <c r="G114" s="24">
        <f>G92-'AIC model'!G92</f>
        <v>0</v>
      </c>
      <c r="H114" s="24">
        <f>H92-'AIC model'!H92</f>
        <v>0</v>
      </c>
      <c r="I114" s="24">
        <f>I92-'AIC model'!I92</f>
        <v>0</v>
      </c>
      <c r="J114" s="24">
        <f>J92-'AIC model'!J92</f>
        <v>0</v>
      </c>
      <c r="K114" s="24">
        <f>K92-'AIC model'!K92</f>
        <v>0</v>
      </c>
      <c r="L114" s="24">
        <f>L92-'AIC model'!L92</f>
        <v>0</v>
      </c>
      <c r="M114" s="24">
        <f>M92-'AIC model'!M92</f>
        <v>0</v>
      </c>
      <c r="N114" s="24">
        <f>N92-'AIC model'!N92</f>
        <v>0</v>
      </c>
      <c r="O114" s="24">
        <f>O92-'AIC model'!O92</f>
        <v>0</v>
      </c>
      <c r="P114" s="24">
        <f>P92-'AIC model'!P92</f>
        <v>0</v>
      </c>
      <c r="Q114" s="24">
        <f>Q92-'AIC model'!Q92</f>
        <v>0</v>
      </c>
      <c r="R114" s="24">
        <f>R92-'AIC model'!R92</f>
        <v>0</v>
      </c>
      <c r="S114" s="24">
        <f>S92-'AIC model'!S92</f>
        <v>0</v>
      </c>
      <c r="T114" s="24">
        <f>T92-'AIC model'!T92</f>
        <v>0</v>
      </c>
      <c r="U114" s="24">
        <f>U92-'AIC model'!U92</f>
        <v>0</v>
      </c>
      <c r="V114" s="24">
        <f>V92-'AIC model'!V92</f>
        <v>0</v>
      </c>
      <c r="W114" s="24">
        <f>W92-'AIC model'!W92</f>
        <v>0</v>
      </c>
      <c r="X114" s="24">
        <f>X92-'AIC model'!X92</f>
        <v>0</v>
      </c>
      <c r="Y114" s="24">
        <f>Y92-'AIC model'!Y92</f>
        <v>0</v>
      </c>
      <c r="Z114" s="24">
        <f>Z92-'AIC model'!Z92</f>
        <v>0</v>
      </c>
      <c r="AA114" s="24">
        <f>AA92-'AIC model'!AA92</f>
        <v>0</v>
      </c>
      <c r="AB114" s="24">
        <f>AB92-'AIC model'!AB92</f>
        <v>0</v>
      </c>
      <c r="AC114" s="24">
        <f>AC92-'AIC model'!AC92</f>
        <v>0</v>
      </c>
      <c r="AD114" s="24">
        <f>AD92-'AIC model'!AD92</f>
        <v>0</v>
      </c>
      <c r="AE114" s="24">
        <f>AE92-'AIC model'!AE92</f>
        <v>0</v>
      </c>
      <c r="AF114" s="24">
        <f>AF92-'AIC model'!AF92</f>
        <v>0</v>
      </c>
    </row>
    <row r="115" spans="2:32" x14ac:dyDescent="0.35">
      <c r="B115" s="33" t="s">
        <v>16</v>
      </c>
      <c r="C115" t="s">
        <v>119</v>
      </c>
      <c r="D115" s="24"/>
      <c r="E115" s="24">
        <f>E93-'AIC model'!E93</f>
        <v>0</v>
      </c>
      <c r="F115" s="24">
        <f>F93-'AIC model'!F93</f>
        <v>0</v>
      </c>
      <c r="G115" s="24">
        <f>G93-'AIC model'!G93</f>
        <v>0</v>
      </c>
      <c r="H115" s="24">
        <f>H93-'AIC model'!H93</f>
        <v>0</v>
      </c>
      <c r="I115" s="24">
        <f>I93-'AIC model'!I93</f>
        <v>0</v>
      </c>
      <c r="J115" s="24">
        <f>J93-'AIC model'!J93</f>
        <v>0</v>
      </c>
      <c r="K115" s="24">
        <f>K93-'AIC model'!K93</f>
        <v>0</v>
      </c>
      <c r="L115" s="24">
        <f>L93-'AIC model'!L93</f>
        <v>0</v>
      </c>
      <c r="M115" s="24">
        <f>M93-'AIC model'!M93</f>
        <v>0</v>
      </c>
      <c r="N115" s="24">
        <f>N93-'AIC model'!N93</f>
        <v>0</v>
      </c>
      <c r="O115" s="24">
        <f>O93-'AIC model'!O93</f>
        <v>0</v>
      </c>
      <c r="P115" s="24">
        <f>P93-'AIC model'!P93</f>
        <v>0</v>
      </c>
      <c r="Q115" s="24">
        <f>Q93-'AIC model'!Q93</f>
        <v>0</v>
      </c>
      <c r="R115" s="24">
        <f>R93-'AIC model'!R93</f>
        <v>0</v>
      </c>
      <c r="S115" s="24">
        <f>S93-'AIC model'!S93</f>
        <v>0</v>
      </c>
      <c r="T115" s="24">
        <f>T93-'AIC model'!T93</f>
        <v>0</v>
      </c>
      <c r="U115" s="24">
        <f>U93-'AIC model'!U93</f>
        <v>0</v>
      </c>
      <c r="V115" s="24">
        <f>V93-'AIC model'!V93</f>
        <v>0</v>
      </c>
      <c r="W115" s="24">
        <f>W93-'AIC model'!W93</f>
        <v>0</v>
      </c>
      <c r="X115" s="24">
        <f>X93-'AIC model'!X93</f>
        <v>0</v>
      </c>
      <c r="Y115" s="24">
        <f>Y93-'AIC model'!Y93</f>
        <v>0</v>
      </c>
      <c r="Z115" s="24">
        <f>Z93-'AIC model'!Z93</f>
        <v>0</v>
      </c>
      <c r="AA115" s="24">
        <f>AA93-'AIC model'!AA93</f>
        <v>0</v>
      </c>
      <c r="AB115" s="24">
        <f>AB93-'AIC model'!AB93</f>
        <v>0</v>
      </c>
      <c r="AC115" s="24">
        <f>AC93-'AIC model'!AC93</f>
        <v>0</v>
      </c>
      <c r="AD115" s="24">
        <f>AD93-'AIC model'!AD93</f>
        <v>2015.3637823277738</v>
      </c>
      <c r="AE115" s="24">
        <f>AE93-'AIC model'!AE93</f>
        <v>2015.3637823277738</v>
      </c>
      <c r="AF115" s="24">
        <f>AF93-'AIC model'!AF93</f>
        <v>2015.3637823277738</v>
      </c>
    </row>
    <row r="116" spans="2:32" x14ac:dyDescent="0.35">
      <c r="B116" s="33" t="s">
        <v>17</v>
      </c>
      <c r="C116" t="s">
        <v>119</v>
      </c>
      <c r="D116" s="24"/>
      <c r="E116" s="24">
        <f>E94-'AIC model'!E94</f>
        <v>0</v>
      </c>
      <c r="F116" s="24">
        <f>F94-'AIC model'!F94</f>
        <v>0</v>
      </c>
      <c r="G116" s="24">
        <f>G94-'AIC model'!G94</f>
        <v>0</v>
      </c>
      <c r="H116" s="24">
        <f>H94-'AIC model'!H94</f>
        <v>0</v>
      </c>
      <c r="I116" s="24">
        <f>I94-'AIC model'!I94</f>
        <v>0</v>
      </c>
      <c r="J116" s="24">
        <f>J94-'AIC model'!J94</f>
        <v>0</v>
      </c>
      <c r="K116" s="24">
        <f>K94-'AIC model'!K94</f>
        <v>0</v>
      </c>
      <c r="L116" s="24">
        <f>L94-'AIC model'!L94</f>
        <v>0</v>
      </c>
      <c r="M116" s="24">
        <f>M94-'AIC model'!M94</f>
        <v>0</v>
      </c>
      <c r="N116" s="24">
        <f>N94-'AIC model'!N94</f>
        <v>0</v>
      </c>
      <c r="O116" s="24">
        <f>O94-'AIC model'!O94</f>
        <v>0</v>
      </c>
      <c r="P116" s="24">
        <f>P94-'AIC model'!P94</f>
        <v>0</v>
      </c>
      <c r="Q116" s="24">
        <f>Q94-'AIC model'!Q94</f>
        <v>8061.4551293110953</v>
      </c>
      <c r="R116" s="24">
        <f>R94-'AIC model'!R94</f>
        <v>8061.4551293110953</v>
      </c>
      <c r="S116" s="24">
        <f>S94-'AIC model'!S94</f>
        <v>8061.4551293110953</v>
      </c>
      <c r="T116" s="24">
        <f>T94-'AIC model'!T94</f>
        <v>8061.4551293110953</v>
      </c>
      <c r="U116" s="24">
        <f>U94-'AIC model'!U94</f>
        <v>8061.4551293110953</v>
      </c>
      <c r="V116" s="24">
        <f>V94-'AIC model'!V94</f>
        <v>8061.4551293110953</v>
      </c>
      <c r="W116" s="24">
        <f>W94-'AIC model'!W94</f>
        <v>8061.4551293110953</v>
      </c>
      <c r="X116" s="24">
        <f>X94-'AIC model'!X94</f>
        <v>8061.4551293110953</v>
      </c>
      <c r="Y116" s="24">
        <f>Y94-'AIC model'!Y94</f>
        <v>8061.4551293110953</v>
      </c>
      <c r="Z116" s="24">
        <f>Z94-'AIC model'!Z94</f>
        <v>8061.4551293110953</v>
      </c>
      <c r="AA116" s="24">
        <f>AA94-'AIC model'!AA94</f>
        <v>0</v>
      </c>
      <c r="AB116" s="24">
        <f>AB94-'AIC model'!AB94</f>
        <v>0</v>
      </c>
      <c r="AC116" s="24">
        <f>AC94-'AIC model'!AC94</f>
        <v>0</v>
      </c>
      <c r="AD116" s="24">
        <f>AD94-'AIC model'!AD94</f>
        <v>0</v>
      </c>
      <c r="AE116" s="24">
        <f>AE94-'AIC model'!AE94</f>
        <v>0</v>
      </c>
      <c r="AF116" s="24">
        <f>AF94-'AIC model'!AF94</f>
        <v>0</v>
      </c>
    </row>
    <row r="117" spans="2:32" x14ac:dyDescent="0.35">
      <c r="B117" s="33" t="s">
        <v>18</v>
      </c>
      <c r="C117" t="s">
        <v>119</v>
      </c>
      <c r="D117" s="24"/>
      <c r="E117" s="24">
        <f>E95-'AIC model'!E95</f>
        <v>0</v>
      </c>
      <c r="F117" s="24">
        <f>F95-'AIC model'!F95</f>
        <v>0</v>
      </c>
      <c r="G117" s="24">
        <f>G95-'AIC model'!G95</f>
        <v>0</v>
      </c>
      <c r="H117" s="24">
        <f>H95-'AIC model'!H95</f>
        <v>0</v>
      </c>
      <c r="I117" s="24">
        <f>I95-'AIC model'!I95</f>
        <v>0</v>
      </c>
      <c r="J117" s="24">
        <f>J95-'AIC model'!J95</f>
        <v>0</v>
      </c>
      <c r="K117" s="24">
        <f>K95-'AIC model'!K95</f>
        <v>0</v>
      </c>
      <c r="L117" s="24">
        <f>L95-'AIC model'!L95</f>
        <v>0</v>
      </c>
      <c r="M117" s="24">
        <f>M95-'AIC model'!M95</f>
        <v>0</v>
      </c>
      <c r="N117" s="24">
        <f>N95-'AIC model'!N95</f>
        <v>0</v>
      </c>
      <c r="O117" s="24">
        <f>O95-'AIC model'!O95</f>
        <v>0</v>
      </c>
      <c r="P117" s="24">
        <f>P95-'AIC model'!P95</f>
        <v>0</v>
      </c>
      <c r="Q117" s="24">
        <f>Q95-'AIC model'!Q95</f>
        <v>0</v>
      </c>
      <c r="R117" s="24">
        <f>R95-'AIC model'!R95</f>
        <v>0</v>
      </c>
      <c r="S117" s="24">
        <f>S95-'AIC model'!S95</f>
        <v>0</v>
      </c>
      <c r="T117" s="24">
        <f>T95-'AIC model'!T95</f>
        <v>0</v>
      </c>
      <c r="U117" s="24">
        <f>U95-'AIC model'!U95</f>
        <v>0</v>
      </c>
      <c r="V117" s="24">
        <f>V95-'AIC model'!V95</f>
        <v>0</v>
      </c>
      <c r="W117" s="24">
        <f>W95-'AIC model'!W95</f>
        <v>0</v>
      </c>
      <c r="X117" s="24">
        <f>X95-'AIC model'!X95</f>
        <v>0</v>
      </c>
      <c r="Y117" s="24">
        <f>Y95-'AIC model'!Y95</f>
        <v>0</v>
      </c>
      <c r="Z117" s="24">
        <f>Z95-'AIC model'!Z95</f>
        <v>0</v>
      </c>
      <c r="AA117" s="24">
        <f>AA95-'AIC model'!AA95</f>
        <v>0</v>
      </c>
      <c r="AB117" s="24">
        <f>AB95-'AIC model'!AB95</f>
        <v>0</v>
      </c>
      <c r="AC117" s="24">
        <f>AC95-'AIC model'!AC95</f>
        <v>0</v>
      </c>
      <c r="AD117" s="24">
        <f>AD95-'AIC model'!AD95</f>
        <v>0</v>
      </c>
      <c r="AE117" s="24">
        <f>AE95-'AIC model'!AE95</f>
        <v>0</v>
      </c>
      <c r="AF117" s="24">
        <f>AF95-'AIC model'!AF95</f>
        <v>0</v>
      </c>
    </row>
    <row r="118" spans="2:32" x14ac:dyDescent="0.35">
      <c r="B118" s="33" t="s">
        <v>19</v>
      </c>
      <c r="C118" t="s">
        <v>119</v>
      </c>
      <c r="D118" s="24"/>
      <c r="E118" s="24">
        <f>E96-'AIC model'!E96</f>
        <v>0</v>
      </c>
      <c r="F118" s="24">
        <f>F96-'AIC model'!F96</f>
        <v>0</v>
      </c>
      <c r="G118" s="24">
        <f>G96-'AIC model'!G96</f>
        <v>0</v>
      </c>
      <c r="H118" s="24">
        <f>H96-'AIC model'!H96</f>
        <v>0</v>
      </c>
      <c r="I118" s="24">
        <f>I96-'AIC model'!I96</f>
        <v>0</v>
      </c>
      <c r="J118" s="24">
        <f>J96-'AIC model'!J96</f>
        <v>0</v>
      </c>
      <c r="K118" s="24">
        <f>K96-'AIC model'!K96</f>
        <v>0</v>
      </c>
      <c r="L118" s="24">
        <f>L96-'AIC model'!L96</f>
        <v>0</v>
      </c>
      <c r="M118" s="24">
        <f>M96-'AIC model'!M96</f>
        <v>0</v>
      </c>
      <c r="N118" s="24">
        <f>N96-'AIC model'!N96</f>
        <v>0</v>
      </c>
      <c r="O118" s="24">
        <f>O96-'AIC model'!O96</f>
        <v>0</v>
      </c>
      <c r="P118" s="24">
        <f>P96-'AIC model'!P96</f>
        <v>0</v>
      </c>
      <c r="Q118" s="24">
        <f>Q96-'AIC model'!Q96</f>
        <v>0</v>
      </c>
      <c r="R118" s="24">
        <f>R96-'AIC model'!R96</f>
        <v>0</v>
      </c>
      <c r="S118" s="24">
        <f>S96-'AIC model'!S96</f>
        <v>0</v>
      </c>
      <c r="T118" s="24">
        <f>T96-'AIC model'!T96</f>
        <v>0</v>
      </c>
      <c r="U118" s="24">
        <f>U96-'AIC model'!U96</f>
        <v>0</v>
      </c>
      <c r="V118" s="24">
        <f>V96-'AIC model'!V96</f>
        <v>0</v>
      </c>
      <c r="W118" s="24">
        <f>W96-'AIC model'!W96</f>
        <v>0</v>
      </c>
      <c r="X118" s="24">
        <f>X96-'AIC model'!X96</f>
        <v>0</v>
      </c>
      <c r="Y118" s="24">
        <f>Y96-'AIC model'!Y96</f>
        <v>0</v>
      </c>
      <c r="Z118" s="24">
        <f>Z96-'AIC model'!Z96</f>
        <v>0</v>
      </c>
      <c r="AA118" s="24">
        <f>AA96-'AIC model'!AA96</f>
        <v>0</v>
      </c>
      <c r="AB118" s="24">
        <f>AB96-'AIC model'!AB96</f>
        <v>0</v>
      </c>
      <c r="AC118" s="24">
        <f>AC96-'AIC model'!AC96</f>
        <v>0</v>
      </c>
      <c r="AD118" s="24">
        <f>AD96-'AIC model'!AD96</f>
        <v>0</v>
      </c>
      <c r="AE118" s="24">
        <f>AE96-'AIC model'!AE96</f>
        <v>0</v>
      </c>
      <c r="AF118" s="24">
        <f>AF96-'AIC model'!AF96</f>
        <v>0</v>
      </c>
    </row>
    <row r="119" spans="2:32" x14ac:dyDescent="0.35">
      <c r="B119" s="33" t="s">
        <v>20</v>
      </c>
      <c r="C119" t="s">
        <v>119</v>
      </c>
      <c r="D119" s="24"/>
      <c r="E119" s="24">
        <f>E97-'AIC model'!E97</f>
        <v>0</v>
      </c>
      <c r="F119" s="24">
        <f>F97-'AIC model'!F97</f>
        <v>0</v>
      </c>
      <c r="G119" s="24">
        <f>G97-'AIC model'!G97</f>
        <v>0</v>
      </c>
      <c r="H119" s="24">
        <f>H97-'AIC model'!H97</f>
        <v>0</v>
      </c>
      <c r="I119" s="24">
        <f>I97-'AIC model'!I97</f>
        <v>0</v>
      </c>
      <c r="J119" s="24">
        <f>J97-'AIC model'!J97</f>
        <v>0</v>
      </c>
      <c r="K119" s="24">
        <f>K97-'AIC model'!K97</f>
        <v>0</v>
      </c>
      <c r="L119" s="24">
        <f>L97-'AIC model'!L97</f>
        <v>0</v>
      </c>
      <c r="M119" s="24">
        <f>M97-'AIC model'!M97</f>
        <v>0</v>
      </c>
      <c r="N119" s="24">
        <f>N97-'AIC model'!N97</f>
        <v>0</v>
      </c>
      <c r="O119" s="24">
        <f>O97-'AIC model'!O97</f>
        <v>0</v>
      </c>
      <c r="P119" s="24">
        <f>P97-'AIC model'!P97</f>
        <v>0</v>
      </c>
      <c r="Q119" s="24">
        <f>Q97-'AIC model'!Q97</f>
        <v>0</v>
      </c>
      <c r="R119" s="24">
        <f>R97-'AIC model'!R97</f>
        <v>0</v>
      </c>
      <c r="S119" s="24">
        <f>S97-'AIC model'!S97</f>
        <v>0</v>
      </c>
      <c r="T119" s="24">
        <f>T97-'AIC model'!T97</f>
        <v>0</v>
      </c>
      <c r="U119" s="24">
        <f>U97-'AIC model'!U97</f>
        <v>0</v>
      </c>
      <c r="V119" s="24">
        <f>V97-'AIC model'!V97</f>
        <v>0</v>
      </c>
      <c r="W119" s="24">
        <f>W97-'AIC model'!W97</f>
        <v>0</v>
      </c>
      <c r="X119" s="24">
        <f>X97-'AIC model'!X97</f>
        <v>0</v>
      </c>
      <c r="Y119" s="24">
        <f>Y97-'AIC model'!Y97</f>
        <v>0</v>
      </c>
      <c r="Z119" s="24">
        <f>Z97-'AIC model'!Z97</f>
        <v>0</v>
      </c>
      <c r="AA119" s="24">
        <f>AA97-'AIC model'!AA97</f>
        <v>0</v>
      </c>
      <c r="AB119" s="24">
        <f>AB97-'AIC model'!AB97</f>
        <v>0</v>
      </c>
      <c r="AC119" s="24">
        <f>AC97-'AIC model'!AC97</f>
        <v>0</v>
      </c>
      <c r="AD119" s="24">
        <f>AD97-'AIC model'!AD97</f>
        <v>0</v>
      </c>
      <c r="AE119" s="24">
        <f>AE97-'AIC model'!AE97</f>
        <v>0</v>
      </c>
      <c r="AF119" s="24">
        <f>AF97-'AIC model'!AF97</f>
        <v>0</v>
      </c>
    </row>
    <row r="120" spans="2:32" x14ac:dyDescent="0.35">
      <c r="B120" s="33" t="s">
        <v>18</v>
      </c>
      <c r="C120" t="s">
        <v>119</v>
      </c>
      <c r="D120" s="24"/>
      <c r="E120" s="24">
        <f>E98-'AIC model'!E98</f>
        <v>0</v>
      </c>
      <c r="F120" s="24">
        <f>F98-'AIC model'!F98</f>
        <v>6650.7004816816543</v>
      </c>
      <c r="G120" s="24">
        <f>G98-'AIC model'!G98</f>
        <v>0</v>
      </c>
      <c r="H120" s="24">
        <f>H98-'AIC model'!H98</f>
        <v>0</v>
      </c>
      <c r="I120" s="24">
        <f>I98-'AIC model'!I98</f>
        <v>0</v>
      </c>
      <c r="J120" s="24">
        <f>J98-'AIC model'!J98</f>
        <v>0</v>
      </c>
      <c r="K120" s="24">
        <f>K98-'AIC model'!K98</f>
        <v>0</v>
      </c>
      <c r="L120" s="24">
        <f>L98-'AIC model'!L98</f>
        <v>0</v>
      </c>
      <c r="M120" s="24">
        <f>M98-'AIC model'!M98</f>
        <v>0</v>
      </c>
      <c r="N120" s="24">
        <f>N98-'AIC model'!N98</f>
        <v>0</v>
      </c>
      <c r="O120" s="24">
        <f>O98-'AIC model'!O98</f>
        <v>0</v>
      </c>
      <c r="P120" s="24">
        <f>P98-'AIC model'!P98</f>
        <v>0</v>
      </c>
      <c r="Q120" s="24">
        <f>Q98-'AIC model'!Q98</f>
        <v>0</v>
      </c>
      <c r="R120" s="24">
        <f>R98-'AIC model'!R98</f>
        <v>0</v>
      </c>
      <c r="S120" s="24">
        <f>S98-'AIC model'!S98</f>
        <v>0</v>
      </c>
      <c r="T120" s="24">
        <f>T98-'AIC model'!T98</f>
        <v>0</v>
      </c>
      <c r="U120" s="24">
        <f>U98-'AIC model'!U98</f>
        <v>0</v>
      </c>
      <c r="V120" s="24">
        <f>V98-'AIC model'!V98</f>
        <v>0</v>
      </c>
      <c r="W120" s="24">
        <f>W98-'AIC model'!W98</f>
        <v>0</v>
      </c>
      <c r="X120" s="24">
        <f>X98-'AIC model'!X98</f>
        <v>0</v>
      </c>
      <c r="Y120" s="24">
        <f>Y98-'AIC model'!Y98</f>
        <v>0</v>
      </c>
      <c r="Z120" s="24">
        <f>Z98-'AIC model'!Z98</f>
        <v>0</v>
      </c>
      <c r="AA120" s="24">
        <f>AA98-'AIC model'!AA98</f>
        <v>0</v>
      </c>
      <c r="AB120" s="24">
        <f>AB98-'AIC model'!AB98</f>
        <v>0</v>
      </c>
      <c r="AC120" s="24">
        <f>AC98-'AIC model'!AC98</f>
        <v>0</v>
      </c>
      <c r="AD120" s="24">
        <f>AD98-'AIC model'!AD98</f>
        <v>0</v>
      </c>
      <c r="AE120" s="24">
        <f>AE98-'AIC model'!AE98</f>
        <v>0</v>
      </c>
      <c r="AF120" s="24">
        <f>AF98-'AIC model'!AF98</f>
        <v>0</v>
      </c>
    </row>
    <row r="121" spans="2:32" x14ac:dyDescent="0.35">
      <c r="B121" s="33" t="s">
        <v>18</v>
      </c>
      <c r="C121" t="s">
        <v>119</v>
      </c>
      <c r="D121" s="24"/>
      <c r="E121" s="24">
        <f>E99-'AIC model'!E99</f>
        <v>0</v>
      </c>
      <c r="F121" s="24">
        <f>F99-'AIC model'!F99</f>
        <v>0</v>
      </c>
      <c r="G121" s="24">
        <f>G99-'AIC model'!G99</f>
        <v>0</v>
      </c>
      <c r="H121" s="24">
        <f>H99-'AIC model'!H99</f>
        <v>0</v>
      </c>
      <c r="I121" s="24">
        <f>I99-'AIC model'!I99</f>
        <v>0</v>
      </c>
      <c r="J121" s="24">
        <f>J99-'AIC model'!J99</f>
        <v>0</v>
      </c>
      <c r="K121" s="24">
        <f>K99-'AIC model'!K99</f>
        <v>0</v>
      </c>
      <c r="L121" s="24">
        <f>L99-'AIC model'!L99</f>
        <v>0</v>
      </c>
      <c r="M121" s="24">
        <f>M99-'AIC model'!M99</f>
        <v>0</v>
      </c>
      <c r="N121" s="24">
        <f>N99-'AIC model'!N99</f>
        <v>0</v>
      </c>
      <c r="O121" s="24">
        <f>O99-'AIC model'!O99</f>
        <v>0</v>
      </c>
      <c r="P121" s="24">
        <f>P99-'AIC model'!P99</f>
        <v>0</v>
      </c>
      <c r="Q121" s="24">
        <f>Q99-'AIC model'!Q99</f>
        <v>0</v>
      </c>
      <c r="R121" s="24">
        <f>R99-'AIC model'!R99</f>
        <v>0</v>
      </c>
      <c r="S121" s="24">
        <f>S99-'AIC model'!S99</f>
        <v>0</v>
      </c>
      <c r="T121" s="24">
        <f>T99-'AIC model'!T99</f>
        <v>0</v>
      </c>
      <c r="U121" s="24">
        <f>U99-'AIC model'!U99</f>
        <v>0</v>
      </c>
      <c r="V121" s="24">
        <f>V99-'AIC model'!V99</f>
        <v>0</v>
      </c>
      <c r="W121" s="24">
        <f>W99-'AIC model'!W99</f>
        <v>0</v>
      </c>
      <c r="X121" s="24">
        <f>X99-'AIC model'!X99</f>
        <v>0</v>
      </c>
      <c r="Y121" s="24">
        <f>Y99-'AIC model'!Y99</f>
        <v>0</v>
      </c>
      <c r="Z121" s="24">
        <f>Z99-'AIC model'!Z99</f>
        <v>0</v>
      </c>
      <c r="AA121" s="24">
        <f>AA99-'AIC model'!AA99</f>
        <v>0</v>
      </c>
      <c r="AB121" s="24">
        <f>AB99-'AIC model'!AB99</f>
        <v>0</v>
      </c>
      <c r="AC121" s="24">
        <f>AC99-'AIC model'!AC99</f>
        <v>0</v>
      </c>
      <c r="AD121" s="24">
        <f>AD99-'AIC model'!AD99</f>
        <v>0</v>
      </c>
      <c r="AE121" s="24">
        <f>AE99-'AIC model'!AE99</f>
        <v>0</v>
      </c>
      <c r="AF121" s="24">
        <f>AF99-'AIC model'!AF99</f>
        <v>0</v>
      </c>
    </row>
    <row r="122" spans="2:32" x14ac:dyDescent="0.35">
      <c r="B122" s="33" t="s">
        <v>18</v>
      </c>
      <c r="C122" t="s">
        <v>119</v>
      </c>
      <c r="D122" s="24"/>
      <c r="E122" s="24">
        <f>E100-'AIC model'!E100</f>
        <v>0</v>
      </c>
      <c r="F122" s="24">
        <f>F100-'AIC model'!F100</f>
        <v>0</v>
      </c>
      <c r="G122" s="24">
        <f>G100-'AIC model'!G100</f>
        <v>0</v>
      </c>
      <c r="H122" s="24">
        <f>H100-'AIC model'!H100</f>
        <v>0</v>
      </c>
      <c r="I122" s="24">
        <f>I100-'AIC model'!I100</f>
        <v>0</v>
      </c>
      <c r="J122" s="24">
        <f>J100-'AIC model'!J100</f>
        <v>0</v>
      </c>
      <c r="K122" s="24">
        <f>K100-'AIC model'!K100</f>
        <v>0</v>
      </c>
      <c r="L122" s="24">
        <f>L100-'AIC model'!L100</f>
        <v>0</v>
      </c>
      <c r="M122" s="24">
        <f>M100-'AIC model'!M100</f>
        <v>0</v>
      </c>
      <c r="N122" s="24">
        <f>N100-'AIC model'!N100</f>
        <v>0</v>
      </c>
      <c r="O122" s="24">
        <f>O100-'AIC model'!O100</f>
        <v>0</v>
      </c>
      <c r="P122" s="24">
        <f>P100-'AIC model'!P100</f>
        <v>0</v>
      </c>
      <c r="Q122" s="24">
        <f>Q100-'AIC model'!Q100</f>
        <v>2015.3637823277738</v>
      </c>
      <c r="R122" s="24">
        <f>R100-'AIC model'!R100</f>
        <v>2015.3637823277738</v>
      </c>
      <c r="S122" s="24">
        <f>S100-'AIC model'!S100</f>
        <v>2015.3637823277738</v>
      </c>
      <c r="T122" s="24">
        <f>T100-'AIC model'!T100</f>
        <v>2015.3637823277738</v>
      </c>
      <c r="U122" s="24">
        <f>U100-'AIC model'!U100</f>
        <v>2015.3637823277738</v>
      </c>
      <c r="V122" s="24">
        <f>V100-'AIC model'!V100</f>
        <v>2015.3637823277738</v>
      </c>
      <c r="W122" s="24">
        <f>W100-'AIC model'!W100</f>
        <v>2015.3637823277738</v>
      </c>
      <c r="X122" s="24">
        <f>X100-'AIC model'!X100</f>
        <v>2015.3637823277738</v>
      </c>
      <c r="Y122" s="24">
        <f>Y100-'AIC model'!Y100</f>
        <v>2015.3637823277738</v>
      </c>
      <c r="Z122" s="24">
        <f>Z100-'AIC model'!Z100</f>
        <v>2015.3637823277738</v>
      </c>
      <c r="AA122" s="24">
        <f>AA100-'AIC model'!AA100</f>
        <v>0</v>
      </c>
      <c r="AB122" s="24">
        <f>AB100-'AIC model'!AB100</f>
        <v>0</v>
      </c>
      <c r="AC122" s="24">
        <f>AC100-'AIC model'!AC100</f>
        <v>0</v>
      </c>
      <c r="AD122" s="24">
        <f>AD100-'AIC model'!AD100</f>
        <v>0</v>
      </c>
      <c r="AE122" s="24">
        <f>AE100-'AIC model'!AE100</f>
        <v>0</v>
      </c>
      <c r="AF122" s="24">
        <f>AF100-'AIC model'!AF100</f>
        <v>0</v>
      </c>
    </row>
    <row r="123" spans="2:32" ht="15" thickBot="1" x14ac:dyDescent="0.4">
      <c r="B123" s="34" t="s">
        <v>21</v>
      </c>
      <c r="C123" t="s">
        <v>119</v>
      </c>
      <c r="D123" s="24"/>
      <c r="E123" s="24">
        <f>E101-'AIC model'!E101</f>
        <v>0</v>
      </c>
      <c r="F123" s="24">
        <f>F101-'AIC model'!F101</f>
        <v>0</v>
      </c>
      <c r="G123" s="24">
        <f>G101-'AIC model'!G101</f>
        <v>0</v>
      </c>
      <c r="H123" s="24">
        <f>H101-'AIC model'!H101</f>
        <v>0</v>
      </c>
      <c r="I123" s="24">
        <f>I101-'AIC model'!I101</f>
        <v>5038.4094558194347</v>
      </c>
      <c r="J123" s="24">
        <f>J101-'AIC model'!J101</f>
        <v>5038.4094558194347</v>
      </c>
      <c r="K123" s="24">
        <f>K101-'AIC model'!K101</f>
        <v>5038.4094558194347</v>
      </c>
      <c r="L123" s="24">
        <f>L101-'AIC model'!L101</f>
        <v>5038.4094558194347</v>
      </c>
      <c r="M123" s="24">
        <f>M101-'AIC model'!M101</f>
        <v>5038.4094558194347</v>
      </c>
      <c r="N123" s="24">
        <f>N101-'AIC model'!N101</f>
        <v>0</v>
      </c>
      <c r="O123" s="24">
        <f>O101-'AIC model'!O101</f>
        <v>0</v>
      </c>
      <c r="P123" s="24">
        <f>P101-'AIC model'!P101</f>
        <v>0</v>
      </c>
      <c r="Q123" s="24">
        <f>Q101-'AIC model'!Q101</f>
        <v>0</v>
      </c>
      <c r="R123" s="24">
        <f>R101-'AIC model'!R101</f>
        <v>0</v>
      </c>
      <c r="S123" s="24">
        <f>S101-'AIC model'!S101</f>
        <v>0</v>
      </c>
      <c r="T123" s="24">
        <f>T101-'AIC model'!T101</f>
        <v>0</v>
      </c>
      <c r="U123" s="24">
        <f>U101-'AIC model'!U101</f>
        <v>0</v>
      </c>
      <c r="V123" s="24">
        <f>V101-'AIC model'!V101</f>
        <v>5038.4094558194347</v>
      </c>
      <c r="W123" s="24">
        <f>W101-'AIC model'!W101</f>
        <v>10076.818911638871</v>
      </c>
      <c r="X123" s="24">
        <f>X101-'AIC model'!X101</f>
        <v>15115.228367458305</v>
      </c>
      <c r="Y123" s="24">
        <f>Y101-'AIC model'!Y101</f>
        <v>20153.637823277739</v>
      </c>
      <c r="Z123" s="24">
        <f>Z101-'AIC model'!Z101</f>
        <v>25192.047279097173</v>
      </c>
      <c r="AA123" s="24">
        <f>AA101-'AIC model'!AA101</f>
        <v>30230.45673491661</v>
      </c>
      <c r="AB123" s="24">
        <f>AB101-'AIC model'!AB101</f>
        <v>35268.866190736044</v>
      </c>
      <c r="AC123" s="24">
        <f>AC101-'AIC model'!AC101</f>
        <v>40307.275646555478</v>
      </c>
      <c r="AD123" s="24">
        <f>AD101-'AIC model'!AD101</f>
        <v>45345.685102374911</v>
      </c>
      <c r="AE123" s="24">
        <f>AE101-'AIC model'!AE101</f>
        <v>50384.094558194345</v>
      </c>
      <c r="AF123" s="24">
        <f>AF101-'AIC model'!AF101</f>
        <v>55422.504014013779</v>
      </c>
    </row>
    <row r="124" spans="2:32" x14ac:dyDescent="0.35">
      <c r="B124" s="33" t="s">
        <v>22</v>
      </c>
      <c r="C124" t="s">
        <v>119</v>
      </c>
      <c r="D124" s="24"/>
      <c r="E124" s="24">
        <f>E102-'AIC model'!E102</f>
        <v>0</v>
      </c>
      <c r="F124" s="24">
        <f>F102-'AIC model'!F102</f>
        <v>0</v>
      </c>
      <c r="G124" s="24">
        <f>G102-'AIC model'!G102</f>
        <v>0</v>
      </c>
      <c r="H124" s="24">
        <f>H102-'AIC model'!H102</f>
        <v>0</v>
      </c>
      <c r="I124" s="24">
        <f>I102-'AIC model'!I102</f>
        <v>0</v>
      </c>
      <c r="J124" s="24">
        <f>J102-'AIC model'!J102</f>
        <v>0</v>
      </c>
      <c r="K124" s="24">
        <f>K102-'AIC model'!K102</f>
        <v>0</v>
      </c>
      <c r="L124" s="24">
        <f>L102-'AIC model'!L102</f>
        <v>0</v>
      </c>
      <c r="M124" s="24">
        <f>M102-'AIC model'!M102</f>
        <v>0</v>
      </c>
      <c r="N124" s="24">
        <f>N102-'AIC model'!N102</f>
        <v>0</v>
      </c>
      <c r="O124" s="24">
        <f>O102-'AIC model'!O102</f>
        <v>0</v>
      </c>
      <c r="P124" s="24">
        <f>P102-'AIC model'!P102</f>
        <v>8061.4551293110953</v>
      </c>
      <c r="Q124" s="24">
        <f>Q102-'AIC model'!Q102</f>
        <v>8061.4551293110953</v>
      </c>
      <c r="R124" s="24">
        <f>R102-'AIC model'!R102</f>
        <v>8061.4551293110953</v>
      </c>
      <c r="S124" s="24">
        <f>S102-'AIC model'!S102</f>
        <v>8061.4551293110953</v>
      </c>
      <c r="T124" s="24">
        <f>T102-'AIC model'!T102</f>
        <v>8061.4551293110953</v>
      </c>
      <c r="U124" s="24">
        <f>U102-'AIC model'!U102</f>
        <v>8061.4551293110953</v>
      </c>
      <c r="V124" s="24">
        <f>V102-'AIC model'!V102</f>
        <v>8061.4551293110953</v>
      </c>
      <c r="W124" s="24">
        <f>W102-'AIC model'!W102</f>
        <v>8061.4551293110953</v>
      </c>
      <c r="X124" s="24">
        <f>X102-'AIC model'!X102</f>
        <v>0</v>
      </c>
      <c r="Y124" s="24">
        <f>Y102-'AIC model'!Y102</f>
        <v>0</v>
      </c>
      <c r="Z124" s="24">
        <f>Z102-'AIC model'!Z102</f>
        <v>0</v>
      </c>
      <c r="AA124" s="24">
        <f>AA102-'AIC model'!AA102</f>
        <v>0</v>
      </c>
      <c r="AB124" s="24">
        <f>AB102-'AIC model'!AB102</f>
        <v>0</v>
      </c>
      <c r="AC124" s="24">
        <f>AC102-'AIC model'!AC102</f>
        <v>0</v>
      </c>
      <c r="AD124" s="24">
        <f>AD102-'AIC model'!AD102</f>
        <v>0</v>
      </c>
      <c r="AE124" s="24">
        <f>AE102-'AIC model'!AE102</f>
        <v>0</v>
      </c>
      <c r="AF124" s="24">
        <f>AF102-'AIC model'!AF102</f>
        <v>0</v>
      </c>
    </row>
    <row r="125" spans="2:32" x14ac:dyDescent="0.35">
      <c r="B125" s="33" t="s">
        <v>76</v>
      </c>
      <c r="C125" t="s">
        <v>119</v>
      </c>
      <c r="D125" s="24"/>
      <c r="E125" s="24">
        <f>E103-'AIC model'!E103</f>
        <v>0</v>
      </c>
      <c r="F125" s="24">
        <f>F103-'AIC model'!F103</f>
        <v>0</v>
      </c>
      <c r="G125" s="24">
        <f>G103-'AIC model'!G103</f>
        <v>0</v>
      </c>
      <c r="H125" s="24">
        <f>H103-'AIC model'!H103</f>
        <v>0</v>
      </c>
      <c r="I125" s="24">
        <f>I103-'AIC model'!I103</f>
        <v>0</v>
      </c>
      <c r="J125" s="24">
        <f>J103-'AIC model'!J103</f>
        <v>0</v>
      </c>
      <c r="K125" s="24">
        <f>K103-'AIC model'!K103</f>
        <v>0</v>
      </c>
      <c r="L125" s="24">
        <f>L103-'AIC model'!L103</f>
        <v>0</v>
      </c>
      <c r="M125" s="24">
        <f>M103-'AIC model'!M103</f>
        <v>0</v>
      </c>
      <c r="N125" s="24">
        <f>N103-'AIC model'!N103</f>
        <v>0</v>
      </c>
      <c r="O125" s="24">
        <f>O103-'AIC model'!O103</f>
        <v>0</v>
      </c>
      <c r="P125" s="24">
        <f>P103-'AIC model'!P103</f>
        <v>0</v>
      </c>
      <c r="Q125" s="24">
        <f>Q103-'AIC model'!Q103</f>
        <v>0</v>
      </c>
      <c r="R125" s="24">
        <f>R103-'AIC model'!R103</f>
        <v>0</v>
      </c>
      <c r="S125" s="24">
        <f>S103-'AIC model'!S103</f>
        <v>0</v>
      </c>
      <c r="T125" s="24">
        <f>T103-'AIC model'!T103</f>
        <v>0</v>
      </c>
      <c r="U125" s="24">
        <f>U103-'AIC model'!U103</f>
        <v>0</v>
      </c>
      <c r="V125" s="24">
        <f>V103-'AIC model'!V103</f>
        <v>0</v>
      </c>
      <c r="W125" s="24">
        <f>W103-'AIC model'!W103</f>
        <v>0</v>
      </c>
      <c r="X125" s="24">
        <f>X103-'AIC model'!X103</f>
        <v>0</v>
      </c>
      <c r="Y125" s="24">
        <f>Y103-'AIC model'!Y103</f>
        <v>0</v>
      </c>
      <c r="Z125" s="24">
        <f>Z103-'AIC model'!Z103</f>
        <v>0</v>
      </c>
      <c r="AA125" s="24">
        <f>AA103-'AIC model'!AA103</f>
        <v>0</v>
      </c>
      <c r="AB125" s="24">
        <f>AB103-'AIC model'!AB103</f>
        <v>0</v>
      </c>
      <c r="AC125" s="24">
        <f>AC103-'AIC model'!AC103</f>
        <v>0</v>
      </c>
      <c r="AD125" s="24">
        <f>AD103-'AIC model'!AD103</f>
        <v>0</v>
      </c>
      <c r="AE125" s="24">
        <f>AE103-'AIC model'!AE103</f>
        <v>0</v>
      </c>
      <c r="AF125" s="24">
        <f>AF103-'AIC model'!AF103</f>
        <v>0</v>
      </c>
    </row>
    <row r="126" spans="2:32" x14ac:dyDescent="0.35">
      <c r="B126" s="33" t="s">
        <v>24</v>
      </c>
      <c r="C126" t="s">
        <v>119</v>
      </c>
      <c r="D126" s="24"/>
      <c r="E126" s="24">
        <f>E104-'AIC model'!E104</f>
        <v>0</v>
      </c>
      <c r="F126" s="24">
        <f>F104-'AIC model'!F104</f>
        <v>0</v>
      </c>
      <c r="G126" s="24">
        <f>G104-'AIC model'!G104</f>
        <v>0</v>
      </c>
      <c r="H126" s="24">
        <f>H104-'AIC model'!H104</f>
        <v>0</v>
      </c>
      <c r="I126" s="24">
        <f>I104-'AIC model'!I104</f>
        <v>0</v>
      </c>
      <c r="J126" s="24">
        <f>J104-'AIC model'!J104</f>
        <v>0</v>
      </c>
      <c r="K126" s="24">
        <f>K104-'AIC model'!K104</f>
        <v>0</v>
      </c>
      <c r="L126" s="24">
        <f>L104-'AIC model'!L104</f>
        <v>0</v>
      </c>
      <c r="M126" s="24">
        <f>M104-'AIC model'!M104</f>
        <v>0</v>
      </c>
      <c r="N126" s="24">
        <f>N104-'AIC model'!N104</f>
        <v>0</v>
      </c>
      <c r="O126" s="24">
        <f>O104-'AIC model'!O104</f>
        <v>0</v>
      </c>
      <c r="P126" s="24">
        <f>P104-'AIC model'!P104</f>
        <v>0</v>
      </c>
      <c r="Q126" s="24">
        <f>Q104-'AIC model'!Q104</f>
        <v>0</v>
      </c>
      <c r="R126" s="24">
        <f>R104-'AIC model'!R104</f>
        <v>0</v>
      </c>
      <c r="S126" s="24">
        <f>S104-'AIC model'!S104</f>
        <v>0</v>
      </c>
      <c r="T126" s="24">
        <f>T104-'AIC model'!T104</f>
        <v>0</v>
      </c>
      <c r="U126" s="24">
        <f>U104-'AIC model'!U104</f>
        <v>0</v>
      </c>
      <c r="V126" s="24">
        <f>V104-'AIC model'!V104</f>
        <v>0</v>
      </c>
      <c r="W126" s="24">
        <f>W104-'AIC model'!W104</f>
        <v>0</v>
      </c>
      <c r="X126" s="24">
        <f>X104-'AIC model'!X104</f>
        <v>0</v>
      </c>
      <c r="Y126" s="24">
        <f>Y104-'AIC model'!Y104</f>
        <v>0</v>
      </c>
      <c r="Z126" s="24">
        <f>Z104-'AIC model'!Z104</f>
        <v>6046.0913469833222</v>
      </c>
      <c r="AA126" s="24">
        <f>AA104-'AIC model'!AA104</f>
        <v>6046.0913469833222</v>
      </c>
      <c r="AB126" s="24">
        <f>AB104-'AIC model'!AB104</f>
        <v>6046.0913469833222</v>
      </c>
      <c r="AC126" s="24">
        <f>AC104-'AIC model'!AC104</f>
        <v>6046.0913469833222</v>
      </c>
      <c r="AD126" s="24">
        <f>AD104-'AIC model'!AD104</f>
        <v>6046.0913469833222</v>
      </c>
      <c r="AE126" s="24">
        <f>AE104-'AIC model'!AE104</f>
        <v>6046.0913469833222</v>
      </c>
      <c r="AF126" s="24">
        <f>AF104-'AIC model'!AF104</f>
        <v>6046.0913469833222</v>
      </c>
    </row>
    <row r="127" spans="2:32" x14ac:dyDescent="0.35">
      <c r="B127" s="33" t="s">
        <v>25</v>
      </c>
      <c r="C127" t="s">
        <v>119</v>
      </c>
      <c r="D127" s="24"/>
      <c r="E127" s="24">
        <f>E105-'AIC model'!E105</f>
        <v>0</v>
      </c>
      <c r="F127" s="24">
        <f>F105-'AIC model'!F105</f>
        <v>0</v>
      </c>
      <c r="G127" s="24">
        <f>G105-'AIC model'!G105</f>
        <v>0</v>
      </c>
      <c r="H127" s="24">
        <f>H105-'AIC model'!H105</f>
        <v>0</v>
      </c>
      <c r="I127" s="24">
        <f>I105-'AIC model'!I105</f>
        <v>0</v>
      </c>
      <c r="J127" s="24">
        <f>J105-'AIC model'!J105</f>
        <v>0</v>
      </c>
      <c r="K127" s="24">
        <f>K105-'AIC model'!K105</f>
        <v>0</v>
      </c>
      <c r="L127" s="24">
        <f>L105-'AIC model'!L105</f>
        <v>0</v>
      </c>
      <c r="M127" s="24">
        <f>M105-'AIC model'!M105</f>
        <v>0</v>
      </c>
      <c r="N127" s="24">
        <f>N105-'AIC model'!N105</f>
        <v>0</v>
      </c>
      <c r="O127" s="24">
        <f>O105-'AIC model'!O105</f>
        <v>0</v>
      </c>
      <c r="P127" s="24">
        <f>P105-'AIC model'!P105</f>
        <v>0</v>
      </c>
      <c r="Q127" s="24">
        <f>Q105-'AIC model'!Q105</f>
        <v>0</v>
      </c>
      <c r="R127" s="24">
        <f>R105-'AIC model'!R105</f>
        <v>0</v>
      </c>
      <c r="S127" s="24">
        <f>S105-'AIC model'!S105</f>
        <v>0</v>
      </c>
      <c r="T127" s="24">
        <f>T105-'AIC model'!T105</f>
        <v>0</v>
      </c>
      <c r="U127" s="24">
        <f>U105-'AIC model'!U105</f>
        <v>0</v>
      </c>
      <c r="V127" s="24">
        <f>V105-'AIC model'!V105</f>
        <v>0</v>
      </c>
      <c r="W127" s="24">
        <f>W105-'AIC model'!W105</f>
        <v>0</v>
      </c>
      <c r="X127" s="24">
        <f>X105-'AIC model'!X105</f>
        <v>0</v>
      </c>
      <c r="Y127" s="24">
        <f>Y105-'AIC model'!Y105</f>
        <v>0</v>
      </c>
      <c r="Z127" s="24">
        <f>Z105-'AIC model'!Z105</f>
        <v>0</v>
      </c>
      <c r="AA127" s="24">
        <f>AA105-'AIC model'!AA105</f>
        <v>0</v>
      </c>
      <c r="AB127" s="24">
        <f>AB105-'AIC model'!AB105</f>
        <v>0</v>
      </c>
      <c r="AC127" s="24">
        <f>AC105-'AIC model'!AC105</f>
        <v>0</v>
      </c>
      <c r="AD127" s="24">
        <f>AD105-'AIC model'!AD105</f>
        <v>0</v>
      </c>
      <c r="AE127" s="24">
        <f>AE105-'AIC model'!AE105</f>
        <v>3829.1911864227704</v>
      </c>
      <c r="AF127" s="24">
        <f>AF105-'AIC model'!AF105</f>
        <v>3829.1911864227704</v>
      </c>
    </row>
    <row r="128" spans="2:32" x14ac:dyDescent="0.35">
      <c r="B128" s="33" t="s">
        <v>26</v>
      </c>
      <c r="C128" t="s">
        <v>119</v>
      </c>
      <c r="D128" s="24"/>
      <c r="E128" s="24">
        <f>E106-'AIC model'!E106</f>
        <v>0</v>
      </c>
      <c r="F128" s="24">
        <f>F106-'AIC model'!F106</f>
        <v>0</v>
      </c>
      <c r="G128" s="24">
        <f>G106-'AIC model'!G106</f>
        <v>0</v>
      </c>
      <c r="H128" s="24">
        <f>H106-'AIC model'!H106</f>
        <v>0</v>
      </c>
      <c r="I128" s="24">
        <f>I106-'AIC model'!I106</f>
        <v>0</v>
      </c>
      <c r="J128" s="24">
        <f>J106-'AIC model'!J106</f>
        <v>0</v>
      </c>
      <c r="K128" s="24">
        <f>K106-'AIC model'!K106</f>
        <v>0</v>
      </c>
      <c r="L128" s="24">
        <f>L106-'AIC model'!L106</f>
        <v>0</v>
      </c>
      <c r="M128" s="24">
        <f>M106-'AIC model'!M106</f>
        <v>0</v>
      </c>
      <c r="N128" s="24">
        <f>N106-'AIC model'!N106</f>
        <v>0</v>
      </c>
      <c r="O128" s="24">
        <f>O106-'AIC model'!O106</f>
        <v>0</v>
      </c>
      <c r="P128" s="24">
        <f>P106-'AIC model'!P106</f>
        <v>0</v>
      </c>
      <c r="Q128" s="24">
        <f>Q106-'AIC model'!Q106</f>
        <v>0</v>
      </c>
      <c r="R128" s="24">
        <f>R106-'AIC model'!R106</f>
        <v>0</v>
      </c>
      <c r="S128" s="24">
        <f>S106-'AIC model'!S106</f>
        <v>0</v>
      </c>
      <c r="T128" s="24">
        <f>T106-'AIC model'!T106</f>
        <v>0</v>
      </c>
      <c r="U128" s="24">
        <f>U106-'AIC model'!U106</f>
        <v>0</v>
      </c>
      <c r="V128" s="24">
        <f>V106-'AIC model'!V106</f>
        <v>0</v>
      </c>
      <c r="W128" s="24">
        <f>W106-'AIC model'!W106</f>
        <v>0</v>
      </c>
      <c r="X128" s="24">
        <f>X106-'AIC model'!X106</f>
        <v>7658.3823728455409</v>
      </c>
      <c r="Y128" s="24">
        <f>Y106-'AIC model'!Y106</f>
        <v>7658.3823728455409</v>
      </c>
      <c r="Z128" s="24">
        <f>Z106-'AIC model'!Z106</f>
        <v>7658.3823728455409</v>
      </c>
      <c r="AA128" s="24">
        <f>AA106-'AIC model'!AA106</f>
        <v>7658.3823728455409</v>
      </c>
      <c r="AB128" s="24">
        <f>AB106-'AIC model'!AB106</f>
        <v>7658.3823728455409</v>
      </c>
      <c r="AC128" s="24">
        <f>AC106-'AIC model'!AC106</f>
        <v>7658.3823728455409</v>
      </c>
      <c r="AD128" s="24">
        <f>AD106-'AIC model'!AD106</f>
        <v>7658.3823728455409</v>
      </c>
      <c r="AE128" s="24">
        <f>AE106-'AIC model'!AE106</f>
        <v>7658.3823728455409</v>
      </c>
      <c r="AF128" s="24">
        <f>AF106-'AIC model'!AF106</f>
        <v>7658.3823728455409</v>
      </c>
    </row>
    <row r="129" spans="2:33" x14ac:dyDescent="0.35">
      <c r="B129" s="33" t="s">
        <v>27</v>
      </c>
      <c r="C129" t="s">
        <v>119</v>
      </c>
      <c r="D129" s="24"/>
      <c r="E129" s="24">
        <f>E107-'AIC model'!E107</f>
        <v>0</v>
      </c>
      <c r="F129" s="24">
        <f>F107-'AIC model'!F107</f>
        <v>0</v>
      </c>
      <c r="G129" s="24">
        <f>G107-'AIC model'!G107</f>
        <v>0</v>
      </c>
      <c r="H129" s="24">
        <f>H107-'AIC model'!H107</f>
        <v>0</v>
      </c>
      <c r="I129" s="24">
        <f>I107-'AIC model'!I107</f>
        <v>0</v>
      </c>
      <c r="J129" s="24">
        <f>J107-'AIC model'!J107</f>
        <v>0</v>
      </c>
      <c r="K129" s="24">
        <f>K107-'AIC model'!K107</f>
        <v>0</v>
      </c>
      <c r="L129" s="24">
        <f>L107-'AIC model'!L107</f>
        <v>0</v>
      </c>
      <c r="M129" s="24">
        <f>M107-'AIC model'!M107</f>
        <v>0</v>
      </c>
      <c r="N129" s="24">
        <f>N107-'AIC model'!N107</f>
        <v>0</v>
      </c>
      <c r="O129" s="24">
        <f>O107-'AIC model'!O107</f>
        <v>0</v>
      </c>
      <c r="P129" s="24">
        <f>P107-'AIC model'!P107</f>
        <v>0</v>
      </c>
      <c r="Q129" s="24">
        <f>Q107-'AIC model'!Q107</f>
        <v>0</v>
      </c>
      <c r="R129" s="24">
        <f>R107-'AIC model'!R107</f>
        <v>0</v>
      </c>
      <c r="S129" s="24">
        <f>S107-'AIC model'!S107</f>
        <v>0</v>
      </c>
      <c r="T129" s="24">
        <f>T107-'AIC model'!T107</f>
        <v>0</v>
      </c>
      <c r="U129" s="24">
        <f>U107-'AIC model'!U107</f>
        <v>0</v>
      </c>
      <c r="V129" s="24">
        <f>V107-'AIC model'!V107</f>
        <v>0</v>
      </c>
      <c r="W129" s="24">
        <f>W107-'AIC model'!W107</f>
        <v>0</v>
      </c>
      <c r="X129" s="24">
        <f>X107-'AIC model'!X107</f>
        <v>0</v>
      </c>
      <c r="Y129" s="24">
        <f>Y107-'AIC model'!Y107</f>
        <v>0</v>
      </c>
      <c r="Z129" s="24">
        <f>Z107-'AIC model'!Z107</f>
        <v>0</v>
      </c>
      <c r="AA129" s="24">
        <f>AA107-'AIC model'!AA107</f>
        <v>0</v>
      </c>
      <c r="AB129" s="24">
        <f>AB107-'AIC model'!AB107</f>
        <v>0</v>
      </c>
      <c r="AC129" s="24">
        <f>AC107-'AIC model'!AC107</f>
        <v>0</v>
      </c>
      <c r="AD129" s="24">
        <f>AD107-'AIC model'!AD107</f>
        <v>0</v>
      </c>
      <c r="AE129" s="24">
        <f>AE107-'AIC model'!AE107</f>
        <v>0</v>
      </c>
      <c r="AF129" s="24">
        <f>AF107-'AIC model'!AF107</f>
        <v>0</v>
      </c>
    </row>
    <row r="130" spans="2:33" x14ac:dyDescent="0.35">
      <c r="B130" s="33" t="s">
        <v>28</v>
      </c>
      <c r="C130" t="s">
        <v>119</v>
      </c>
      <c r="D130" s="24"/>
      <c r="E130" s="24">
        <f>E108-'AIC model'!E108</f>
        <v>0</v>
      </c>
      <c r="F130" s="24">
        <f>F108-'AIC model'!F108</f>
        <v>0</v>
      </c>
      <c r="G130" s="24">
        <f>G108-'AIC model'!G108</f>
        <v>0</v>
      </c>
      <c r="H130" s="24">
        <f>H108-'AIC model'!H108</f>
        <v>0</v>
      </c>
      <c r="I130" s="24">
        <f>I108-'AIC model'!I108</f>
        <v>0</v>
      </c>
      <c r="J130" s="24">
        <f>J108-'AIC model'!J108</f>
        <v>0</v>
      </c>
      <c r="K130" s="24">
        <f>K108-'AIC model'!K108</f>
        <v>0</v>
      </c>
      <c r="L130" s="24">
        <f>L108-'AIC model'!L108</f>
        <v>0</v>
      </c>
      <c r="M130" s="24">
        <f>M108-'AIC model'!M108</f>
        <v>0</v>
      </c>
      <c r="N130" s="24">
        <f>N108-'AIC model'!N108</f>
        <v>0</v>
      </c>
      <c r="O130" s="24">
        <f>O108-'AIC model'!O108</f>
        <v>0</v>
      </c>
      <c r="P130" s="24">
        <f>P108-'AIC model'!P108</f>
        <v>0</v>
      </c>
      <c r="Q130" s="24">
        <f>Q108-'AIC model'!Q108</f>
        <v>0</v>
      </c>
      <c r="R130" s="24">
        <f>R108-'AIC model'!R108</f>
        <v>0</v>
      </c>
      <c r="S130" s="24">
        <f>S108-'AIC model'!S108</f>
        <v>0</v>
      </c>
      <c r="T130" s="24">
        <f>T108-'AIC model'!T108</f>
        <v>0</v>
      </c>
      <c r="U130" s="24">
        <f>U108-'AIC model'!U108</f>
        <v>0</v>
      </c>
      <c r="V130" s="24">
        <f>V108-'AIC model'!V108</f>
        <v>0</v>
      </c>
      <c r="W130" s="24">
        <f>W108-'AIC model'!W108</f>
        <v>0</v>
      </c>
      <c r="X130" s="24">
        <f>X108-'AIC model'!X108</f>
        <v>0</v>
      </c>
      <c r="Y130" s="24">
        <f>Y108-'AIC model'!Y108</f>
        <v>0</v>
      </c>
      <c r="Z130" s="24">
        <f>Z108-'AIC model'!Z108</f>
        <v>0</v>
      </c>
      <c r="AA130" s="24">
        <f>AA108-'AIC model'!AA108</f>
        <v>0</v>
      </c>
      <c r="AB130" s="24">
        <f>AB108-'AIC model'!AB108</f>
        <v>0</v>
      </c>
      <c r="AC130" s="24">
        <f>AC108-'AIC model'!AC108</f>
        <v>0</v>
      </c>
      <c r="AD130" s="24">
        <f>AD108-'AIC model'!AD108</f>
        <v>0</v>
      </c>
      <c r="AE130" s="24">
        <f>AE108-'AIC model'!AE108</f>
        <v>6046.0913469833222</v>
      </c>
      <c r="AF130" s="24">
        <f>AF108-'AIC model'!AF108</f>
        <v>6046.0913469833222</v>
      </c>
    </row>
    <row r="131" spans="2:33" x14ac:dyDescent="0.35">
      <c r="B131" s="33" t="s">
        <v>29</v>
      </c>
      <c r="C131" t="s">
        <v>119</v>
      </c>
      <c r="D131" s="24"/>
      <c r="E131" s="24">
        <f>E109-'AIC model'!E109</f>
        <v>0</v>
      </c>
      <c r="F131" s="24">
        <f>F109-'AIC model'!F109</f>
        <v>0</v>
      </c>
      <c r="G131" s="24">
        <f>G109-'AIC model'!G109</f>
        <v>0</v>
      </c>
      <c r="H131" s="24">
        <f>H109-'AIC model'!H109</f>
        <v>0</v>
      </c>
      <c r="I131" s="24">
        <f>I109-'AIC model'!I109</f>
        <v>0</v>
      </c>
      <c r="J131" s="24">
        <f>J109-'AIC model'!J109</f>
        <v>1612.2910258622192</v>
      </c>
      <c r="K131" s="24">
        <f>K109-'AIC model'!K109</f>
        <v>1612.2910258622192</v>
      </c>
      <c r="L131" s="24">
        <f>L109-'AIC model'!L109</f>
        <v>1612.2910258622192</v>
      </c>
      <c r="M131" s="24">
        <f>M109-'AIC model'!M109</f>
        <v>1612.2910258622192</v>
      </c>
      <c r="N131" s="24">
        <f>N109-'AIC model'!N109</f>
        <v>1612.2910258622192</v>
      </c>
      <c r="O131" s="24">
        <f>O109-'AIC model'!O109</f>
        <v>0</v>
      </c>
      <c r="P131" s="24">
        <f>P109-'AIC model'!P109</f>
        <v>0</v>
      </c>
      <c r="Q131" s="24">
        <f>Q109-'AIC model'!Q109</f>
        <v>0</v>
      </c>
      <c r="R131" s="24">
        <f>R109-'AIC model'!R109</f>
        <v>0</v>
      </c>
      <c r="S131" s="24">
        <f>S109-'AIC model'!S109</f>
        <v>0</v>
      </c>
      <c r="T131" s="24">
        <f>T109-'AIC model'!T109</f>
        <v>0</v>
      </c>
      <c r="U131" s="24">
        <f>U109-'AIC model'!U109</f>
        <v>0</v>
      </c>
      <c r="V131" s="24">
        <f>V109-'AIC model'!V109</f>
        <v>0</v>
      </c>
      <c r="W131" s="24">
        <f>W109-'AIC model'!W109</f>
        <v>0</v>
      </c>
      <c r="X131" s="24">
        <f>X109-'AIC model'!X109</f>
        <v>0</v>
      </c>
      <c r="Y131" s="24">
        <f>Y109-'AIC model'!Y109</f>
        <v>0</v>
      </c>
      <c r="Z131" s="24">
        <f>Z109-'AIC model'!Z109</f>
        <v>0</v>
      </c>
      <c r="AA131" s="24">
        <f>AA109-'AIC model'!AA109</f>
        <v>0</v>
      </c>
      <c r="AB131" s="24">
        <f>AB109-'AIC model'!AB109</f>
        <v>0</v>
      </c>
      <c r="AC131" s="24">
        <f>AC109-'AIC model'!AC109</f>
        <v>0</v>
      </c>
      <c r="AD131" s="24">
        <f>AD109-'AIC model'!AD109</f>
        <v>0</v>
      </c>
      <c r="AE131" s="24">
        <f>AE109-'AIC model'!AE109</f>
        <v>0</v>
      </c>
      <c r="AF131" s="24">
        <f>AF109-'AIC model'!AF109</f>
        <v>0</v>
      </c>
    </row>
    <row r="132" spans="2:33" ht="15" thickBot="1" x14ac:dyDescent="0.4">
      <c r="B132" s="35" t="s">
        <v>116</v>
      </c>
      <c r="C132" t="s">
        <v>119</v>
      </c>
      <c r="D132" s="43"/>
      <c r="E132" s="43">
        <f t="shared" ref="E132" si="146">SUM(E114:E131)</f>
        <v>0</v>
      </c>
      <c r="F132" s="43">
        <f t="shared" ref="F132" si="147">SUM(F114:F131)</f>
        <v>6650.7004816816543</v>
      </c>
      <c r="G132" s="43">
        <f t="shared" ref="G132" si="148">SUM(G114:G131)</f>
        <v>0</v>
      </c>
      <c r="H132" s="43">
        <f t="shared" ref="H132" si="149">SUM(H114:H131)</f>
        <v>0</v>
      </c>
      <c r="I132" s="43">
        <f t="shared" ref="I132" si="150">SUM(I114:I131)</f>
        <v>5038.4094558194347</v>
      </c>
      <c r="J132" s="43">
        <f t="shared" ref="J132" si="151">SUM(J114:J131)</f>
        <v>6650.7004816816534</v>
      </c>
      <c r="K132" s="43">
        <f t="shared" ref="K132" si="152">SUM(K114:K131)</f>
        <v>6650.7004816816534</v>
      </c>
      <c r="L132" s="43">
        <f t="shared" ref="L132" si="153">SUM(L114:L131)</f>
        <v>6650.7004816816534</v>
      </c>
      <c r="M132" s="43">
        <f t="shared" ref="M132" si="154">SUM(M114:M131)</f>
        <v>6650.7004816816534</v>
      </c>
      <c r="N132" s="43">
        <f t="shared" ref="N132" si="155">SUM(N114:N131)</f>
        <v>1612.2910258622192</v>
      </c>
      <c r="O132" s="43">
        <f t="shared" ref="O132" si="156">SUM(O114:O131)</f>
        <v>0</v>
      </c>
      <c r="P132" s="43">
        <f t="shared" ref="P132" si="157">SUM(P114:P131)</f>
        <v>8061.4551293110953</v>
      </c>
      <c r="Q132" s="43">
        <f t="shared" ref="Q132" si="158">SUM(Q114:Q131)</f>
        <v>18138.274040949964</v>
      </c>
      <c r="R132" s="43">
        <f t="shared" ref="R132" si="159">SUM(R114:R131)</f>
        <v>18138.274040949964</v>
      </c>
      <c r="S132" s="43">
        <f t="shared" ref="S132" si="160">SUM(S114:S131)</f>
        <v>18138.274040949964</v>
      </c>
      <c r="T132" s="43">
        <f t="shared" ref="T132" si="161">SUM(T114:T131)</f>
        <v>18138.274040949964</v>
      </c>
      <c r="U132" s="43">
        <f t="shared" ref="U132" si="162">SUM(U114:U131)</f>
        <v>18138.274040949964</v>
      </c>
      <c r="V132" s="43">
        <f t="shared" ref="V132" si="163">SUM(V114:V131)</f>
        <v>23176.683496769401</v>
      </c>
      <c r="W132" s="43">
        <f t="shared" ref="W132" si="164">SUM(W114:W131)</f>
        <v>28215.092952588839</v>
      </c>
      <c r="X132" s="43">
        <f t="shared" ref="X132" si="165">SUM(X114:X131)</f>
        <v>32850.429651942715</v>
      </c>
      <c r="Y132" s="43">
        <f t="shared" ref="Y132" si="166">SUM(Y114:Y131)</f>
        <v>37888.839107762149</v>
      </c>
      <c r="Z132" s="43">
        <f t="shared" ref="Z132" si="167">SUM(Z114:Z131)</f>
        <v>48973.339910564908</v>
      </c>
      <c r="AA132" s="43">
        <f t="shared" ref="AA132" si="168">SUM(AA114:AA131)</f>
        <v>43934.930454745474</v>
      </c>
      <c r="AB132" s="43">
        <f t="shared" ref="AB132" si="169">SUM(AB114:AB131)</f>
        <v>48973.339910564908</v>
      </c>
      <c r="AC132" s="43">
        <f t="shared" ref="AC132" si="170">SUM(AC114:AC131)</f>
        <v>54011.749366384342</v>
      </c>
      <c r="AD132" s="43">
        <f t="shared" ref="AD132" si="171">SUM(AD114:AD131)</f>
        <v>61065.52260453155</v>
      </c>
      <c r="AE132" s="43">
        <f t="shared" ref="AE132" si="172">SUM(AE114:AE131)</f>
        <v>75979.214593757075</v>
      </c>
      <c r="AF132" s="44">
        <f t="shared" ref="AF132" si="173">SUM(AF114:AF131)</f>
        <v>81017.624049576509</v>
      </c>
    </row>
    <row r="133" spans="2:33" ht="15" thickBot="1" x14ac:dyDescent="0.4">
      <c r="E133" s="24"/>
    </row>
    <row r="134" spans="2:33" x14ac:dyDescent="0.35">
      <c r="B134" s="25"/>
      <c r="C134" s="26"/>
      <c r="D134" s="27" t="s">
        <v>129</v>
      </c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8"/>
    </row>
    <row r="135" spans="2:33" x14ac:dyDescent="0.35">
      <c r="B135" s="98" t="s">
        <v>63</v>
      </c>
      <c r="C135" s="97"/>
      <c r="D135" s="97">
        <v>2022</v>
      </c>
      <c r="E135" s="97">
        <f>D135+1</f>
        <v>2023</v>
      </c>
      <c r="F135" s="97">
        <f t="shared" ref="F135" si="174">E135+1</f>
        <v>2024</v>
      </c>
      <c r="G135" s="97">
        <f t="shared" ref="G135" si="175">F135+1</f>
        <v>2025</v>
      </c>
      <c r="H135" s="97">
        <f t="shared" ref="H135" si="176">G135+1</f>
        <v>2026</v>
      </c>
      <c r="I135" s="97">
        <f t="shared" ref="I135" si="177">H135+1</f>
        <v>2027</v>
      </c>
      <c r="J135" s="97">
        <f t="shared" ref="J135" si="178">I135+1</f>
        <v>2028</v>
      </c>
      <c r="K135" s="97">
        <f t="shared" ref="K135" si="179">J135+1</f>
        <v>2029</v>
      </c>
      <c r="L135" s="97">
        <f t="shared" ref="L135" si="180">K135+1</f>
        <v>2030</v>
      </c>
      <c r="M135" s="97">
        <f t="shared" ref="M135" si="181">L135+1</f>
        <v>2031</v>
      </c>
      <c r="N135" s="97">
        <f t="shared" ref="N135" si="182">M135+1</f>
        <v>2032</v>
      </c>
      <c r="O135" s="97">
        <f t="shared" ref="O135" si="183">N135+1</f>
        <v>2033</v>
      </c>
      <c r="P135" s="97">
        <f t="shared" ref="P135" si="184">O135+1</f>
        <v>2034</v>
      </c>
      <c r="Q135" s="97">
        <f t="shared" ref="Q135" si="185">P135+1</f>
        <v>2035</v>
      </c>
      <c r="R135" s="97">
        <f t="shared" ref="R135" si="186">Q135+1</f>
        <v>2036</v>
      </c>
      <c r="S135" s="97">
        <f t="shared" ref="S135" si="187">R135+1</f>
        <v>2037</v>
      </c>
      <c r="T135" s="97">
        <f t="shared" ref="T135" si="188">S135+1</f>
        <v>2038</v>
      </c>
      <c r="U135" s="97">
        <f t="shared" ref="U135" si="189">T135+1</f>
        <v>2039</v>
      </c>
      <c r="V135" s="97">
        <f t="shared" ref="V135" si="190">U135+1</f>
        <v>2040</v>
      </c>
      <c r="W135" s="97">
        <f t="shared" ref="W135" si="191">V135+1</f>
        <v>2041</v>
      </c>
      <c r="X135" s="97">
        <f t="shared" ref="X135" si="192">W135+1</f>
        <v>2042</v>
      </c>
      <c r="Y135" s="97">
        <f t="shared" ref="Y135" si="193">X135+1</f>
        <v>2043</v>
      </c>
      <c r="Z135" s="97">
        <f t="shared" ref="Z135" si="194">Y135+1</f>
        <v>2044</v>
      </c>
      <c r="AA135" s="97">
        <f t="shared" ref="AA135" si="195">Z135+1</f>
        <v>2045</v>
      </c>
      <c r="AB135" s="97">
        <f t="shared" ref="AB135" si="196">AA135+1</f>
        <v>2046</v>
      </c>
      <c r="AC135" s="97">
        <f t="shared" ref="AC135" si="197">AB135+1</f>
        <v>2047</v>
      </c>
      <c r="AD135" s="97">
        <f t="shared" ref="AD135" si="198">AC135+1</f>
        <v>2048</v>
      </c>
      <c r="AE135" s="97">
        <f t="shared" ref="AE135" si="199">AD135+1</f>
        <v>2049</v>
      </c>
      <c r="AF135" s="99">
        <f t="shared" ref="AF135" si="200">AE135+1</f>
        <v>2050</v>
      </c>
      <c r="AG135" s="30"/>
    </row>
    <row r="136" spans="2:33" x14ac:dyDescent="0.35">
      <c r="B136" s="31" t="s">
        <v>15</v>
      </c>
      <c r="C136" t="s">
        <v>58</v>
      </c>
      <c r="D136" s="39"/>
      <c r="E136" s="40">
        <f>E26-'AIC model'!E26</f>
        <v>0.56926052616736467</v>
      </c>
      <c r="F136" s="40">
        <f>F26-'AIC model'!F26</f>
        <v>1.1385210523347302</v>
      </c>
      <c r="G136" s="40">
        <f>G26-'AIC model'!G26</f>
        <v>1.3943947348925008</v>
      </c>
      <c r="H136" s="40">
        <f>H26-'AIC model'!H26</f>
        <v>1.641862715342616</v>
      </c>
      <c r="I136" s="40">
        <f>I26-'AIC model'!I26</f>
        <v>1.8821784006951283</v>
      </c>
      <c r="J136" s="40">
        <f>J26-'AIC model'!J26</f>
        <v>2.1206054404935166</v>
      </c>
      <c r="K136" s="40">
        <f>K26-'AIC model'!K26</f>
        <v>2.3608947114135699</v>
      </c>
      <c r="L136" s="40">
        <f>L26-'AIC model'!L26</f>
        <v>2.5933334061476465</v>
      </c>
      <c r="M136" s="40">
        <f>M26-'AIC model'!M26</f>
        <v>2.8213356591849355</v>
      </c>
      <c r="N136" s="40">
        <f>N26-'AIC model'!N26</f>
        <v>3.0613955777909254</v>
      </c>
      <c r="O136" s="40">
        <f>O26-'AIC model'!O26</f>
        <v>3.3171497618568537</v>
      </c>
      <c r="P136" s="40">
        <f>P26-'AIC model'!P26</f>
        <v>3.5905604591787679</v>
      </c>
      <c r="Q136" s="40">
        <f>Q26-'AIC model'!Q26</f>
        <v>3.8649491914301599</v>
      </c>
      <c r="R136" s="40">
        <f>R26-'AIC model'!R26</f>
        <v>4.1238216654781326</v>
      </c>
      <c r="S136" s="40">
        <f>S26-'AIC model'!S26</f>
        <v>4.3672105534632184</v>
      </c>
      <c r="T136" s="40">
        <f>T26-'AIC model'!T26</f>
        <v>4.5964162452592028</v>
      </c>
      <c r="U136" s="40">
        <f>U26-'AIC model'!U26</f>
        <v>4.8123946645838807</v>
      </c>
      <c r="V136" s="40">
        <f>V26-'AIC model'!V26</f>
        <v>5.0165171895424336</v>
      </c>
      <c r="W136" s="40">
        <f>W26-'AIC model'!W26</f>
        <v>5.2259730350748086</v>
      </c>
      <c r="X136" s="40">
        <f>X26-'AIC model'!X26</f>
        <v>5.440901550370171</v>
      </c>
      <c r="Y136" s="40">
        <f>Y26-'AIC model'!Y26</f>
        <v>5.6614457255382451</v>
      </c>
      <c r="Z136" s="40">
        <f>Z26-'AIC model'!Z26</f>
        <v>5.8877522867394134</v>
      </c>
      <c r="AA136" s="40">
        <f>AA26-'AIC model'!AA26</f>
        <v>6.1199717938003797</v>
      </c>
      <c r="AB136" s="40">
        <f>AB26-'AIC model'!AB26</f>
        <v>6.3582587403803448</v>
      </c>
      <c r="AC136" s="40">
        <f>AC26-'AIC model'!AC26</f>
        <v>6.6027716567543173</v>
      </c>
      <c r="AD136" s="40">
        <f>AD26-'AIC model'!AD26</f>
        <v>6.8536732152819546</v>
      </c>
      <c r="AE136" s="40">
        <f>AE26-'AIC model'!AE26</f>
        <v>7.1111303386321012</v>
      </c>
      <c r="AF136" s="40">
        <f>AF26-'AIC model'!AF26</f>
        <v>7.3753143108350123</v>
      </c>
      <c r="AG136" s="30"/>
    </row>
    <row r="137" spans="2:33" x14ac:dyDescent="0.35">
      <c r="B137" s="33" t="s">
        <v>16</v>
      </c>
      <c r="C137" t="s">
        <v>58</v>
      </c>
      <c r="D137" s="39"/>
      <c r="E137" s="40">
        <f>E27-'AIC model'!E27</f>
        <v>7.1036490676528103</v>
      </c>
      <c r="F137" s="40">
        <f>F27-'AIC model'!F27</f>
        <v>14.499493945050233</v>
      </c>
      <c r="G137" s="40">
        <f>G27-'AIC model'!G27</f>
        <v>18.427490308766806</v>
      </c>
      <c r="H137" s="40">
        <f>H27-'AIC model'!H27</f>
        <v>22.375748430794673</v>
      </c>
      <c r="I137" s="40">
        <f>I27-'AIC model'!I27</f>
        <v>26.219460940763895</v>
      </c>
      <c r="J137" s="40">
        <f>J27-'AIC model'!J27</f>
        <v>30.02123625286147</v>
      </c>
      <c r="K137" s="40">
        <f>K27-'AIC model'!K27</f>
        <v>33.840615160307379</v>
      </c>
      <c r="L137" s="40">
        <f>L27-'AIC model'!L27</f>
        <v>37.531695323782913</v>
      </c>
      <c r="M137" s="40">
        <f>M27-'AIC model'!M27</f>
        <v>41.15019583469234</v>
      </c>
      <c r="N137" s="40">
        <f>N27-'AIC model'!N27</f>
        <v>44.953996595254296</v>
      </c>
      <c r="O137" s="40">
        <f>O27-'AIC model'!O27</f>
        <v>49.007105691939614</v>
      </c>
      <c r="P137" s="40">
        <f>P27-'AIC model'!P27</f>
        <v>53.346686029234945</v>
      </c>
      <c r="Q137" s="40">
        <f>Q27-'AIC model'!Q27</f>
        <v>57.701865425252066</v>
      </c>
      <c r="R137" s="40">
        <f>R27-'AIC model'!R27</f>
        <v>61.797363312897403</v>
      </c>
      <c r="S137" s="40">
        <f>S27-'AIC model'!S27</f>
        <v>65.632433905387785</v>
      </c>
      <c r="T137" s="40">
        <f>T27-'AIC model'!T27</f>
        <v>69.235145194093604</v>
      </c>
      <c r="U137" s="40">
        <f>U27-'AIC model'!U27</f>
        <v>72.622467750658217</v>
      </c>
      <c r="V137" s="40">
        <f>V27-'AIC model'!V27</f>
        <v>75.815980959738027</v>
      </c>
      <c r="W137" s="40">
        <f>W27-'AIC model'!W27</f>
        <v>79.104466834264571</v>
      </c>
      <c r="X137" s="40">
        <f>X27-'AIC model'!X27</f>
        <v>82.49088689268666</v>
      </c>
      <c r="Y137" s="40">
        <f>Y27-'AIC model'!Y27</f>
        <v>85.978300016307259</v>
      </c>
      <c r="Z137" s="40">
        <f>Z27-'AIC model'!Z27</f>
        <v>89.569865825080171</v>
      </c>
      <c r="AA137" s="40">
        <f>AA27-'AIC model'!AA27</f>
        <v>93.268848176240056</v>
      </c>
      <c r="AB137" s="40">
        <f>AB27-'AIC model'!AB27</f>
        <v>97.078618790415533</v>
      </c>
      <c r="AC137" s="40">
        <f>AC27-'AIC model'!AC27</f>
        <v>101.00266101005957</v>
      </c>
      <c r="AD137" s="40">
        <f>AD27-'AIC model'!AD27</f>
        <v>105.04457369521674</v>
      </c>
      <c r="AE137" s="40">
        <f>AE27-'AIC model'!AE27</f>
        <v>109.20807526184609</v>
      </c>
      <c r="AF137" s="40">
        <f>AF27-'AIC model'!AF27</f>
        <v>113.49700786812036</v>
      </c>
      <c r="AG137" s="30"/>
    </row>
    <row r="138" spans="2:33" x14ac:dyDescent="0.35">
      <c r="B138" s="33" t="s">
        <v>17</v>
      </c>
      <c r="C138" t="s">
        <v>58</v>
      </c>
      <c r="D138" s="39"/>
      <c r="E138" s="40">
        <f>E28-'AIC model'!E28</f>
        <v>5.1233447355062722</v>
      </c>
      <c r="F138" s="40">
        <f>F28-'AIC model'!F28</f>
        <v>10.246689471012559</v>
      </c>
      <c r="G138" s="40">
        <f>G28-'AIC model'!G28</f>
        <v>12.549552614032493</v>
      </c>
      <c r="H138" s="40">
        <f>H28-'AIC model'!H28</f>
        <v>14.776764438083532</v>
      </c>
      <c r="I138" s="40">
        <f>I28-'AIC model'!I28</f>
        <v>16.939605606256151</v>
      </c>
      <c r="J138" s="40">
        <f>J28-'AIC model'!J28</f>
        <v>19.085448964441639</v>
      </c>
      <c r="K138" s="40">
        <f>K28-'AIC model'!K28</f>
        <v>21.248052402722095</v>
      </c>
      <c r="L138" s="40">
        <f>L28-'AIC model'!L28</f>
        <v>23.34000065532878</v>
      </c>
      <c r="M138" s="40">
        <f>M28-'AIC model'!M28</f>
        <v>25.39202093266438</v>
      </c>
      <c r="N138" s="40">
        <f>N28-'AIC model'!N28</f>
        <v>27.552560200118279</v>
      </c>
      <c r="O138" s="40">
        <f>O28-'AIC model'!O28</f>
        <v>29.854347856711641</v>
      </c>
      <c r="P138" s="40">
        <f>P28-'AIC model'!P28</f>
        <v>32.315044132608875</v>
      </c>
      <c r="Q138" s="40">
        <f>Q28-'AIC model'!Q28</f>
        <v>34.784542722871393</v>
      </c>
      <c r="R138" s="40">
        <f>R28-'AIC model'!R28</f>
        <v>37.114394989303136</v>
      </c>
      <c r="S138" s="40">
        <f>S28-'AIC model'!S28</f>
        <v>39.304894981168914</v>
      </c>
      <c r="T138" s="40">
        <f>T28-'AIC model'!T28</f>
        <v>41.367746207332772</v>
      </c>
      <c r="U138" s="40">
        <f>U28-'AIC model'!U28</f>
        <v>43.311551981254865</v>
      </c>
      <c r="V138" s="40">
        <f>V28-'AIC model'!V28</f>
        <v>45.148654705881825</v>
      </c>
      <c r="W138" s="40">
        <f>W28-'AIC model'!W28</f>
        <v>47.033757315673199</v>
      </c>
      <c r="X138" s="40">
        <f>X28-'AIC model'!X28</f>
        <v>48.968113953331482</v>
      </c>
      <c r="Y138" s="40">
        <f>Y28-'AIC model'!Y28</f>
        <v>50.953011529844133</v>
      </c>
      <c r="Z138" s="40">
        <f>Z28-'AIC model'!Z28</f>
        <v>52.989770580654636</v>
      </c>
      <c r="AA138" s="40">
        <f>AA28-'AIC model'!AA28</f>
        <v>55.079746144203341</v>
      </c>
      <c r="AB138" s="40">
        <f>AB28-'AIC model'!AB28</f>
        <v>57.224328663423023</v>
      </c>
      <c r="AC138" s="40">
        <f>AC28-'AIC model'!AC28</f>
        <v>59.424944910788781</v>
      </c>
      <c r="AD138" s="40">
        <f>AD28-'AIC model'!AD28</f>
        <v>61.683058937537538</v>
      </c>
      <c r="AE138" s="40">
        <f>AE28-'AIC model'!AE28</f>
        <v>64.000173047688861</v>
      </c>
      <c r="AF138" s="40">
        <f>AF28-'AIC model'!AF28</f>
        <v>66.377828797515065</v>
      </c>
      <c r="AG138" s="30"/>
    </row>
    <row r="139" spans="2:33" x14ac:dyDescent="0.35">
      <c r="B139" s="33" t="s">
        <v>18</v>
      </c>
      <c r="C139" t="s">
        <v>58</v>
      </c>
      <c r="D139" s="39"/>
      <c r="E139" s="40">
        <f>E29-'AIC model'!E29</f>
        <v>0.2725227536444379</v>
      </c>
      <c r="F139" s="40">
        <f>F29-'AIC model'!F29</f>
        <v>0.83724131703348093</v>
      </c>
      <c r="G139" s="40">
        <f>G29-'AIC model'!G29</f>
        <v>1.6947534900567938</v>
      </c>
      <c r="H139" s="40">
        <f>H29-'AIC model'!H29</f>
        <v>2.6733958466832739</v>
      </c>
      <c r="I139" s="40">
        <f>I29-'AIC model'!I29</f>
        <v>3.6333201324223481</v>
      </c>
      <c r="J139" s="40">
        <f>J29-'AIC model'!J29</f>
        <v>4.5739709669392639</v>
      </c>
      <c r="K139" s="40">
        <f>K29-'AIC model'!K29</f>
        <v>5.509878623344548</v>
      </c>
      <c r="L139" s="40">
        <f>L29-'AIC model'!L29</f>
        <v>6.4116944500111543</v>
      </c>
      <c r="M139" s="40">
        <f>M29-'AIC model'!M29</f>
        <v>7.2941679244731148</v>
      </c>
      <c r="N139" s="40">
        <f>N29-'AIC model'!N29</f>
        <v>8.217249661763212</v>
      </c>
      <c r="O139" s="40">
        <f>O29-'AIC model'!O29</f>
        <v>9.201308549657405</v>
      </c>
      <c r="P139" s="40">
        <f>P29-'AIC model'!P29</f>
        <v>10.259960519089788</v>
      </c>
      <c r="Q139" s="40">
        <f>Q29-'AIC model'!Q29</f>
        <v>11.322475128090218</v>
      </c>
      <c r="R139" s="40">
        <f>R29-'AIC model'!R29</f>
        <v>12.311503327159876</v>
      </c>
      <c r="S139" s="40">
        <f>S29-'AIC model'!S29</f>
        <v>13.225907263829214</v>
      </c>
      <c r="T139" s="40">
        <f>T29-'AIC model'!T29</f>
        <v>14.078150250983228</v>
      </c>
      <c r="U139" s="40">
        <f>U29-'AIC model'!U29</f>
        <v>14.873731775651734</v>
      </c>
      <c r="V139" s="40">
        <f>V29-'AIC model'!V29</f>
        <v>15.617774685228952</v>
      </c>
      <c r="W139" s="40">
        <f>W29-'AIC model'!W29</f>
        <v>16.392790413366995</v>
      </c>
      <c r="X139" s="40">
        <f>X29-'AIC model'!X29</f>
        <v>17.200068288244736</v>
      </c>
      <c r="Y139" s="40">
        <f>Y29-'AIC model'!Y29</f>
        <v>18.040951309848438</v>
      </c>
      <c r="Z139" s="40">
        <f>Z29-'AIC model'!Z29</f>
        <v>18.916838384207395</v>
      </c>
      <c r="AA139" s="40">
        <f>AA29-'AIC model'!AA29</f>
        <v>19.829186650635634</v>
      </c>
      <c r="AB139" s="40">
        <f>AB29-'AIC model'!AB29</f>
        <v>20.77951390585153</v>
      </c>
      <c r="AC139" s="40">
        <f>AC29-'AIC model'!AC29</f>
        <v>21.769401129007889</v>
      </c>
      <c r="AD139" s="40">
        <f>AD29-'AIC model'!AD29</f>
        <v>22.800495111833442</v>
      </c>
      <c r="AE139" s="40">
        <f>AE29-'AIC model'!AE29</f>
        <v>23.874511198261018</v>
      </c>
      <c r="AF139" s="40">
        <f>AF29-'AIC model'!AF29</f>
        <v>24.993236138100315</v>
      </c>
      <c r="AG139" s="30"/>
    </row>
    <row r="140" spans="2:33" x14ac:dyDescent="0.35">
      <c r="B140" s="33" t="s">
        <v>19</v>
      </c>
      <c r="C140" t="s">
        <v>58</v>
      </c>
      <c r="D140" s="39"/>
      <c r="E140" s="40">
        <f>E30-'AIC model'!E30</f>
        <v>4.5540842093389173</v>
      </c>
      <c r="F140" s="40">
        <f>F30-'AIC model'!F30</f>
        <v>9.1081684186778418</v>
      </c>
      <c r="G140" s="40">
        <f>G30-'AIC model'!G30</f>
        <v>11.155157879140013</v>
      </c>
      <c r="H140" s="40">
        <f>H30-'AIC model'!H30</f>
        <v>13.134901722740935</v>
      </c>
      <c r="I140" s="40">
        <f>I30-'AIC model'!I30</f>
        <v>15.057427205561041</v>
      </c>
      <c r="J140" s="40">
        <f>J30-'AIC model'!J30</f>
        <v>16.964843523948154</v>
      </c>
      <c r="K140" s="40">
        <f>K30-'AIC model'!K30</f>
        <v>18.887157691308573</v>
      </c>
      <c r="L140" s="40">
        <f>L30-'AIC model'!L30</f>
        <v>20.746667249181186</v>
      </c>
      <c r="M140" s="40">
        <f>M30-'AIC model'!M30</f>
        <v>22.570685273479498</v>
      </c>
      <c r="N140" s="40">
        <f>N30-'AIC model'!N30</f>
        <v>24.491164622327418</v>
      </c>
      <c r="O140" s="40">
        <f>O30-'AIC model'!O30</f>
        <v>26.537198094854844</v>
      </c>
      <c r="P140" s="40">
        <f>P30-'AIC model'!P30</f>
        <v>28.724483673430157</v>
      </c>
      <c r="Q140" s="40">
        <f>Q30-'AIC model'!Q30</f>
        <v>30.919593531441294</v>
      </c>
      <c r="R140" s="40">
        <f>R30-'AIC model'!R30</f>
        <v>32.990573323825075</v>
      </c>
      <c r="S140" s="40">
        <f>S30-'AIC model'!S30</f>
        <v>34.937684427705761</v>
      </c>
      <c r="T140" s="40">
        <f>T30-'AIC model'!T30</f>
        <v>36.771329962073636</v>
      </c>
      <c r="U140" s="40">
        <f>U30-'AIC model'!U30</f>
        <v>38.499157316671059</v>
      </c>
      <c r="V140" s="40">
        <f>V30-'AIC model'!V30</f>
        <v>40.132137516339498</v>
      </c>
      <c r="W140" s="40">
        <f>W30-'AIC model'!W30</f>
        <v>41.807784280598497</v>
      </c>
      <c r="X140" s="40">
        <f>X30-'AIC model'!X30</f>
        <v>43.527212402961396</v>
      </c>
      <c r="Y140" s="40">
        <f>Y30-'AIC model'!Y30</f>
        <v>45.291565804305989</v>
      </c>
      <c r="Z140" s="40">
        <f>Z30-'AIC model'!Z30</f>
        <v>47.102018293915336</v>
      </c>
      <c r="AA140" s="40">
        <f>AA30-'AIC model'!AA30</f>
        <v>48.959774350403066</v>
      </c>
      <c r="AB140" s="40">
        <f>AB30-'AIC model'!AB30</f>
        <v>50.866069923042787</v>
      </c>
      <c r="AC140" s="40">
        <f>AC30-'AIC model'!AC30</f>
        <v>52.822173254034567</v>
      </c>
      <c r="AD140" s="40">
        <f>AD30-'AIC model'!AD30</f>
        <v>54.82938572225568</v>
      </c>
      <c r="AE140" s="40">
        <f>AE30-'AIC model'!AE30</f>
        <v>56.889042709056852</v>
      </c>
      <c r="AF140" s="40">
        <f>AF30-'AIC model'!AF30</f>
        <v>59.002514486680155</v>
      </c>
      <c r="AG140" s="30"/>
    </row>
    <row r="141" spans="2:33" x14ac:dyDescent="0.35">
      <c r="B141" s="33" t="s">
        <v>20</v>
      </c>
      <c r="C141" t="s">
        <v>58</v>
      </c>
      <c r="D141" s="39"/>
      <c r="E141" s="40">
        <f>E31-'AIC model'!E31</f>
        <v>5.1233447355062864</v>
      </c>
      <c r="F141" s="40">
        <f>F31-'AIC model'!F31</f>
        <v>10.246689471012573</v>
      </c>
      <c r="G141" s="40">
        <f>G31-'AIC model'!G31</f>
        <v>12.549552614032507</v>
      </c>
      <c r="H141" s="40">
        <f>H31-'AIC model'!H31</f>
        <v>14.776764438083546</v>
      </c>
      <c r="I141" s="40">
        <f>I31-'AIC model'!I31</f>
        <v>16.939605606256166</v>
      </c>
      <c r="J141" s="40">
        <f>J31-'AIC model'!J31</f>
        <v>19.085448964441653</v>
      </c>
      <c r="K141" s="40">
        <f>K31-'AIC model'!K31</f>
        <v>21.248052402722124</v>
      </c>
      <c r="L141" s="40">
        <f>L31-'AIC model'!L31</f>
        <v>23.340000655328808</v>
      </c>
      <c r="M141" s="40">
        <f>M31-'AIC model'!M31</f>
        <v>25.392020932664408</v>
      </c>
      <c r="N141" s="40">
        <f>N31-'AIC model'!N31</f>
        <v>27.552560200118307</v>
      </c>
      <c r="O141" s="40">
        <f>O31-'AIC model'!O31</f>
        <v>29.854347856711669</v>
      </c>
      <c r="P141" s="40">
        <f>P31-'AIC model'!P31</f>
        <v>32.315044132608904</v>
      </c>
      <c r="Q141" s="40">
        <f>Q31-'AIC model'!Q31</f>
        <v>34.784542722871421</v>
      </c>
      <c r="R141" s="40">
        <f>R31-'AIC model'!R31</f>
        <v>37.114394989303165</v>
      </c>
      <c r="S141" s="40">
        <f>S31-'AIC model'!S31</f>
        <v>39.304894981168943</v>
      </c>
      <c r="T141" s="40">
        <f>T31-'AIC model'!T31</f>
        <v>41.3677462073328</v>
      </c>
      <c r="U141" s="40">
        <f>U31-'AIC model'!U31</f>
        <v>43.311551981254894</v>
      </c>
      <c r="V141" s="40">
        <f>V31-'AIC model'!V31</f>
        <v>45.148654705881853</v>
      </c>
      <c r="W141" s="40">
        <f>W31-'AIC model'!W31</f>
        <v>47.033757315673228</v>
      </c>
      <c r="X141" s="40">
        <f>X31-'AIC model'!X31</f>
        <v>48.96811395333151</v>
      </c>
      <c r="Y141" s="40">
        <f>Y31-'AIC model'!Y31</f>
        <v>50.953011529844161</v>
      </c>
      <c r="Z141" s="40">
        <f>Z31-'AIC model'!Z31</f>
        <v>52.989770580654664</v>
      </c>
      <c r="AA141" s="40">
        <f>AA31-'AIC model'!AA31</f>
        <v>55.079746144203369</v>
      </c>
      <c r="AB141" s="40">
        <f>AB31-'AIC model'!AB31</f>
        <v>57.224328663423051</v>
      </c>
      <c r="AC141" s="40">
        <f>AC31-'AIC model'!AC31</f>
        <v>59.42494491078881</v>
      </c>
      <c r="AD141" s="40">
        <f>AD31-'AIC model'!AD31</f>
        <v>61.683058937537567</v>
      </c>
      <c r="AE141" s="40">
        <f>AE31-'AIC model'!AE31</f>
        <v>64.000173047688889</v>
      </c>
      <c r="AF141" s="40">
        <f>AF31-'AIC model'!AF31</f>
        <v>66.377828797515093</v>
      </c>
      <c r="AG141" s="30"/>
    </row>
    <row r="142" spans="2:33" x14ac:dyDescent="0.35">
      <c r="B142" s="33" t="s">
        <v>18</v>
      </c>
      <c r="C142" t="s">
        <v>58</v>
      </c>
      <c r="D142" s="39"/>
      <c r="E142" s="40">
        <f>E32-'AIC model'!E32</f>
        <v>9.1081684186778347</v>
      </c>
      <c r="F142" s="40">
        <f>F32-'AIC model'!F32</f>
        <v>18.216336837355684</v>
      </c>
      <c r="G142" s="40">
        <f>G32-'AIC model'!G32</f>
        <v>22.310315758280012</v>
      </c>
      <c r="H142" s="40">
        <f>H32-'AIC model'!H32</f>
        <v>26.269803445481855</v>
      </c>
      <c r="I142" s="40">
        <f>I32-'AIC model'!I32</f>
        <v>30.114854411122067</v>
      </c>
      <c r="J142" s="40">
        <f>J32-'AIC model'!J32</f>
        <v>33.92968704789628</v>
      </c>
      <c r="K142" s="40">
        <f>K32-'AIC model'!K32</f>
        <v>37.774315382617118</v>
      </c>
      <c r="L142" s="40">
        <f>L32-'AIC model'!L32</f>
        <v>41.493334498362344</v>
      </c>
      <c r="M142" s="40">
        <f>M32-'AIC model'!M32</f>
        <v>45.141370546958967</v>
      </c>
      <c r="N142" s="40">
        <f>N32-'AIC model'!N32</f>
        <v>48.982329244654807</v>
      </c>
      <c r="O142" s="40">
        <f>O32-'AIC model'!O32</f>
        <v>53.074396189709688</v>
      </c>
      <c r="P142" s="40">
        <f>P32-'AIC model'!P32</f>
        <v>57.448967346860314</v>
      </c>
      <c r="Q142" s="40">
        <f>Q32-'AIC model'!Q32</f>
        <v>61.839187062882587</v>
      </c>
      <c r="R142" s="40">
        <f>R32-'AIC model'!R32</f>
        <v>65.981146647650149</v>
      </c>
      <c r="S142" s="40">
        <f>S32-'AIC model'!S32</f>
        <v>69.875368855411523</v>
      </c>
      <c r="T142" s="40">
        <f>T32-'AIC model'!T32</f>
        <v>73.542659924147301</v>
      </c>
      <c r="U142" s="40">
        <f>U32-'AIC model'!U32</f>
        <v>76.998314633342147</v>
      </c>
      <c r="V142" s="40">
        <f>V32-'AIC model'!V32</f>
        <v>80.264275032678995</v>
      </c>
      <c r="W142" s="40">
        <f>W32-'AIC model'!W32</f>
        <v>83.615568561196994</v>
      </c>
      <c r="X142" s="40">
        <f>X32-'AIC model'!X32</f>
        <v>87.054424805922793</v>
      </c>
      <c r="Y142" s="40">
        <f>Y32-'AIC model'!Y32</f>
        <v>90.583131608611978</v>
      </c>
      <c r="Z142" s="40">
        <f>Z32-'AIC model'!Z32</f>
        <v>94.204036587830672</v>
      </c>
      <c r="AA142" s="40">
        <f>AA32-'AIC model'!AA32</f>
        <v>97.919548700806132</v>
      </c>
      <c r="AB142" s="40">
        <f>AB32-'AIC model'!AB32</f>
        <v>101.73213984608557</v>
      </c>
      <c r="AC142" s="40">
        <f>AC32-'AIC model'!AC32</f>
        <v>105.64434650806913</v>
      </c>
      <c r="AD142" s="40">
        <f>AD32-'AIC model'!AD32</f>
        <v>109.65877144451136</v>
      </c>
      <c r="AE142" s="40">
        <f>AE32-'AIC model'!AE32</f>
        <v>113.7780854181137</v>
      </c>
      <c r="AF142" s="40">
        <f>AF32-'AIC model'!AF32</f>
        <v>118.00502897336031</v>
      </c>
      <c r="AG142" s="30"/>
    </row>
    <row r="143" spans="2:33" x14ac:dyDescent="0.35">
      <c r="B143" s="33" t="s">
        <v>18</v>
      </c>
      <c r="C143" t="s">
        <v>58</v>
      </c>
      <c r="D143" s="39"/>
      <c r="E143" s="40">
        <f>E33-'AIC model'!E33</f>
        <v>8.5389078925104798</v>
      </c>
      <c r="F143" s="40">
        <f>F33-'AIC model'!F33</f>
        <v>17.07781578502096</v>
      </c>
      <c r="G143" s="40">
        <f>G33-'AIC model'!G33</f>
        <v>20.915921023387526</v>
      </c>
      <c r="H143" s="40">
        <f>H33-'AIC model'!H33</f>
        <v>24.627940730139258</v>
      </c>
      <c r="I143" s="40">
        <f>I33-'AIC model'!I33</f>
        <v>28.232676010426957</v>
      </c>
      <c r="J143" s="40">
        <f>J33-'AIC model'!J33</f>
        <v>31.809081607402774</v>
      </c>
      <c r="K143" s="40">
        <f>K33-'AIC model'!K33</f>
        <v>35.413420671203554</v>
      </c>
      <c r="L143" s="40">
        <f>L33-'AIC model'!L33</f>
        <v>38.900001092214694</v>
      </c>
      <c r="M143" s="40">
        <f>M33-'AIC model'!M33</f>
        <v>42.320034887774028</v>
      </c>
      <c r="N143" s="40">
        <f>N33-'AIC model'!N33</f>
        <v>45.920933666863874</v>
      </c>
      <c r="O143" s="40">
        <f>O33-'AIC model'!O33</f>
        <v>49.757246427852806</v>
      </c>
      <c r="P143" s="40">
        <f>P33-'AIC model'!P33</f>
        <v>53.858406887681525</v>
      </c>
      <c r="Q143" s="40">
        <f>Q33-'AIC model'!Q33</f>
        <v>57.974237871452402</v>
      </c>
      <c r="R143" s="40">
        <f>R33-'AIC model'!R33</f>
        <v>61.857324982171974</v>
      </c>
      <c r="S143" s="40">
        <f>S33-'AIC model'!S33</f>
        <v>65.508158301948271</v>
      </c>
      <c r="T143" s="40">
        <f>T33-'AIC model'!T33</f>
        <v>68.946243678888038</v>
      </c>
      <c r="U143" s="40">
        <f>U33-'AIC model'!U33</f>
        <v>72.185919968758213</v>
      </c>
      <c r="V143" s="40">
        <f>V33-'AIC model'!V33</f>
        <v>75.247757843136498</v>
      </c>
      <c r="W143" s="40">
        <f>W33-'AIC model'!W33</f>
        <v>78.389595526122122</v>
      </c>
      <c r="X143" s="40">
        <f>X33-'AIC model'!X33</f>
        <v>81.613523255552593</v>
      </c>
      <c r="Y143" s="40">
        <f>Y33-'AIC model'!Y33</f>
        <v>84.921685883073707</v>
      </c>
      <c r="Z143" s="40">
        <f>Z33-'AIC model'!Z33</f>
        <v>88.31628430109123</v>
      </c>
      <c r="AA143" s="40">
        <f>AA33-'AIC model'!AA33</f>
        <v>91.799576907005729</v>
      </c>
      <c r="AB143" s="40">
        <f>AB33-'AIC model'!AB33</f>
        <v>95.373881105705209</v>
      </c>
      <c r="AC143" s="40">
        <f>AC33-'AIC model'!AC33</f>
        <v>99.041574851314806</v>
      </c>
      <c r="AD143" s="40">
        <f>AD33-'AIC model'!AD33</f>
        <v>102.80509822922937</v>
      </c>
      <c r="AE143" s="40">
        <f>AE33-'AIC model'!AE33</f>
        <v>106.66695507948157</v>
      </c>
      <c r="AF143" s="40">
        <f>AF33-'AIC model'!AF33</f>
        <v>110.62971466252526</v>
      </c>
      <c r="AG143" s="30"/>
    </row>
    <row r="144" spans="2:33" x14ac:dyDescent="0.35">
      <c r="B144" s="33" t="s">
        <v>18</v>
      </c>
      <c r="C144" t="s">
        <v>58</v>
      </c>
      <c r="D144" s="39"/>
      <c r="E144" s="40">
        <f>E34-'AIC model'!E34</f>
        <v>6.8311263140083724</v>
      </c>
      <c r="F144" s="40">
        <f>F34-'AIC model'!F34</f>
        <v>13.662252628016759</v>
      </c>
      <c r="G144" s="40">
        <f>G34-'AIC model'!G34</f>
        <v>16.732736818710009</v>
      </c>
      <c r="H144" s="40">
        <f>H34-'AIC model'!H34</f>
        <v>19.702352584111395</v>
      </c>
      <c r="I144" s="40">
        <f>I34-'AIC model'!I34</f>
        <v>22.586140808341554</v>
      </c>
      <c r="J144" s="40">
        <f>J34-'AIC model'!J34</f>
        <v>25.447265285922199</v>
      </c>
      <c r="K144" s="40">
        <f>K34-'AIC model'!K34</f>
        <v>28.330736536962831</v>
      </c>
      <c r="L144" s="40">
        <f>L34-'AIC model'!L34</f>
        <v>31.120000873771744</v>
      </c>
      <c r="M144" s="40">
        <f>M34-'AIC model'!M34</f>
        <v>33.856027910219211</v>
      </c>
      <c r="N144" s="40">
        <f>N34-'AIC model'!N34</f>
        <v>36.736746933491077</v>
      </c>
      <c r="O144" s="40">
        <f>O34-'AIC model'!O34</f>
        <v>39.805797142282231</v>
      </c>
      <c r="P144" s="40">
        <f>P34-'AIC model'!P34</f>
        <v>43.086725510145186</v>
      </c>
      <c r="Q144" s="40">
        <f>Q34-'AIC model'!Q34</f>
        <v>46.379390297161876</v>
      </c>
      <c r="R144" s="40">
        <f>R34-'AIC model'!R34</f>
        <v>49.485859985737534</v>
      </c>
      <c r="S144" s="40">
        <f>S34-'AIC model'!S34</f>
        <v>52.406526641558571</v>
      </c>
      <c r="T144" s="40">
        <f>T34-'AIC model'!T34</f>
        <v>55.156994943110391</v>
      </c>
      <c r="U144" s="40">
        <f>U34-'AIC model'!U34</f>
        <v>57.748735975006525</v>
      </c>
      <c r="V144" s="40">
        <f>V34-'AIC model'!V34</f>
        <v>60.198206274509147</v>
      </c>
      <c r="W144" s="40">
        <f>W34-'AIC model'!W34</f>
        <v>62.711676420897646</v>
      </c>
      <c r="X144" s="40">
        <f>X34-'AIC model'!X34</f>
        <v>65.290818604442023</v>
      </c>
      <c r="Y144" s="40">
        <f>Y34-'AIC model'!Y34</f>
        <v>67.93734870645892</v>
      </c>
      <c r="Z144" s="40">
        <f>Z34-'AIC model'!Z34</f>
        <v>70.653027440872933</v>
      </c>
      <c r="AA144" s="40">
        <f>AA34-'AIC model'!AA34</f>
        <v>73.439661525604521</v>
      </c>
      <c r="AB144" s="40">
        <f>AB34-'AIC model'!AB34</f>
        <v>76.299104884564088</v>
      </c>
      <c r="AC144" s="40">
        <f>AC34-'AIC model'!AC34</f>
        <v>79.233259881051765</v>
      </c>
      <c r="AD144" s="40">
        <f>AD34-'AIC model'!AD34</f>
        <v>82.244078583383441</v>
      </c>
      <c r="AE144" s="40">
        <f>AE34-'AIC model'!AE34</f>
        <v>85.333564063585186</v>
      </c>
      <c r="AF144" s="40">
        <f>AF34-'AIC model'!AF34</f>
        <v>88.503771730020105</v>
      </c>
      <c r="AG144" s="30"/>
    </row>
    <row r="145" spans="2:33" ht="15" thickBot="1" x14ac:dyDescent="0.4">
      <c r="B145" s="34" t="s">
        <v>21</v>
      </c>
      <c r="C145" t="s">
        <v>58</v>
      </c>
      <c r="D145" s="39"/>
      <c r="E145" s="40">
        <f>E35-'AIC model'!E35</f>
        <v>15.370034206518852</v>
      </c>
      <c r="F145" s="40">
        <f>F35-'AIC model'!F35</f>
        <v>30.740068413037704</v>
      </c>
      <c r="G145" s="40">
        <f>G35-'AIC model'!G35</f>
        <v>37.648657842097521</v>
      </c>
      <c r="H145" s="40">
        <f>H35-'AIC model'!H35</f>
        <v>44.330293314250639</v>
      </c>
      <c r="I145" s="40">
        <f>I35-'AIC model'!I35</f>
        <v>50.818816818768482</v>
      </c>
      <c r="J145" s="40">
        <f>J35-'AIC model'!J35</f>
        <v>57.256346893324945</v>
      </c>
      <c r="K145" s="40">
        <f>K35-'AIC model'!K35</f>
        <v>63.744157208166371</v>
      </c>
      <c r="L145" s="40">
        <f>L35-'AIC model'!L35</f>
        <v>70.02000196598641</v>
      </c>
      <c r="M145" s="40">
        <f>M35-'AIC model'!M35</f>
        <v>76.176062797993211</v>
      </c>
      <c r="N145" s="40">
        <f>N35-'AIC model'!N35</f>
        <v>82.657680600354922</v>
      </c>
      <c r="O145" s="40">
        <f>O35-'AIC model'!O35</f>
        <v>89.563043570134994</v>
      </c>
      <c r="P145" s="40">
        <f>P35-'AIC model'!P35</f>
        <v>96.945132397826626</v>
      </c>
      <c r="Q145" s="40">
        <f>Q35-'AIC model'!Q35</f>
        <v>104.35362816861419</v>
      </c>
      <c r="R145" s="40">
        <f>R35-'AIC model'!R35</f>
        <v>111.34318496790939</v>
      </c>
      <c r="S145" s="40">
        <f>S35-'AIC model'!S35</f>
        <v>117.91468494350676</v>
      </c>
      <c r="T145" s="40">
        <f>T35-'AIC model'!T35</f>
        <v>124.10323862199834</v>
      </c>
      <c r="U145" s="40">
        <f>U35-'AIC model'!U35</f>
        <v>129.93465594376465</v>
      </c>
      <c r="V145" s="40">
        <f>V35-'AIC model'!V35</f>
        <v>135.44596411764553</v>
      </c>
      <c r="W145" s="40">
        <f>W35-'AIC model'!W35</f>
        <v>141.10127194701965</v>
      </c>
      <c r="X145" s="40">
        <f>X35-'AIC model'!X35</f>
        <v>146.90434185999442</v>
      </c>
      <c r="Y145" s="40">
        <f>Y35-'AIC model'!Y35</f>
        <v>152.85903458953243</v>
      </c>
      <c r="Z145" s="40">
        <f>Z35-'AIC model'!Z35</f>
        <v>158.96931174196391</v>
      </c>
      <c r="AA145" s="40">
        <f>AA35-'AIC model'!AA35</f>
        <v>165.23923843260997</v>
      </c>
      <c r="AB145" s="40">
        <f>AB35-'AIC model'!AB35</f>
        <v>171.67298599026901</v>
      </c>
      <c r="AC145" s="40">
        <f>AC35-'AIC model'!AC35</f>
        <v>178.27483473236629</v>
      </c>
      <c r="AD145" s="40">
        <f>AD35-'AIC model'!AD35</f>
        <v>185.04917681261259</v>
      </c>
      <c r="AE145" s="40">
        <f>AE35-'AIC model'!AE35</f>
        <v>192.00051914306653</v>
      </c>
      <c r="AF145" s="40">
        <f>AF35-'AIC model'!AF35</f>
        <v>199.13348639254514</v>
      </c>
      <c r="AG145" s="30"/>
    </row>
    <row r="146" spans="2:33" x14ac:dyDescent="0.35">
      <c r="B146" s="33" t="s">
        <v>22</v>
      </c>
      <c r="C146" t="s">
        <v>58</v>
      </c>
      <c r="D146" s="39"/>
      <c r="E146" s="40">
        <f>E36-'AIC model'!E36</f>
        <v>9.1081684186778347</v>
      </c>
      <c r="F146" s="40">
        <f>F36-'AIC model'!F36</f>
        <v>18.216336837355684</v>
      </c>
      <c r="G146" s="40">
        <f>G36-'AIC model'!G36</f>
        <v>22.310315758280012</v>
      </c>
      <c r="H146" s="40">
        <f>H36-'AIC model'!H36</f>
        <v>26.26980344548187</v>
      </c>
      <c r="I146" s="40">
        <f>I36-'AIC model'!I36</f>
        <v>30.114854411122082</v>
      </c>
      <c r="J146" s="40">
        <f>J36-'AIC model'!J36</f>
        <v>33.929687047896294</v>
      </c>
      <c r="K146" s="40">
        <f>K36-'AIC model'!K36</f>
        <v>37.774315382617118</v>
      </c>
      <c r="L146" s="40">
        <f>L36-'AIC model'!L36</f>
        <v>41.493334498362344</v>
      </c>
      <c r="M146" s="40">
        <f>M36-'AIC model'!M36</f>
        <v>45.141370546958967</v>
      </c>
      <c r="N146" s="40">
        <f>N36-'AIC model'!N36</f>
        <v>48.982329244654807</v>
      </c>
      <c r="O146" s="40">
        <f>O36-'AIC model'!O36</f>
        <v>53.07439618970966</v>
      </c>
      <c r="P146" s="40">
        <f>P36-'AIC model'!P36</f>
        <v>57.448967346860286</v>
      </c>
      <c r="Q146" s="40">
        <f>Q36-'AIC model'!Q36</f>
        <v>61.839187062882559</v>
      </c>
      <c r="R146" s="40">
        <f>R36-'AIC model'!R36</f>
        <v>65.981146647650121</v>
      </c>
      <c r="S146" s="40">
        <f>S36-'AIC model'!S36</f>
        <v>69.875368855411494</v>
      </c>
      <c r="T146" s="40">
        <f>T36-'AIC model'!T36</f>
        <v>73.542659924147245</v>
      </c>
      <c r="U146" s="40">
        <f>U36-'AIC model'!U36</f>
        <v>76.99831463334209</v>
      </c>
      <c r="V146" s="40">
        <f>V36-'AIC model'!V36</f>
        <v>80.264275032678938</v>
      </c>
      <c r="W146" s="40">
        <f>W36-'AIC model'!W36</f>
        <v>83.615568561196937</v>
      </c>
      <c r="X146" s="40">
        <f>X36-'AIC model'!X36</f>
        <v>87.054424805922736</v>
      </c>
      <c r="Y146" s="40">
        <f>Y36-'AIC model'!Y36</f>
        <v>90.583131608611922</v>
      </c>
      <c r="Z146" s="40">
        <f>Z36-'AIC model'!Z36</f>
        <v>94.204036587830615</v>
      </c>
      <c r="AA146" s="40">
        <f>AA36-'AIC model'!AA36</f>
        <v>97.919548700806075</v>
      </c>
      <c r="AB146" s="40">
        <f>AB36-'AIC model'!AB36</f>
        <v>101.73213984608552</v>
      </c>
      <c r="AC146" s="40">
        <f>AC36-'AIC model'!AC36</f>
        <v>105.64434650806908</v>
      </c>
      <c r="AD146" s="40">
        <f>AD36-'AIC model'!AD36</f>
        <v>109.65877144451127</v>
      </c>
      <c r="AE146" s="40">
        <f>AE36-'AIC model'!AE36</f>
        <v>113.77808541811362</v>
      </c>
      <c r="AF146" s="40">
        <f>AF36-'AIC model'!AF36</f>
        <v>118.0050289733602</v>
      </c>
      <c r="AG146" s="30"/>
    </row>
    <row r="147" spans="2:33" x14ac:dyDescent="0.35">
      <c r="B147" s="33" t="s">
        <v>76</v>
      </c>
      <c r="C147" t="s">
        <v>58</v>
      </c>
      <c r="D147" s="39"/>
      <c r="E147" s="40">
        <f>E37-'AIC model'!E37</f>
        <v>15.939294732686221</v>
      </c>
      <c r="F147" s="40">
        <f>F37-'AIC model'!F37</f>
        <v>31.878589465372443</v>
      </c>
      <c r="G147" s="40">
        <f>G37-'AIC model'!G37</f>
        <v>39.043052576990021</v>
      </c>
      <c r="H147" s="40">
        <f>H37-'AIC model'!H37</f>
        <v>45.972156029593265</v>
      </c>
      <c r="I147" s="40">
        <f>I37-'AIC model'!I37</f>
        <v>52.700995219463607</v>
      </c>
      <c r="J147" s="40">
        <f>J37-'AIC model'!J37</f>
        <v>59.376952333818451</v>
      </c>
      <c r="K147" s="40">
        <f>K37-'AIC model'!K37</f>
        <v>66.105051919579921</v>
      </c>
      <c r="L147" s="40">
        <f>L37-'AIC model'!L37</f>
        <v>72.613335372134088</v>
      </c>
      <c r="M147" s="40">
        <f>M37-'AIC model'!M37</f>
        <v>78.997398457178178</v>
      </c>
      <c r="N147" s="40">
        <f>N37-'AIC model'!N37</f>
        <v>85.719076178145883</v>
      </c>
      <c r="O147" s="40">
        <f>O37-'AIC model'!O37</f>
        <v>92.880193331991904</v>
      </c>
      <c r="P147" s="40">
        <f>P37-'AIC model'!P37</f>
        <v>100.53569285700547</v>
      </c>
      <c r="Q147" s="40">
        <f>Q37-'AIC model'!Q37</f>
        <v>108.21857736004443</v>
      </c>
      <c r="R147" s="40">
        <f>R37-'AIC model'!R37</f>
        <v>115.46700663338765</v>
      </c>
      <c r="S147" s="40">
        <f>S37-'AIC model'!S37</f>
        <v>122.28189549697004</v>
      </c>
      <c r="T147" s="40">
        <f>T37-'AIC model'!T37</f>
        <v>128.69965486725766</v>
      </c>
      <c r="U147" s="40">
        <f>U37-'AIC model'!U37</f>
        <v>134.74705060834862</v>
      </c>
      <c r="V147" s="40">
        <f>V37-'AIC model'!V37</f>
        <v>140.46248130718806</v>
      </c>
      <c r="W147" s="40">
        <f>W37-'AIC model'!W37</f>
        <v>146.32724498209461</v>
      </c>
      <c r="X147" s="40">
        <f>X37-'AIC model'!X37</f>
        <v>152.34524341036479</v>
      </c>
      <c r="Y147" s="40">
        <f>Y37-'AIC model'!Y37</f>
        <v>158.52048031507087</v>
      </c>
      <c r="Z147" s="40">
        <f>Z37-'AIC model'!Z37</f>
        <v>164.85706402870358</v>
      </c>
      <c r="AA147" s="40">
        <f>AA37-'AIC model'!AA37</f>
        <v>171.35921022641065</v>
      </c>
      <c r="AB147" s="40">
        <f>AB37-'AIC model'!AB37</f>
        <v>178.03124473064969</v>
      </c>
      <c r="AC147" s="40">
        <f>AC37-'AIC model'!AC37</f>
        <v>184.87760638912096</v>
      </c>
      <c r="AD147" s="40">
        <f>AD37-'AIC model'!AD37</f>
        <v>191.90285002789483</v>
      </c>
      <c r="AE147" s="40">
        <f>AE37-'AIC model'!AE37</f>
        <v>199.11164948169898</v>
      </c>
      <c r="AF147" s="40">
        <f>AF37-'AIC model'!AF37</f>
        <v>206.50880070338053</v>
      </c>
      <c r="AG147" s="30"/>
    </row>
    <row r="148" spans="2:33" x14ac:dyDescent="0.35">
      <c r="B148" s="33" t="s">
        <v>24</v>
      </c>
      <c r="C148" t="s">
        <v>58</v>
      </c>
      <c r="D148" s="39"/>
      <c r="E148" s="40">
        <f>E38-'AIC model'!E38</f>
        <v>11.385210523347297</v>
      </c>
      <c r="F148" s="40">
        <f>F38-'AIC model'!F38</f>
        <v>22.770421046694594</v>
      </c>
      <c r="G148" s="40">
        <f>G38-'AIC model'!G38</f>
        <v>27.887894697850015</v>
      </c>
      <c r="H148" s="40">
        <f>H38-'AIC model'!H38</f>
        <v>32.837254306852344</v>
      </c>
      <c r="I148" s="40">
        <f>I38-'AIC model'!I38</f>
        <v>37.643568013902609</v>
      </c>
      <c r="J148" s="40">
        <f>J38-'AIC model'!J38</f>
        <v>42.412108809870375</v>
      </c>
      <c r="K148" s="40">
        <f>K38-'AIC model'!K38</f>
        <v>47.217894228271405</v>
      </c>
      <c r="L148" s="40">
        <f>L38-'AIC model'!L38</f>
        <v>51.866668122952944</v>
      </c>
      <c r="M148" s="40">
        <f>M38-'AIC model'!M38</f>
        <v>56.426713183698723</v>
      </c>
      <c r="N148" s="40">
        <f>N38-'AIC model'!N38</f>
        <v>61.227911555818508</v>
      </c>
      <c r="O148" s="40">
        <f>O38-'AIC model'!O38</f>
        <v>66.342995237137103</v>
      </c>
      <c r="P148" s="40">
        <f>P38-'AIC model'!P38</f>
        <v>71.811209183575386</v>
      </c>
      <c r="Q148" s="40">
        <f>Q38-'AIC model'!Q38</f>
        <v>77.298983828603212</v>
      </c>
      <c r="R148" s="40">
        <f>R38-'AIC model'!R38</f>
        <v>82.476433309562651</v>
      </c>
      <c r="S148" s="40">
        <f>S38-'AIC model'!S38</f>
        <v>87.344211069264389</v>
      </c>
      <c r="T148" s="40">
        <f>T38-'AIC model'!T38</f>
        <v>91.92832490518407</v>
      </c>
      <c r="U148" s="40">
        <f>U38-'AIC model'!U38</f>
        <v>96.247893291677599</v>
      </c>
      <c r="V148" s="40">
        <f>V38-'AIC model'!V38</f>
        <v>100.33034379084864</v>
      </c>
      <c r="W148" s="40">
        <f>W38-'AIC model'!W38</f>
        <v>104.51946070149614</v>
      </c>
      <c r="X148" s="40">
        <f>X38-'AIC model'!X38</f>
        <v>108.81803100740342</v>
      </c>
      <c r="Y148" s="40">
        <f>Y38-'AIC model'!Y38</f>
        <v>113.22891451076492</v>
      </c>
      <c r="Z148" s="40">
        <f>Z38-'AIC model'!Z38</f>
        <v>117.75504573478827</v>
      </c>
      <c r="AA148" s="40">
        <f>AA38-'AIC model'!AA38</f>
        <v>122.3994358760076</v>
      </c>
      <c r="AB148" s="40">
        <f>AB38-'AIC model'!AB38</f>
        <v>127.16517480760689</v>
      </c>
      <c r="AC148" s="40">
        <f>AC38-'AIC model'!AC38</f>
        <v>132.05543313508639</v>
      </c>
      <c r="AD148" s="40">
        <f>AD38-'AIC model'!AD38</f>
        <v>137.07346430563916</v>
      </c>
      <c r="AE148" s="40">
        <f>AE38-'AIC model'!AE38</f>
        <v>142.22260677264211</v>
      </c>
      <c r="AF148" s="40">
        <f>AF38-'AIC model'!AF38</f>
        <v>147.50628621670035</v>
      </c>
      <c r="AG148" s="30"/>
    </row>
    <row r="149" spans="2:33" x14ac:dyDescent="0.35">
      <c r="B149" s="33" t="s">
        <v>25</v>
      </c>
      <c r="C149" t="s">
        <v>58</v>
      </c>
      <c r="D149" s="39"/>
      <c r="E149" s="40">
        <f>E39-'AIC model'!E39</f>
        <v>13.662252628016745</v>
      </c>
      <c r="F149" s="40">
        <f>F39-'AIC model'!F39</f>
        <v>27.324505256033518</v>
      </c>
      <c r="G149" s="40">
        <f>G39-'AIC model'!G39</f>
        <v>33.465473637420018</v>
      </c>
      <c r="H149" s="40">
        <f>H39-'AIC model'!H39</f>
        <v>39.40470516822279</v>
      </c>
      <c r="I149" s="40">
        <f>I39-'AIC model'!I39</f>
        <v>45.172281616683108</v>
      </c>
      <c r="J149" s="40">
        <f>J39-'AIC model'!J39</f>
        <v>50.894530571844399</v>
      </c>
      <c r="K149" s="40">
        <f>K39-'AIC model'!K39</f>
        <v>56.661473073925663</v>
      </c>
      <c r="L149" s="40">
        <f>L39-'AIC model'!L39</f>
        <v>62.240001747543488</v>
      </c>
      <c r="M149" s="40">
        <f>M39-'AIC model'!M39</f>
        <v>67.712055820438422</v>
      </c>
      <c r="N149" s="40">
        <f>N39-'AIC model'!N39</f>
        <v>73.473493866982153</v>
      </c>
      <c r="O149" s="40">
        <f>O39-'AIC model'!O39</f>
        <v>79.611594284564433</v>
      </c>
      <c r="P149" s="40">
        <f>P39-'AIC model'!P39</f>
        <v>86.173451020290372</v>
      </c>
      <c r="Q149" s="40">
        <f>Q39-'AIC model'!Q39</f>
        <v>92.758780594323753</v>
      </c>
      <c r="R149" s="40">
        <f>R39-'AIC model'!R39</f>
        <v>98.971719971475068</v>
      </c>
      <c r="S149" s="40">
        <f>S39-'AIC model'!S39</f>
        <v>104.81305328311714</v>
      </c>
      <c r="T149" s="40">
        <f>T39-'AIC model'!T39</f>
        <v>110.31398988622078</v>
      </c>
      <c r="U149" s="40">
        <f>U39-'AIC model'!U39</f>
        <v>115.49747195001305</v>
      </c>
      <c r="V149" s="40">
        <f>V39-'AIC model'!V39</f>
        <v>120.39641254901829</v>
      </c>
      <c r="W149" s="40">
        <f>W39-'AIC model'!W39</f>
        <v>125.42335284179529</v>
      </c>
      <c r="X149" s="40">
        <f>X39-'AIC model'!X39</f>
        <v>130.58163720888405</v>
      </c>
      <c r="Y149" s="40">
        <f>Y39-'AIC model'!Y39</f>
        <v>135.87469741291784</v>
      </c>
      <c r="Z149" s="40">
        <f>Z39-'AIC model'!Z39</f>
        <v>141.30605488174581</v>
      </c>
      <c r="AA149" s="40">
        <f>AA39-'AIC model'!AA39</f>
        <v>146.87932305120898</v>
      </c>
      <c r="AB149" s="40">
        <f>AB39-'AIC model'!AB39</f>
        <v>152.59820976912818</v>
      </c>
      <c r="AC149" s="40">
        <f>AC39-'AIC model'!AC39</f>
        <v>158.46651976210353</v>
      </c>
      <c r="AD149" s="40">
        <f>AD39-'AIC model'!AD39</f>
        <v>164.48815716676688</v>
      </c>
      <c r="AE149" s="40">
        <f>AE39-'AIC model'!AE39</f>
        <v>170.66712812717037</v>
      </c>
      <c r="AF149" s="40">
        <f>AF39-'AIC model'!AF39</f>
        <v>177.00754346004021</v>
      </c>
      <c r="AG149" s="30"/>
    </row>
    <row r="150" spans="2:33" x14ac:dyDescent="0.35">
      <c r="B150" s="33" t="s">
        <v>26</v>
      </c>
      <c r="C150" t="s">
        <v>58</v>
      </c>
      <c r="D150" s="39"/>
      <c r="E150" s="40">
        <f>E40-'AIC model'!E40</f>
        <v>15.939294732686221</v>
      </c>
      <c r="F150" s="40">
        <f>F40-'AIC model'!F40</f>
        <v>31.878589465372443</v>
      </c>
      <c r="G150" s="40">
        <f>G40-'AIC model'!G40</f>
        <v>39.043052576990021</v>
      </c>
      <c r="H150" s="40">
        <f>H40-'AIC model'!H40</f>
        <v>45.972156029593265</v>
      </c>
      <c r="I150" s="40">
        <f>I40-'AIC model'!I40</f>
        <v>52.700995219463607</v>
      </c>
      <c r="J150" s="40">
        <f>J40-'AIC model'!J40</f>
        <v>59.376952333818451</v>
      </c>
      <c r="K150" s="40">
        <f>K40-'AIC model'!K40</f>
        <v>66.105051919579921</v>
      </c>
      <c r="L150" s="40">
        <f>L40-'AIC model'!L40</f>
        <v>72.61333537213406</v>
      </c>
      <c r="M150" s="40">
        <f>M40-'AIC model'!M40</f>
        <v>78.99739845717815</v>
      </c>
      <c r="N150" s="40">
        <f>N40-'AIC model'!N40</f>
        <v>85.719076178145883</v>
      </c>
      <c r="O150" s="40">
        <f>O40-'AIC model'!O40</f>
        <v>92.880193331991904</v>
      </c>
      <c r="P150" s="40">
        <f>P40-'AIC model'!P40</f>
        <v>100.53569285700547</v>
      </c>
      <c r="Q150" s="40">
        <f>Q40-'AIC model'!Q40</f>
        <v>108.21857736004443</v>
      </c>
      <c r="R150" s="40">
        <f>R40-'AIC model'!R40</f>
        <v>115.46700663338765</v>
      </c>
      <c r="S150" s="40">
        <f>S40-'AIC model'!S40</f>
        <v>122.28189549697004</v>
      </c>
      <c r="T150" s="40">
        <f>T40-'AIC model'!T40</f>
        <v>128.69965486725766</v>
      </c>
      <c r="U150" s="40">
        <f>U40-'AIC model'!U40</f>
        <v>134.74705060834862</v>
      </c>
      <c r="V150" s="40">
        <f>V40-'AIC model'!V40</f>
        <v>140.46248130718806</v>
      </c>
      <c r="W150" s="40">
        <f>W40-'AIC model'!W40</f>
        <v>146.32724498209461</v>
      </c>
      <c r="X150" s="40">
        <f>X40-'AIC model'!X40</f>
        <v>152.34524341036479</v>
      </c>
      <c r="Y150" s="40">
        <f>Y40-'AIC model'!Y40</f>
        <v>158.52048031507087</v>
      </c>
      <c r="Z150" s="40">
        <f>Z40-'AIC model'!Z40</f>
        <v>164.85706402870358</v>
      </c>
      <c r="AA150" s="40">
        <f>AA40-'AIC model'!AA40</f>
        <v>171.35921022641065</v>
      </c>
      <c r="AB150" s="40">
        <f>AB40-'AIC model'!AB40</f>
        <v>178.03124473064969</v>
      </c>
      <c r="AC150" s="40">
        <f>AC40-'AIC model'!AC40</f>
        <v>184.87760638912096</v>
      </c>
      <c r="AD150" s="40">
        <f>AD40-'AIC model'!AD40</f>
        <v>191.90285002789483</v>
      </c>
      <c r="AE150" s="40">
        <f>AE40-'AIC model'!AE40</f>
        <v>199.11164948169898</v>
      </c>
      <c r="AF150" s="40">
        <f>AF40-'AIC model'!AF40</f>
        <v>206.50880070338053</v>
      </c>
      <c r="AG150" s="30"/>
    </row>
    <row r="151" spans="2:33" x14ac:dyDescent="0.35">
      <c r="B151" s="33" t="s">
        <v>27</v>
      </c>
      <c r="C151" t="s">
        <v>58</v>
      </c>
      <c r="D151" s="39"/>
      <c r="E151" s="40">
        <f>E41-'AIC model'!E41</f>
        <v>7.9696473663431107</v>
      </c>
      <c r="F151" s="40">
        <f>F41-'AIC model'!F41</f>
        <v>15.939294732686221</v>
      </c>
      <c r="G151" s="40">
        <f>G41-'AIC model'!G41</f>
        <v>19.521526288495011</v>
      </c>
      <c r="H151" s="40">
        <f>H41-'AIC model'!H41</f>
        <v>22.986078014796632</v>
      </c>
      <c r="I151" s="40">
        <f>I41-'AIC model'!I41</f>
        <v>26.350497609731804</v>
      </c>
      <c r="J151" s="40">
        <f>J41-'AIC model'!J41</f>
        <v>29.688476166909226</v>
      </c>
      <c r="K151" s="40">
        <f>K41-'AIC model'!K41</f>
        <v>33.052525959789961</v>
      </c>
      <c r="L151" s="40">
        <f>L41-'AIC model'!L41</f>
        <v>36.306667686067044</v>
      </c>
      <c r="M151" s="40">
        <f>M41-'AIC model'!M41</f>
        <v>39.498699228589089</v>
      </c>
      <c r="N151" s="40">
        <f>N41-'AIC model'!N41</f>
        <v>42.859538089072942</v>
      </c>
      <c r="O151" s="40">
        <f>O41-'AIC model'!O41</f>
        <v>46.440096665995952</v>
      </c>
      <c r="P151" s="40">
        <f>P41-'AIC model'!P41</f>
        <v>50.267846428502736</v>
      </c>
      <c r="Q151" s="40">
        <f>Q41-'AIC model'!Q41</f>
        <v>54.109288680022217</v>
      </c>
      <c r="R151" s="40">
        <f>R41-'AIC model'!R41</f>
        <v>57.733503316693827</v>
      </c>
      <c r="S151" s="40">
        <f>S41-'AIC model'!S41</f>
        <v>61.140947748485019</v>
      </c>
      <c r="T151" s="40">
        <f>T41-'AIC model'!T41</f>
        <v>64.349827433628832</v>
      </c>
      <c r="U151" s="40">
        <f>U41-'AIC model'!U41</f>
        <v>67.373525304174308</v>
      </c>
      <c r="V151" s="40">
        <f>V41-'AIC model'!V41</f>
        <v>70.231240653594028</v>
      </c>
      <c r="W151" s="40">
        <f>W41-'AIC model'!W41</f>
        <v>73.163622491047306</v>
      </c>
      <c r="X151" s="40">
        <f>X41-'AIC model'!X41</f>
        <v>76.172621705182394</v>
      </c>
      <c r="Y151" s="40">
        <f>Y41-'AIC model'!Y41</f>
        <v>79.260240157535435</v>
      </c>
      <c r="Z151" s="40">
        <f>Z41-'AIC model'!Z41</f>
        <v>82.428532014351788</v>
      </c>
      <c r="AA151" s="40">
        <f>AA41-'AIC model'!AA41</f>
        <v>85.679605113205326</v>
      </c>
      <c r="AB151" s="40">
        <f>AB41-'AIC model'!AB41</f>
        <v>89.015622365324845</v>
      </c>
      <c r="AC151" s="40">
        <f>AC41-'AIC model'!AC41</f>
        <v>92.438803194560478</v>
      </c>
      <c r="AD151" s="40">
        <f>AD41-'AIC model'!AD41</f>
        <v>95.951425013947414</v>
      </c>
      <c r="AE151" s="40">
        <f>AE41-'AIC model'!AE41</f>
        <v>99.555824740849488</v>
      </c>
      <c r="AF151" s="40">
        <f>AF41-'AIC model'!AF41</f>
        <v>103.25440035169026</v>
      </c>
      <c r="AG151" s="30"/>
    </row>
    <row r="152" spans="2:33" x14ac:dyDescent="0.35">
      <c r="B152" s="33" t="s">
        <v>28</v>
      </c>
      <c r="C152" t="s">
        <v>58</v>
      </c>
      <c r="D152" s="39"/>
      <c r="E152" s="40">
        <f>E42-'AIC model'!E42</f>
        <v>13.662252628016745</v>
      </c>
      <c r="F152" s="40">
        <f>F42-'AIC model'!F42</f>
        <v>27.324505256033518</v>
      </c>
      <c r="G152" s="40">
        <f>G42-'AIC model'!G42</f>
        <v>33.465473637420018</v>
      </c>
      <c r="H152" s="40">
        <f>H42-'AIC model'!H42</f>
        <v>39.40470516822279</v>
      </c>
      <c r="I152" s="40">
        <f>I42-'AIC model'!I42</f>
        <v>45.172281616683108</v>
      </c>
      <c r="J152" s="40">
        <f>J42-'AIC model'!J42</f>
        <v>50.894530571844399</v>
      </c>
      <c r="K152" s="40">
        <f>K42-'AIC model'!K42</f>
        <v>56.661473073925663</v>
      </c>
      <c r="L152" s="40">
        <f>L42-'AIC model'!L42</f>
        <v>62.240001747543488</v>
      </c>
      <c r="M152" s="40">
        <f>M42-'AIC model'!M42</f>
        <v>67.712055820438422</v>
      </c>
      <c r="N152" s="40">
        <f>N42-'AIC model'!N42</f>
        <v>73.473493866982153</v>
      </c>
      <c r="O152" s="40">
        <f>O42-'AIC model'!O42</f>
        <v>79.611594284564461</v>
      </c>
      <c r="P152" s="40">
        <f>P42-'AIC model'!P42</f>
        <v>86.173451020290372</v>
      </c>
      <c r="Q152" s="40">
        <f>Q42-'AIC model'!Q42</f>
        <v>92.758780594323753</v>
      </c>
      <c r="R152" s="40">
        <f>R42-'AIC model'!R42</f>
        <v>98.971719971475068</v>
      </c>
      <c r="S152" s="40">
        <f>S42-'AIC model'!S42</f>
        <v>104.81305328311714</v>
      </c>
      <c r="T152" s="40">
        <f>T42-'AIC model'!T42</f>
        <v>110.31398988622078</v>
      </c>
      <c r="U152" s="40">
        <f>U42-'AIC model'!U42</f>
        <v>115.49747195001305</v>
      </c>
      <c r="V152" s="40">
        <f>V42-'AIC model'!V42</f>
        <v>120.39641254901829</v>
      </c>
      <c r="W152" s="40">
        <f>W42-'AIC model'!W42</f>
        <v>125.42335284179529</v>
      </c>
      <c r="X152" s="40">
        <f>X42-'AIC model'!X42</f>
        <v>130.58163720888405</v>
      </c>
      <c r="Y152" s="40">
        <f>Y42-'AIC model'!Y42</f>
        <v>135.87469741291784</v>
      </c>
      <c r="Z152" s="40">
        <f>Z42-'AIC model'!Z42</f>
        <v>141.30605488174581</v>
      </c>
      <c r="AA152" s="40">
        <f>AA42-'AIC model'!AA42</f>
        <v>146.87932305120898</v>
      </c>
      <c r="AB152" s="40">
        <f>AB42-'AIC model'!AB42</f>
        <v>152.59820976912818</v>
      </c>
      <c r="AC152" s="40">
        <f>AC42-'AIC model'!AC42</f>
        <v>158.46651976210353</v>
      </c>
      <c r="AD152" s="40">
        <f>AD42-'AIC model'!AD42</f>
        <v>164.48815716676688</v>
      </c>
      <c r="AE152" s="40">
        <f>AE42-'AIC model'!AE42</f>
        <v>170.66712812717037</v>
      </c>
      <c r="AF152" s="40">
        <f>AF42-'AIC model'!AF42</f>
        <v>177.00754346004021</v>
      </c>
      <c r="AG152" s="30"/>
    </row>
    <row r="153" spans="2:33" x14ac:dyDescent="0.35">
      <c r="B153" s="33" t="s">
        <v>29</v>
      </c>
      <c r="C153" t="s">
        <v>58</v>
      </c>
      <c r="D153" s="39"/>
      <c r="E153" s="40">
        <f>E43-'AIC model'!E43</f>
        <v>5.6926052616736484</v>
      </c>
      <c r="F153" s="40">
        <f>F43-'AIC model'!F43</f>
        <v>11.385210523347297</v>
      </c>
      <c r="G153" s="40">
        <f>G43-'AIC model'!G43</f>
        <v>13.943947348925008</v>
      </c>
      <c r="H153" s="40">
        <f>H43-'AIC model'!H43</f>
        <v>16.418627153426172</v>
      </c>
      <c r="I153" s="40">
        <f>I43-'AIC model'!I43</f>
        <v>18.821784006951304</v>
      </c>
      <c r="J153" s="40">
        <f>J43-'AIC model'!J43</f>
        <v>21.206054404935188</v>
      </c>
      <c r="K153" s="40">
        <f>K43-'AIC model'!K43</f>
        <v>23.608947114135702</v>
      </c>
      <c r="L153" s="40">
        <f>L43-'AIC model'!L43</f>
        <v>25.933334061476472</v>
      </c>
      <c r="M153" s="40">
        <f>M43-'AIC model'!M43</f>
        <v>28.213356591849362</v>
      </c>
      <c r="N153" s="40">
        <f>N43-'AIC model'!N43</f>
        <v>30.613955777909254</v>
      </c>
      <c r="O153" s="40">
        <f>O43-'AIC model'!O43</f>
        <v>33.171497618568552</v>
      </c>
      <c r="P153" s="40">
        <f>P43-'AIC model'!P43</f>
        <v>35.905604591787693</v>
      </c>
      <c r="Q153" s="40">
        <f>Q43-'AIC model'!Q43</f>
        <v>38.649491914301606</v>
      </c>
      <c r="R153" s="40">
        <f>R43-'AIC model'!R43</f>
        <v>41.238216654781326</v>
      </c>
      <c r="S153" s="40">
        <f>S43-'AIC model'!S43</f>
        <v>43.672105534632195</v>
      </c>
      <c r="T153" s="40">
        <f>T43-'AIC model'!T43</f>
        <v>45.964162452592035</v>
      </c>
      <c r="U153" s="40">
        <f>U43-'AIC model'!U43</f>
        <v>48.123946645838799</v>
      </c>
      <c r="V153" s="40">
        <f>V43-'AIC model'!V43</f>
        <v>50.165171895424322</v>
      </c>
      <c r="W153" s="40">
        <f>W43-'AIC model'!W43</f>
        <v>52.259730350748072</v>
      </c>
      <c r="X153" s="40">
        <f>X43-'AIC model'!X43</f>
        <v>54.40901550370171</v>
      </c>
      <c r="Y153" s="40">
        <f>Y43-'AIC model'!Y43</f>
        <v>56.614457255382462</v>
      </c>
      <c r="Z153" s="40">
        <f>Z43-'AIC model'!Z43</f>
        <v>58.877522867394134</v>
      </c>
      <c r="AA153" s="40">
        <f>AA43-'AIC model'!AA43</f>
        <v>61.199717938003801</v>
      </c>
      <c r="AB153" s="40">
        <f>AB43-'AIC model'!AB43</f>
        <v>63.582587403803444</v>
      </c>
      <c r="AC153" s="40">
        <f>AC43-'AIC model'!AC43</f>
        <v>66.027716567543195</v>
      </c>
      <c r="AD153" s="40">
        <f>AD43-'AIC model'!AD43</f>
        <v>68.536732152819582</v>
      </c>
      <c r="AE153" s="40">
        <f>AE43-'AIC model'!AE43</f>
        <v>71.111303386321055</v>
      </c>
      <c r="AF153" s="40">
        <f>AF43-'AIC model'!AF43</f>
        <v>73.753143108350173</v>
      </c>
      <c r="AG153" s="30"/>
    </row>
    <row r="154" spans="2:33" ht="15" thickBot="1" x14ac:dyDescent="0.4">
      <c r="B154" s="35" t="s">
        <v>116</v>
      </c>
      <c r="C154" t="s">
        <v>58</v>
      </c>
      <c r="D154" s="37"/>
      <c r="E154" s="41">
        <f>SUM(E136:E153)</f>
        <v>155.95316915097942</v>
      </c>
      <c r="F154" s="41">
        <f t="shared" ref="F154:AF154" si="201">SUM(F136:F153)</f>
        <v>312.49072992144818</v>
      </c>
      <c r="G154" s="41">
        <f t="shared" si="201"/>
        <v>384.0592696057663</v>
      </c>
      <c r="H154" s="41">
        <f t="shared" si="201"/>
        <v>453.57531298190088</v>
      </c>
      <c r="I154" s="41">
        <f t="shared" si="201"/>
        <v>521.10134365461499</v>
      </c>
      <c r="J154" s="41">
        <f t="shared" si="201"/>
        <v>588.0732271886086</v>
      </c>
      <c r="K154" s="41">
        <f t="shared" si="201"/>
        <v>655.54401346259351</v>
      </c>
      <c r="L154" s="41">
        <f t="shared" si="201"/>
        <v>720.80340877832964</v>
      </c>
      <c r="M154" s="41">
        <f t="shared" si="201"/>
        <v>784.81297080643344</v>
      </c>
      <c r="N154" s="41">
        <f t="shared" si="201"/>
        <v>852.19549206044871</v>
      </c>
      <c r="O154" s="41">
        <f t="shared" si="201"/>
        <v>923.98450208623581</v>
      </c>
      <c r="P154" s="41">
        <f t="shared" si="201"/>
        <v>1000.7429263939828</v>
      </c>
      <c r="Q154" s="41">
        <f t="shared" si="201"/>
        <v>1077.7760795166137</v>
      </c>
      <c r="R154" s="41">
        <f t="shared" si="201"/>
        <v>1150.4263213298491</v>
      </c>
      <c r="S154" s="41">
        <f t="shared" si="201"/>
        <v>1218.7002956231165</v>
      </c>
      <c r="T154" s="41">
        <f t="shared" si="201"/>
        <v>1282.9779354577283</v>
      </c>
      <c r="U154" s="41">
        <f t="shared" si="201"/>
        <v>1343.5312069827023</v>
      </c>
      <c r="V154" s="41">
        <f t="shared" si="201"/>
        <v>1400.7447421155416</v>
      </c>
      <c r="W154" s="41">
        <f t="shared" si="201"/>
        <v>1459.4762194021559</v>
      </c>
      <c r="X154" s="41">
        <f t="shared" si="201"/>
        <v>1519.7662598275456</v>
      </c>
      <c r="Y154" s="41">
        <f t="shared" si="201"/>
        <v>1581.6565856916375</v>
      </c>
      <c r="Z154" s="41">
        <f t="shared" si="201"/>
        <v>1645.1900510482735</v>
      </c>
      <c r="AA154" s="41">
        <f t="shared" si="201"/>
        <v>1710.4106730087742</v>
      </c>
      <c r="AB154" s="41">
        <f t="shared" si="201"/>
        <v>1777.3636639355366</v>
      </c>
      <c r="AC154" s="41">
        <f t="shared" si="201"/>
        <v>1846.0954645519439</v>
      </c>
      <c r="AD154" s="41">
        <f t="shared" si="201"/>
        <v>1916.6537779956411</v>
      </c>
      <c r="AE154" s="41">
        <f t="shared" si="201"/>
        <v>1989.0876048430857</v>
      </c>
      <c r="AF154" s="41">
        <f t="shared" si="201"/>
        <v>2063.4472791341591</v>
      </c>
      <c r="AG154" s="38"/>
    </row>
    <row r="155" spans="2:33" ht="15" thickBot="1" x14ac:dyDescent="0.4"/>
    <row r="156" spans="2:33" x14ac:dyDescent="0.35">
      <c r="B156" s="53"/>
      <c r="C156" s="26"/>
      <c r="D156" s="103" t="s">
        <v>130</v>
      </c>
      <c r="E156" s="26"/>
      <c r="F156" s="26"/>
      <c r="G156" s="28"/>
    </row>
    <row r="157" spans="2:33" ht="29" x14ac:dyDescent="0.35">
      <c r="B157" s="101" t="s">
        <v>63</v>
      </c>
      <c r="C157" s="100"/>
      <c r="D157" s="100" t="s">
        <v>123</v>
      </c>
      <c r="E157" s="100" t="s">
        <v>124</v>
      </c>
      <c r="F157" s="100" t="s">
        <v>125</v>
      </c>
      <c r="G157" s="102" t="s">
        <v>126</v>
      </c>
    </row>
    <row r="158" spans="2:33" x14ac:dyDescent="0.35">
      <c r="B158" s="31" t="s">
        <v>15</v>
      </c>
      <c r="C158" t="s">
        <v>119</v>
      </c>
      <c r="D158" s="24">
        <f t="shared" ref="D158:D175" si="202">F158/G158</f>
        <v>0</v>
      </c>
      <c r="E158" s="24">
        <f>D158/Scenario!$E$5</f>
        <v>0</v>
      </c>
      <c r="F158" s="24">
        <f>NPV(Scenario!$E$3,E114:AF114)</f>
        <v>0</v>
      </c>
      <c r="G158" s="42">
        <f>NPV(Scenario!$E$3,E136:AF136)</f>
        <v>74.102598292219909</v>
      </c>
    </row>
    <row r="159" spans="2:33" x14ac:dyDescent="0.35">
      <c r="B159" s="33" t="s">
        <v>16</v>
      </c>
      <c r="C159" t="s">
        <v>119</v>
      </c>
      <c r="D159" s="24">
        <f t="shared" si="202"/>
        <v>2.7593814014245805</v>
      </c>
      <c r="E159" s="24">
        <f>D159/Scenario!$E$5</f>
        <v>1.5119898089997702E-3</v>
      </c>
      <c r="F159" s="24">
        <f>NPV(Scenario!$E$3,E115:AF115)</f>
        <v>3048.0235306939508</v>
      </c>
      <c r="G159" s="42">
        <f>NPV(Scenario!$E$3,E137:AF137)</f>
        <v>1104.6039264888693</v>
      </c>
    </row>
    <row r="160" spans="2:33" x14ac:dyDescent="0.35">
      <c r="B160" s="33" t="s">
        <v>17</v>
      </c>
      <c r="C160" t="s">
        <v>119</v>
      </c>
      <c r="D160" s="24">
        <f t="shared" si="202"/>
        <v>77.738147038923501</v>
      </c>
      <c r="E160" s="24">
        <f>D160/Scenario!$E$5</f>
        <v>4.2596244952834796E-2</v>
      </c>
      <c r="F160" s="24">
        <f>NPV(Scenario!$E$3,E116:AF116)</f>
        <v>51845.38813806179</v>
      </c>
      <c r="G160" s="42">
        <f>NPV(Scenario!$E$3,E138:AF138)</f>
        <v>666.92338462997839</v>
      </c>
    </row>
    <row r="161" spans="2:7" x14ac:dyDescent="0.35">
      <c r="B161" s="33" t="s">
        <v>18</v>
      </c>
      <c r="C161" t="s">
        <v>119</v>
      </c>
      <c r="D161" s="24">
        <f t="shared" si="202"/>
        <v>0</v>
      </c>
      <c r="E161" s="24">
        <f>D161/Scenario!$E$5</f>
        <v>0</v>
      </c>
      <c r="F161" s="24">
        <f>NPV(Scenario!$E$3,E117:AF117)</f>
        <v>0</v>
      </c>
      <c r="G161" s="42">
        <f>NPV(Scenario!$E$3,E139:AF139)</f>
        <v>215.37274698223143</v>
      </c>
    </row>
    <row r="162" spans="2:7" x14ac:dyDescent="0.35">
      <c r="B162" s="33" t="s">
        <v>19</v>
      </c>
      <c r="C162" t="s">
        <v>119</v>
      </c>
      <c r="D162" s="24">
        <f t="shared" si="202"/>
        <v>0</v>
      </c>
      <c r="E162" s="24">
        <f>D162/Scenario!$E$5</f>
        <v>0</v>
      </c>
      <c r="F162" s="24">
        <f>NPV(Scenario!$E$3,E118:AF118)</f>
        <v>0</v>
      </c>
      <c r="G162" s="42">
        <f>NPV(Scenario!$E$3,E140:AF140)</f>
        <v>592.82078633775973</v>
      </c>
    </row>
    <row r="163" spans="2:7" x14ac:dyDescent="0.35">
      <c r="B163" s="33" t="s">
        <v>20</v>
      </c>
      <c r="C163" t="s">
        <v>119</v>
      </c>
      <c r="D163" s="24">
        <f t="shared" si="202"/>
        <v>0</v>
      </c>
      <c r="E163" s="24">
        <f>D163/Scenario!$E$5</f>
        <v>0</v>
      </c>
      <c r="F163" s="24">
        <f>NPV(Scenario!$E$3,E119:AF119)</f>
        <v>0</v>
      </c>
      <c r="G163" s="42">
        <f>NPV(Scenario!$E$3,E141:AF141)</f>
        <v>666.92338462997873</v>
      </c>
    </row>
    <row r="164" spans="2:7" x14ac:dyDescent="0.35">
      <c r="B164" s="33" t="s">
        <v>18</v>
      </c>
      <c r="C164" t="s">
        <v>119</v>
      </c>
      <c r="D164" s="24">
        <f t="shared" si="202"/>
        <v>5.3317927498032249</v>
      </c>
      <c r="E164" s="24">
        <f>D164/Scenario!$E$5</f>
        <v>2.921530273864781E-3</v>
      </c>
      <c r="F164" s="24">
        <f>NPV(Scenario!$E$3,E120:AF120)</f>
        <v>6321.5951410566267</v>
      </c>
      <c r="G164" s="42">
        <f>NPV(Scenario!$E$3,E142:AF142)</f>
        <v>1185.6415726755192</v>
      </c>
    </row>
    <row r="165" spans="2:7" x14ac:dyDescent="0.35">
      <c r="B165" s="33" t="s">
        <v>18</v>
      </c>
      <c r="C165" t="s">
        <v>119</v>
      </c>
      <c r="D165" s="24">
        <f t="shared" si="202"/>
        <v>0</v>
      </c>
      <c r="E165" s="24">
        <f>D165/Scenario!$E$5</f>
        <v>0</v>
      </c>
      <c r="F165" s="24">
        <f>NPV(Scenario!$E$3,E121:AF121)</f>
        <v>0</v>
      </c>
      <c r="G165" s="42">
        <f>NPV(Scenario!$E$3,E143:AF143)</f>
        <v>1111.5389743832986</v>
      </c>
    </row>
    <row r="166" spans="2:7" x14ac:dyDescent="0.35">
      <c r="B166" s="33" t="s">
        <v>18</v>
      </c>
      <c r="C166" t="s">
        <v>119</v>
      </c>
      <c r="D166" s="24">
        <f t="shared" si="202"/>
        <v>14.575902569798144</v>
      </c>
      <c r="E166" s="24">
        <f>D166/Scenario!$E$5</f>
        <v>7.9867959286565177E-3</v>
      </c>
      <c r="F166" s="24">
        <f>NPV(Scenario!$E$3,E122:AF122)</f>
        <v>12961.347034515447</v>
      </c>
      <c r="G166" s="42">
        <f>NPV(Scenario!$E$3,E144:AF144)</f>
        <v>889.23117950663857</v>
      </c>
    </row>
    <row r="167" spans="2:7" ht="15" thickBot="1" x14ac:dyDescent="0.4">
      <c r="B167" s="34" t="s">
        <v>21</v>
      </c>
      <c r="C167" t="s">
        <v>119</v>
      </c>
      <c r="D167" s="24">
        <f t="shared" si="202"/>
        <v>99.638493021669689</v>
      </c>
      <c r="E167" s="24">
        <f>D167/Scenario!$E$5</f>
        <v>5.4596434532421745E-2</v>
      </c>
      <c r="F167" s="24">
        <f>NPV(Scenario!$E$3,E123:AF123)</f>
        <v>199353.72301632728</v>
      </c>
      <c r="G167" s="42">
        <f>NPV(Scenario!$E$3,E145:AF145)</f>
        <v>2000.770153889935</v>
      </c>
    </row>
    <row r="168" spans="2:7" x14ac:dyDescent="0.35">
      <c r="B168" s="33" t="s">
        <v>22</v>
      </c>
      <c r="C168" t="s">
        <v>119</v>
      </c>
      <c r="D168" s="24">
        <f t="shared" si="202"/>
        <v>36.76785639093098</v>
      </c>
      <c r="E168" s="24">
        <f>D168/Scenario!$E$5</f>
        <v>2.0146770625167662E-2</v>
      </c>
      <c r="F168" s="24">
        <f>NPV(Scenario!$E$3,E124:AF124)</f>
        <v>43593.499075251028</v>
      </c>
      <c r="G168" s="42">
        <f>NPV(Scenario!$E$3,E146:AF146)</f>
        <v>1185.6415726755188</v>
      </c>
    </row>
    <row r="169" spans="2:7" x14ac:dyDescent="0.35">
      <c r="B169" s="33" t="s">
        <v>76</v>
      </c>
      <c r="C169" t="s">
        <v>119</v>
      </c>
      <c r="D169" s="24">
        <f t="shared" si="202"/>
        <v>0</v>
      </c>
      <c r="E169" s="24">
        <f>D169/Scenario!$E$5</f>
        <v>0</v>
      </c>
      <c r="F169" s="24">
        <f>NPV(Scenario!$E$3,E125:AF125)</f>
        <v>0</v>
      </c>
      <c r="G169" s="42">
        <f>NPV(Scenario!$E$3,E147:AF147)</f>
        <v>2074.872752182157</v>
      </c>
    </row>
    <row r="170" spans="2:7" x14ac:dyDescent="0.35">
      <c r="B170" s="33" t="s">
        <v>24</v>
      </c>
      <c r="C170" t="s">
        <v>119</v>
      </c>
      <c r="D170" s="24">
        <f t="shared" si="202"/>
        <v>15.16210725817862</v>
      </c>
      <c r="E170" s="24">
        <f>D170/Scenario!$E$5</f>
        <v>8.3080039770841753E-3</v>
      </c>
      <c r="F170" s="24">
        <f>NPV(Scenario!$E$3,E126:AF126)</f>
        <v>22471.030868327241</v>
      </c>
      <c r="G170" s="42">
        <f>NPV(Scenario!$E$3,E148:AF148)</f>
        <v>1482.0519658443982</v>
      </c>
    </row>
    <row r="171" spans="2:7" x14ac:dyDescent="0.35">
      <c r="B171" s="33" t="s">
        <v>25</v>
      </c>
      <c r="C171" t="s">
        <v>119</v>
      </c>
      <c r="D171" s="24">
        <f t="shared" si="202"/>
        <v>2.1432239139613376</v>
      </c>
      <c r="E171" s="24">
        <f>D171/Scenario!$E$5</f>
        <v>1.1743692679240206E-3</v>
      </c>
      <c r="F171" s="24">
        <f>NPV(Scenario!$E$3,E127:AF127)</f>
        <v>3811.6430579173489</v>
      </c>
      <c r="G171" s="42">
        <f>NPV(Scenario!$E$3,E149:AF149)</f>
        <v>1778.4623590132769</v>
      </c>
    </row>
    <row r="172" spans="2:7" x14ac:dyDescent="0.35">
      <c r="B172" s="33" t="s">
        <v>26</v>
      </c>
      <c r="C172" t="s">
        <v>119</v>
      </c>
      <c r="D172" s="24">
        <f t="shared" si="202"/>
        <v>18.106366035265495</v>
      </c>
      <c r="E172" s="24">
        <f>D172/Scenario!$E$5</f>
        <v>9.9212964576797236E-3</v>
      </c>
      <c r="F172" s="24">
        <f>NPV(Scenario!$E$3,E128:AF128)</f>
        <v>37568.405527608847</v>
      </c>
      <c r="G172" s="42">
        <f>NPV(Scenario!$E$3,E150:AF150)</f>
        <v>2074.872752182157</v>
      </c>
    </row>
    <row r="173" spans="2:7" x14ac:dyDescent="0.35">
      <c r="B173" s="33" t="s">
        <v>27</v>
      </c>
      <c r="C173" t="s">
        <v>119</v>
      </c>
      <c r="D173" s="24">
        <f t="shared" si="202"/>
        <v>0</v>
      </c>
      <c r="E173" s="24">
        <f>D173/Scenario!$E$5</f>
        <v>0</v>
      </c>
      <c r="F173" s="24">
        <f>NPV(Scenario!$E$3,E129:AF129)</f>
        <v>0</v>
      </c>
      <c r="G173" s="42">
        <f>NPV(Scenario!$E$3,E151:AF151)</f>
        <v>1037.4363760910785</v>
      </c>
    </row>
    <row r="174" spans="2:7" x14ac:dyDescent="0.35">
      <c r="B174" s="33" t="s">
        <v>28</v>
      </c>
      <c r="C174" t="s">
        <v>119</v>
      </c>
      <c r="D174" s="24">
        <f t="shared" si="202"/>
        <v>3.3840377588863229</v>
      </c>
      <c r="E174" s="24">
        <f>D174/Scenario!$E$5</f>
        <v>1.8542672651431905E-3</v>
      </c>
      <c r="F174" s="24">
        <f>NPV(Scenario!$E$3,E130:AF130)</f>
        <v>6018.3837756589728</v>
      </c>
      <c r="G174" s="42">
        <f>NPV(Scenario!$E$3,E152:AF152)</f>
        <v>1778.4623590132769</v>
      </c>
    </row>
    <row r="175" spans="2:7" x14ac:dyDescent="0.35">
      <c r="B175" s="33" t="s">
        <v>29</v>
      </c>
      <c r="C175" t="s">
        <v>119</v>
      </c>
      <c r="D175" s="24">
        <f t="shared" si="202"/>
        <v>8.8858047605974058</v>
      </c>
      <c r="E175" s="24">
        <f>D175/Scenario!$E$5</f>
        <v>4.8689341153958388E-3</v>
      </c>
      <c r="F175" s="24">
        <f>NPV(Scenario!$E$3,E131:AF131)</f>
        <v>6584.6122067764481</v>
      </c>
      <c r="G175" s="42">
        <f>NPV(Scenario!$E$3,E153:AF153)</f>
        <v>741.02598292219909</v>
      </c>
    </row>
    <row r="176" spans="2:7" ht="15" thickBot="1" x14ac:dyDescent="0.4">
      <c r="B176" s="35" t="s">
        <v>116</v>
      </c>
      <c r="C176" t="s">
        <v>119</v>
      </c>
      <c r="D176" s="50">
        <f>F176/G176</f>
        <v>19.049529150975243</v>
      </c>
      <c r="E176" s="110">
        <f>D176/Scenario!$E$5</f>
        <v>1.0438098164917942E-2</v>
      </c>
      <c r="F176" s="51">
        <f>NPV(Scenario!$E$3,E132:AF132)</f>
        <v>393577.65137219499</v>
      </c>
      <c r="G176" s="52">
        <f>NPV(Scenario!$E$3,E154:AF154)</f>
        <v>20660.754827740493</v>
      </c>
    </row>
  </sheetData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746DA-5746-44F0-91B5-C838A65E577B}">
  <sheetPr>
    <tabColor rgb="FF002060"/>
  </sheetPr>
  <dimension ref="B1:I29"/>
  <sheetViews>
    <sheetView topLeftCell="B1" zoomScale="130" zoomScaleNormal="130" workbookViewId="0">
      <selection activeCell="G4" sqref="G4"/>
    </sheetView>
  </sheetViews>
  <sheetFormatPr defaultRowHeight="14.5" x14ac:dyDescent="0.35"/>
  <cols>
    <col min="2" max="2" width="2.6328125" customWidth="1"/>
    <col min="3" max="3" width="2.08984375" customWidth="1"/>
    <col min="4" max="4" width="24.36328125" customWidth="1"/>
    <col min="5" max="7" width="24.08984375" customWidth="1"/>
    <col min="8" max="8" width="25.08984375" customWidth="1"/>
    <col min="9" max="9" width="25" customWidth="1"/>
  </cols>
  <sheetData>
    <row r="1" spans="2:9" ht="15" thickBot="1" x14ac:dyDescent="0.4"/>
    <row r="2" spans="2:9" ht="46" x14ac:dyDescent="0.6">
      <c r="B2" s="60" t="s">
        <v>1</v>
      </c>
      <c r="C2" s="61"/>
      <c r="D2" s="62"/>
      <c r="E2" s="63" t="s">
        <v>2</v>
      </c>
      <c r="F2" s="63" t="s">
        <v>3</v>
      </c>
      <c r="G2" s="63" t="s">
        <v>4</v>
      </c>
      <c r="H2" s="63" t="s">
        <v>5</v>
      </c>
      <c r="I2" s="64" t="s">
        <v>6</v>
      </c>
    </row>
    <row r="3" spans="2:9" ht="26" x14ac:dyDescent="0.6">
      <c r="B3" s="114"/>
      <c r="C3" s="115"/>
      <c r="D3" t="s">
        <v>7</v>
      </c>
      <c r="E3" s="9" t="s">
        <v>8</v>
      </c>
      <c r="F3" s="9" t="s">
        <v>8</v>
      </c>
      <c r="G3" s="9" t="s">
        <v>8</v>
      </c>
      <c r="H3" s="9" t="s">
        <v>8</v>
      </c>
      <c r="I3" s="116" t="s">
        <v>8</v>
      </c>
    </row>
    <row r="4" spans="2:9" ht="26" x14ac:dyDescent="0.6">
      <c r="B4" s="114"/>
      <c r="C4" s="115"/>
      <c r="E4" s="9"/>
      <c r="F4" s="9"/>
      <c r="G4" s="9"/>
      <c r="H4" s="9"/>
      <c r="I4" s="116"/>
    </row>
    <row r="5" spans="2:9" ht="18" x14ac:dyDescent="0.4">
      <c r="B5" s="56"/>
      <c r="C5" s="65" t="s">
        <v>9</v>
      </c>
      <c r="D5" s="66"/>
      <c r="E5" s="67">
        <f>SUM('Intrinsic hosting capacity'!$G$3:$G$20)/SUM('Feeder inputs'!B2:C19)</f>
        <v>3.8654052243804422</v>
      </c>
      <c r="F5" s="67">
        <f>SUM('Intrinsic hosting capacity'!$G$3:$G$20)/SUM('Growth forecasts'!K3:K20,'Growth forecasts'!K24:K41)</f>
        <v>11.693775965166482</v>
      </c>
      <c r="G5" s="68">
        <f>SUM('Intrinsic hosting capacity'!$G$3:$G$20)/SUM('Growth forecasts'!AF3:AF20,'Growth forecasts'!AF24:AF41)</f>
        <v>5.9939297230966906</v>
      </c>
      <c r="H5" s="67">
        <f>(SUM('Intrinsic hosting capacity'!$G$3:$G$20)-SUM('Feeder inputs'!$F$2:$F$19))/(SUM('Growth forecasts'!K3:K20,'Growth forecasts'!K24:K41)-SUM('Feeder inputs'!$D$2:$E$19))</f>
        <v>20.439131049687408</v>
      </c>
      <c r="I5" s="69">
        <f>(SUM('Intrinsic hosting capacity'!$G$3:$G$20)-SUM('Feeder inputs'!$F$2:$F$19))/(SUM('Growth forecasts'!AF3:AF20,'Growth forecasts'!AF24:AF41)-SUM('Feeder inputs'!$D$2:$E$19))</f>
        <v>6.4933813116961403</v>
      </c>
    </row>
    <row r="6" spans="2:9" x14ac:dyDescent="0.35">
      <c r="B6" s="56"/>
      <c r="D6" t="s">
        <v>10</v>
      </c>
      <c r="E6" s="70">
        <f>MIN(E12:E29)</f>
        <v>0.5</v>
      </c>
      <c r="F6" s="70">
        <f t="shared" ref="F6:I6" si="0">MIN(F12:F29)</f>
        <v>0.83941212096915685</v>
      </c>
      <c r="G6" s="70">
        <f t="shared" si="0"/>
        <v>0.43372180014832101</v>
      </c>
      <c r="H6" s="70">
        <f t="shared" si="0"/>
        <v>-4.719760304848764</v>
      </c>
      <c r="I6" s="71">
        <f t="shared" si="0"/>
        <v>-1.5108314945286141</v>
      </c>
    </row>
    <row r="7" spans="2:9" x14ac:dyDescent="0.35">
      <c r="B7" s="56"/>
      <c r="D7" t="s">
        <v>11</v>
      </c>
      <c r="E7" s="70">
        <f>MAX(E12:E29)</f>
        <v>10</v>
      </c>
      <c r="F7" s="70">
        <f t="shared" ref="F7:I7" si="1">MAX(F12:F29)</f>
        <v>320.6554302102179</v>
      </c>
      <c r="G7" s="70">
        <f t="shared" si="1"/>
        <v>165.68172765665864</v>
      </c>
      <c r="H7" s="70">
        <f t="shared" si="1"/>
        <v>721.76026815687248</v>
      </c>
      <c r="I7" s="71">
        <f t="shared" si="1"/>
        <v>231.04100085560651</v>
      </c>
    </row>
    <row r="8" spans="2:9" x14ac:dyDescent="0.35">
      <c r="B8" s="56"/>
      <c r="D8" t="s">
        <v>12</v>
      </c>
      <c r="E8" s="70">
        <f>_xlfn.PERCENTILE.INC(E12:E29, 0.25)</f>
        <v>2.125</v>
      </c>
      <c r="F8" s="70">
        <f t="shared" ref="F8:I8" si="2">_xlfn.PERCENTILE.INC(F12:F29, 0.25)</f>
        <v>6.4005174223898198</v>
      </c>
      <c r="G8" s="108">
        <f t="shared" si="2"/>
        <v>3.3071287261309474</v>
      </c>
      <c r="H8" s="70">
        <f t="shared" si="2"/>
        <v>8.0610329245073231</v>
      </c>
      <c r="I8" s="109">
        <f t="shared" si="2"/>
        <v>2.5803985020735101</v>
      </c>
    </row>
    <row r="9" spans="2:9" x14ac:dyDescent="0.35">
      <c r="B9" s="56"/>
      <c r="D9" t="s">
        <v>13</v>
      </c>
      <c r="E9" s="70">
        <f>_xlfn.PERCENTILE.INC(E12:E29, 0.75)</f>
        <v>5.1633170114436613</v>
      </c>
      <c r="F9" s="70">
        <f t="shared" ref="F9:I9" si="3">_xlfn.PERCENTILE.INC(F12:F29, 0.75)</f>
        <v>15.531685284291521</v>
      </c>
      <c r="G9" s="108">
        <f t="shared" si="3"/>
        <v>7.5531267849678594</v>
      </c>
      <c r="H9" s="70">
        <f t="shared" si="3"/>
        <v>28.48762172099908</v>
      </c>
      <c r="I9" s="109">
        <f t="shared" si="3"/>
        <v>8.6366399977388468</v>
      </c>
    </row>
    <row r="10" spans="2:9" x14ac:dyDescent="0.35">
      <c r="B10" s="56"/>
      <c r="I10" s="30"/>
    </row>
    <row r="11" spans="2:9" x14ac:dyDescent="0.35">
      <c r="B11" s="56"/>
      <c r="C11" s="72" t="s">
        <v>14</v>
      </c>
      <c r="I11" s="30"/>
    </row>
    <row r="12" spans="2:9" x14ac:dyDescent="0.35">
      <c r="B12" s="56"/>
      <c r="D12" s="72" t="s">
        <v>15</v>
      </c>
      <c r="E12" s="70">
        <f>'Intrinsic hosting capacity'!G3/SUM('Feeder inputs'!B2:C2)</f>
        <v>4.982608695652174</v>
      </c>
      <c r="F12" s="70">
        <f>'Intrinsic hosting capacity'!G3/SUM('Growth forecasts'!K3, 'Growth forecasts'!K24)</f>
        <v>320.6554302102179</v>
      </c>
      <c r="G12" s="70">
        <f>'Intrinsic hosting capacity'!G3/SUM('Growth forecasts'!AF3, 'Growth forecasts'!AF24)</f>
        <v>165.68172765665864</v>
      </c>
      <c r="H12" s="70">
        <f>('Intrinsic hosting capacity'!G3-'Feeder inputs'!F2)/(SUM('Growth forecasts'!K3, 'Growth forecasts'!K24)-SUM('Feeder inputs'!D2:E2))</f>
        <v>721.76026815687248</v>
      </c>
      <c r="I12" s="71">
        <f>('Intrinsic hosting capacity'!G3-'Feeder inputs'!F2)/(SUM('Growth forecasts'!AF3, 'Growth forecasts'!AF24)-SUM('Feeder inputs'!D2:E2))</f>
        <v>231.04100085560651</v>
      </c>
    </row>
    <row r="13" spans="2:9" x14ac:dyDescent="0.35">
      <c r="B13" s="56"/>
      <c r="D13" s="72" t="s">
        <v>16</v>
      </c>
      <c r="E13" s="70">
        <f>'Intrinsic hosting capacity'!G4/SUM('Feeder inputs'!B3:C3)</f>
        <v>5.8417910447761194</v>
      </c>
      <c r="F13" s="70">
        <f>'Intrinsic hosting capacity'!G4/SUM('Growth forecasts'!K4, 'Growth forecasts'!K25)</f>
        <v>16.120127451090639</v>
      </c>
      <c r="G13" s="70">
        <f>'Intrinsic hosting capacity'!G4/SUM('Growth forecasts'!AF4, 'Growth forecasts'!AF25)</f>
        <v>7.699823205812991</v>
      </c>
      <c r="H13" s="70">
        <f>('Intrinsic hosting capacity'!G4-'Feeder inputs'!F3)/(SUM('Growth forecasts'!K4, 'Growth forecasts'!K25)-SUM('Feeder inputs'!D3:E3))</f>
        <v>29.314183424288238</v>
      </c>
      <c r="I13" s="71">
        <f>('Intrinsic hosting capacity'!G4-'Feeder inputs'!F3)/(SUM('Growth forecasts'!AF4, 'Growth forecasts'!AF25)-SUM('Feeder inputs'!D3:E3))</f>
        <v>8.7404066295093958</v>
      </c>
    </row>
    <row r="14" spans="2:9" x14ac:dyDescent="0.35">
      <c r="B14" s="56"/>
      <c r="D14" s="72" t="s">
        <v>17</v>
      </c>
      <c r="E14" s="70">
        <f>'Intrinsic hosting capacity'!G5/SUM('Feeder inputs'!B4:C4)</f>
        <v>3.1599999999999997</v>
      </c>
      <c r="F14" s="70">
        <f>'Intrinsic hosting capacity'!G5/SUM('Growth forecasts'!K5, 'Growth forecasts'!K26)</f>
        <v>8.8418076742084537</v>
      </c>
      <c r="G14" s="70">
        <f>'Intrinsic hosting capacity'!G5/SUM('Growth forecasts'!AF5, 'Growth forecasts'!AF26)</f>
        <v>4.5685362948956509</v>
      </c>
      <c r="H14" s="70">
        <f>('Intrinsic hosting capacity'!G5-'Feeder inputs'!F4)/(SUM('Growth forecasts'!K5, 'Growth forecasts'!K26)-SUM('Feeder inputs'!D4:E4))</f>
        <v>12.906124043861453</v>
      </c>
      <c r="I14" s="71">
        <f>('Intrinsic hosting capacity'!G5-'Feeder inputs'!F4)/(SUM('Growth forecasts'!AF5, 'Growth forecasts'!AF26)-SUM('Feeder inputs'!D4:E4))</f>
        <v>4.1313493521539542</v>
      </c>
    </row>
    <row r="15" spans="2:9" x14ac:dyDescent="0.35">
      <c r="B15" s="56"/>
      <c r="D15" s="72" t="s">
        <v>18</v>
      </c>
      <c r="E15" s="70">
        <f>'Intrinsic hosting capacity'!G6/SUM('Feeder inputs'!B5:C5)</f>
        <v>9.6759259259259256</v>
      </c>
      <c r="F15" s="70">
        <f>'Intrinsic hosting capacity'!G6/SUM('Growth forecasts'!K6, 'Growth forecasts'!K27)</f>
        <v>184.19769180960924</v>
      </c>
      <c r="G15" s="70">
        <f>'Intrinsic hosting capacity'!G6/SUM('Growth forecasts'!AF6, 'Growth forecasts'!AF27)</f>
        <v>55.995669534846996</v>
      </c>
      <c r="H15" s="70">
        <f>('Intrinsic hosting capacity'!G6-'Feeder inputs'!F5)/(SUM('Growth forecasts'!K6, 'Growth forecasts'!K27)-SUM('Feeder inputs'!D5:E5))</f>
        <v>279.04425942993356</v>
      </c>
      <c r="I15" s="71">
        <f>('Intrinsic hosting capacity'!G6-'Feeder inputs'!F5)/(SUM('Growth forecasts'!AF6, 'Growth forecasts'!AF27)-SUM('Feeder inputs'!D5:E5))</f>
        <v>61.516643603274666</v>
      </c>
    </row>
    <row r="16" spans="2:9" x14ac:dyDescent="0.35">
      <c r="B16" s="56"/>
      <c r="D16" s="72" t="s">
        <v>19</v>
      </c>
      <c r="E16" s="70">
        <f>'Intrinsic hosting capacity'!G7/SUM('Feeder inputs'!B6:C6)</f>
        <v>5.0617187499999998</v>
      </c>
      <c r="F16" s="70">
        <f>'Intrinsic hosting capacity'!G7/SUM('Growth forecasts'!K7, 'Growth forecasts'!K28)</f>
        <v>22.660629715663195</v>
      </c>
      <c r="G16" s="70">
        <f>'Intrinsic hosting capacity'!G7/SUM('Growth forecasts'!AF7, 'Growth forecasts'!AF28)</f>
        <v>11.708681429837382</v>
      </c>
      <c r="H16" s="70">
        <f>('Intrinsic hosting capacity'!G7-'Feeder inputs'!F6)/(SUM('Growth forecasts'!K7, 'Growth forecasts'!K28)-SUM('Feeder inputs'!D6:E6))</f>
        <v>47.910332236830421</v>
      </c>
      <c r="I16" s="71">
        <f>('Intrinsic hosting capacity'!G7-'Feeder inputs'!F6)/(SUM('Growth forecasts'!AF7, 'Growth forecasts'!AF28)-SUM('Feeder inputs'!D6:E6))</f>
        <v>15.336465028185868</v>
      </c>
    </row>
    <row r="17" spans="2:9" x14ac:dyDescent="0.35">
      <c r="B17" s="56"/>
      <c r="D17" s="72" t="s">
        <v>20</v>
      </c>
      <c r="E17" s="70">
        <f>'Intrinsic hosting capacity'!G8/SUM('Feeder inputs'!B7:C7)</f>
        <v>5</v>
      </c>
      <c r="F17" s="70">
        <f>'Intrinsic hosting capacity'!G8/SUM('Growth forecasts'!K8, 'Growth forecasts'!K29)</f>
        <v>23.006109982117636</v>
      </c>
      <c r="G17" s="70">
        <f>'Intrinsic hosting capacity'!G8/SUM('Growth forecasts'!AF8, 'Growth forecasts'!AF29)</f>
        <v>11.887190078139177</v>
      </c>
      <c r="H17" s="70">
        <f>('Intrinsic hosting capacity'!G8-'Feeder inputs'!F7)/(SUM('Growth forecasts'!K8, 'Growth forecasts'!K29)-SUM('Feeder inputs'!D7:E7))</f>
        <v>45.111428653912846</v>
      </c>
      <c r="I17" s="71">
        <f>('Intrinsic hosting capacity'!G8-'Feeder inputs'!F7)/(SUM('Growth forecasts'!AF8, 'Growth forecasts'!AF29)-SUM('Feeder inputs'!D7:E7))</f>
        <v>14.440514511614811</v>
      </c>
    </row>
    <row r="18" spans="2:9" x14ac:dyDescent="0.35">
      <c r="B18" s="56"/>
      <c r="D18" s="72" t="s">
        <v>18</v>
      </c>
      <c r="E18" s="70">
        <f>'Intrinsic hosting capacity'!G9/SUM('Feeder inputs'!B8:C8)</f>
        <v>1.5</v>
      </c>
      <c r="F18" s="70">
        <f>'Intrinsic hosting capacity'!G9/SUM('Growth forecasts'!K9, 'Growth forecasts'!K30)</f>
        <v>3.3051852263160546</v>
      </c>
      <c r="G18" s="70">
        <f>'Intrinsic hosting capacity'!G9/SUM('Growth forecasts'!AF9, 'Growth forecasts'!AF30)</f>
        <v>1.7077795880840139</v>
      </c>
      <c r="H18" s="70">
        <f>('Intrinsic hosting capacity'!G9-'Feeder inputs'!F8)/(SUM('Growth forecasts'!K9, 'Growth forecasts'!K30)-SUM('Feeder inputs'!D8:E8))</f>
        <v>2.5985911063042324</v>
      </c>
      <c r="I18" s="71">
        <f>('Intrinsic hosting capacity'!G9-'Feeder inputs'!F8)/(SUM('Growth forecasts'!AF9, 'Growth forecasts'!AF30)-SUM('Feeder inputs'!D8:E8))</f>
        <v>0.83182895554527336</v>
      </c>
    </row>
    <row r="19" spans="2:9" x14ac:dyDescent="0.35">
      <c r="B19" s="56"/>
      <c r="D19" s="72" t="s">
        <v>18</v>
      </c>
      <c r="E19" s="70">
        <f>'Intrinsic hosting capacity'!G10/SUM('Feeder inputs'!B9:C9)</f>
        <v>5.197183098591549</v>
      </c>
      <c r="F19" s="70">
        <f>'Intrinsic hosting capacity'!G10/SUM('Growth forecasts'!K10, 'Growth forecasts'!K31)</f>
        <v>13.766358783894169</v>
      </c>
      <c r="G19" s="70">
        <f>'Intrinsic hosting capacity'!G10/SUM('Growth forecasts'!AF10, 'Growth forecasts'!AF31)</f>
        <v>7.1130375224324638</v>
      </c>
      <c r="H19" s="70">
        <f>('Intrinsic hosting capacity'!G10-'Feeder inputs'!F9)/(SUM('Growth forecasts'!K10, 'Growth forecasts'!K31)-SUM('Feeder inputs'!D9:E9))</f>
        <v>26.007936611131612</v>
      </c>
      <c r="I19" s="71">
        <f>('Intrinsic hosting capacity'!G10-'Feeder inputs'!F9)/(SUM('Growth forecasts'!AF10, 'Growth forecasts'!AF31)-SUM('Feeder inputs'!D9:E9))</f>
        <v>8.3253401024271998</v>
      </c>
    </row>
    <row r="20" spans="2:9" x14ac:dyDescent="0.35">
      <c r="B20" s="56"/>
      <c r="D20" s="72" t="s">
        <v>18</v>
      </c>
      <c r="E20" s="70">
        <f>'Intrinsic hosting capacity'!G11/SUM('Feeder inputs'!B10:C10)</f>
        <v>3.5</v>
      </c>
      <c r="F20" s="70">
        <f>'Intrinsic hosting capacity'!G11/SUM('Growth forecasts'!K11, 'Growth forecasts'!K32)</f>
        <v>8.1609511760890232</v>
      </c>
      <c r="G20" s="70">
        <f>'Intrinsic hosting capacity'!G11/SUM('Growth forecasts'!AF11, 'Growth forecasts'!AF32)</f>
        <v>4.2167397236642339</v>
      </c>
      <c r="H20" s="70">
        <f>('Intrinsic hosting capacity'!G11-'Feeder inputs'!F10)/(SUM('Growth forecasts'!K11, 'Growth forecasts'!K32)-SUM('Feeder inputs'!D10:E10))</f>
        <v>12.822469317945375</v>
      </c>
      <c r="I20" s="71">
        <f>('Intrinsic hosting capacity'!G11-'Feeder inputs'!F10)/(SUM('Growth forecasts'!AF11, 'Growth forecasts'!AF32)-SUM('Feeder inputs'!D10:E10))</f>
        <v>4.1045708323951597</v>
      </c>
    </row>
    <row r="21" spans="2:9" x14ac:dyDescent="0.35">
      <c r="B21" s="56"/>
      <c r="D21" s="72" t="s">
        <v>21</v>
      </c>
      <c r="E21" s="70">
        <f>'Intrinsic hosting capacity'!G12/SUM('Feeder inputs'!B11:C11)</f>
        <v>2</v>
      </c>
      <c r="F21" s="70">
        <f>'Intrinsic hosting capacity'!G12/SUM('Growth forecasts'!K12, 'Growth forecasts'!K33)</f>
        <v>5.347366103951666</v>
      </c>
      <c r="G21" s="70">
        <f>'Intrinsic hosting capacity'!G12/SUM('Growth forecasts'!AF12, 'Growth forecasts'!AF33)</f>
        <v>2.7629685046485659</v>
      </c>
      <c r="H21" s="70">
        <f>('Intrinsic hosting capacity'!G12-'Feeder inputs'!F11)/(SUM('Growth forecasts'!K12, 'Growth forecasts'!K33)-SUM('Feeder inputs'!D11:E11))</f>
        <v>6.128091061339747</v>
      </c>
      <c r="I21" s="71">
        <f>('Intrinsic hosting capacity'!G12-'Feeder inputs'!F11)/(SUM('Growth forecasts'!AF12, 'Growth forecasts'!AF33)-SUM('Feeder inputs'!D11:E11))</f>
        <v>1.9616489776609649</v>
      </c>
    </row>
    <row r="22" spans="2:9" x14ac:dyDescent="0.35">
      <c r="B22" s="56"/>
      <c r="D22" s="72" t="s">
        <v>22</v>
      </c>
      <c r="E22" s="70">
        <f>'Intrinsic hosting capacity'!G13/SUM('Feeder inputs'!B12:C12)</f>
        <v>1.9</v>
      </c>
      <c r="F22" s="70">
        <f>'Intrinsic hosting capacity'!G13/SUM('Growth forecasts'!K13, 'Growth forecasts'!K34)</f>
        <v>7.9744151492069895</v>
      </c>
      <c r="G22" s="70">
        <f>'Intrinsic hosting capacity'!G13/SUM('Growth forecasts'!AF13, 'Growth forecasts'!AF34)</f>
        <v>4.1203571014090494</v>
      </c>
      <c r="H22" s="70">
        <f>('Intrinsic hosting capacity'!G13-'Feeder inputs'!F12)/(SUM('Growth forecasts'!K13, 'Growth forecasts'!K34)-SUM('Feeder inputs'!D12:E12))</f>
        <v>11.277504189951133</v>
      </c>
      <c r="I22" s="71">
        <f>('Intrinsic hosting capacity'!G13-'Feeder inputs'!F12)/(SUM('Growth forecasts'!AF13, 'Growth forecasts'!AF34)-SUM('Feeder inputs'!D12:E12))</f>
        <v>3.6100156383688518</v>
      </c>
    </row>
    <row r="23" spans="2:9" x14ac:dyDescent="0.35">
      <c r="B23" s="56"/>
      <c r="D23" s="72" t="s">
        <v>23</v>
      </c>
      <c r="E23" s="70">
        <f>'Intrinsic hosting capacity'!G14/SUM('Feeder inputs'!B13:C13)</f>
        <v>1.25</v>
      </c>
      <c r="F23" s="70">
        <f>'Intrinsic hosting capacity'!G14/SUM('Growth forecasts'!K14, 'Growth forecasts'!K35)</f>
        <v>3.4475854968376081</v>
      </c>
      <c r="G23" s="70">
        <f>'Intrinsic hosting capacity'!G14/SUM('Growth forecasts'!AF14, 'Growth forecasts'!AF35)</f>
        <v>1.7813573934663185</v>
      </c>
      <c r="H23" s="70">
        <f>('Intrinsic hosting capacity'!G14-'Feeder inputs'!F13)/(SUM('Growth forecasts'!K14, 'Growth forecasts'!K35)-SUM('Feeder inputs'!D13:E13))</f>
        <v>0.56727888279432259</v>
      </c>
      <c r="I23" s="71">
        <f>('Intrinsic hosting capacity'!G14-'Feeder inputs'!F13)/(SUM('Growth forecasts'!AF14, 'Growth forecasts'!AF35)-SUM('Feeder inputs'!D13:E13))</f>
        <v>0.18159032386161225</v>
      </c>
    </row>
    <row r="24" spans="2:9" x14ac:dyDescent="0.35">
      <c r="B24" s="56"/>
      <c r="D24" s="72" t="s">
        <v>24</v>
      </c>
      <c r="E24" s="70">
        <f>'Intrinsic hosting capacity'!G15/SUM('Feeder inputs'!B14:C14)</f>
        <v>5</v>
      </c>
      <c r="F24" s="70">
        <f>'Intrinsic hosting capacity'!G15/SUM('Growth forecasts'!K15, 'Growth forecasts'!K36)</f>
        <v>10.772455552437512</v>
      </c>
      <c r="G24" s="70">
        <f>'Intrinsic hosting capacity'!G15/SUM('Growth forecasts'!AF15, 'Growth forecasts'!AF36)</f>
        <v>5.5660964352367861</v>
      </c>
      <c r="H24" s="70">
        <f>('Intrinsic hosting capacity'!G15-'Feeder inputs'!F14)/(SUM('Growth forecasts'!K15, 'Growth forecasts'!K36)-SUM('Feeder inputs'!D14:E14))</f>
        <v>19.632387575745916</v>
      </c>
      <c r="I24" s="71">
        <f>('Intrinsic hosting capacity'!G15-'Feeder inputs'!F14)/(SUM('Growth forecasts'!AF15, 'Growth forecasts'!AF36)-SUM('Feeder inputs'!D14:E14))</f>
        <v>6.2844779282026764</v>
      </c>
    </row>
    <row r="25" spans="2:9" x14ac:dyDescent="0.35">
      <c r="B25" s="56"/>
      <c r="D25" s="72" t="s">
        <v>25</v>
      </c>
      <c r="E25" s="70">
        <f>'Intrinsic hosting capacity'!G16/SUM('Feeder inputs'!B15:C15)</f>
        <v>10</v>
      </c>
      <c r="F25" s="70">
        <f>'Intrinsic hosting capacity'!G16/SUM('Growth forecasts'!K16, 'Growth forecasts'!K37)</f>
        <v>13.523861948947525</v>
      </c>
      <c r="G25" s="70">
        <f>'Intrinsic hosting capacity'!G16/SUM('Growth forecasts'!AF16, 'Growth forecasts'!AF37)</f>
        <v>6.9877401135007302</v>
      </c>
      <c r="H25" s="70">
        <f>('Intrinsic hosting capacity'!G16-'Feeder inputs'!F15)/(SUM('Growth forecasts'!K16, 'Growth forecasts'!K37)-SUM('Feeder inputs'!D15:E15))</f>
        <v>23.825713077361545</v>
      </c>
      <c r="I25" s="71">
        <f>('Intrinsic hosting capacity'!G16-'Feeder inputs'!F15)/(SUM('Growth forecasts'!AF16, 'Growth forecasts'!AF37)-SUM('Feeder inputs'!D15:E15))</f>
        <v>7.6267936021877194</v>
      </c>
    </row>
    <row r="26" spans="2:9" x14ac:dyDescent="0.35">
      <c r="B26" s="56"/>
      <c r="D26" s="72" t="s">
        <v>26</v>
      </c>
      <c r="E26" s="70">
        <f>'Intrinsic hosting capacity'!G17/SUM('Feeder inputs'!B16:C16)</f>
        <v>2.5</v>
      </c>
      <c r="F26" s="70">
        <f>'Intrinsic hosting capacity'!G17/SUM('Growth forecasts'!K17, 'Growth forecasts'!K38)</f>
        <v>10.19286146891119</v>
      </c>
      <c r="G26" s="70">
        <f>'Intrinsic hosting capacity'!G17/SUM('Growth forecasts'!AF17, 'Growth forecasts'!AF38)</f>
        <v>5.266621858943898</v>
      </c>
      <c r="H26" s="70">
        <f>('Intrinsic hosting capacity'!G17-'Feeder inputs'!F16)/(SUM('Growth forecasts'!K17, 'Growth forecasts'!K38)-SUM('Feeder inputs'!D16:E16))</f>
        <v>17.789865764429958</v>
      </c>
      <c r="I26" s="71">
        <f>('Intrinsic hosting capacity'!G17-'Feeder inputs'!F16)/(SUM('Growth forecasts'!AF17, 'Growth forecasts'!AF38)-SUM('Feeder inputs'!D16:E16))</f>
        <v>5.6946725563001603</v>
      </c>
    </row>
    <row r="27" spans="2:9" x14ac:dyDescent="0.35">
      <c r="B27" s="56"/>
      <c r="D27" s="72" t="s">
        <v>27</v>
      </c>
      <c r="E27" s="70">
        <f>'Intrinsic hosting capacity'!G18/SUM('Feeder inputs'!B17:C17)</f>
        <v>0.5</v>
      </c>
      <c r="F27" s="70">
        <f>'Intrinsic hosting capacity'!G18/SUM('Growth forecasts'!K18, 'Growth forecasts'!K39)</f>
        <v>0.83941212096915685</v>
      </c>
      <c r="G27" s="70">
        <f>'Intrinsic hosting capacity'!G18/SUM('Growth forecasts'!AF18, 'Growth forecasts'!AF39)</f>
        <v>0.43372180014832101</v>
      </c>
      <c r="H27" s="70">
        <f>('Intrinsic hosting capacity'!G18-'Feeder inputs'!F17)/(SUM('Growth forecasts'!K18, 'Growth forecasts'!K39)-SUM('Feeder inputs'!D17:E17))</f>
        <v>-4.719760304848764</v>
      </c>
      <c r="I27" s="71">
        <f>('Intrinsic hosting capacity'!G18-'Feeder inputs'!F17)/(SUM('Growth forecasts'!AF18, 'Growth forecasts'!AF39)-SUM('Feeder inputs'!D17:E17))</f>
        <v>-1.5108314945286141</v>
      </c>
    </row>
    <row r="28" spans="2:9" x14ac:dyDescent="0.35">
      <c r="B28" s="56"/>
      <c r="D28" s="72" t="s">
        <v>28</v>
      </c>
      <c r="E28" s="70">
        <f>'Intrinsic hosting capacity'!G19/SUM('Feeder inputs'!B18:C18)</f>
        <v>5</v>
      </c>
      <c r="F28" s="70">
        <f>'Intrinsic hosting capacity'!G19/SUM('Growth forecasts'!K19, 'Growth forecasts'!K40)</f>
        <v>12.824351848139894</v>
      </c>
      <c r="G28" s="70">
        <f>'Intrinsic hosting capacity'!G19/SUM('Growth forecasts'!AF19, 'Growth forecasts'!AF40)</f>
        <v>6.6263052800437956</v>
      </c>
      <c r="H28" s="70">
        <f>('Intrinsic hosting capacity'!G19-'Feeder inputs'!F18)/(SUM('Growth forecasts'!K19, 'Growth forecasts'!K40)-SUM('Feeder inputs'!D18:E18))</f>
        <v>23.455090873935919</v>
      </c>
      <c r="I28" s="71">
        <f>('Intrinsic hosting capacity'!G19-'Feeder inputs'!F18)/(SUM('Growth forecasts'!AF19, 'Growth forecasts'!AF40)-SUM('Feeder inputs'!D18:E18))</f>
        <v>7.5081545905981324</v>
      </c>
    </row>
    <row r="29" spans="2:9" ht="15" thickBot="1" x14ac:dyDescent="0.4">
      <c r="B29" s="59"/>
      <c r="C29" s="36"/>
      <c r="D29" s="73" t="s">
        <v>29</v>
      </c>
      <c r="E29" s="74">
        <f>'Intrinsic hosting capacity'!G20/SUM('Feeder inputs'!B19:C19)</f>
        <v>8.75</v>
      </c>
      <c r="F29" s="74">
        <f>'Intrinsic hosting capacity'!G20/SUM('Growth forecasts'!K20, 'Growth forecasts'!K41)</f>
        <v>5.8758848467840972</v>
      </c>
      <c r="G29" s="74">
        <f>'Intrinsic hosting capacity'!G20/SUM('Growth forecasts'!AF20, 'Growth forecasts'!AF41)</f>
        <v>3.0360526010382469</v>
      </c>
      <c r="H29" s="74">
        <f>('Intrinsic hosting capacity'!G20-'Feeder inputs'!F19)/(SUM('Growth forecasts'!K20, 'Growth forecasts'!K41)-SUM('Feeder inputs'!D19:E19))</f>
        <v>6.9888758360260539</v>
      </c>
      <c r="I29" s="75">
        <f>('Intrinsic hosting capacity'!G20-'Feeder inputs'!F19)/(SUM('Growth forecasts'!AF20, 'Growth forecasts'!AF41)-SUM('Feeder inputs'!D19:E19))</f>
        <v>2.237192789975063</v>
      </c>
    </row>
  </sheetData>
  <phoneticPr fontId="7" type="noConversion"/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87A32-177A-431C-BC92-E1395E6FA664}">
  <sheetPr>
    <tabColor rgb="FF002060"/>
  </sheetPr>
  <dimension ref="B1:H21"/>
  <sheetViews>
    <sheetView topLeftCell="E1" workbookViewId="0">
      <selection activeCell="G15" sqref="G15"/>
    </sheetView>
  </sheetViews>
  <sheetFormatPr defaultRowHeight="14.5" x14ac:dyDescent="0.35"/>
  <cols>
    <col min="2" max="2" width="2.453125" customWidth="1"/>
    <col min="3" max="3" width="3.6328125" customWidth="1"/>
    <col min="4" max="4" width="15.6328125" customWidth="1"/>
    <col min="5" max="5" width="12.36328125" customWidth="1"/>
    <col min="6" max="6" width="10.54296875" bestFit="1" customWidth="1"/>
    <col min="7" max="7" width="18.36328125" customWidth="1"/>
    <col min="9" max="9" width="12.6328125" bestFit="1" customWidth="1"/>
    <col min="10" max="10" width="13.453125" customWidth="1"/>
    <col min="11" max="11" width="16" customWidth="1"/>
    <col min="12" max="12" width="13.6328125" customWidth="1"/>
    <col min="13" max="13" width="12.6328125" bestFit="1" customWidth="1"/>
  </cols>
  <sheetData>
    <row r="1" spans="2:7" ht="15" thickBot="1" x14ac:dyDescent="0.4"/>
    <row r="2" spans="2:7" ht="18" x14ac:dyDescent="0.4">
      <c r="B2" s="76" t="s">
        <v>30</v>
      </c>
      <c r="C2" s="77"/>
      <c r="D2" s="77"/>
      <c r="E2" s="104" t="str">
        <f>"$2022"</f>
        <v>$2022</v>
      </c>
      <c r="F2" s="78" t="s">
        <v>31</v>
      </c>
      <c r="G2" s="79" t="s">
        <v>32</v>
      </c>
    </row>
    <row r="3" spans="2:7" ht="18.5" x14ac:dyDescent="0.45">
      <c r="B3" s="56"/>
      <c r="C3" s="80" t="s">
        <v>33</v>
      </c>
      <c r="D3" s="80"/>
      <c r="E3" s="80"/>
      <c r="F3" s="81">
        <f>'AIC model'!D155</f>
        <v>14.640224142927702</v>
      </c>
      <c r="G3" s="82">
        <f>'Perturbation model'!D176</f>
        <v>19.049529150975243</v>
      </c>
    </row>
    <row r="4" spans="2:7" ht="18.5" x14ac:dyDescent="0.45">
      <c r="B4" s="56"/>
      <c r="C4" s="80" t="s">
        <v>34</v>
      </c>
      <c r="D4" s="80"/>
      <c r="E4" s="80"/>
      <c r="F4" s="87">
        <f>'AIC model'!E155</f>
        <v>8.0220406262617536E-3</v>
      </c>
      <c r="G4" s="88">
        <f>'Perturbation model'!E176</f>
        <v>1.0438098164917942E-2</v>
      </c>
    </row>
    <row r="5" spans="2:7" x14ac:dyDescent="0.35">
      <c r="B5" s="56"/>
      <c r="D5" t="s">
        <v>35</v>
      </c>
      <c r="F5" s="57">
        <f>MIN('AIC model'!D137:D154)</f>
        <v>0</v>
      </c>
      <c r="G5" s="58">
        <f>MIN('Perturbation model'!D158:D175)</f>
        <v>0</v>
      </c>
    </row>
    <row r="6" spans="2:7" x14ac:dyDescent="0.35">
      <c r="B6" s="56"/>
      <c r="D6" t="s">
        <v>36</v>
      </c>
      <c r="F6" s="91">
        <f>MIN('AIC model'!E137:E154)</f>
        <v>0</v>
      </c>
      <c r="G6" s="92">
        <f>MIN('Perturbation model'!E158:E175)</f>
        <v>0</v>
      </c>
    </row>
    <row r="7" spans="2:7" x14ac:dyDescent="0.35">
      <c r="B7" s="56"/>
      <c r="D7" t="s">
        <v>37</v>
      </c>
      <c r="F7" s="57">
        <f>MAX('AIC model'!D137:D154)</f>
        <v>69.201044458087623</v>
      </c>
      <c r="G7" s="58">
        <f>MAX('Perturbation model'!D158:D175)</f>
        <v>99.638493021669689</v>
      </c>
    </row>
    <row r="8" spans="2:7" x14ac:dyDescent="0.35">
      <c r="B8" s="56"/>
      <c r="D8" t="s">
        <v>38</v>
      </c>
      <c r="F8" s="91">
        <f>MAX('AIC model'!E137:E154)</f>
        <v>3.791838052497952E-2</v>
      </c>
      <c r="G8" s="92">
        <f>MAX('Perturbation model'!E158:E175)</f>
        <v>5.4596434532421745E-2</v>
      </c>
    </row>
    <row r="9" spans="2:7" x14ac:dyDescent="0.35">
      <c r="B9" s="56"/>
      <c r="D9" t="s">
        <v>39</v>
      </c>
      <c r="F9">
        <f>_xlfn.PERCENTILE.INC('AIC model'!$D$137:$D$154, 0.25)</f>
        <v>0</v>
      </c>
      <c r="G9" s="30">
        <f>_xlfn.PERCENTILE.INC('Perturbation model'!$D$158:$D$175, 0.25)</f>
        <v>0</v>
      </c>
    </row>
    <row r="10" spans="2:7" ht="15" thickBot="1" x14ac:dyDescent="0.4">
      <c r="B10" s="59"/>
      <c r="C10" s="36"/>
      <c r="D10" s="36" t="s">
        <v>40</v>
      </c>
      <c r="E10" s="36"/>
      <c r="F10" s="120">
        <f>_xlfn.PERCENTILE.INC('AIC model'!$D$137:$D$154, 0.75)</f>
        <v>19.483687451326702</v>
      </c>
      <c r="G10" s="121">
        <f>_xlfn.PERCENTILE.INC('Perturbation model'!$D$158:$D$175, 0.8)</f>
        <v>16.928662524430749</v>
      </c>
    </row>
    <row r="12" spans="2:7" ht="15" thickBot="1" x14ac:dyDescent="0.4"/>
    <row r="13" spans="2:7" ht="18" x14ac:dyDescent="0.4">
      <c r="B13" s="76" t="s">
        <v>30</v>
      </c>
      <c r="C13" s="77"/>
      <c r="D13" s="77"/>
      <c r="E13" s="104" t="str">
        <f>"$2024"</f>
        <v>$2024</v>
      </c>
      <c r="F13" s="78" t="s">
        <v>31</v>
      </c>
      <c r="G13" s="79" t="s">
        <v>32</v>
      </c>
    </row>
    <row r="14" spans="2:7" ht="18.5" x14ac:dyDescent="0.45">
      <c r="B14" s="56"/>
      <c r="C14" s="80" t="s">
        <v>33</v>
      </c>
      <c r="D14" s="80"/>
      <c r="E14" s="80"/>
      <c r="F14" s="81">
        <f>F3*Scenario!$E$15/Scenario!$E$14</f>
        <v>16.562485572894111</v>
      </c>
      <c r="G14" s="82">
        <f>G3*Scenario!$E$15/Scenario!$E$14</f>
        <v>21.550732328498295</v>
      </c>
    </row>
    <row r="15" spans="2:7" ht="18.5" x14ac:dyDescent="0.45">
      <c r="B15" s="56"/>
      <c r="C15" s="80" t="s">
        <v>34</v>
      </c>
      <c r="D15" s="80"/>
      <c r="E15" s="80"/>
      <c r="F15" s="87">
        <f>F4*Scenario!$E$15/Scenario!$E$14</f>
        <v>9.0753345604899227E-3</v>
      </c>
      <c r="G15" s="122">
        <f>G4*Scenario!$E$15/Scenario!$E$14</f>
        <v>1.180862045397167E-2</v>
      </c>
    </row>
    <row r="16" spans="2:7" x14ac:dyDescent="0.35">
      <c r="B16" s="56"/>
      <c r="D16" t="s">
        <v>35</v>
      </c>
      <c r="F16" s="57">
        <f>F5*Scenario!$E$15/Scenario!$E$14</f>
        <v>0</v>
      </c>
      <c r="G16" s="58">
        <f>G5*Scenario!$E$15/Scenario!$E$14</f>
        <v>0</v>
      </c>
    </row>
    <row r="17" spans="2:8" x14ac:dyDescent="0.35">
      <c r="B17" s="56"/>
      <c r="D17" t="s">
        <v>36</v>
      </c>
      <c r="F17" s="91">
        <f>F6*Scenario!$E$15/Scenario!$E$14</f>
        <v>0</v>
      </c>
      <c r="G17" s="92">
        <f>G6*Scenario!$E$15/Scenario!$E$14</f>
        <v>0</v>
      </c>
      <c r="H17" s="118"/>
    </row>
    <row r="18" spans="2:8" x14ac:dyDescent="0.35">
      <c r="B18" s="56"/>
      <c r="D18" t="s">
        <v>37</v>
      </c>
      <c r="F18" s="57">
        <f>F7*Scenario!$E$15/Scenario!$E$14</f>
        <v>78.287141595434534</v>
      </c>
      <c r="G18" s="58">
        <f>G7*Scenario!$E$15/Scenario!$E$14</f>
        <v>112.72102715541494</v>
      </c>
    </row>
    <row r="19" spans="2:8" x14ac:dyDescent="0.35">
      <c r="B19" s="56"/>
      <c r="D19" t="s">
        <v>38</v>
      </c>
      <c r="F19" s="91">
        <f>F8*Scenario!$E$15/Scenario!$E$14</f>
        <v>4.2897063887909342E-2</v>
      </c>
      <c r="G19" s="92">
        <f>G8*Scenario!$E$15/Scenario!$E$14</f>
        <v>6.1764946386528734E-2</v>
      </c>
    </row>
    <row r="20" spans="2:8" x14ac:dyDescent="0.35">
      <c r="B20" s="56"/>
      <c r="D20" t="s">
        <v>39</v>
      </c>
      <c r="F20">
        <f>F9*Scenario!$E$15/Scenario!$E$14</f>
        <v>0</v>
      </c>
      <c r="G20" s="30">
        <f>G9*Scenario!$E$15/Scenario!$E$14</f>
        <v>0</v>
      </c>
    </row>
    <row r="21" spans="2:8" ht="15" thickBot="1" x14ac:dyDescent="0.4">
      <c r="B21" s="59"/>
      <c r="C21" s="36"/>
      <c r="D21" s="36" t="s">
        <v>40</v>
      </c>
      <c r="E21" s="36"/>
      <c r="F21" s="120">
        <f>F10*Scenario!$E$15/Scenario!$E$14</f>
        <v>22.041895613685899</v>
      </c>
      <c r="G21" s="121">
        <f>G10*Scenario!$E$15/Scenario!$E$14</f>
        <v>19.151395913888511</v>
      </c>
    </row>
  </sheetData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CEACF-1C4C-425E-9C7E-D211A02E8024}">
  <sheetPr>
    <tabColor rgb="FF00B0F0"/>
  </sheetPr>
  <dimension ref="B1:M16"/>
  <sheetViews>
    <sheetView workbookViewId="0">
      <selection activeCell="G14" sqref="G14"/>
    </sheetView>
  </sheetViews>
  <sheetFormatPr defaultRowHeight="14.5" x14ac:dyDescent="0.35"/>
  <cols>
    <col min="2" max="2" width="2.90625" customWidth="1"/>
    <col min="3" max="4" width="29.08984375" customWidth="1"/>
    <col min="5" max="5" width="24.08984375" customWidth="1"/>
  </cols>
  <sheetData>
    <row r="1" spans="2:13" ht="15" thickBot="1" x14ac:dyDescent="0.4"/>
    <row r="2" spans="2:13" x14ac:dyDescent="0.35">
      <c r="B2" s="25" t="s">
        <v>41</v>
      </c>
      <c r="C2" s="26"/>
      <c r="D2" s="26"/>
      <c r="E2" s="89" t="s">
        <v>42</v>
      </c>
      <c r="M2" t="s">
        <v>43</v>
      </c>
    </row>
    <row r="3" spans="2:13" x14ac:dyDescent="0.35">
      <c r="B3" s="56" t="s">
        <v>44</v>
      </c>
      <c r="D3" t="s">
        <v>45</v>
      </c>
      <c r="E3" s="105">
        <v>2.5700000000000001E-2</v>
      </c>
      <c r="G3" t="s">
        <v>46</v>
      </c>
      <c r="M3" t="s">
        <v>47</v>
      </c>
    </row>
    <row r="4" spans="2:13" x14ac:dyDescent="0.35">
      <c r="B4" s="56" t="s">
        <v>48</v>
      </c>
      <c r="D4" t="s">
        <v>49</v>
      </c>
      <c r="E4" s="30">
        <v>40</v>
      </c>
      <c r="G4" t="s">
        <v>46</v>
      </c>
      <c r="M4" t="s">
        <v>50</v>
      </c>
    </row>
    <row r="5" spans="2:13" x14ac:dyDescent="0.35">
      <c r="B5" s="56" t="s">
        <v>51</v>
      </c>
      <c r="D5" t="s">
        <v>52</v>
      </c>
      <c r="E5" s="30">
        <f>5*365</f>
        <v>1825</v>
      </c>
    </row>
    <row r="6" spans="2:13" x14ac:dyDescent="0.35">
      <c r="B6" s="56" t="s">
        <v>53</v>
      </c>
      <c r="E6" s="85" t="s">
        <v>47</v>
      </c>
    </row>
    <row r="7" spans="2:13" x14ac:dyDescent="0.35">
      <c r="B7" s="90" t="s">
        <v>54</v>
      </c>
      <c r="E7" s="30"/>
    </row>
    <row r="8" spans="2:13" x14ac:dyDescent="0.35">
      <c r="B8" s="56"/>
      <c r="C8" t="s">
        <v>55</v>
      </c>
      <c r="E8" s="85" t="s">
        <v>42</v>
      </c>
    </row>
    <row r="9" spans="2:13" x14ac:dyDescent="0.35">
      <c r="B9" s="90" t="s">
        <v>56</v>
      </c>
      <c r="E9" s="30"/>
    </row>
    <row r="10" spans="2:13" x14ac:dyDescent="0.35">
      <c r="B10" s="56"/>
      <c r="C10" t="s">
        <v>57</v>
      </c>
      <c r="D10" t="s">
        <v>58</v>
      </c>
      <c r="E10" s="30">
        <v>8</v>
      </c>
    </row>
    <row r="11" spans="2:13" x14ac:dyDescent="0.35">
      <c r="B11" s="56"/>
      <c r="C11" t="s">
        <v>59</v>
      </c>
      <c r="D11" t="s">
        <v>58</v>
      </c>
      <c r="E11" s="30">
        <v>15</v>
      </c>
    </row>
    <row r="12" spans="2:13" x14ac:dyDescent="0.35">
      <c r="B12" s="56"/>
      <c r="E12" s="30"/>
    </row>
    <row r="13" spans="2:13" x14ac:dyDescent="0.35">
      <c r="B13" s="56" t="s">
        <v>60</v>
      </c>
      <c r="E13" s="30"/>
    </row>
    <row r="14" spans="2:13" x14ac:dyDescent="0.35">
      <c r="B14" s="56"/>
      <c r="C14" t="s">
        <v>61</v>
      </c>
      <c r="E14" s="119">
        <f>'[1]Financial inputs'!$I$25</f>
        <v>121.30199999999999</v>
      </c>
    </row>
    <row r="15" spans="2:13" x14ac:dyDescent="0.35">
      <c r="B15" s="56"/>
      <c r="C15" t="s">
        <v>62</v>
      </c>
      <c r="E15" s="119">
        <f>'[1]Financial inputs'!$K$25</f>
        <v>137.22895260000001</v>
      </c>
    </row>
    <row r="16" spans="2:13" ht="15" thickBot="1" x14ac:dyDescent="0.4">
      <c r="B16" s="59"/>
      <c r="C16" s="36"/>
      <c r="D16" s="36"/>
      <c r="E16" s="38"/>
    </row>
  </sheetData>
  <dataValidations count="1">
    <dataValidation type="list" allowBlank="1" showInputMessage="1" showErrorMessage="1" sqref="C6:E6" xr:uid="{698AEDFF-E2EA-445C-BC38-EBA5E19BFA1B}">
      <formula1>$M$3:$M$4</formula1>
    </dataValidation>
  </dataValidations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98967E-1B84-46FB-A151-33FCDBA6B086}">
          <x14:formula1>
            <xm:f>'Growth inputs'!$A$15:$A$18</xm:f>
          </x14:formula1>
          <xm:sqref>E2 E8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E6A4E-866E-40AF-B543-7AB420DB4E8C}">
  <sheetPr>
    <tabColor rgb="FFFFC000"/>
  </sheetPr>
  <dimension ref="A1:M22"/>
  <sheetViews>
    <sheetView zoomScaleNormal="100" workbookViewId="0">
      <selection activeCell="K26" sqref="K26"/>
    </sheetView>
  </sheetViews>
  <sheetFormatPr defaultRowHeight="14.5" x14ac:dyDescent="0.35"/>
  <cols>
    <col min="1" max="1" width="17.453125" customWidth="1"/>
    <col min="2" max="2" width="15.6328125" customWidth="1"/>
    <col min="3" max="3" width="18.08984375" customWidth="1"/>
    <col min="4" max="4" width="21.453125" customWidth="1"/>
    <col min="5" max="5" width="19.54296875" customWidth="1"/>
    <col min="6" max="6" width="12.6328125" customWidth="1"/>
    <col min="7" max="7" width="24" customWidth="1"/>
    <col min="8" max="8" width="16.08984375" customWidth="1"/>
    <col min="9" max="9" width="18.54296875" customWidth="1"/>
    <col min="10" max="10" width="20.36328125" customWidth="1"/>
    <col min="11" max="11" width="16.54296875" customWidth="1"/>
    <col min="12" max="12" width="17.36328125" customWidth="1"/>
    <col min="13" max="13" width="20.6328125" customWidth="1"/>
  </cols>
  <sheetData>
    <row r="1" spans="1:13" ht="43.5" x14ac:dyDescent="0.35">
      <c r="A1" s="19" t="s">
        <v>63</v>
      </c>
      <c r="B1" s="19" t="s">
        <v>64</v>
      </c>
      <c r="C1" s="19" t="s">
        <v>65</v>
      </c>
      <c r="D1" s="19" t="s">
        <v>66</v>
      </c>
      <c r="E1" s="19" t="s">
        <v>67</v>
      </c>
      <c r="F1" s="19" t="s">
        <v>68</v>
      </c>
      <c r="G1" s="19" t="s">
        <v>69</v>
      </c>
      <c r="H1" s="19" t="s">
        <v>70</v>
      </c>
      <c r="I1" s="19" t="s">
        <v>71</v>
      </c>
      <c r="J1" s="19" t="s">
        <v>72</v>
      </c>
      <c r="K1" s="19" t="s">
        <v>73</v>
      </c>
      <c r="L1" s="19" t="s">
        <v>74</v>
      </c>
      <c r="M1" s="19" t="s">
        <v>75</v>
      </c>
    </row>
    <row r="2" spans="1:13" x14ac:dyDescent="0.35">
      <c r="A2" s="1" t="s">
        <v>15</v>
      </c>
      <c r="B2" s="4">
        <v>88</v>
      </c>
      <c r="C2" s="4">
        <v>27</v>
      </c>
      <c r="D2" s="5">
        <v>1</v>
      </c>
      <c r="E2" s="5">
        <v>0</v>
      </c>
      <c r="F2" s="4">
        <v>5</v>
      </c>
      <c r="G2" s="10">
        <v>0.75</v>
      </c>
      <c r="H2" s="11">
        <v>5</v>
      </c>
      <c r="I2" s="11">
        <v>12</v>
      </c>
      <c r="J2" s="15"/>
      <c r="K2" s="16">
        <v>270000</v>
      </c>
      <c r="L2" s="17"/>
    </row>
    <row r="3" spans="1:13" x14ac:dyDescent="0.35">
      <c r="A3" s="2" t="s">
        <v>16</v>
      </c>
      <c r="B3" s="5">
        <v>56</v>
      </c>
      <c r="C3" s="5">
        <v>11</v>
      </c>
      <c r="D3" s="5">
        <v>12</v>
      </c>
      <c r="E3" s="5">
        <v>1</v>
      </c>
      <c r="F3" s="5">
        <v>60.73</v>
      </c>
      <c r="G3" s="12">
        <v>0.95</v>
      </c>
      <c r="H3" s="11">
        <v>5</v>
      </c>
      <c r="I3" s="11">
        <v>12</v>
      </c>
      <c r="J3" s="15"/>
      <c r="K3" s="16">
        <v>50000</v>
      </c>
      <c r="L3" s="17"/>
    </row>
    <row r="4" spans="1:13" x14ac:dyDescent="0.35">
      <c r="A4" s="2" t="s">
        <v>17</v>
      </c>
      <c r="B4" s="5">
        <v>32</v>
      </c>
      <c r="C4" s="5">
        <v>13</v>
      </c>
      <c r="D4" s="5">
        <v>9</v>
      </c>
      <c r="E4" s="5">
        <v>0</v>
      </c>
      <c r="F4" s="5">
        <v>50.79</v>
      </c>
      <c r="G4" s="12">
        <v>0.45</v>
      </c>
      <c r="H4" s="11">
        <v>5</v>
      </c>
      <c r="I4" s="11">
        <v>12</v>
      </c>
      <c r="J4" s="15"/>
      <c r="K4" s="17">
        <v>200000</v>
      </c>
      <c r="L4" s="17"/>
    </row>
    <row r="5" spans="1:13" x14ac:dyDescent="0.35">
      <c r="A5" s="2" t="s">
        <v>18</v>
      </c>
      <c r="B5" s="5">
        <v>14</v>
      </c>
      <c r="C5" s="5">
        <v>40</v>
      </c>
      <c r="D5" s="5">
        <v>0</v>
      </c>
      <c r="E5" s="5">
        <v>1</v>
      </c>
      <c r="F5" s="5">
        <v>10</v>
      </c>
      <c r="G5" s="12">
        <v>0.95</v>
      </c>
      <c r="H5" s="11">
        <v>5</v>
      </c>
      <c r="I5" s="11">
        <v>12</v>
      </c>
      <c r="J5" s="15"/>
      <c r="K5" s="17">
        <v>50000</v>
      </c>
      <c r="L5" s="17"/>
    </row>
    <row r="6" spans="1:13" x14ac:dyDescent="0.35">
      <c r="A6" s="2" t="s">
        <v>19</v>
      </c>
      <c r="B6" s="5">
        <v>61</v>
      </c>
      <c r="C6" s="5">
        <v>3</v>
      </c>
      <c r="D6" s="5">
        <v>8</v>
      </c>
      <c r="E6" s="5">
        <v>0</v>
      </c>
      <c r="F6" s="5">
        <v>22.32</v>
      </c>
      <c r="G6" s="12">
        <v>0.95</v>
      </c>
      <c r="H6" s="11">
        <v>5</v>
      </c>
      <c r="I6" s="11">
        <v>12</v>
      </c>
      <c r="J6" s="15"/>
      <c r="K6" s="17">
        <v>150000</v>
      </c>
      <c r="L6" s="17"/>
    </row>
    <row r="7" spans="1:13" x14ac:dyDescent="0.35">
      <c r="A7" s="2" t="s">
        <v>20</v>
      </c>
      <c r="B7" s="5">
        <v>74</v>
      </c>
      <c r="C7" s="5">
        <v>0</v>
      </c>
      <c r="D7" s="5">
        <v>9</v>
      </c>
      <c r="E7" s="5">
        <v>0</v>
      </c>
      <c r="F7" s="5">
        <v>50.49</v>
      </c>
      <c r="G7" s="12">
        <v>1</v>
      </c>
      <c r="H7" s="11">
        <v>5</v>
      </c>
      <c r="I7" s="11">
        <v>12</v>
      </c>
      <c r="J7" s="15"/>
      <c r="K7" s="17">
        <v>40000</v>
      </c>
      <c r="L7" s="17"/>
    </row>
    <row r="8" spans="1:13" x14ac:dyDescent="0.35">
      <c r="A8" s="2" t="s">
        <v>18</v>
      </c>
      <c r="B8" s="5">
        <v>63</v>
      </c>
      <c r="C8" s="5">
        <v>0</v>
      </c>
      <c r="D8" s="5">
        <v>16</v>
      </c>
      <c r="E8" s="5">
        <v>0</v>
      </c>
      <c r="F8" s="5">
        <v>61.78</v>
      </c>
      <c r="G8" s="12">
        <v>0.3</v>
      </c>
      <c r="H8" s="11">
        <v>5</v>
      </c>
      <c r="I8" s="11">
        <v>12</v>
      </c>
      <c r="J8" s="15"/>
      <c r="K8" s="17">
        <v>165000</v>
      </c>
      <c r="L8" s="17"/>
    </row>
    <row r="9" spans="1:13" x14ac:dyDescent="0.35">
      <c r="A9" s="2" t="s">
        <v>18</v>
      </c>
      <c r="B9" s="5">
        <v>69</v>
      </c>
      <c r="C9" s="5">
        <v>2</v>
      </c>
      <c r="D9" s="5">
        <v>15</v>
      </c>
      <c r="E9" s="5">
        <v>0</v>
      </c>
      <c r="F9" s="5">
        <v>61.99</v>
      </c>
      <c r="G9" s="12">
        <v>1</v>
      </c>
      <c r="H9" s="11">
        <v>5</v>
      </c>
      <c r="I9" s="11">
        <v>12</v>
      </c>
      <c r="J9" s="15"/>
      <c r="K9" s="17">
        <v>15000</v>
      </c>
      <c r="L9" s="17"/>
    </row>
    <row r="10" spans="1:13" x14ac:dyDescent="0.35">
      <c r="A10" s="2" t="s">
        <v>18</v>
      </c>
      <c r="B10" s="5">
        <v>50</v>
      </c>
      <c r="C10" s="5">
        <v>0</v>
      </c>
      <c r="D10" s="5">
        <v>12</v>
      </c>
      <c r="E10" s="5">
        <v>0</v>
      </c>
      <c r="F10" s="5">
        <v>53.91</v>
      </c>
      <c r="G10" s="12">
        <v>0.7</v>
      </c>
      <c r="H10" s="11">
        <v>5</v>
      </c>
      <c r="I10" s="11">
        <v>12</v>
      </c>
      <c r="J10" s="15"/>
      <c r="K10" s="17">
        <v>50000</v>
      </c>
      <c r="L10" s="17"/>
    </row>
    <row r="11" spans="1:13" ht="15" thickBot="1" x14ac:dyDescent="0.4">
      <c r="A11" s="3" t="s">
        <v>21</v>
      </c>
      <c r="B11" s="6">
        <v>129</v>
      </c>
      <c r="C11" s="6">
        <v>0</v>
      </c>
      <c r="D11" s="5">
        <v>27</v>
      </c>
      <c r="E11" s="5">
        <v>0</v>
      </c>
      <c r="F11" s="6">
        <v>127.79</v>
      </c>
      <c r="G11" s="13">
        <v>0.4</v>
      </c>
      <c r="H11" s="11">
        <v>5</v>
      </c>
      <c r="I11" s="11">
        <v>12</v>
      </c>
      <c r="J11" s="15">
        <v>0.75</v>
      </c>
      <c r="K11" s="18">
        <v>125000</v>
      </c>
      <c r="L11" s="18">
        <v>125000</v>
      </c>
    </row>
    <row r="12" spans="1:13" x14ac:dyDescent="0.35">
      <c r="A12" s="2" t="s">
        <v>22</v>
      </c>
      <c r="B12" s="7">
        <v>120</v>
      </c>
      <c r="C12" s="7">
        <v>0</v>
      </c>
      <c r="D12" s="5">
        <v>16</v>
      </c>
      <c r="E12" s="5">
        <v>0</v>
      </c>
      <c r="F12" s="7">
        <v>86</v>
      </c>
      <c r="G12" s="14">
        <v>0.38</v>
      </c>
      <c r="H12" s="11">
        <v>5</v>
      </c>
      <c r="I12" s="11">
        <v>12</v>
      </c>
      <c r="J12" s="15">
        <v>1</v>
      </c>
      <c r="K12" s="17">
        <v>200000</v>
      </c>
      <c r="L12" s="17">
        <v>400000</v>
      </c>
    </row>
    <row r="13" spans="1:13" x14ac:dyDescent="0.35">
      <c r="A13" s="2" t="s">
        <v>76</v>
      </c>
      <c r="B13" s="7">
        <v>138</v>
      </c>
      <c r="C13" s="7">
        <v>0</v>
      </c>
      <c r="D13" s="5">
        <v>28</v>
      </c>
      <c r="E13" s="5">
        <v>0</v>
      </c>
      <c r="F13" s="7">
        <v>160</v>
      </c>
      <c r="G13" s="14">
        <v>0.25</v>
      </c>
      <c r="H13" s="11">
        <v>5</v>
      </c>
      <c r="I13" s="11">
        <v>12</v>
      </c>
      <c r="J13" s="15"/>
      <c r="K13" s="17">
        <v>165000</v>
      </c>
      <c r="L13" s="17">
        <v>0</v>
      </c>
    </row>
    <row r="14" spans="1:13" x14ac:dyDescent="0.35">
      <c r="A14" s="2" t="s">
        <v>24</v>
      </c>
      <c r="B14" s="7">
        <v>77</v>
      </c>
      <c r="C14" s="7">
        <v>0</v>
      </c>
      <c r="D14" s="5">
        <v>20</v>
      </c>
      <c r="E14" s="5">
        <v>0</v>
      </c>
      <c r="F14" s="7">
        <v>76</v>
      </c>
      <c r="G14" s="14">
        <v>1</v>
      </c>
      <c r="H14" s="11">
        <v>5</v>
      </c>
      <c r="I14" s="11">
        <v>12</v>
      </c>
      <c r="J14" s="15"/>
      <c r="K14" s="17">
        <v>150000</v>
      </c>
      <c r="L14" s="17">
        <v>0</v>
      </c>
    </row>
    <row r="15" spans="1:13" x14ac:dyDescent="0.35">
      <c r="A15" s="2" t="s">
        <v>25</v>
      </c>
      <c r="B15" s="7">
        <v>58</v>
      </c>
      <c r="C15" s="7">
        <v>0</v>
      </c>
      <c r="D15" s="5">
        <v>24</v>
      </c>
      <c r="E15" s="5">
        <v>0</v>
      </c>
      <c r="F15" s="7">
        <v>130</v>
      </c>
      <c r="G15" s="14">
        <v>2</v>
      </c>
      <c r="H15" s="11">
        <v>5</v>
      </c>
      <c r="I15" s="11">
        <v>12</v>
      </c>
      <c r="J15" s="15"/>
      <c r="K15" s="17">
        <v>95000</v>
      </c>
      <c r="L15" s="17"/>
    </row>
    <row r="16" spans="1:13" ht="15" thickBot="1" x14ac:dyDescent="0.4">
      <c r="A16" s="2" t="s">
        <v>26</v>
      </c>
      <c r="B16" s="7">
        <v>204</v>
      </c>
      <c r="C16" s="7">
        <v>0</v>
      </c>
      <c r="D16" s="6">
        <v>28</v>
      </c>
      <c r="E16" s="5">
        <v>0</v>
      </c>
      <c r="F16" s="7">
        <v>118</v>
      </c>
      <c r="G16" s="14">
        <v>0.5</v>
      </c>
      <c r="H16" s="11">
        <v>5</v>
      </c>
      <c r="I16" s="11">
        <v>12</v>
      </c>
      <c r="J16" s="15"/>
      <c r="K16" s="17">
        <v>190000</v>
      </c>
      <c r="L16" s="17"/>
    </row>
    <row r="17" spans="1:12" x14ac:dyDescent="0.35">
      <c r="A17" s="2" t="s">
        <v>27</v>
      </c>
      <c r="B17" s="7">
        <v>42</v>
      </c>
      <c r="C17" s="7">
        <v>0</v>
      </c>
      <c r="D17" s="7">
        <v>14</v>
      </c>
      <c r="E17" s="5">
        <v>0</v>
      </c>
      <c r="F17" s="7">
        <v>73</v>
      </c>
      <c r="G17" s="14">
        <v>0.1</v>
      </c>
      <c r="H17" s="11">
        <v>5</v>
      </c>
      <c r="I17" s="11">
        <v>12</v>
      </c>
      <c r="J17" s="15"/>
      <c r="K17" s="17">
        <v>150000</v>
      </c>
      <c r="L17" s="17"/>
    </row>
    <row r="18" spans="1:12" x14ac:dyDescent="0.35">
      <c r="A18" s="2" t="s">
        <v>28</v>
      </c>
      <c r="B18" s="7">
        <v>110</v>
      </c>
      <c r="C18" s="7">
        <v>0</v>
      </c>
      <c r="D18" s="7">
        <v>24</v>
      </c>
      <c r="E18" s="5">
        <v>0</v>
      </c>
      <c r="F18" s="7">
        <v>107</v>
      </c>
      <c r="G18" s="14">
        <v>1</v>
      </c>
      <c r="H18" s="11">
        <v>5</v>
      </c>
      <c r="I18" s="11">
        <v>12</v>
      </c>
      <c r="J18" s="15"/>
      <c r="K18" s="17">
        <v>150000</v>
      </c>
      <c r="L18" s="17"/>
    </row>
    <row r="19" spans="1:12" x14ac:dyDescent="0.35">
      <c r="A19" s="2" t="s">
        <v>29</v>
      </c>
      <c r="B19" s="7">
        <v>12</v>
      </c>
      <c r="C19" s="7">
        <v>0</v>
      </c>
      <c r="D19" s="7">
        <v>10</v>
      </c>
      <c r="E19" s="5">
        <v>0</v>
      </c>
      <c r="F19" s="7">
        <v>50</v>
      </c>
      <c r="G19" s="14">
        <v>1.75</v>
      </c>
      <c r="H19" s="11">
        <v>5</v>
      </c>
      <c r="I19" s="11">
        <v>12</v>
      </c>
      <c r="J19" s="15"/>
      <c r="K19" s="17">
        <v>40000</v>
      </c>
      <c r="L19" s="17"/>
    </row>
    <row r="20" spans="1:12" x14ac:dyDescent="0.35">
      <c r="B20" s="8"/>
      <c r="C20" s="8"/>
      <c r="H20" s="8"/>
      <c r="I20" s="8"/>
    </row>
    <row r="21" spans="1:12" x14ac:dyDescent="0.35">
      <c r="A21" s="45" t="s">
        <v>77</v>
      </c>
      <c r="B21" t="s">
        <v>78</v>
      </c>
      <c r="C21" t="s">
        <v>79</v>
      </c>
      <c r="D21" t="s">
        <v>80</v>
      </c>
      <c r="E21" t="s">
        <v>81</v>
      </c>
      <c r="F21" t="s">
        <v>82</v>
      </c>
    </row>
    <row r="22" spans="1:12" x14ac:dyDescent="0.35">
      <c r="A22" s="45" t="s">
        <v>83</v>
      </c>
      <c r="B22" t="s">
        <v>84</v>
      </c>
      <c r="C22" t="s">
        <v>85</v>
      </c>
      <c r="D22" t="s">
        <v>86</v>
      </c>
      <c r="E22" t="s">
        <v>87</v>
      </c>
      <c r="F22" s="94" t="s">
        <v>88</v>
      </c>
    </row>
  </sheetData>
  <hyperlinks>
    <hyperlink ref="F22" r:id="rId1" xr:uid="{C379DDC8-97F6-452A-A988-9A6169136B2F}"/>
  </hyperlinks>
  <pageMargins left="0.7" right="0.7" top="0.75" bottom="0.75" header="0.3" footer="0.3"/>
  <pageSetup paperSize="9" orientation="portrait" r:id="rId2"/>
  <headerFooter>
    <oddFooter>&amp;L&amp;1#&amp;"Calibri"&amp;8&amp;K000000For Official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8FE3D-0631-46FA-8427-4DCE7A0D50A2}">
  <sheetPr>
    <tabColor rgb="FFFFC000"/>
  </sheetPr>
  <dimension ref="A2:AF22"/>
  <sheetViews>
    <sheetView workbookViewId="0">
      <selection activeCell="C8" sqref="C8:C11"/>
    </sheetView>
  </sheetViews>
  <sheetFormatPr defaultRowHeight="14.5" x14ac:dyDescent="0.35"/>
  <cols>
    <col min="1" max="1" width="20.36328125" customWidth="1"/>
    <col min="2" max="2" width="15.36328125" customWidth="1"/>
    <col min="3" max="3" width="18.6328125" customWidth="1"/>
    <col min="4" max="32" width="11.36328125" bestFit="1" customWidth="1"/>
  </cols>
  <sheetData>
    <row r="2" spans="1:32" x14ac:dyDescent="0.35">
      <c r="A2" s="8" t="s">
        <v>89</v>
      </c>
      <c r="B2" s="8" t="s">
        <v>90</v>
      </c>
      <c r="C2" s="8" t="s">
        <v>7</v>
      </c>
      <c r="D2" s="8">
        <v>2022</v>
      </c>
      <c r="E2" s="8">
        <f>D2+1</f>
        <v>2023</v>
      </c>
      <c r="F2" s="8">
        <f t="shared" ref="F2:AF2" si="0">E2+1</f>
        <v>2024</v>
      </c>
      <c r="G2" s="8">
        <f t="shared" si="0"/>
        <v>2025</v>
      </c>
      <c r="H2" s="8">
        <f t="shared" si="0"/>
        <v>2026</v>
      </c>
      <c r="I2" s="8">
        <f t="shared" si="0"/>
        <v>2027</v>
      </c>
      <c r="J2" s="8">
        <f t="shared" si="0"/>
        <v>2028</v>
      </c>
      <c r="K2" s="8">
        <f t="shared" si="0"/>
        <v>2029</v>
      </c>
      <c r="L2" s="8">
        <f t="shared" si="0"/>
        <v>2030</v>
      </c>
      <c r="M2" s="8">
        <f t="shared" si="0"/>
        <v>2031</v>
      </c>
      <c r="N2" s="8">
        <f t="shared" si="0"/>
        <v>2032</v>
      </c>
      <c r="O2" s="8">
        <f t="shared" si="0"/>
        <v>2033</v>
      </c>
      <c r="P2" s="8">
        <f t="shared" si="0"/>
        <v>2034</v>
      </c>
      <c r="Q2" s="8">
        <f t="shared" si="0"/>
        <v>2035</v>
      </c>
      <c r="R2" s="8">
        <f t="shared" si="0"/>
        <v>2036</v>
      </c>
      <c r="S2" s="8">
        <f t="shared" si="0"/>
        <v>2037</v>
      </c>
      <c r="T2" s="8">
        <f t="shared" si="0"/>
        <v>2038</v>
      </c>
      <c r="U2" s="8">
        <f t="shared" si="0"/>
        <v>2039</v>
      </c>
      <c r="V2" s="8">
        <f t="shared" si="0"/>
        <v>2040</v>
      </c>
      <c r="W2" s="111">
        <f t="shared" si="0"/>
        <v>2041</v>
      </c>
      <c r="X2" s="111">
        <f t="shared" si="0"/>
        <v>2042</v>
      </c>
      <c r="Y2" s="111">
        <f t="shared" si="0"/>
        <v>2043</v>
      </c>
      <c r="Z2" s="111">
        <f t="shared" si="0"/>
        <v>2044</v>
      </c>
      <c r="AA2" s="111">
        <f t="shared" si="0"/>
        <v>2045</v>
      </c>
      <c r="AB2" s="111">
        <f t="shared" si="0"/>
        <v>2046</v>
      </c>
      <c r="AC2" s="111">
        <f t="shared" si="0"/>
        <v>2047</v>
      </c>
      <c r="AD2" s="111">
        <f t="shared" si="0"/>
        <v>2048</v>
      </c>
      <c r="AE2" s="111">
        <f t="shared" si="0"/>
        <v>2049</v>
      </c>
      <c r="AF2" s="111">
        <f t="shared" si="0"/>
        <v>2050</v>
      </c>
    </row>
    <row r="3" spans="1:32" ht="14" customHeight="1" x14ac:dyDescent="0.35">
      <c r="A3" t="s">
        <v>91</v>
      </c>
      <c r="B3" t="s">
        <v>92</v>
      </c>
      <c r="C3" t="s">
        <v>93</v>
      </c>
      <c r="D3" s="112">
        <f>D5</f>
        <v>211000</v>
      </c>
      <c r="E3" s="22">
        <f>[2]Overview_Jul22!P91</f>
        <v>244343.66393787588</v>
      </c>
      <c r="F3" s="22">
        <f>[2]Overview_Jul22!Q91</f>
        <v>277687.32787575177</v>
      </c>
      <c r="G3" s="22">
        <f>[2]Overview_Jul22!R91</f>
        <v>288585.83383244305</v>
      </c>
      <c r="H3" s="22">
        <f>[2]Overview_Jul22!S91</f>
        <v>297761.69026058237</v>
      </c>
      <c r="I3" s="22">
        <f>[2]Overview_Jul22!T91</f>
        <v>306659.40568058094</v>
      </c>
      <c r="J3" s="22">
        <f>[2]Overview_Jul22!U91</f>
        <v>315551.43395974918</v>
      </c>
      <c r="K3" s="22">
        <f>[2]Overview_Jul22!V91</f>
        <v>324489.23247146135</v>
      </c>
      <c r="L3" s="22">
        <f>[2]Overview_Jul22!W91</f>
        <v>333331.21353134146</v>
      </c>
      <c r="M3" s="22">
        <f>[2]Overview_Jul22!X91</f>
        <v>342240.28327733453</v>
      </c>
      <c r="N3" s="22">
        <f>[2]Overview_Jul22!Y91</f>
        <v>350765.0877764764</v>
      </c>
      <c r="O3" s="22">
        <f>[2]Overview_Jul22!Z91</f>
        <v>357951.16829981678</v>
      </c>
      <c r="P3" s="22">
        <f>[2]Overview_Jul22!AA91</f>
        <v>364123.93543166592</v>
      </c>
      <c r="Q3" s="22">
        <f>[2]Overview_Jul22!AB91</f>
        <v>369785.78694165283</v>
      </c>
      <c r="R3" s="22">
        <f>[2]Overview_Jul22!AC91</f>
        <v>374976.80148280755</v>
      </c>
      <c r="S3" s="22">
        <f>[2]Overview_Jul22!AD91</f>
        <v>379742.10387833958</v>
      </c>
      <c r="T3" s="22">
        <f>[2]Overview_Jul22!AE91</f>
        <v>384173.02195944794</v>
      </c>
      <c r="U3" s="22">
        <f>[2]Overview_Jul22!AF91</f>
        <v>388316.68135650246</v>
      </c>
      <c r="V3" s="22">
        <f>[2]Overview_Jul22!AG91</f>
        <v>392117.63598652533</v>
      </c>
      <c r="W3" s="112">
        <f>V3*($V3/$U3)</f>
        <v>395955.79544650554</v>
      </c>
      <c r="X3" s="112">
        <f t="shared" ref="X3:AF3" si="1">W3*($V3/$U3)</f>
        <v>399831.52390794927</v>
      </c>
      <c r="Y3" s="112">
        <f t="shared" si="1"/>
        <v>403745.18910697731</v>
      </c>
      <c r="Z3" s="112">
        <f t="shared" si="1"/>
        <v>407697.16237921675</v>
      </c>
      <c r="AA3" s="112">
        <f t="shared" si="1"/>
        <v>411687.81869503384</v>
      </c>
      <c r="AB3" s="112">
        <f t="shared" si="1"/>
        <v>415717.53669511195</v>
      </c>
      <c r="AC3" s="112">
        <f t="shared" si="1"/>
        <v>419786.69872637762</v>
      </c>
      <c r="AD3" s="112">
        <f t="shared" si="1"/>
        <v>423895.6908782784</v>
      </c>
      <c r="AE3" s="112">
        <f t="shared" si="1"/>
        <v>428044.90301941562</v>
      </c>
      <c r="AF3" s="112">
        <f t="shared" si="1"/>
        <v>432234.72883453593</v>
      </c>
    </row>
    <row r="4" spans="1:32" x14ac:dyDescent="0.35">
      <c r="A4" t="s">
        <v>94</v>
      </c>
      <c r="B4" t="s">
        <v>92</v>
      </c>
      <c r="C4" t="s">
        <v>93</v>
      </c>
      <c r="D4" s="112">
        <f>D5</f>
        <v>211000</v>
      </c>
      <c r="E4" s="22">
        <f>[2]Overview_Jul22!P124</f>
        <v>250095.17852691701</v>
      </c>
      <c r="F4" s="22">
        <f>[2]Overview_Jul22!Q124</f>
        <v>289190.35705383401</v>
      </c>
      <c r="G4" s="22">
        <f>[2]Overview_Jul22!R124</f>
        <v>301694.49458510097</v>
      </c>
      <c r="H4" s="22">
        <f>[2]Overview_Jul22!S124</f>
        <v>312634.70239240979</v>
      </c>
      <c r="I4" s="22">
        <f>[2]Overview_Jul22!T124</f>
        <v>323310.32120077655</v>
      </c>
      <c r="J4" s="22">
        <f>[2]Overview_Jul22!U124</f>
        <v>333951.10301348096</v>
      </c>
      <c r="K4" s="22">
        <f>[2]Overview_Jul22!V124</f>
        <v>344724.06224007631</v>
      </c>
      <c r="L4" s="22">
        <f>[2]Overview_Jul22!W124</f>
        <v>355192.16353501892</v>
      </c>
      <c r="M4" s="22">
        <f>[2]Overview_Jul22!X124</f>
        <v>365306.43794934248</v>
      </c>
      <c r="N4" s="22">
        <f>[2]Overview_Jul22!Y124</f>
        <v>375710.43954683864</v>
      </c>
      <c r="O4" s="22">
        <f>[2]Overview_Jul22!Z124</f>
        <v>386695.9675795025</v>
      </c>
      <c r="P4" s="22">
        <f>[2]Overview_Jul22!AA124</f>
        <v>398339.14179022127</v>
      </c>
      <c r="Q4" s="22">
        <f>[2]Overview_Jul22!AB124</f>
        <v>410508.93786113919</v>
      </c>
      <c r="R4" s="22">
        <f>[2]Overview_Jul22!AC124</f>
        <v>422464.46242350945</v>
      </c>
      <c r="S4" s="22">
        <f>[2]Overview_Jul22!AD124</f>
        <v>433588.95893254387</v>
      </c>
      <c r="T4" s="22">
        <f>[2]Overview_Jul22!AE124</f>
        <v>443962.36100517539</v>
      </c>
      <c r="U4" s="22">
        <f>[2]Overview_Jul22!AF124</f>
        <v>453631.02420740458</v>
      </c>
      <c r="V4" s="22">
        <f>[2]Overview_Jul22!AG124</f>
        <v>462688.35801718559</v>
      </c>
      <c r="W4" s="112">
        <f t="shared" ref="W4:AF8" si="2">V4*($V4/$U4)</f>
        <v>471926.53328481253</v>
      </c>
      <c r="X4" s="112">
        <f t="shared" si="2"/>
        <v>481349.16074536066</v>
      </c>
      <c r="Y4" s="112">
        <f t="shared" si="2"/>
        <v>490959.92322693061</v>
      </c>
      <c r="Z4" s="112">
        <f t="shared" si="2"/>
        <v>500762.5770900792</v>
      </c>
      <c r="AA4" s="112">
        <f t="shared" si="2"/>
        <v>510760.95369599084</v>
      </c>
      <c r="AB4" s="112">
        <f t="shared" si="2"/>
        <v>520958.96090396255</v>
      </c>
      <c r="AC4" s="112">
        <f t="shared" si="2"/>
        <v>531360.58459878841</v>
      </c>
      <c r="AD4" s="112">
        <f t="shared" si="2"/>
        <v>541969.89024864009</v>
      </c>
      <c r="AE4" s="112">
        <f t="shared" si="2"/>
        <v>552791.02449405263</v>
      </c>
      <c r="AF4" s="112">
        <f t="shared" si="2"/>
        <v>563828.21676863637</v>
      </c>
    </row>
    <row r="5" spans="1:32" x14ac:dyDescent="0.35">
      <c r="A5" t="s">
        <v>42</v>
      </c>
      <c r="B5" t="s">
        <v>92</v>
      </c>
      <c r="C5" t="s">
        <v>93</v>
      </c>
      <c r="D5" s="22">
        <f>[2]Overview_Jul22!O58</f>
        <v>211000</v>
      </c>
      <c r="E5" s="22">
        <f>[2]Overview_Jul22!P58</f>
        <v>251037.990340438</v>
      </c>
      <c r="F5" s="22">
        <f>[2]Overview_Jul22!Q58</f>
        <v>291075.980680876</v>
      </c>
      <c r="G5" s="22">
        <f>[2]Overview_Jul22!R58</f>
        <v>309072.42968743923</v>
      </c>
      <c r="H5" s="22">
        <f>[2]Overview_Jul22!S58</f>
        <v>326477.67764576402</v>
      </c>
      <c r="I5" s="22">
        <f>[2]Overview_Jul22!T58</f>
        <v>343379.88084889075</v>
      </c>
      <c r="J5" s="22">
        <f>[2]Overview_Jul22!U58</f>
        <v>360149.24931471073</v>
      </c>
      <c r="K5" s="22">
        <f>[2]Overview_Jul22!V58</f>
        <v>377049.5947027544</v>
      </c>
      <c r="L5" s="22">
        <f>[2]Overview_Jul22!W58</f>
        <v>393397.78289905109</v>
      </c>
      <c r="M5" s="22">
        <f>[2]Overview_Jul22!X58</f>
        <v>409433.94136267371</v>
      </c>
      <c r="N5" s="22">
        <f>[2]Overview_Jul22!Y58</f>
        <v>426318.15563796164</v>
      </c>
      <c r="O5" s="22">
        <f>[2]Overview_Jul22!Z58</f>
        <v>444306.19991726533</v>
      </c>
      <c r="P5" s="22">
        <f>[2]Overview_Jul22!AA58</f>
        <v>463536.08562890661</v>
      </c>
      <c r="Q5" s="22">
        <f>[2]Overview_Jul22!AB58</f>
        <v>482834.75979725446</v>
      </c>
      <c r="R5" s="22">
        <f>[2]Overview_Jul22!AC58</f>
        <v>501042.12380529515</v>
      </c>
      <c r="S5" s="22">
        <f>[2]Overview_Jul22!AD58</f>
        <v>518160.47559357958</v>
      </c>
      <c r="T5" s="22">
        <f>[2]Overview_Jul22!AE58</f>
        <v>534281.27591656381</v>
      </c>
      <c r="U5" s="22">
        <f>[2]Overview_Jul22!AF58</f>
        <v>549471.75807573285</v>
      </c>
      <c r="V5" s="22">
        <f>[2]Overview_Jul22!AG58</f>
        <v>563828.37566448434</v>
      </c>
      <c r="W5" s="112">
        <f t="shared" si="2"/>
        <v>578560.10346692812</v>
      </c>
      <c r="X5" s="112">
        <f t="shared" si="2"/>
        <v>593676.74237603531</v>
      </c>
      <c r="Y5" s="112">
        <f t="shared" si="2"/>
        <v>609188.34936285648</v>
      </c>
      <c r="Z5" s="112">
        <f t="shared" si="2"/>
        <v>625105.24416733859</v>
      </c>
      <c r="AA5" s="112">
        <f t="shared" si="2"/>
        <v>641438.01616395987</v>
      </c>
      <c r="AB5" s="112">
        <f t="shared" si="2"/>
        <v>658197.53140675079</v>
      </c>
      <c r="AC5" s="112">
        <f t="shared" si="2"/>
        <v>675394.93985838688</v>
      </c>
      <c r="AD5" s="112">
        <f t="shared" si="2"/>
        <v>693041.68280816416</v>
      </c>
      <c r="AE5" s="112">
        <f t="shared" si="2"/>
        <v>711149.50048379123</v>
      </c>
      <c r="AF5" s="112">
        <f t="shared" si="2"/>
        <v>729730.43986206269</v>
      </c>
    </row>
    <row r="6" spans="1:32" x14ac:dyDescent="0.35">
      <c r="A6" t="s">
        <v>95</v>
      </c>
      <c r="B6" t="s">
        <v>92</v>
      </c>
      <c r="C6" t="s">
        <v>93</v>
      </c>
      <c r="D6" s="112">
        <f>D5</f>
        <v>211000</v>
      </c>
      <c r="E6" s="22">
        <f>[2]Overview_Jul22!P157</f>
        <v>274029.33013633627</v>
      </c>
      <c r="F6" s="22">
        <f>[2]Overview_Jul22!Q157</f>
        <v>337058.6602726726</v>
      </c>
      <c r="G6" s="22">
        <f>[2]Overview_Jul22!R157</f>
        <v>372303.36149241962</v>
      </c>
      <c r="H6" s="22">
        <f>[2]Overview_Jul22!S157</f>
        <v>406547.33802557341</v>
      </c>
      <c r="I6" s="22">
        <f>[2]Overview_Jul22!T157</f>
        <v>436430.53771069983</v>
      </c>
      <c r="J6" s="22">
        <f>[2]Overview_Jul22!U157</f>
        <v>463299.37554273341</v>
      </c>
      <c r="K6" s="22">
        <f>[2]Overview_Jul22!V157</f>
        <v>487206.61542072089</v>
      </c>
      <c r="L6" s="22">
        <f>[2]Overview_Jul22!W157</f>
        <v>505895.56727572152</v>
      </c>
      <c r="M6" s="22">
        <f>[2]Overview_Jul22!X157</f>
        <v>520052.02983273938</v>
      </c>
      <c r="N6" s="22">
        <f>[2]Overview_Jul22!Y157</f>
        <v>531306.83683581918</v>
      </c>
      <c r="O6" s="22">
        <f>[2]Overview_Jul22!Z157</f>
        <v>540095.31873072102</v>
      </c>
      <c r="P6" s="22">
        <f>[2]Overview_Jul22!AA157</f>
        <v>547540.48195430753</v>
      </c>
      <c r="Q6" s="22">
        <f>[2]Overview_Jul22!AB157</f>
        <v>554851.76024100697</v>
      </c>
      <c r="R6" s="22">
        <f>[2]Overview_Jul22!AC157</f>
        <v>562594.20901285985</v>
      </c>
      <c r="S6" s="22">
        <f>[2]Overview_Jul22!AD157</f>
        <v>570833.02076013922</v>
      </c>
      <c r="T6" s="22">
        <f>[2]Overview_Jul22!AE157</f>
        <v>579934.48369339493</v>
      </c>
      <c r="U6" s="22">
        <f>[2]Overview_Jul22!AF157</f>
        <v>589852.08974862332</v>
      </c>
      <c r="V6" s="22">
        <f>[2]Overview_Jul22!AG157</f>
        <v>600024.35016331275</v>
      </c>
      <c r="W6" s="112">
        <f t="shared" si="2"/>
        <v>610372.03571210383</v>
      </c>
      <c r="X6" s="112">
        <f t="shared" si="2"/>
        <v>620898.17167909467</v>
      </c>
      <c r="Y6" s="112">
        <f t="shared" si="2"/>
        <v>631605.83552074688</v>
      </c>
      <c r="Z6" s="112">
        <f t="shared" si="2"/>
        <v>642498.1577656212</v>
      </c>
      <c r="AA6" s="112">
        <f t="shared" si="2"/>
        <v>653578.32292962936</v>
      </c>
      <c r="AB6" s="112">
        <f t="shared" si="2"/>
        <v>664849.57044706971</v>
      </c>
      <c r="AC6" s="112">
        <f t="shared" si="2"/>
        <v>676315.1956177192</v>
      </c>
      <c r="AD6" s="112">
        <f t="shared" si="2"/>
        <v>687978.55057025817</v>
      </c>
      <c r="AE6" s="112">
        <f t="shared" si="2"/>
        <v>699843.04524231015</v>
      </c>
      <c r="AF6" s="112">
        <f t="shared" si="2"/>
        <v>711912.14837738255</v>
      </c>
    </row>
    <row r="7" spans="1:32" x14ac:dyDescent="0.35">
      <c r="W7" s="113"/>
      <c r="X7" s="113"/>
      <c r="Y7" s="113"/>
      <c r="Z7" s="113"/>
      <c r="AA7" s="113"/>
      <c r="AB7" s="113"/>
      <c r="AC7" s="113"/>
      <c r="AD7" s="113"/>
      <c r="AE7" s="113"/>
      <c r="AF7" s="113"/>
    </row>
    <row r="8" spans="1:32" x14ac:dyDescent="0.35">
      <c r="A8" t="s">
        <v>91</v>
      </c>
      <c r="B8" t="s">
        <v>96</v>
      </c>
      <c r="C8" t="s">
        <v>93</v>
      </c>
      <c r="D8" s="112">
        <f>D10</f>
        <v>9700</v>
      </c>
      <c r="E8" s="22">
        <f>[2]Overview_Jul22!P92</f>
        <v>11652.053053005393</v>
      </c>
      <c r="F8" s="22">
        <f>[2]Overview_Jul22!Q92</f>
        <v>13078.324497196572</v>
      </c>
      <c r="G8" s="22">
        <f>[2]Overview_Jul22!R92</f>
        <v>14430.842813024745</v>
      </c>
      <c r="H8" s="22">
        <f>[2]Overview_Jul22!S92</f>
        <v>15848.892561394736</v>
      </c>
      <c r="I8" s="22">
        <f>[2]Overview_Jul22!T92</f>
        <v>17266.448563850179</v>
      </c>
      <c r="J8" s="22">
        <f>[2]Overview_Jul22!U92</f>
        <v>18687.700225424564</v>
      </c>
      <c r="K8" s="22">
        <f>[2]Overview_Jul22!V92</f>
        <v>20110.702439082994</v>
      </c>
      <c r="L8" s="22">
        <f>[2]Overview_Jul22!W92</f>
        <v>21512.927768202269</v>
      </c>
      <c r="M8" s="22">
        <f>[2]Overview_Jul22!X92</f>
        <v>22918.0800565145</v>
      </c>
      <c r="N8" s="22">
        <f>[2]Overview_Jul22!Y92</f>
        <v>24273.606213604129</v>
      </c>
      <c r="O8" s="22">
        <f>[2]Overview_Jul22!Z92</f>
        <v>25443.606741985692</v>
      </c>
      <c r="P8" s="22">
        <f>[2]Overview_Jul22!AA92</f>
        <v>26461.510752920542</v>
      </c>
      <c r="Q8" s="22">
        <f>[2]Overview_Jul22!AB92</f>
        <v>27396.588761464474</v>
      </c>
      <c r="R8" s="22">
        <f>[2]Overview_Jul22!AC92</f>
        <v>28250.71674083731</v>
      </c>
      <c r="S8" s="22">
        <f>[2]Overview_Jul22!AD92</f>
        <v>29031.362762975903</v>
      </c>
      <c r="T8" s="22">
        <f>[2]Overview_Jul22!AE92</f>
        <v>29755.582245319292</v>
      </c>
      <c r="U8" s="22">
        <f>[2]Overview_Jul22!AF92</f>
        <v>30431.746938367905</v>
      </c>
      <c r="V8" s="22">
        <f>[2]Overview_Jul22!AG92</f>
        <v>31051.732437021426</v>
      </c>
      <c r="W8" s="112">
        <f t="shared" si="2"/>
        <v>31684.348890424902</v>
      </c>
      <c r="X8" s="112">
        <f t="shared" ref="X8:AF8" si="3">W8*($V8/$U8)</f>
        <v>32329.853628819514</v>
      </c>
      <c r="Y8" s="112">
        <f t="shared" si="3"/>
        <v>32988.509225031368</v>
      </c>
      <c r="Z8" s="112">
        <f t="shared" si="3"/>
        <v>33660.583601278602</v>
      </c>
      <c r="AA8" s="112">
        <f t="shared" si="3"/>
        <v>34346.350138154463</v>
      </c>
      <c r="AB8" s="112">
        <f t="shared" si="3"/>
        <v>35046.087785830699</v>
      </c>
      <c r="AC8" s="112">
        <f t="shared" si="3"/>
        <v>35760.081177526488</v>
      </c>
      <c r="AD8" s="112">
        <f t="shared" si="3"/>
        <v>36488.620745289081</v>
      </c>
      <c r="AE8" s="112">
        <f t="shared" si="3"/>
        <v>37232.002838133223</v>
      </c>
      <c r="AF8" s="112">
        <f t="shared" si="3"/>
        <v>37990.52984258745</v>
      </c>
    </row>
    <row r="9" spans="1:32" x14ac:dyDescent="0.35">
      <c r="A9" t="s">
        <v>94</v>
      </c>
      <c r="B9" t="s">
        <v>96</v>
      </c>
      <c r="C9" t="s">
        <v>93</v>
      </c>
      <c r="D9" s="112">
        <f>D10</f>
        <v>9700</v>
      </c>
      <c r="E9" s="22">
        <f>[2]Overview_Jul22!P125</f>
        <v>11684.158915538328</v>
      </c>
      <c r="F9" s="22">
        <f>[2]Overview_Jul22!Q125</f>
        <v>13351.3963589825</v>
      </c>
      <c r="G9" s="22">
        <f>[2]Overview_Jul22!R125</f>
        <v>15096.644159280526</v>
      </c>
      <c r="H9" s="22">
        <f>[2]Overview_Jul22!S125</f>
        <v>17022.516405316273</v>
      </c>
      <c r="I9" s="22">
        <f>[2]Overview_Jul22!T125</f>
        <v>18947.614053905418</v>
      </c>
      <c r="J9" s="22">
        <f>[2]Overview_Jul22!U125</f>
        <v>20848.209436465095</v>
      </c>
      <c r="K9" s="22">
        <f>[2]Overview_Jul22!V125</f>
        <v>22753.231377473116</v>
      </c>
      <c r="L9" s="22">
        <f>[2]Overview_Jul22!W125</f>
        <v>24629.694186504697</v>
      </c>
      <c r="M9" s="22">
        <f>[2]Overview_Jul22!X125</f>
        <v>26494.202048029045</v>
      </c>
      <c r="N9" s="22">
        <f>[2]Overview_Jul22!Y125</f>
        <v>28429.641926029344</v>
      </c>
      <c r="O9" s="22">
        <f>[2]Overview_Jul22!Z125</f>
        <v>30481.806635163819</v>
      </c>
      <c r="P9" s="22">
        <f>[2]Overview_Jul22!AA125</f>
        <v>32678.79222726759</v>
      </c>
      <c r="Q9" s="22">
        <f>[2]Overview_Jul22!AB125</f>
        <v>34988.945898921411</v>
      </c>
      <c r="R9" s="22">
        <f>[2]Overview_Jul22!AC125</f>
        <v>37249.432339447623</v>
      </c>
      <c r="S9" s="22">
        <f>[2]Overview_Jul22!AD125</f>
        <v>39339.939807601317</v>
      </c>
      <c r="T9" s="22">
        <f>[2]Overview_Jul22!AE125</f>
        <v>41287.070310998388</v>
      </c>
      <c r="U9" s="22">
        <f>[2]Overview_Jul22!AF125</f>
        <v>43102.308473300669</v>
      </c>
      <c r="V9" s="22">
        <f>[2]Overview_Jul22!AG125</f>
        <v>44801.654548002771</v>
      </c>
      <c r="W9" s="112">
        <f t="shared" ref="W9:AF9" si="4">V9*($V9/$U9)</f>
        <v>46567.998822659625</v>
      </c>
      <c r="X9" s="112">
        <f t="shared" si="4"/>
        <v>48403.982759692568</v>
      </c>
      <c r="Y9" s="112">
        <f t="shared" si="4"/>
        <v>50312.351963480898</v>
      </c>
      <c r="Z9" s="112">
        <f t="shared" si="4"/>
        <v>52295.960286249341</v>
      </c>
      <c r="AA9" s="112">
        <f t="shared" si="4"/>
        <v>54357.774095833673</v>
      </c>
      <c r="AB9" s="112">
        <f t="shared" si="4"/>
        <v>56500.87671170674</v>
      </c>
      <c r="AC9" s="112">
        <f t="shared" si="4"/>
        <v>58728.4730158987</v>
      </c>
      <c r="AD9" s="112">
        <f t="shared" si="4"/>
        <v>61043.894245706753</v>
      </c>
      <c r="AE9" s="112">
        <f t="shared" si="4"/>
        <v>63450.602975361675</v>
      </c>
      <c r="AF9" s="112">
        <f t="shared" si="4"/>
        <v>65952.19829410089</v>
      </c>
    </row>
    <row r="10" spans="1:32" x14ac:dyDescent="0.35">
      <c r="A10" t="s">
        <v>42</v>
      </c>
      <c r="B10" t="s">
        <v>96</v>
      </c>
      <c r="C10" t="s">
        <v>93</v>
      </c>
      <c r="D10" s="22">
        <f>[2]Overview_Jul22!O59</f>
        <v>9700</v>
      </c>
      <c r="E10" s="22">
        <f>[2]Overview_Jul22!P59</f>
        <v>10581.156903450346</v>
      </c>
      <c r="F10" s="22">
        <f>[2]Overview_Jul22!Q59</f>
        <v>12407.080258408248</v>
      </c>
      <c r="G10" s="22">
        <f>[2]Overview_Jul22!R59</f>
        <v>15179.70295118363</v>
      </c>
      <c r="H10" s="22">
        <f>[2]Overview_Jul22!S59</f>
        <v>18343.979904275908</v>
      </c>
      <c r="I10" s="22">
        <f>[2]Overview_Jul22!T59</f>
        <v>21447.735094832256</v>
      </c>
      <c r="J10" s="22">
        <f>[2]Overview_Jul22!U59</f>
        <v>24489.172793103604</v>
      </c>
      <c r="K10" s="22">
        <f>[2]Overview_Jul22!V59</f>
        <v>27515.274215480691</v>
      </c>
      <c r="L10" s="22">
        <f>[2]Overview_Jul22!W59</f>
        <v>30431.14538836939</v>
      </c>
      <c r="M10" s="22">
        <f>[2]Overview_Jul22!X59</f>
        <v>33284.476289129721</v>
      </c>
      <c r="N10" s="22">
        <f>[2]Overview_Jul22!Y59</f>
        <v>36269.107239701036</v>
      </c>
      <c r="O10" s="22">
        <f>[2]Overview_Jul22!Z59</f>
        <v>39450.897643892255</v>
      </c>
      <c r="P10" s="22">
        <f>[2]Overview_Jul22!AA59</f>
        <v>42873.87234505696</v>
      </c>
      <c r="Q10" s="22">
        <f>[2]Overview_Jul22!AB59</f>
        <v>46309.336247491708</v>
      </c>
      <c r="R10" s="22">
        <f>[2]Overview_Jul22!AC59</f>
        <v>49507.194091150275</v>
      </c>
      <c r="S10" s="22">
        <f>[2]Overview_Jul22!AD59</f>
        <v>52463.766819714445</v>
      </c>
      <c r="T10" s="22">
        <f>[2]Overview_Jul22!AE59</f>
        <v>55219.352478179077</v>
      </c>
      <c r="U10" s="22">
        <f>[2]Overview_Jul22!AF59</f>
        <v>57791.732741273903</v>
      </c>
      <c r="V10" s="22">
        <f>[2]Overview_Jul22!AG59</f>
        <v>60197.471482240246</v>
      </c>
      <c r="W10" s="112">
        <f t="shared" ref="W10:AF10" si="5">V10*($V10/$U10)</f>
        <v>62703.355669886587</v>
      </c>
      <c r="X10" s="112">
        <f t="shared" si="5"/>
        <v>65313.554131991259</v>
      </c>
      <c r="Y10" s="112">
        <f t="shared" si="5"/>
        <v>68032.409235176558</v>
      </c>
      <c r="Z10" s="112">
        <f t="shared" si="5"/>
        <v>70864.444108937168</v>
      </c>
      <c r="AA10" s="112">
        <f t="shared" si="5"/>
        <v>73814.370170388502</v>
      </c>
      <c r="AB10" s="112">
        <f t="shared" si="5"/>
        <v>76887.09496225325</v>
      </c>
      <c r="AC10" s="112">
        <f t="shared" si="5"/>
        <v>80087.730317125519</v>
      </c>
      <c r="AD10" s="112">
        <f t="shared" si="5"/>
        <v>83421.600861594779</v>
      </c>
      <c r="AE10" s="112">
        <f t="shared" si="5"/>
        <v>86894.252874377213</v>
      </c>
      <c r="AF10" s="112">
        <f t="shared" si="5"/>
        <v>90511.463513190931</v>
      </c>
    </row>
    <row r="11" spans="1:32" x14ac:dyDescent="0.35">
      <c r="A11" t="s">
        <v>95</v>
      </c>
      <c r="B11" t="s">
        <v>96</v>
      </c>
      <c r="C11" t="s">
        <v>93</v>
      </c>
      <c r="D11" s="112">
        <f>D10</f>
        <v>9700</v>
      </c>
      <c r="E11" s="22">
        <f>[2]Overview_Jul22!P158</f>
        <v>13141.545592392848</v>
      </c>
      <c r="F11" s="22">
        <f>[2]Overview_Jul22!Q158</f>
        <v>17008.359510410908</v>
      </c>
      <c r="G11" s="22">
        <f>[2]Overview_Jul22!R158</f>
        <v>21839.669843150565</v>
      </c>
      <c r="H11" s="22">
        <f>[2]Overview_Jul22!S158</f>
        <v>26883.144735261936</v>
      </c>
      <c r="I11" s="22">
        <f>[2]Overview_Jul22!T158</f>
        <v>31346.219936219495</v>
      </c>
      <c r="J11" s="22">
        <f>[2]Overview_Jul22!U158</f>
        <v>35293.718921468419</v>
      </c>
      <c r="K11" s="22">
        <f>[2]Overview_Jul22!V158</f>
        <v>38755.456201511122</v>
      </c>
      <c r="L11" s="22">
        <f>[2]Overview_Jul22!W158</f>
        <v>41497.126493015385</v>
      </c>
      <c r="M11" s="22">
        <f>[2]Overview_Jul22!X158</f>
        <v>43624.173313140869</v>
      </c>
      <c r="N11" s="22">
        <f>[2]Overview_Jul22!Y158</f>
        <v>45352.665150257919</v>
      </c>
      <c r="O11" s="22">
        <f>[2]Overview_Jul22!Z158</f>
        <v>46729.787466854534</v>
      </c>
      <c r="P11" s="22">
        <f>[2]Overview_Jul22!AA158</f>
        <v>47895.135575340435</v>
      </c>
      <c r="Q11" s="22">
        <f>[2]Overview_Jul22!AB158</f>
        <v>49030.38250470272</v>
      </c>
      <c r="R11" s="22">
        <f>[2]Overview_Jul22!AC158</f>
        <v>50221.995343819217</v>
      </c>
      <c r="S11" s="22">
        <f>[2]Overview_Jul22!AD158</f>
        <v>51476.407440336814</v>
      </c>
      <c r="T11" s="22">
        <f>[2]Overview_Jul22!AE158</f>
        <v>52842.578385366716</v>
      </c>
      <c r="U11" s="22">
        <f>[2]Overview_Jul22!AF158</f>
        <v>54317.936526927821</v>
      </c>
      <c r="V11" s="22">
        <f>[2]Overview_Jul22!AG158</f>
        <v>55827.713167394904</v>
      </c>
      <c r="W11" s="112">
        <f t="shared" ref="W11:AF11" si="6">V11*($V11/$U11)</f>
        <v>57379.454316270188</v>
      </c>
      <c r="X11" s="112">
        <f t="shared" si="6"/>
        <v>58974.32638447747</v>
      </c>
      <c r="Y11" s="112">
        <f t="shared" si="6"/>
        <v>60613.528203538212</v>
      </c>
      <c r="Z11" s="112">
        <f t="shared" si="6"/>
        <v>62298.291926707774</v>
      </c>
      <c r="AA11" s="112">
        <f t="shared" si="6"/>
        <v>64029.883955158904</v>
      </c>
      <c r="AB11" s="112">
        <f t="shared" si="6"/>
        <v>65809.605889908635</v>
      </c>
      <c r="AC11" s="112">
        <f t="shared" si="6"/>
        <v>67638.795510204189</v>
      </c>
      <c r="AD11" s="112">
        <f t="shared" si="6"/>
        <v>69518.827779103274</v>
      </c>
      <c r="AE11" s="112">
        <f t="shared" si="6"/>
        <v>71451.115877004646</v>
      </c>
      <c r="AF11" s="112">
        <f t="shared" si="6"/>
        <v>73437.112263905874</v>
      </c>
    </row>
    <row r="14" spans="1:32" x14ac:dyDescent="0.35">
      <c r="A14" s="8" t="s">
        <v>97</v>
      </c>
      <c r="D14" s="113" t="s">
        <v>98</v>
      </c>
      <c r="E14" s="113"/>
      <c r="F14" s="113"/>
    </row>
    <row r="15" spans="1:32" x14ac:dyDescent="0.35">
      <c r="A15" t="s">
        <v>91</v>
      </c>
    </row>
    <row r="16" spans="1:32" x14ac:dyDescent="0.35">
      <c r="A16" t="s">
        <v>94</v>
      </c>
    </row>
    <row r="17" spans="1:6" x14ac:dyDescent="0.35">
      <c r="A17" t="s">
        <v>42</v>
      </c>
    </row>
    <row r="18" spans="1:6" x14ac:dyDescent="0.35">
      <c r="A18" t="s">
        <v>95</v>
      </c>
    </row>
    <row r="21" spans="1:6" x14ac:dyDescent="0.35">
      <c r="A21" t="s">
        <v>99</v>
      </c>
      <c r="B21" t="s">
        <v>78</v>
      </c>
      <c r="C21" t="s">
        <v>79</v>
      </c>
      <c r="D21" t="s">
        <v>80</v>
      </c>
      <c r="F21" t="s">
        <v>82</v>
      </c>
    </row>
    <row r="22" spans="1:6" x14ac:dyDescent="0.35">
      <c r="A22" t="s">
        <v>83</v>
      </c>
      <c r="B22" t="s">
        <v>100</v>
      </c>
      <c r="C22" t="s">
        <v>101</v>
      </c>
      <c r="D22" s="93">
        <v>44852</v>
      </c>
      <c r="F22" s="94" t="s">
        <v>102</v>
      </c>
    </row>
  </sheetData>
  <hyperlinks>
    <hyperlink ref="F22" r:id="rId1" xr:uid="{3677AB28-5552-4B27-9DE2-898187A9A2D7}"/>
  </hyperlinks>
  <pageMargins left="0.7" right="0.7" top="0.75" bottom="0.75" header="0.3" footer="0.3"/>
  <pageSetup paperSize="9" orientation="portrait" r:id="rId2"/>
  <headerFooter>
    <oddFooter>&amp;L&amp;1#&amp;"Calibri"&amp;8&amp;K000000For Official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D02A6-690A-45F2-9188-84AF789F48FE}">
  <sheetPr>
    <tabColor theme="9"/>
  </sheetPr>
  <dimension ref="B1:L20"/>
  <sheetViews>
    <sheetView zoomScale="115" zoomScaleNormal="115" workbookViewId="0">
      <selection activeCell="G12" sqref="G12"/>
    </sheetView>
  </sheetViews>
  <sheetFormatPr defaultRowHeight="14.5" x14ac:dyDescent="0.35"/>
  <cols>
    <col min="1" max="1" width="4.6328125" customWidth="1"/>
    <col min="2" max="2" width="22.54296875" customWidth="1"/>
    <col min="3" max="3" width="15.90625" customWidth="1"/>
    <col min="4" max="4" width="14" customWidth="1"/>
    <col min="5" max="5" width="12.36328125" customWidth="1"/>
    <col min="6" max="6" width="13.36328125" customWidth="1"/>
    <col min="7" max="7" width="36.6328125" customWidth="1"/>
    <col min="8" max="8" width="14.90625" customWidth="1"/>
    <col min="9" max="9" width="15.6328125" customWidth="1"/>
    <col min="10" max="10" width="13.08984375" customWidth="1"/>
    <col min="11" max="11" width="15.36328125" customWidth="1"/>
    <col min="12" max="12" width="12" bestFit="1" customWidth="1"/>
  </cols>
  <sheetData>
    <row r="1" spans="2:12" ht="15" thickBot="1" x14ac:dyDescent="0.4"/>
    <row r="2" spans="2:12" ht="43.5" x14ac:dyDescent="0.35">
      <c r="B2" s="96" t="s">
        <v>63</v>
      </c>
      <c r="C2" s="96" t="s">
        <v>103</v>
      </c>
      <c r="D2" s="96" t="s">
        <v>104</v>
      </c>
      <c r="E2" s="96" t="s">
        <v>105</v>
      </c>
      <c r="F2" s="96" t="s">
        <v>106</v>
      </c>
      <c r="G2" s="96" t="s">
        <v>107</v>
      </c>
      <c r="H2" s="96" t="s">
        <v>108</v>
      </c>
      <c r="I2" s="96" t="s">
        <v>109</v>
      </c>
      <c r="J2" s="96" t="s">
        <v>105</v>
      </c>
      <c r="K2" s="96" t="s">
        <v>106</v>
      </c>
      <c r="L2" s="96" t="s">
        <v>110</v>
      </c>
    </row>
    <row r="3" spans="2:12" x14ac:dyDescent="0.35">
      <c r="B3" s="31" t="s">
        <v>15</v>
      </c>
      <c r="C3">
        <f>'Feeder inputs'!B2*'Feeder inputs'!$G2</f>
        <v>66</v>
      </c>
      <c r="D3">
        <f>'Feeder inputs'!C2*'Feeder inputs'!$G2</f>
        <v>20.25</v>
      </c>
      <c r="E3">
        <f>C3*'Feeder inputs'!H2</f>
        <v>330</v>
      </c>
      <c r="F3">
        <f>D3*'Feeder inputs'!I2</f>
        <v>243</v>
      </c>
      <c r="G3">
        <f>SUM(E3:F3)</f>
        <v>573</v>
      </c>
      <c r="H3">
        <f>'Feeder inputs'!B2*'Feeder inputs'!$J2</f>
        <v>0</v>
      </c>
      <c r="I3">
        <f>'Feeder inputs'!C2*'Feeder inputs'!$J2</f>
        <v>0</v>
      </c>
      <c r="J3">
        <f>'Feeder inputs'!H2*'Intrinsic hosting capacity'!H3</f>
        <v>0</v>
      </c>
      <c r="K3">
        <f>'Feeder inputs'!I2*'Intrinsic hosting capacity'!I3</f>
        <v>0</v>
      </c>
      <c r="L3" s="30">
        <f>IF(J3+K3=0, 1000000000, J3+K3)</f>
        <v>1000000000</v>
      </c>
    </row>
    <row r="4" spans="2:12" x14ac:dyDescent="0.35">
      <c r="B4" s="33" t="s">
        <v>16</v>
      </c>
      <c r="C4">
        <f>'Feeder inputs'!B3*'Feeder inputs'!$G3</f>
        <v>53.199999999999996</v>
      </c>
      <c r="D4">
        <f>'Feeder inputs'!C3*'Feeder inputs'!$G3</f>
        <v>10.45</v>
      </c>
      <c r="E4">
        <f>C4*'Feeder inputs'!H3</f>
        <v>266</v>
      </c>
      <c r="F4">
        <f>D4*'Feeder inputs'!I3</f>
        <v>125.39999999999999</v>
      </c>
      <c r="G4">
        <f t="shared" ref="G4:G20" si="0">SUM(E4:F4)</f>
        <v>391.4</v>
      </c>
      <c r="H4">
        <f>'Feeder inputs'!B3*'Feeder inputs'!$J3</f>
        <v>0</v>
      </c>
      <c r="I4">
        <f>'Feeder inputs'!C3*'Feeder inputs'!$J3</f>
        <v>0</v>
      </c>
      <c r="J4">
        <f>'Feeder inputs'!H3*'Intrinsic hosting capacity'!H4</f>
        <v>0</v>
      </c>
      <c r="K4">
        <f>'Feeder inputs'!I3*'Intrinsic hosting capacity'!I4</f>
        <v>0</v>
      </c>
      <c r="L4" s="30">
        <f t="shared" ref="L4:L20" si="1">IF(J4+K4=0, 1000000000, J4+K4)</f>
        <v>1000000000</v>
      </c>
    </row>
    <row r="5" spans="2:12" x14ac:dyDescent="0.35">
      <c r="B5" s="33" t="s">
        <v>17</v>
      </c>
      <c r="C5">
        <f>'Feeder inputs'!B4*'Feeder inputs'!$G4</f>
        <v>14.4</v>
      </c>
      <c r="D5">
        <f>'Feeder inputs'!C4*'Feeder inputs'!$G4</f>
        <v>5.8500000000000005</v>
      </c>
      <c r="E5">
        <f>C5*'Feeder inputs'!H4</f>
        <v>72</v>
      </c>
      <c r="F5">
        <f>D5*'Feeder inputs'!I4</f>
        <v>70.2</v>
      </c>
      <c r="G5">
        <f t="shared" si="0"/>
        <v>142.19999999999999</v>
      </c>
      <c r="H5">
        <f>'Feeder inputs'!B4*'Feeder inputs'!$J4</f>
        <v>0</v>
      </c>
      <c r="I5">
        <f>'Feeder inputs'!C4*'Feeder inputs'!$J4</f>
        <v>0</v>
      </c>
      <c r="J5">
        <f>'Feeder inputs'!H4*'Intrinsic hosting capacity'!H5</f>
        <v>0</v>
      </c>
      <c r="K5">
        <f>'Feeder inputs'!I4*'Intrinsic hosting capacity'!I5</f>
        <v>0</v>
      </c>
      <c r="L5" s="30">
        <f t="shared" si="1"/>
        <v>1000000000</v>
      </c>
    </row>
    <row r="6" spans="2:12" x14ac:dyDescent="0.35">
      <c r="B6" s="33" t="s">
        <v>18</v>
      </c>
      <c r="C6">
        <f>'Feeder inputs'!B5*'Feeder inputs'!$G5</f>
        <v>13.299999999999999</v>
      </c>
      <c r="D6">
        <f>'Feeder inputs'!C5*'Feeder inputs'!$G5</f>
        <v>38</v>
      </c>
      <c r="E6">
        <f>C6*'Feeder inputs'!H5</f>
        <v>66.5</v>
      </c>
      <c r="F6">
        <f>D6*'Feeder inputs'!I5</f>
        <v>456</v>
      </c>
      <c r="G6">
        <f t="shared" si="0"/>
        <v>522.5</v>
      </c>
      <c r="H6">
        <f>'Feeder inputs'!B5*'Feeder inputs'!$J5</f>
        <v>0</v>
      </c>
      <c r="I6">
        <f>'Feeder inputs'!C5*'Feeder inputs'!$J5</f>
        <v>0</v>
      </c>
      <c r="J6">
        <f>'Feeder inputs'!H5*'Intrinsic hosting capacity'!H6</f>
        <v>0</v>
      </c>
      <c r="K6">
        <f>'Feeder inputs'!I5*'Intrinsic hosting capacity'!I6</f>
        <v>0</v>
      </c>
      <c r="L6" s="30">
        <f t="shared" si="1"/>
        <v>1000000000</v>
      </c>
    </row>
    <row r="7" spans="2:12" x14ac:dyDescent="0.35">
      <c r="B7" s="33" t="s">
        <v>19</v>
      </c>
      <c r="C7">
        <f>'Feeder inputs'!B6*'Feeder inputs'!$G6</f>
        <v>57.949999999999996</v>
      </c>
      <c r="D7">
        <f>'Feeder inputs'!C6*'Feeder inputs'!$G6</f>
        <v>2.8499999999999996</v>
      </c>
      <c r="E7">
        <f>C7*'Feeder inputs'!H6</f>
        <v>289.75</v>
      </c>
      <c r="F7">
        <f>D7*'Feeder inputs'!I6</f>
        <v>34.199999999999996</v>
      </c>
      <c r="G7">
        <f t="shared" si="0"/>
        <v>323.95</v>
      </c>
      <c r="H7">
        <f>'Feeder inputs'!B6*'Feeder inputs'!$J6</f>
        <v>0</v>
      </c>
      <c r="I7">
        <f>'Feeder inputs'!C6*'Feeder inputs'!$J6</f>
        <v>0</v>
      </c>
      <c r="J7">
        <f>'Feeder inputs'!H6*'Intrinsic hosting capacity'!H7</f>
        <v>0</v>
      </c>
      <c r="K7">
        <f>'Feeder inputs'!I6*'Intrinsic hosting capacity'!I7</f>
        <v>0</v>
      </c>
      <c r="L7" s="30">
        <f t="shared" si="1"/>
        <v>1000000000</v>
      </c>
    </row>
    <row r="8" spans="2:12" x14ac:dyDescent="0.35">
      <c r="B8" s="33" t="s">
        <v>20</v>
      </c>
      <c r="C8">
        <f>'Feeder inputs'!B7*'Feeder inputs'!$G7</f>
        <v>74</v>
      </c>
      <c r="D8">
        <f>'Feeder inputs'!C7*'Feeder inputs'!$G7</f>
        <v>0</v>
      </c>
      <c r="E8">
        <f>C8*'Feeder inputs'!H7</f>
        <v>370</v>
      </c>
      <c r="F8">
        <f>D8*'Feeder inputs'!I7</f>
        <v>0</v>
      </c>
      <c r="G8">
        <f t="shared" si="0"/>
        <v>370</v>
      </c>
      <c r="H8">
        <f>'Feeder inputs'!B7*'Feeder inputs'!$J7</f>
        <v>0</v>
      </c>
      <c r="I8">
        <f>'Feeder inputs'!C7*'Feeder inputs'!$J7</f>
        <v>0</v>
      </c>
      <c r="J8">
        <f>'Feeder inputs'!H7*'Intrinsic hosting capacity'!H8</f>
        <v>0</v>
      </c>
      <c r="K8">
        <f>'Feeder inputs'!I7*'Intrinsic hosting capacity'!I8</f>
        <v>0</v>
      </c>
      <c r="L8" s="30">
        <f t="shared" si="1"/>
        <v>1000000000</v>
      </c>
    </row>
    <row r="9" spans="2:12" x14ac:dyDescent="0.35">
      <c r="B9" s="33" t="s">
        <v>18</v>
      </c>
      <c r="C9">
        <f>'Feeder inputs'!B8*'Feeder inputs'!$G8</f>
        <v>18.899999999999999</v>
      </c>
      <c r="D9">
        <f>'Feeder inputs'!C8*'Feeder inputs'!$G8</f>
        <v>0</v>
      </c>
      <c r="E9">
        <f>C9*'Feeder inputs'!H8</f>
        <v>94.5</v>
      </c>
      <c r="F9">
        <f>D9*'Feeder inputs'!I8</f>
        <v>0</v>
      </c>
      <c r="G9">
        <f t="shared" si="0"/>
        <v>94.5</v>
      </c>
      <c r="H9">
        <f>'Feeder inputs'!B8*'Feeder inputs'!$J8</f>
        <v>0</v>
      </c>
      <c r="I9">
        <f>'Feeder inputs'!C8*'Feeder inputs'!$J8</f>
        <v>0</v>
      </c>
      <c r="J9">
        <f>'Feeder inputs'!H8*'Intrinsic hosting capacity'!H9</f>
        <v>0</v>
      </c>
      <c r="K9">
        <f>'Feeder inputs'!I8*'Intrinsic hosting capacity'!I9</f>
        <v>0</v>
      </c>
      <c r="L9" s="30">
        <f t="shared" si="1"/>
        <v>1000000000</v>
      </c>
    </row>
    <row r="10" spans="2:12" x14ac:dyDescent="0.35">
      <c r="B10" s="33" t="s">
        <v>18</v>
      </c>
      <c r="C10">
        <f>'Feeder inputs'!B9*'Feeder inputs'!$G9</f>
        <v>69</v>
      </c>
      <c r="D10">
        <f>'Feeder inputs'!C9*'Feeder inputs'!$G9</f>
        <v>2</v>
      </c>
      <c r="E10">
        <f>C10*'Feeder inputs'!H9</f>
        <v>345</v>
      </c>
      <c r="F10">
        <f>D10*'Feeder inputs'!I9</f>
        <v>24</v>
      </c>
      <c r="G10">
        <f t="shared" si="0"/>
        <v>369</v>
      </c>
      <c r="H10">
        <f>'Feeder inputs'!B9*'Feeder inputs'!$J9</f>
        <v>0</v>
      </c>
      <c r="I10">
        <f>'Feeder inputs'!C9*'Feeder inputs'!$J9</f>
        <v>0</v>
      </c>
      <c r="J10">
        <f>'Feeder inputs'!H9*'Intrinsic hosting capacity'!H10</f>
        <v>0</v>
      </c>
      <c r="K10">
        <f>'Feeder inputs'!I9*'Intrinsic hosting capacity'!I10</f>
        <v>0</v>
      </c>
      <c r="L10" s="30">
        <f t="shared" si="1"/>
        <v>1000000000</v>
      </c>
    </row>
    <row r="11" spans="2:12" x14ac:dyDescent="0.35">
      <c r="B11" s="33" t="s">
        <v>18</v>
      </c>
      <c r="C11">
        <f>'Feeder inputs'!B10*'Feeder inputs'!$G10</f>
        <v>35</v>
      </c>
      <c r="D11">
        <f>'Feeder inputs'!C10*'Feeder inputs'!$G10</f>
        <v>0</v>
      </c>
      <c r="E11">
        <f>C11*'Feeder inputs'!H10</f>
        <v>175</v>
      </c>
      <c r="F11">
        <f>D11*'Feeder inputs'!I10</f>
        <v>0</v>
      </c>
      <c r="G11">
        <f t="shared" si="0"/>
        <v>175</v>
      </c>
      <c r="H11">
        <f>'Feeder inputs'!B10*'Feeder inputs'!$J10</f>
        <v>0</v>
      </c>
      <c r="I11">
        <f>'Feeder inputs'!C10*'Feeder inputs'!$J10</f>
        <v>0</v>
      </c>
      <c r="J11">
        <f>'Feeder inputs'!H10*'Intrinsic hosting capacity'!H11</f>
        <v>0</v>
      </c>
      <c r="K11">
        <f>'Feeder inputs'!I10*'Intrinsic hosting capacity'!I11</f>
        <v>0</v>
      </c>
      <c r="L11" s="30">
        <f t="shared" si="1"/>
        <v>1000000000</v>
      </c>
    </row>
    <row r="12" spans="2:12" ht="15" thickBot="1" x14ac:dyDescent="0.4">
      <c r="B12" s="34" t="s">
        <v>21</v>
      </c>
      <c r="C12">
        <f>'Feeder inputs'!B11*'Feeder inputs'!$G11</f>
        <v>51.6</v>
      </c>
      <c r="D12">
        <f>'Feeder inputs'!C11*'Feeder inputs'!$G11</f>
        <v>0</v>
      </c>
      <c r="E12">
        <f>C12*'Feeder inputs'!H11</f>
        <v>258</v>
      </c>
      <c r="F12">
        <f>D12*'Feeder inputs'!I11</f>
        <v>0</v>
      </c>
      <c r="G12">
        <f t="shared" si="0"/>
        <v>258</v>
      </c>
      <c r="H12">
        <f>'Feeder inputs'!B11*'Feeder inputs'!$J11</f>
        <v>96.75</v>
      </c>
      <c r="I12">
        <f>'Feeder inputs'!C11*'Feeder inputs'!$J11</f>
        <v>0</v>
      </c>
      <c r="J12">
        <f>'Feeder inputs'!H11*'Intrinsic hosting capacity'!H12</f>
        <v>483.75</v>
      </c>
      <c r="K12">
        <f>'Feeder inputs'!I11*'Intrinsic hosting capacity'!I12</f>
        <v>0</v>
      </c>
      <c r="L12" s="30">
        <f t="shared" si="1"/>
        <v>483.75</v>
      </c>
    </row>
    <row r="13" spans="2:12" x14ac:dyDescent="0.35">
      <c r="B13" s="33" t="s">
        <v>22</v>
      </c>
      <c r="C13">
        <f>'Feeder inputs'!B12*'Feeder inputs'!$G12</f>
        <v>45.6</v>
      </c>
      <c r="D13">
        <f>'Feeder inputs'!C12*'Feeder inputs'!$G12</f>
        <v>0</v>
      </c>
      <c r="E13">
        <f>C13*'Feeder inputs'!H12</f>
        <v>228</v>
      </c>
      <c r="F13">
        <f>D13*'Feeder inputs'!I12</f>
        <v>0</v>
      </c>
      <c r="G13">
        <f t="shared" si="0"/>
        <v>228</v>
      </c>
      <c r="H13">
        <f>'Feeder inputs'!B12*'Feeder inputs'!$J12</f>
        <v>120</v>
      </c>
      <c r="I13">
        <f>'Feeder inputs'!C12*'Feeder inputs'!$J12</f>
        <v>0</v>
      </c>
      <c r="J13">
        <f>'Feeder inputs'!H12*'Intrinsic hosting capacity'!H13</f>
        <v>600</v>
      </c>
      <c r="K13">
        <f>'Feeder inputs'!I12*'Intrinsic hosting capacity'!I13</f>
        <v>0</v>
      </c>
      <c r="L13" s="30">
        <f t="shared" si="1"/>
        <v>600</v>
      </c>
    </row>
    <row r="14" spans="2:12" x14ac:dyDescent="0.35">
      <c r="B14" s="33" t="s">
        <v>76</v>
      </c>
      <c r="C14">
        <f>'Feeder inputs'!B13*'Feeder inputs'!$G13</f>
        <v>34.5</v>
      </c>
      <c r="D14">
        <f>'Feeder inputs'!C13*'Feeder inputs'!$G13</f>
        <v>0</v>
      </c>
      <c r="E14">
        <f>C14*'Feeder inputs'!H13</f>
        <v>172.5</v>
      </c>
      <c r="F14">
        <f>D14*'Feeder inputs'!I13</f>
        <v>0</v>
      </c>
      <c r="G14">
        <f t="shared" si="0"/>
        <v>172.5</v>
      </c>
      <c r="H14">
        <f>'Feeder inputs'!B13*'Feeder inputs'!$J13</f>
        <v>0</v>
      </c>
      <c r="I14">
        <f>'Feeder inputs'!C13*'Feeder inputs'!$J13</f>
        <v>0</v>
      </c>
      <c r="J14">
        <f>'Feeder inputs'!H13*'Intrinsic hosting capacity'!H14</f>
        <v>0</v>
      </c>
      <c r="K14">
        <f>'Feeder inputs'!I13*'Intrinsic hosting capacity'!I14</f>
        <v>0</v>
      </c>
      <c r="L14" s="30">
        <f t="shared" si="1"/>
        <v>1000000000</v>
      </c>
    </row>
    <row r="15" spans="2:12" x14ac:dyDescent="0.35">
      <c r="B15" s="33" t="s">
        <v>24</v>
      </c>
      <c r="C15">
        <f>'Feeder inputs'!B14*'Feeder inputs'!$G14</f>
        <v>77</v>
      </c>
      <c r="D15">
        <f>'Feeder inputs'!C14*'Feeder inputs'!$G14</f>
        <v>0</v>
      </c>
      <c r="E15">
        <f>C15*'Feeder inputs'!H14</f>
        <v>385</v>
      </c>
      <c r="F15">
        <f>D15*'Feeder inputs'!I14</f>
        <v>0</v>
      </c>
      <c r="G15">
        <f t="shared" si="0"/>
        <v>385</v>
      </c>
      <c r="H15">
        <f>'Feeder inputs'!B14*'Feeder inputs'!$J14</f>
        <v>0</v>
      </c>
      <c r="I15">
        <f>'Feeder inputs'!C14*'Feeder inputs'!$J14</f>
        <v>0</v>
      </c>
      <c r="J15">
        <f>'Feeder inputs'!H14*'Intrinsic hosting capacity'!H15</f>
        <v>0</v>
      </c>
      <c r="K15">
        <f>'Feeder inputs'!I14*'Intrinsic hosting capacity'!I15</f>
        <v>0</v>
      </c>
      <c r="L15" s="30">
        <f t="shared" si="1"/>
        <v>1000000000</v>
      </c>
    </row>
    <row r="16" spans="2:12" x14ac:dyDescent="0.35">
      <c r="B16" s="33" t="s">
        <v>25</v>
      </c>
      <c r="C16">
        <f>'Feeder inputs'!B15*'Feeder inputs'!$G15</f>
        <v>116</v>
      </c>
      <c r="D16">
        <f>'Feeder inputs'!C15*'Feeder inputs'!$G15</f>
        <v>0</v>
      </c>
      <c r="E16">
        <f>C16*'Feeder inputs'!H15</f>
        <v>580</v>
      </c>
      <c r="F16">
        <f>D16*'Feeder inputs'!I15</f>
        <v>0</v>
      </c>
      <c r="G16">
        <f t="shared" si="0"/>
        <v>580</v>
      </c>
      <c r="H16">
        <f>'Feeder inputs'!B15*'Feeder inputs'!$J15</f>
        <v>0</v>
      </c>
      <c r="I16">
        <f>'Feeder inputs'!C15*'Feeder inputs'!$J15</f>
        <v>0</v>
      </c>
      <c r="J16">
        <f>'Feeder inputs'!H15*'Intrinsic hosting capacity'!H16</f>
        <v>0</v>
      </c>
      <c r="K16">
        <f>'Feeder inputs'!I15*'Intrinsic hosting capacity'!I16</f>
        <v>0</v>
      </c>
      <c r="L16" s="30">
        <f t="shared" si="1"/>
        <v>1000000000</v>
      </c>
    </row>
    <row r="17" spans="2:12" x14ac:dyDescent="0.35">
      <c r="B17" s="33" t="s">
        <v>26</v>
      </c>
      <c r="C17">
        <f>'Feeder inputs'!B16*'Feeder inputs'!$G16</f>
        <v>102</v>
      </c>
      <c r="D17">
        <f>'Feeder inputs'!C16*'Feeder inputs'!$G16</f>
        <v>0</v>
      </c>
      <c r="E17">
        <f>C17*'Feeder inputs'!H16</f>
        <v>510</v>
      </c>
      <c r="F17">
        <f>D17*'Feeder inputs'!I16</f>
        <v>0</v>
      </c>
      <c r="G17">
        <f t="shared" si="0"/>
        <v>510</v>
      </c>
      <c r="H17">
        <f>'Feeder inputs'!B16*'Feeder inputs'!$J16</f>
        <v>0</v>
      </c>
      <c r="I17">
        <f>'Feeder inputs'!C16*'Feeder inputs'!$J16</f>
        <v>0</v>
      </c>
      <c r="J17">
        <f>'Feeder inputs'!H16*'Intrinsic hosting capacity'!H17</f>
        <v>0</v>
      </c>
      <c r="K17">
        <f>'Feeder inputs'!I16*'Intrinsic hosting capacity'!I17</f>
        <v>0</v>
      </c>
      <c r="L17" s="30">
        <f t="shared" si="1"/>
        <v>1000000000</v>
      </c>
    </row>
    <row r="18" spans="2:12" x14ac:dyDescent="0.35">
      <c r="B18" s="33" t="s">
        <v>27</v>
      </c>
      <c r="C18">
        <f>'Feeder inputs'!B17*'Feeder inputs'!$G17</f>
        <v>4.2</v>
      </c>
      <c r="D18">
        <f>'Feeder inputs'!C17*'Feeder inputs'!$G17</f>
        <v>0</v>
      </c>
      <c r="E18">
        <f>C18*'Feeder inputs'!H17</f>
        <v>21</v>
      </c>
      <c r="F18">
        <f>D18*'Feeder inputs'!I17</f>
        <v>0</v>
      </c>
      <c r="G18">
        <f t="shared" si="0"/>
        <v>21</v>
      </c>
      <c r="H18">
        <f>'Feeder inputs'!B17*'Feeder inputs'!$J17</f>
        <v>0</v>
      </c>
      <c r="I18">
        <f>'Feeder inputs'!C17*'Feeder inputs'!$J17</f>
        <v>0</v>
      </c>
      <c r="J18">
        <f>'Feeder inputs'!H17*'Intrinsic hosting capacity'!H18</f>
        <v>0</v>
      </c>
      <c r="K18">
        <f>'Feeder inputs'!I17*'Intrinsic hosting capacity'!I18</f>
        <v>0</v>
      </c>
      <c r="L18" s="30">
        <f t="shared" si="1"/>
        <v>1000000000</v>
      </c>
    </row>
    <row r="19" spans="2:12" x14ac:dyDescent="0.35">
      <c r="B19" s="33" t="s">
        <v>28</v>
      </c>
      <c r="C19">
        <f>'Feeder inputs'!B18*'Feeder inputs'!$G18</f>
        <v>110</v>
      </c>
      <c r="D19">
        <f>'Feeder inputs'!C18*'Feeder inputs'!$G18</f>
        <v>0</v>
      </c>
      <c r="E19">
        <f>C19*'Feeder inputs'!H18</f>
        <v>550</v>
      </c>
      <c r="F19">
        <f>D19*'Feeder inputs'!I18</f>
        <v>0</v>
      </c>
      <c r="G19">
        <f t="shared" si="0"/>
        <v>550</v>
      </c>
      <c r="H19">
        <f>'Feeder inputs'!B18*'Feeder inputs'!$J18</f>
        <v>0</v>
      </c>
      <c r="I19">
        <f>'Feeder inputs'!C18*'Feeder inputs'!$J18</f>
        <v>0</v>
      </c>
      <c r="J19">
        <f>'Feeder inputs'!H18*'Intrinsic hosting capacity'!H19</f>
        <v>0</v>
      </c>
      <c r="K19">
        <f>'Feeder inputs'!I18*'Intrinsic hosting capacity'!I19</f>
        <v>0</v>
      </c>
      <c r="L19" s="30">
        <f t="shared" si="1"/>
        <v>1000000000</v>
      </c>
    </row>
    <row r="20" spans="2:12" ht="15" thickBot="1" x14ac:dyDescent="0.4">
      <c r="B20" s="95" t="s">
        <v>29</v>
      </c>
      <c r="C20" s="36">
        <f>'Feeder inputs'!B19*'Feeder inputs'!$G19</f>
        <v>21</v>
      </c>
      <c r="D20" s="36">
        <f>'Feeder inputs'!C19*'Feeder inputs'!$G19</f>
        <v>0</v>
      </c>
      <c r="E20" s="36">
        <f>C20*'Feeder inputs'!H19</f>
        <v>105</v>
      </c>
      <c r="F20" s="36">
        <f>D20*'Feeder inputs'!I19</f>
        <v>0</v>
      </c>
      <c r="G20" s="36">
        <f t="shared" si="0"/>
        <v>105</v>
      </c>
      <c r="H20" s="36">
        <f>'Feeder inputs'!B19*'Feeder inputs'!$J19</f>
        <v>0</v>
      </c>
      <c r="I20" s="36">
        <f>'Feeder inputs'!C19*'Feeder inputs'!$J19</f>
        <v>0</v>
      </c>
      <c r="J20" s="36">
        <f>'Feeder inputs'!H19*'Intrinsic hosting capacity'!H20</f>
        <v>0</v>
      </c>
      <c r="K20" s="36">
        <f>'Feeder inputs'!I19*'Intrinsic hosting capacity'!I20</f>
        <v>0</v>
      </c>
      <c r="L20" s="38">
        <f t="shared" si="1"/>
        <v>1000000000</v>
      </c>
    </row>
  </sheetData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C3680-80BE-47B2-AEF1-DDFAF7FBA491}">
  <sheetPr>
    <tabColor theme="9"/>
  </sheetPr>
  <dimension ref="A1:AF112"/>
  <sheetViews>
    <sheetView topLeftCell="A40" zoomScale="70" zoomScaleNormal="70" workbookViewId="0">
      <selection activeCell="E67" sqref="E67"/>
    </sheetView>
  </sheetViews>
  <sheetFormatPr defaultRowHeight="14.5" x14ac:dyDescent="0.35"/>
  <cols>
    <col min="1" max="1" width="15.6328125" customWidth="1"/>
    <col min="2" max="3" width="22" customWidth="1"/>
    <col min="4" max="4" width="12.36328125" customWidth="1"/>
  </cols>
  <sheetData>
    <row r="1" spans="1:32" x14ac:dyDescent="0.35">
      <c r="A1" s="8" t="s">
        <v>41</v>
      </c>
      <c r="B1" s="8" t="str">
        <f>Scenario!E2</f>
        <v>Step change</v>
      </c>
      <c r="C1" s="8"/>
      <c r="D1" s="8" t="s">
        <v>111</v>
      </c>
      <c r="E1" s="15">
        <f>INDEX('Growth inputs'!E$3:E$6, MATCH(Scenario!$E$2, 'Growth inputs'!$A$3:$A$6, 0))/INDEX('Growth inputs'!D$3:D$6, MATCH(Scenario!$E$2, 'Growth inputs'!$A$3:$A$6, 0))-1</f>
        <v>0.18975350872245489</v>
      </c>
      <c r="F1" s="15">
        <f>INDEX('Growth inputs'!F$3:F$6, MATCH(Scenario!$E$2, 'Growth inputs'!$A$3:$A$6, 0))/INDEX('Growth inputs'!E$3:E$6, MATCH(Scenario!$E$2, 'Growth inputs'!$A$3:$A$6, 0))-1</f>
        <v>0.15948976601566023</v>
      </c>
      <c r="G1" s="15">
        <f>INDEX('Growth inputs'!G$3:G$6, MATCH(Scenario!$E$2, 'Growth inputs'!$A$3:$A$6, 0))/INDEX('Growth inputs'!F$3:F$6, MATCH(Scenario!$E$2, 'Growth inputs'!$A$3:$A$6, 0))-1</f>
        <v>6.1827324138757467E-2</v>
      </c>
      <c r="H1" s="15">
        <f>INDEX('Growth inputs'!H$3:H$6, MATCH(Scenario!$E$2, 'Growth inputs'!$A$3:$A$6, 0))/INDEX('Growth inputs'!G$3:G$6, MATCH(Scenario!$E$2, 'Growth inputs'!$A$3:$A$6, 0))-1</f>
        <v>5.6314463169446993E-2</v>
      </c>
      <c r="I1" s="15">
        <f>INDEX('Growth inputs'!I$3:I$6, MATCH(Scenario!$E$2, 'Growth inputs'!$A$3:$A$6, 0))/INDEX('Growth inputs'!H$3:H$6, MATCH(Scenario!$E$2, 'Growth inputs'!$A$3:$A$6, 0))-1</f>
        <v>5.177139008402909E-2</v>
      </c>
      <c r="J1" s="15">
        <f>INDEX('Growth inputs'!J$3:J$6, MATCH(Scenario!$E$2, 'Growth inputs'!$A$3:$A$6, 0))/INDEX('Growth inputs'!I$3:I$6, MATCH(Scenario!$E$2, 'Growth inputs'!$A$3:$A$6, 0))-1</f>
        <v>4.8836199792379631E-2</v>
      </c>
      <c r="K1" s="15">
        <f>INDEX('Growth inputs'!K$3:K$6, MATCH(Scenario!$E$2, 'Growth inputs'!$A$3:$A$6, 0))/INDEX('Growth inputs'!J$3:J$6, MATCH(Scenario!$E$2, 'Growth inputs'!$A$3:$A$6, 0))-1</f>
        <v>4.6925949228553199E-2</v>
      </c>
      <c r="L1" s="15">
        <f>INDEX('Growth inputs'!L$3:L$6, MATCH(Scenario!$E$2, 'Growth inputs'!$A$3:$A$6, 0))/INDEX('Growth inputs'!K$3:K$6, MATCH(Scenario!$E$2, 'Growth inputs'!$A$3:$A$6, 0))-1</f>
        <v>4.3358190609340763E-2</v>
      </c>
      <c r="M1" s="15">
        <f>INDEX('Growth inputs'!M$3:M$6, MATCH(Scenario!$E$2, 'Growth inputs'!$A$3:$A$6, 0))/INDEX('Growth inputs'!L$3:L$6, MATCH(Scenario!$E$2, 'Growth inputs'!$A$3:$A$6, 0))-1</f>
        <v>4.076321514942971E-2</v>
      </c>
      <c r="N1" s="15">
        <f>INDEX('Growth inputs'!N$3:N$6, MATCH(Scenario!$E$2, 'Growth inputs'!$A$3:$A$6, 0))/INDEX('Growth inputs'!M$3:M$6, MATCH(Scenario!$E$2, 'Growth inputs'!$A$3:$A$6, 0))-1</f>
        <v>4.1237944805196269E-2</v>
      </c>
      <c r="O1" s="15">
        <f>INDEX('Growth inputs'!O$3:O$6, MATCH(Scenario!$E$2, 'Growth inputs'!$A$3:$A$6, 0))/INDEX('Growth inputs'!N$3:N$6, MATCH(Scenario!$E$2, 'Growth inputs'!$A$3:$A$6, 0))-1</f>
        <v>4.2193943751669627E-2</v>
      </c>
      <c r="P1" s="15">
        <f>INDEX('Growth inputs'!P$3:P$6, MATCH(Scenario!$E$2, 'Growth inputs'!$A$3:$A$6, 0))/INDEX('Growth inputs'!O$3:O$6, MATCH(Scenario!$E$2, 'Growth inputs'!$A$3:$A$6, 0))-1</f>
        <v>4.3280705322640278E-2</v>
      </c>
      <c r="Q1" s="15">
        <f>INDEX('Growth inputs'!Q$3:Q$6, MATCH(Scenario!$E$2, 'Growth inputs'!$A$3:$A$6, 0))/INDEX('Growth inputs'!P$3:P$6, MATCH(Scenario!$E$2, 'Growth inputs'!$A$3:$A$6, 0))-1</f>
        <v>4.1633596103233694E-2</v>
      </c>
      <c r="R1" s="15">
        <f>INDEX('Growth inputs'!R$3:R$6, MATCH(Scenario!$E$2, 'Growth inputs'!$A$3:$A$6, 0))/INDEX('Growth inputs'!Q$3:Q$6, MATCH(Scenario!$E$2, 'Growth inputs'!$A$3:$A$6, 0))-1</f>
        <v>3.7709306628392003E-2</v>
      </c>
      <c r="S1" s="15">
        <f>INDEX('Growth inputs'!S$3:S$6, MATCH(Scenario!$E$2, 'Growth inputs'!$A$3:$A$6, 0))/INDEX('Growth inputs'!R$3:R$6, MATCH(Scenario!$E$2, 'Growth inputs'!$A$3:$A$6, 0))-1</f>
        <v>3.4165494226861881E-2</v>
      </c>
      <c r="T1" s="15">
        <f>INDEX('Growth inputs'!T$3:T$6, MATCH(Scenario!$E$2, 'Growth inputs'!$A$3:$A$6, 0))/INDEX('Growth inputs'!S$3:S$6, MATCH(Scenario!$E$2, 'Growth inputs'!$A$3:$A$6, 0))-1</f>
        <v>3.111159782018702E-2</v>
      </c>
      <c r="U1" s="15">
        <f>INDEX('Growth inputs'!U$3:U$6, MATCH(Scenario!$E$2, 'Growth inputs'!$A$3:$A$6, 0))/INDEX('Growth inputs'!T$3:T$6, MATCH(Scenario!$E$2, 'Growth inputs'!$A$3:$A$6, 0))-1</f>
        <v>2.8431619904907945E-2</v>
      </c>
      <c r="V1" s="15">
        <f>INDEX('Growth inputs'!V$3:V$6, MATCH(Scenario!$E$2, 'Growth inputs'!$A$3:$A$6, 0))/INDEX('Growth inputs'!U$3:U$6, MATCH(Scenario!$E$2, 'Growth inputs'!$A$3:$A$6, 0))-1</f>
        <v>2.6128035477253286E-2</v>
      </c>
      <c r="W1" s="15">
        <f>INDEX('Growth inputs'!W$3:W$6, MATCH(Scenario!$E$2, 'Growth inputs'!$A$3:$A$6, 0))/INDEX('Growth inputs'!V$3:V$6, MATCH(Scenario!$E$2, 'Growth inputs'!$A$3:$A$6, 0))-1</f>
        <v>2.6128035477253286E-2</v>
      </c>
      <c r="X1" s="15">
        <f>INDEX('Growth inputs'!X$3:X$6, MATCH(Scenario!$E$2, 'Growth inputs'!$A$3:$A$6, 0))/INDEX('Growth inputs'!W$3:W$6, MATCH(Scenario!$E$2, 'Growth inputs'!$A$3:$A$6, 0))-1</f>
        <v>2.6128035477253286E-2</v>
      </c>
      <c r="Y1" s="15">
        <f>INDEX('Growth inputs'!Y$3:Y$6, MATCH(Scenario!$E$2, 'Growth inputs'!$A$3:$A$6, 0))/INDEX('Growth inputs'!X$3:X$6, MATCH(Scenario!$E$2, 'Growth inputs'!$A$3:$A$6, 0))-1</f>
        <v>2.6128035477253286E-2</v>
      </c>
      <c r="Z1" s="15">
        <f>INDEX('Growth inputs'!Z$3:Z$6, MATCH(Scenario!$E$2, 'Growth inputs'!$A$3:$A$6, 0))/INDEX('Growth inputs'!Y$3:Y$6, MATCH(Scenario!$E$2, 'Growth inputs'!$A$3:$A$6, 0))-1</f>
        <v>2.6128035477253286E-2</v>
      </c>
      <c r="AA1" s="15">
        <f>INDEX('Growth inputs'!AA$3:AA$6, MATCH(Scenario!$E$2, 'Growth inputs'!$A$3:$A$6, 0))/INDEX('Growth inputs'!Z$3:Z$6, MATCH(Scenario!$E$2, 'Growth inputs'!$A$3:$A$6, 0))-1</f>
        <v>2.6128035477253286E-2</v>
      </c>
      <c r="AB1" s="15">
        <f>INDEX('Growth inputs'!AB$3:AB$6, MATCH(Scenario!$E$2, 'Growth inputs'!$A$3:$A$6, 0))/INDEX('Growth inputs'!AA$3:AA$6, MATCH(Scenario!$E$2, 'Growth inputs'!$A$3:$A$6, 0))-1</f>
        <v>2.6128035477253286E-2</v>
      </c>
      <c r="AC1" s="15">
        <f>INDEX('Growth inputs'!AC$3:AC$6, MATCH(Scenario!$E$2, 'Growth inputs'!$A$3:$A$6, 0))/INDEX('Growth inputs'!AB$3:AB$6, MATCH(Scenario!$E$2, 'Growth inputs'!$A$3:$A$6, 0))-1</f>
        <v>2.6128035477253286E-2</v>
      </c>
      <c r="AD1" s="15">
        <f>INDEX('Growth inputs'!AD$3:AD$6, MATCH(Scenario!$E$2, 'Growth inputs'!$A$3:$A$6, 0))/INDEX('Growth inputs'!AC$3:AC$6, MATCH(Scenario!$E$2, 'Growth inputs'!$A$3:$A$6, 0))-1</f>
        <v>2.6128035477253286E-2</v>
      </c>
      <c r="AE1" s="15">
        <f>INDEX('Growth inputs'!AE$3:AE$6, MATCH(Scenario!$E$2, 'Growth inputs'!$A$3:$A$6, 0))/INDEX('Growth inputs'!AD$3:AD$6, MATCH(Scenario!$E$2, 'Growth inputs'!$A$3:$A$6, 0))-1</f>
        <v>2.6128035477253286E-2</v>
      </c>
      <c r="AF1" s="15">
        <f>INDEX('Growth inputs'!AF$3:AF$6, MATCH(Scenario!$E$2, 'Growth inputs'!$A$3:$A$6, 0))/INDEX('Growth inputs'!AE$3:AE$6, MATCH(Scenario!$E$2, 'Growth inputs'!$A$3:$A$6, 0))-1</f>
        <v>2.6128035477253286E-2</v>
      </c>
    </row>
    <row r="2" spans="1:32" x14ac:dyDescent="0.35">
      <c r="A2" s="8" t="s">
        <v>112</v>
      </c>
      <c r="B2" s="8" t="s">
        <v>90</v>
      </c>
      <c r="C2" s="8"/>
      <c r="D2">
        <v>2022</v>
      </c>
      <c r="E2">
        <f>D2+1</f>
        <v>2023</v>
      </c>
      <c r="F2">
        <f t="shared" ref="F2:AF2" si="0">E2+1</f>
        <v>2024</v>
      </c>
      <c r="G2">
        <f t="shared" si="0"/>
        <v>2025</v>
      </c>
      <c r="H2">
        <f t="shared" si="0"/>
        <v>2026</v>
      </c>
      <c r="I2">
        <f t="shared" si="0"/>
        <v>2027</v>
      </c>
      <c r="J2">
        <f t="shared" si="0"/>
        <v>2028</v>
      </c>
      <c r="K2">
        <f t="shared" si="0"/>
        <v>2029</v>
      </c>
      <c r="L2">
        <f t="shared" si="0"/>
        <v>2030</v>
      </c>
      <c r="M2">
        <f t="shared" si="0"/>
        <v>2031</v>
      </c>
      <c r="N2">
        <f t="shared" si="0"/>
        <v>2032</v>
      </c>
      <c r="O2">
        <f t="shared" si="0"/>
        <v>2033</v>
      </c>
      <c r="P2">
        <f t="shared" si="0"/>
        <v>2034</v>
      </c>
      <c r="Q2">
        <f t="shared" si="0"/>
        <v>2035</v>
      </c>
      <c r="R2">
        <f t="shared" si="0"/>
        <v>2036</v>
      </c>
      <c r="S2">
        <f t="shared" si="0"/>
        <v>2037</v>
      </c>
      <c r="T2">
        <f t="shared" si="0"/>
        <v>2038</v>
      </c>
      <c r="U2">
        <f t="shared" si="0"/>
        <v>2039</v>
      </c>
      <c r="V2">
        <f t="shared" si="0"/>
        <v>2040</v>
      </c>
      <c r="W2">
        <f t="shared" si="0"/>
        <v>2041</v>
      </c>
      <c r="X2">
        <f t="shared" si="0"/>
        <v>2042</v>
      </c>
      <c r="Y2">
        <f t="shared" si="0"/>
        <v>2043</v>
      </c>
      <c r="Z2">
        <f t="shared" si="0"/>
        <v>2044</v>
      </c>
      <c r="AA2">
        <f t="shared" si="0"/>
        <v>2045</v>
      </c>
      <c r="AB2">
        <f t="shared" si="0"/>
        <v>2046</v>
      </c>
      <c r="AC2">
        <f t="shared" si="0"/>
        <v>2047</v>
      </c>
      <c r="AD2">
        <f t="shared" si="0"/>
        <v>2048</v>
      </c>
      <c r="AE2">
        <f t="shared" si="0"/>
        <v>2049</v>
      </c>
      <c r="AF2">
        <f t="shared" si="0"/>
        <v>2050</v>
      </c>
    </row>
    <row r="3" spans="1:32" x14ac:dyDescent="0.35">
      <c r="A3" s="1" t="s">
        <v>15</v>
      </c>
      <c r="B3" t="s">
        <v>92</v>
      </c>
      <c r="C3" t="s">
        <v>113</v>
      </c>
      <c r="D3">
        <f>'Feeder inputs'!D2</f>
        <v>1</v>
      </c>
      <c r="E3" s="21">
        <f>D3*(1+E$1)</f>
        <v>1.1897535087224549</v>
      </c>
      <c r="F3" s="21">
        <f t="shared" ref="F3:AF12" si="1">E3*(1+F$1)</f>
        <v>1.37950701744491</v>
      </c>
      <c r="G3" s="21">
        <f t="shared" si="1"/>
        <v>1.464798244964167</v>
      </c>
      <c r="H3" s="21">
        <f t="shared" si="1"/>
        <v>1.5472875717808721</v>
      </c>
      <c r="I3" s="21">
        <f t="shared" si="1"/>
        <v>1.6273928002317097</v>
      </c>
      <c r="J3" s="21">
        <f t="shared" si="1"/>
        <v>1.7068684801645058</v>
      </c>
      <c r="K3" s="21">
        <f t="shared" si="1"/>
        <v>1.7869649038045232</v>
      </c>
      <c r="L3" s="21">
        <f t="shared" si="1"/>
        <v>1.8644444687158821</v>
      </c>
      <c r="M3" s="21">
        <f t="shared" si="1"/>
        <v>1.9404452197283117</v>
      </c>
      <c r="N3" s="21">
        <f t="shared" si="1"/>
        <v>2.020465192596975</v>
      </c>
      <c r="O3" s="21">
        <f t="shared" si="1"/>
        <v>2.1057165872856181</v>
      </c>
      <c r="P3" s="21">
        <f t="shared" si="1"/>
        <v>2.1968534863929228</v>
      </c>
      <c r="Q3" s="21">
        <f t="shared" si="1"/>
        <v>2.2883163971433866</v>
      </c>
      <c r="R3" s="21">
        <f t="shared" si="1"/>
        <v>2.3746072218260439</v>
      </c>
      <c r="S3" s="21">
        <f t="shared" si="1"/>
        <v>2.455736851154406</v>
      </c>
      <c r="T3" s="21">
        <f t="shared" si="1"/>
        <v>2.5321387484197344</v>
      </c>
      <c r="U3" s="21">
        <f t="shared" si="1"/>
        <v>2.6041315548612936</v>
      </c>
      <c r="V3" s="21">
        <f t="shared" si="1"/>
        <v>2.6721723965141444</v>
      </c>
      <c r="W3" s="21">
        <f t="shared" si="1"/>
        <v>2.7419910116916029</v>
      </c>
      <c r="X3" s="21">
        <f t="shared" si="1"/>
        <v>2.8136338501233906</v>
      </c>
      <c r="Y3" s="21">
        <f t="shared" si="1"/>
        <v>2.8871485751794155</v>
      </c>
      <c r="Z3" s="21">
        <f t="shared" si="1"/>
        <v>2.9625840955798046</v>
      </c>
      <c r="AA3" s="21">
        <f t="shared" si="1"/>
        <v>3.03999059793346</v>
      </c>
      <c r="AB3" s="21">
        <f t="shared" si="1"/>
        <v>3.1194195801267819</v>
      </c>
      <c r="AC3" s="21">
        <f t="shared" si="1"/>
        <v>3.200923885584773</v>
      </c>
      <c r="AD3" s="21">
        <f t="shared" si="1"/>
        <v>3.2845577384273192</v>
      </c>
      <c r="AE3" s="21">
        <f t="shared" si="1"/>
        <v>3.3703767795440349</v>
      </c>
      <c r="AF3" s="21">
        <f t="shared" si="1"/>
        <v>3.4584381036116723</v>
      </c>
    </row>
    <row r="4" spans="1:32" x14ac:dyDescent="0.35">
      <c r="A4" s="2" t="s">
        <v>16</v>
      </c>
      <c r="B4" t="s">
        <v>92</v>
      </c>
      <c r="C4" t="s">
        <v>113</v>
      </c>
      <c r="D4">
        <f>'Feeder inputs'!D3</f>
        <v>12</v>
      </c>
      <c r="E4" s="21">
        <f t="shared" ref="E4:T20" si="2">D4*(1+E$1)</f>
        <v>14.277042104669459</v>
      </c>
      <c r="F4" s="21">
        <f t="shared" si="2"/>
        <v>16.554084209338921</v>
      </c>
      <c r="G4" s="21">
        <f t="shared" si="2"/>
        <v>17.577578939570007</v>
      </c>
      <c r="H4" s="21">
        <f t="shared" si="2"/>
        <v>18.567450861370467</v>
      </c>
      <c r="I4" s="21">
        <f t="shared" si="2"/>
        <v>19.52871360278052</v>
      </c>
      <c r="J4" s="21">
        <f t="shared" si="2"/>
        <v>20.48242176197407</v>
      </c>
      <c r="K4" s="21">
        <f t="shared" si="2"/>
        <v>21.44357884565428</v>
      </c>
      <c r="L4" s="21">
        <f t="shared" si="2"/>
        <v>22.373333624590586</v>
      </c>
      <c r="M4" s="21">
        <f t="shared" si="2"/>
        <v>23.285342636739742</v>
      </c>
      <c r="N4" s="21">
        <f t="shared" si="2"/>
        <v>24.245582311163698</v>
      </c>
      <c r="O4" s="21">
        <f t="shared" si="2"/>
        <v>25.268599047427415</v>
      </c>
      <c r="P4" s="21">
        <f t="shared" si="2"/>
        <v>26.362241836715068</v>
      </c>
      <c r="Q4" s="21">
        <f t="shared" si="2"/>
        <v>27.459796765720633</v>
      </c>
      <c r="R4" s="21">
        <f t="shared" si="2"/>
        <v>28.49528666191252</v>
      </c>
      <c r="S4" s="21">
        <f t="shared" si="2"/>
        <v>29.468842213852867</v>
      </c>
      <c r="T4" s="21">
        <f t="shared" si="2"/>
        <v>30.385664981036808</v>
      </c>
      <c r="U4" s="21">
        <f t="shared" si="1"/>
        <v>31.249578658335519</v>
      </c>
      <c r="V4" s="21">
        <f t="shared" si="1"/>
        <v>32.066068758169727</v>
      </c>
      <c r="W4" s="21">
        <f t="shared" si="1"/>
        <v>32.903892140299227</v>
      </c>
      <c r="X4" s="21">
        <f t="shared" si="1"/>
        <v>33.763606201480684</v>
      </c>
      <c r="Y4" s="21">
        <f t="shared" si="1"/>
        <v>34.64578290215298</v>
      </c>
      <c r="Z4" s="21">
        <f t="shared" si="1"/>
        <v>35.551009146957647</v>
      </c>
      <c r="AA4" s="21">
        <f t="shared" si="1"/>
        <v>36.479887175201512</v>
      </c>
      <c r="AB4" s="21">
        <f t="shared" si="1"/>
        <v>37.433034961521372</v>
      </c>
      <c r="AC4" s="21">
        <f t="shared" si="1"/>
        <v>38.411086627017262</v>
      </c>
      <c r="AD4" s="21">
        <f t="shared" si="1"/>
        <v>39.414692861127818</v>
      </c>
      <c r="AE4" s="21">
        <f t="shared" si="1"/>
        <v>40.444521354528405</v>
      </c>
      <c r="AF4" s="21">
        <f t="shared" si="1"/>
        <v>41.501257243340049</v>
      </c>
    </row>
    <row r="5" spans="1:32" x14ac:dyDescent="0.35">
      <c r="A5" s="2" t="s">
        <v>17</v>
      </c>
      <c r="B5" t="s">
        <v>92</v>
      </c>
      <c r="C5" t="s">
        <v>113</v>
      </c>
      <c r="D5">
        <f>'Feeder inputs'!D4</f>
        <v>9</v>
      </c>
      <c r="E5" s="21">
        <f t="shared" si="2"/>
        <v>10.707781578502093</v>
      </c>
      <c r="F5" s="21">
        <f t="shared" si="1"/>
        <v>12.415563157004188</v>
      </c>
      <c r="G5" s="21">
        <f t="shared" si="1"/>
        <v>13.183184204677501</v>
      </c>
      <c r="H5" s="21">
        <f t="shared" si="1"/>
        <v>13.925588146027847</v>
      </c>
      <c r="I5" s="21">
        <f t="shared" si="1"/>
        <v>14.646535202085387</v>
      </c>
      <c r="J5" s="21">
        <f t="shared" si="1"/>
        <v>15.36181632148055</v>
      </c>
      <c r="K5" s="21">
        <f t="shared" si="1"/>
        <v>16.082684134240704</v>
      </c>
      <c r="L5" s="21">
        <f t="shared" si="1"/>
        <v>16.780000218442932</v>
      </c>
      <c r="M5" s="21">
        <f t="shared" si="1"/>
        <v>17.464006977554799</v>
      </c>
      <c r="N5" s="21">
        <f t="shared" si="1"/>
        <v>18.184186733372766</v>
      </c>
      <c r="O5" s="21">
        <f t="shared" si="1"/>
        <v>18.951449285570554</v>
      </c>
      <c r="P5" s="21">
        <f t="shared" si="1"/>
        <v>19.771681377536297</v>
      </c>
      <c r="Q5" s="21">
        <f t="shared" si="1"/>
        <v>20.594847574290469</v>
      </c>
      <c r="R5" s="21">
        <f t="shared" si="1"/>
        <v>21.371464996434383</v>
      </c>
      <c r="S5" s="21">
        <f t="shared" si="1"/>
        <v>22.101631660389643</v>
      </c>
      <c r="T5" s="21">
        <f t="shared" si="1"/>
        <v>22.789248735777598</v>
      </c>
      <c r="U5" s="21">
        <f t="shared" si="1"/>
        <v>23.437183993751631</v>
      </c>
      <c r="V5" s="21">
        <f t="shared" si="1"/>
        <v>24.049551568627287</v>
      </c>
      <c r="W5" s="21">
        <f t="shared" si="1"/>
        <v>24.677919105224412</v>
      </c>
      <c r="X5" s="21">
        <f t="shared" si="1"/>
        <v>25.322704651110502</v>
      </c>
      <c r="Y5" s="21">
        <f t="shared" si="1"/>
        <v>25.984337176614723</v>
      </c>
      <c r="Z5" s="21">
        <f t="shared" si="1"/>
        <v>26.663256860218222</v>
      </c>
      <c r="AA5" s="21">
        <f t="shared" si="1"/>
        <v>27.35991538140112</v>
      </c>
      <c r="AB5" s="21">
        <f t="shared" si="1"/>
        <v>28.074776221141015</v>
      </c>
      <c r="AC5" s="21">
        <f t="shared" si="1"/>
        <v>28.808314970262934</v>
      </c>
      <c r="AD5" s="21">
        <f t="shared" si="1"/>
        <v>29.56101964584585</v>
      </c>
      <c r="AE5" s="21">
        <f t="shared" si="1"/>
        <v>30.333391015896293</v>
      </c>
      <c r="AF5" s="21">
        <f t="shared" si="1"/>
        <v>31.125942932505026</v>
      </c>
    </row>
    <row r="6" spans="1:32" x14ac:dyDescent="0.35">
      <c r="A6" s="2" t="s">
        <v>18</v>
      </c>
      <c r="B6" t="s">
        <v>92</v>
      </c>
      <c r="C6" t="s">
        <v>113</v>
      </c>
      <c r="D6">
        <f>'Feeder inputs'!D5</f>
        <v>0</v>
      </c>
      <c r="E6" s="21">
        <f t="shared" si="2"/>
        <v>0</v>
      </c>
      <c r="F6" s="21">
        <f t="shared" si="1"/>
        <v>0</v>
      </c>
      <c r="G6" s="21">
        <f t="shared" si="1"/>
        <v>0</v>
      </c>
      <c r="H6" s="21">
        <f t="shared" si="1"/>
        <v>0</v>
      </c>
      <c r="I6" s="21">
        <f t="shared" si="1"/>
        <v>0</v>
      </c>
      <c r="J6" s="21">
        <f t="shared" si="1"/>
        <v>0</v>
      </c>
      <c r="K6" s="21">
        <f t="shared" si="1"/>
        <v>0</v>
      </c>
      <c r="L6" s="21">
        <f t="shared" si="1"/>
        <v>0</v>
      </c>
      <c r="M6" s="21">
        <f t="shared" si="1"/>
        <v>0</v>
      </c>
      <c r="N6" s="21">
        <f t="shared" si="1"/>
        <v>0</v>
      </c>
      <c r="O6" s="21">
        <f t="shared" si="1"/>
        <v>0</v>
      </c>
      <c r="P6" s="21">
        <f t="shared" si="1"/>
        <v>0</v>
      </c>
      <c r="Q6" s="21">
        <f t="shared" si="1"/>
        <v>0</v>
      </c>
      <c r="R6" s="21">
        <f t="shared" si="1"/>
        <v>0</v>
      </c>
      <c r="S6" s="21">
        <f t="shared" si="1"/>
        <v>0</v>
      </c>
      <c r="T6" s="21">
        <f t="shared" si="1"/>
        <v>0</v>
      </c>
      <c r="U6" s="21">
        <f t="shared" si="1"/>
        <v>0</v>
      </c>
      <c r="V6" s="21">
        <f t="shared" si="1"/>
        <v>0</v>
      </c>
      <c r="W6" s="21">
        <f t="shared" si="1"/>
        <v>0</v>
      </c>
      <c r="X6" s="21">
        <f t="shared" si="1"/>
        <v>0</v>
      </c>
      <c r="Y6" s="21">
        <f t="shared" si="1"/>
        <v>0</v>
      </c>
      <c r="Z6" s="21">
        <f t="shared" si="1"/>
        <v>0</v>
      </c>
      <c r="AA6" s="21">
        <f t="shared" si="1"/>
        <v>0</v>
      </c>
      <c r="AB6" s="21">
        <f t="shared" si="1"/>
        <v>0</v>
      </c>
      <c r="AC6" s="21">
        <f t="shared" si="1"/>
        <v>0</v>
      </c>
      <c r="AD6" s="21">
        <f t="shared" si="1"/>
        <v>0</v>
      </c>
      <c r="AE6" s="21">
        <f t="shared" si="1"/>
        <v>0</v>
      </c>
      <c r="AF6" s="21">
        <f t="shared" si="1"/>
        <v>0</v>
      </c>
    </row>
    <row r="7" spans="1:32" x14ac:dyDescent="0.35">
      <c r="A7" s="2" t="s">
        <v>19</v>
      </c>
      <c r="B7" t="s">
        <v>92</v>
      </c>
      <c r="C7" t="s">
        <v>113</v>
      </c>
      <c r="D7">
        <f>'Feeder inputs'!D6</f>
        <v>8</v>
      </c>
      <c r="E7" s="21">
        <f t="shared" si="2"/>
        <v>9.5180280697796391</v>
      </c>
      <c r="F7" s="21">
        <f t="shared" si="1"/>
        <v>11.03605613955928</v>
      </c>
      <c r="G7" s="21">
        <f t="shared" si="1"/>
        <v>11.718385959713336</v>
      </c>
      <c r="H7" s="21">
        <f t="shared" si="1"/>
        <v>12.378300574246976</v>
      </c>
      <c r="I7" s="21">
        <f t="shared" si="1"/>
        <v>13.019142401853678</v>
      </c>
      <c r="J7" s="21">
        <f t="shared" si="1"/>
        <v>13.654947841316046</v>
      </c>
      <c r="K7" s="21">
        <f t="shared" si="1"/>
        <v>14.295719230436186</v>
      </c>
      <c r="L7" s="21">
        <f t="shared" si="1"/>
        <v>14.915555749727057</v>
      </c>
      <c r="M7" s="21">
        <f t="shared" si="1"/>
        <v>15.523561757826494</v>
      </c>
      <c r="N7" s="21">
        <f t="shared" si="1"/>
        <v>16.1637215407758</v>
      </c>
      <c r="O7" s="21">
        <f t="shared" si="1"/>
        <v>16.845732698284944</v>
      </c>
      <c r="P7" s="21">
        <f t="shared" si="1"/>
        <v>17.574827891143382</v>
      </c>
      <c r="Q7" s="21">
        <f t="shared" si="1"/>
        <v>18.306531177147093</v>
      </c>
      <c r="R7" s="21">
        <f t="shared" si="1"/>
        <v>18.996857774608351</v>
      </c>
      <c r="S7" s="21">
        <f t="shared" si="1"/>
        <v>19.645894809235248</v>
      </c>
      <c r="T7" s="21">
        <f t="shared" si="1"/>
        <v>20.257109987357875</v>
      </c>
      <c r="U7" s="21">
        <f t="shared" si="1"/>
        <v>20.833052438890348</v>
      </c>
      <c r="V7" s="21">
        <f t="shared" si="1"/>
        <v>21.377379172113155</v>
      </c>
      <c r="W7" s="21">
        <f t="shared" si="1"/>
        <v>21.935928093532823</v>
      </c>
      <c r="X7" s="21">
        <f t="shared" si="1"/>
        <v>22.509070800987125</v>
      </c>
      <c r="Y7" s="21">
        <f t="shared" si="1"/>
        <v>23.097188601435324</v>
      </c>
      <c r="Z7" s="21">
        <f t="shared" si="1"/>
        <v>23.700672764638437</v>
      </c>
      <c r="AA7" s="21">
        <f t="shared" si="1"/>
        <v>24.31992478346768</v>
      </c>
      <c r="AB7" s="21">
        <f t="shared" si="1"/>
        <v>24.955356641014255</v>
      </c>
      <c r="AC7" s="21">
        <f t="shared" si="1"/>
        <v>25.607391084678184</v>
      </c>
      <c r="AD7" s="21">
        <f t="shared" si="1"/>
        <v>26.276461907418554</v>
      </c>
      <c r="AE7" s="21">
        <f t="shared" si="1"/>
        <v>26.963014236352279</v>
      </c>
      <c r="AF7" s="21">
        <f t="shared" si="1"/>
        <v>27.667504828893378</v>
      </c>
    </row>
    <row r="8" spans="1:32" x14ac:dyDescent="0.35">
      <c r="A8" s="2" t="s">
        <v>20</v>
      </c>
      <c r="B8" t="s">
        <v>92</v>
      </c>
      <c r="C8" t="s">
        <v>113</v>
      </c>
      <c r="D8">
        <f>'Feeder inputs'!D7</f>
        <v>9</v>
      </c>
      <c r="E8" s="21">
        <f t="shared" si="2"/>
        <v>10.707781578502093</v>
      </c>
      <c r="F8" s="21">
        <f t="shared" si="1"/>
        <v>12.415563157004188</v>
      </c>
      <c r="G8" s="21">
        <f t="shared" si="1"/>
        <v>13.183184204677501</v>
      </c>
      <c r="H8" s="21">
        <f t="shared" si="1"/>
        <v>13.925588146027847</v>
      </c>
      <c r="I8" s="21">
        <f t="shared" si="1"/>
        <v>14.646535202085387</v>
      </c>
      <c r="J8" s="21">
        <f t="shared" si="1"/>
        <v>15.36181632148055</v>
      </c>
      <c r="K8" s="21">
        <f t="shared" si="1"/>
        <v>16.082684134240704</v>
      </c>
      <c r="L8" s="21">
        <f t="shared" si="1"/>
        <v>16.780000218442932</v>
      </c>
      <c r="M8" s="21">
        <f t="shared" si="1"/>
        <v>17.464006977554799</v>
      </c>
      <c r="N8" s="21">
        <f t="shared" si="1"/>
        <v>18.184186733372766</v>
      </c>
      <c r="O8" s="21">
        <f t="shared" si="1"/>
        <v>18.951449285570554</v>
      </c>
      <c r="P8" s="21">
        <f t="shared" si="1"/>
        <v>19.771681377536297</v>
      </c>
      <c r="Q8" s="21">
        <f t="shared" si="1"/>
        <v>20.594847574290469</v>
      </c>
      <c r="R8" s="21">
        <f t="shared" si="1"/>
        <v>21.371464996434383</v>
      </c>
      <c r="S8" s="21">
        <f t="shared" si="1"/>
        <v>22.101631660389643</v>
      </c>
      <c r="T8" s="21">
        <f t="shared" si="1"/>
        <v>22.789248735777598</v>
      </c>
      <c r="U8" s="21">
        <f t="shared" si="1"/>
        <v>23.437183993751631</v>
      </c>
      <c r="V8" s="21">
        <f t="shared" si="1"/>
        <v>24.049551568627287</v>
      </c>
      <c r="W8" s="21">
        <f t="shared" si="1"/>
        <v>24.677919105224412</v>
      </c>
      <c r="X8" s="21">
        <f t="shared" si="1"/>
        <v>25.322704651110502</v>
      </c>
      <c r="Y8" s="21">
        <f t="shared" si="1"/>
        <v>25.984337176614723</v>
      </c>
      <c r="Z8" s="21">
        <f t="shared" si="1"/>
        <v>26.663256860218222</v>
      </c>
      <c r="AA8" s="21">
        <f t="shared" si="1"/>
        <v>27.35991538140112</v>
      </c>
      <c r="AB8" s="21">
        <f t="shared" si="1"/>
        <v>28.074776221141015</v>
      </c>
      <c r="AC8" s="21">
        <f t="shared" si="1"/>
        <v>28.808314970262934</v>
      </c>
      <c r="AD8" s="21">
        <f t="shared" si="1"/>
        <v>29.56101964584585</v>
      </c>
      <c r="AE8" s="21">
        <f t="shared" si="1"/>
        <v>30.333391015896293</v>
      </c>
      <c r="AF8" s="21">
        <f t="shared" si="1"/>
        <v>31.125942932505026</v>
      </c>
    </row>
    <row r="9" spans="1:32" x14ac:dyDescent="0.35">
      <c r="A9" s="2" t="s">
        <v>18</v>
      </c>
      <c r="B9" t="s">
        <v>92</v>
      </c>
      <c r="C9" t="s">
        <v>113</v>
      </c>
      <c r="D9">
        <f>'Feeder inputs'!D8</f>
        <v>16</v>
      </c>
      <c r="E9" s="21">
        <f t="shared" si="2"/>
        <v>19.036056139559278</v>
      </c>
      <c r="F9" s="21">
        <f t="shared" si="1"/>
        <v>22.07211227911856</v>
      </c>
      <c r="G9" s="21">
        <f t="shared" si="1"/>
        <v>23.436771919426672</v>
      </c>
      <c r="H9" s="21">
        <f t="shared" si="1"/>
        <v>24.756601148493953</v>
      </c>
      <c r="I9" s="21">
        <f t="shared" si="1"/>
        <v>26.038284803707356</v>
      </c>
      <c r="J9" s="21">
        <f t="shared" si="1"/>
        <v>27.309895682632092</v>
      </c>
      <c r="K9" s="21">
        <f t="shared" si="1"/>
        <v>28.591438460872372</v>
      </c>
      <c r="L9" s="21">
        <f t="shared" si="1"/>
        <v>29.831111499454114</v>
      </c>
      <c r="M9" s="21">
        <f t="shared" si="1"/>
        <v>31.047123515652988</v>
      </c>
      <c r="N9" s="21">
        <f t="shared" si="1"/>
        <v>32.3274430815516</v>
      </c>
      <c r="O9" s="21">
        <f t="shared" si="1"/>
        <v>33.691465396569889</v>
      </c>
      <c r="P9" s="21">
        <f t="shared" si="1"/>
        <v>35.149655782286764</v>
      </c>
      <c r="Q9" s="21">
        <f t="shared" si="1"/>
        <v>36.613062354294186</v>
      </c>
      <c r="R9" s="21">
        <f t="shared" si="1"/>
        <v>37.993715549216702</v>
      </c>
      <c r="S9" s="21">
        <f t="shared" si="1"/>
        <v>39.291789618470496</v>
      </c>
      <c r="T9" s="21">
        <f t="shared" si="1"/>
        <v>40.514219974715751</v>
      </c>
      <c r="U9" s="21">
        <f t="shared" si="1"/>
        <v>41.666104877780697</v>
      </c>
      <c r="V9" s="21">
        <f t="shared" si="1"/>
        <v>42.75475834422631</v>
      </c>
      <c r="W9" s="21">
        <f t="shared" si="1"/>
        <v>43.871856187065646</v>
      </c>
      <c r="X9" s="21">
        <f t="shared" si="1"/>
        <v>45.01814160197425</v>
      </c>
      <c r="Y9" s="21">
        <f t="shared" si="1"/>
        <v>46.194377202870648</v>
      </c>
      <c r="Z9" s="21">
        <f t="shared" si="1"/>
        <v>47.401345529276874</v>
      </c>
      <c r="AA9" s="21">
        <f t="shared" si="1"/>
        <v>48.639849566935361</v>
      </c>
      <c r="AB9" s="21">
        <f t="shared" si="1"/>
        <v>49.91071328202851</v>
      </c>
      <c r="AC9" s="21">
        <f t="shared" si="1"/>
        <v>51.214782169356369</v>
      </c>
      <c r="AD9" s="21">
        <f t="shared" si="1"/>
        <v>52.552923814837108</v>
      </c>
      <c r="AE9" s="21">
        <f t="shared" si="1"/>
        <v>53.926028472704559</v>
      </c>
      <c r="AF9" s="21">
        <f t="shared" si="1"/>
        <v>55.335009657786756</v>
      </c>
    </row>
    <row r="10" spans="1:32" x14ac:dyDescent="0.35">
      <c r="A10" s="2" t="s">
        <v>18</v>
      </c>
      <c r="B10" t="s">
        <v>92</v>
      </c>
      <c r="C10" t="s">
        <v>113</v>
      </c>
      <c r="D10">
        <f>'Feeder inputs'!D9</f>
        <v>15</v>
      </c>
      <c r="E10" s="21">
        <f t="shared" si="2"/>
        <v>17.846302630836824</v>
      </c>
      <c r="F10" s="21">
        <f t="shared" si="1"/>
        <v>20.692605261673652</v>
      </c>
      <c r="G10" s="21">
        <f t="shared" si="1"/>
        <v>21.971973674462507</v>
      </c>
      <c r="H10" s="21">
        <f t="shared" si="1"/>
        <v>23.209313576713086</v>
      </c>
      <c r="I10" s="21">
        <f t="shared" si="1"/>
        <v>24.410892003475652</v>
      </c>
      <c r="J10" s="21">
        <f t="shared" si="1"/>
        <v>25.60302720246759</v>
      </c>
      <c r="K10" s="21">
        <f t="shared" si="1"/>
        <v>26.804473557067851</v>
      </c>
      <c r="L10" s="21">
        <f t="shared" si="1"/>
        <v>27.966667030738233</v>
      </c>
      <c r="M10" s="21">
        <f t="shared" si="1"/>
        <v>29.106678295924677</v>
      </c>
      <c r="N10" s="21">
        <f t="shared" si="1"/>
        <v>30.306977888954624</v>
      </c>
      <c r="O10" s="21">
        <f t="shared" si="1"/>
        <v>31.585748809284269</v>
      </c>
      <c r="P10" s="21">
        <f t="shared" si="1"/>
        <v>32.952802295893839</v>
      </c>
      <c r="Q10" s="21">
        <f t="shared" si="1"/>
        <v>34.324745957150796</v>
      </c>
      <c r="R10" s="21">
        <f t="shared" si="1"/>
        <v>35.619108327390656</v>
      </c>
      <c r="S10" s="21">
        <f t="shared" si="1"/>
        <v>36.83605276731609</v>
      </c>
      <c r="T10" s="21">
        <f t="shared" si="1"/>
        <v>37.982081226296017</v>
      </c>
      <c r="U10" s="21">
        <f t="shared" si="1"/>
        <v>39.061973322919407</v>
      </c>
      <c r="V10" s="21">
        <f t="shared" si="1"/>
        <v>40.082585947712168</v>
      </c>
      <c r="W10" s="21">
        <f t="shared" si="1"/>
        <v>41.129865175374043</v>
      </c>
      <c r="X10" s="21">
        <f t="shared" si="1"/>
        <v>42.204507751850862</v>
      </c>
      <c r="Y10" s="21">
        <f t="shared" si="1"/>
        <v>43.307228627691231</v>
      </c>
      <c r="Z10" s="21">
        <f t="shared" si="1"/>
        <v>44.438761433697067</v>
      </c>
      <c r="AA10" s="21">
        <f t="shared" si="1"/>
        <v>45.5998589690019</v>
      </c>
      <c r="AB10" s="21">
        <f t="shared" si="1"/>
        <v>46.791293701901729</v>
      </c>
      <c r="AC10" s="21">
        <f t="shared" si="1"/>
        <v>48.013858283771597</v>
      </c>
      <c r="AD10" s="21">
        <f t="shared" si="1"/>
        <v>49.268366076409791</v>
      </c>
      <c r="AE10" s="21">
        <f t="shared" si="1"/>
        <v>50.555651693160527</v>
      </c>
      <c r="AF10" s="21">
        <f t="shared" si="1"/>
        <v>51.876571554175086</v>
      </c>
    </row>
    <row r="11" spans="1:32" x14ac:dyDescent="0.35">
      <c r="A11" s="2" t="s">
        <v>18</v>
      </c>
      <c r="B11" t="s">
        <v>92</v>
      </c>
      <c r="C11" t="s">
        <v>113</v>
      </c>
      <c r="D11">
        <f>'Feeder inputs'!D10</f>
        <v>12</v>
      </c>
      <c r="E11" s="21">
        <f t="shared" si="2"/>
        <v>14.277042104669459</v>
      </c>
      <c r="F11" s="21">
        <f t="shared" si="1"/>
        <v>16.554084209338921</v>
      </c>
      <c r="G11" s="21">
        <f t="shared" si="1"/>
        <v>17.577578939570007</v>
      </c>
      <c r="H11" s="21">
        <f t="shared" si="1"/>
        <v>18.567450861370467</v>
      </c>
      <c r="I11" s="21">
        <f t="shared" si="1"/>
        <v>19.52871360278052</v>
      </c>
      <c r="J11" s="21">
        <f t="shared" si="1"/>
        <v>20.48242176197407</v>
      </c>
      <c r="K11" s="21">
        <f t="shared" si="1"/>
        <v>21.44357884565428</v>
      </c>
      <c r="L11" s="21">
        <f t="shared" si="1"/>
        <v>22.373333624590586</v>
      </c>
      <c r="M11" s="21">
        <f t="shared" si="1"/>
        <v>23.285342636739742</v>
      </c>
      <c r="N11" s="21">
        <f t="shared" si="1"/>
        <v>24.245582311163698</v>
      </c>
      <c r="O11" s="21">
        <f t="shared" si="1"/>
        <v>25.268599047427415</v>
      </c>
      <c r="P11" s="21">
        <f t="shared" si="1"/>
        <v>26.362241836715068</v>
      </c>
      <c r="Q11" s="21">
        <f t="shared" si="1"/>
        <v>27.459796765720633</v>
      </c>
      <c r="R11" s="21">
        <f t="shared" si="1"/>
        <v>28.49528666191252</v>
      </c>
      <c r="S11" s="21">
        <f t="shared" si="1"/>
        <v>29.468842213852867</v>
      </c>
      <c r="T11" s="21">
        <f t="shared" si="1"/>
        <v>30.385664981036808</v>
      </c>
      <c r="U11" s="21">
        <f t="shared" si="1"/>
        <v>31.249578658335519</v>
      </c>
      <c r="V11" s="21">
        <f t="shared" si="1"/>
        <v>32.066068758169727</v>
      </c>
      <c r="W11" s="21">
        <f t="shared" si="1"/>
        <v>32.903892140299227</v>
      </c>
      <c r="X11" s="21">
        <f t="shared" si="1"/>
        <v>33.763606201480684</v>
      </c>
      <c r="Y11" s="21">
        <f t="shared" si="1"/>
        <v>34.64578290215298</v>
      </c>
      <c r="Z11" s="21">
        <f t="shared" si="1"/>
        <v>35.551009146957647</v>
      </c>
      <c r="AA11" s="21">
        <f t="shared" si="1"/>
        <v>36.479887175201512</v>
      </c>
      <c r="AB11" s="21">
        <f t="shared" si="1"/>
        <v>37.433034961521372</v>
      </c>
      <c r="AC11" s="21">
        <f t="shared" si="1"/>
        <v>38.411086627017262</v>
      </c>
      <c r="AD11" s="21">
        <f t="shared" si="1"/>
        <v>39.414692861127818</v>
      </c>
      <c r="AE11" s="21">
        <f t="shared" si="1"/>
        <v>40.444521354528405</v>
      </c>
      <c r="AF11" s="21">
        <f t="shared" si="1"/>
        <v>41.501257243340049</v>
      </c>
    </row>
    <row r="12" spans="1:32" ht="15" thickBot="1" x14ac:dyDescent="0.4">
      <c r="A12" s="3" t="s">
        <v>21</v>
      </c>
      <c r="B12" t="s">
        <v>92</v>
      </c>
      <c r="C12" t="s">
        <v>113</v>
      </c>
      <c r="D12">
        <f>'Feeder inputs'!D11</f>
        <v>27</v>
      </c>
      <c r="E12" s="21">
        <f t="shared" si="2"/>
        <v>32.123344735506279</v>
      </c>
      <c r="F12" s="21">
        <f t="shared" si="1"/>
        <v>37.246689471012566</v>
      </c>
      <c r="G12" s="21">
        <f t="shared" si="1"/>
        <v>39.549552614032507</v>
      </c>
      <c r="H12" s="21">
        <f t="shared" si="1"/>
        <v>41.776764438083546</v>
      </c>
      <c r="I12" s="21">
        <f t="shared" si="1"/>
        <v>43.939605606256166</v>
      </c>
      <c r="J12" s="21">
        <f t="shared" si="1"/>
        <v>46.085448964441653</v>
      </c>
      <c r="K12" s="21">
        <f t="shared" si="1"/>
        <v>48.248052402722124</v>
      </c>
      <c r="L12" s="21">
        <f t="shared" si="1"/>
        <v>50.340000655328808</v>
      </c>
      <c r="M12" s="21">
        <f t="shared" si="1"/>
        <v>52.392020932664408</v>
      </c>
      <c r="N12" s="21">
        <f t="shared" si="1"/>
        <v>54.552560200118307</v>
      </c>
      <c r="O12" s="21">
        <f t="shared" si="1"/>
        <v>56.854347856711669</v>
      </c>
      <c r="P12" s="21">
        <f t="shared" si="1"/>
        <v>59.31504413260889</v>
      </c>
      <c r="Q12" s="21">
        <f t="shared" si="1"/>
        <v>61.784542722871407</v>
      </c>
      <c r="R12" s="21">
        <f t="shared" si="1"/>
        <v>64.11439498930315</v>
      </c>
      <c r="S12" s="21">
        <f t="shared" si="1"/>
        <v>66.304894981168928</v>
      </c>
      <c r="T12" s="21">
        <f t="shared" si="1"/>
        <v>68.367746207332786</v>
      </c>
      <c r="U12" s="21">
        <f t="shared" si="1"/>
        <v>70.31155198125488</v>
      </c>
      <c r="V12" s="21">
        <f t="shared" si="1"/>
        <v>72.148654705881839</v>
      </c>
      <c r="W12" s="21">
        <f t="shared" si="1"/>
        <v>74.033757315673213</v>
      </c>
      <c r="X12" s="21">
        <f t="shared" si="1"/>
        <v>75.968113953331482</v>
      </c>
      <c r="Y12" s="21">
        <f t="shared" si="1"/>
        <v>77.953011529844147</v>
      </c>
      <c r="Z12" s="21">
        <f t="shared" si="1"/>
        <v>79.98977058065465</v>
      </c>
      <c r="AA12" s="21">
        <f t="shared" si="1"/>
        <v>82.079746144203341</v>
      </c>
      <c r="AB12" s="21">
        <f t="shared" si="1"/>
        <v>84.224328663423023</v>
      </c>
      <c r="AC12" s="21">
        <f t="shared" si="1"/>
        <v>86.424944910788781</v>
      </c>
      <c r="AD12" s="21">
        <f t="shared" si="1"/>
        <v>88.683058937537538</v>
      </c>
      <c r="AE12" s="21">
        <f t="shared" si="1"/>
        <v>91.000173047688861</v>
      </c>
      <c r="AF12" s="21">
        <f t="shared" si="1"/>
        <v>93.377828797515065</v>
      </c>
    </row>
    <row r="13" spans="1:32" x14ac:dyDescent="0.35">
      <c r="A13" s="2" t="s">
        <v>22</v>
      </c>
      <c r="B13" t="s">
        <v>92</v>
      </c>
      <c r="C13" t="s">
        <v>113</v>
      </c>
      <c r="D13">
        <f>'Feeder inputs'!D12</f>
        <v>16</v>
      </c>
      <c r="E13" s="21">
        <f t="shared" si="2"/>
        <v>19.036056139559278</v>
      </c>
      <c r="F13" s="21">
        <f t="shared" ref="F13:AF20" si="3">E13*(1+F$1)</f>
        <v>22.07211227911856</v>
      </c>
      <c r="G13" s="21">
        <f t="shared" si="3"/>
        <v>23.436771919426672</v>
      </c>
      <c r="H13" s="21">
        <f t="shared" si="3"/>
        <v>24.756601148493953</v>
      </c>
      <c r="I13" s="21">
        <f t="shared" si="3"/>
        <v>26.038284803707356</v>
      </c>
      <c r="J13" s="21">
        <f t="shared" si="3"/>
        <v>27.309895682632092</v>
      </c>
      <c r="K13" s="21">
        <f t="shared" si="3"/>
        <v>28.591438460872372</v>
      </c>
      <c r="L13" s="21">
        <f t="shared" si="3"/>
        <v>29.831111499454114</v>
      </c>
      <c r="M13" s="21">
        <f t="shared" si="3"/>
        <v>31.047123515652988</v>
      </c>
      <c r="N13" s="21">
        <f t="shared" si="3"/>
        <v>32.3274430815516</v>
      </c>
      <c r="O13" s="21">
        <f t="shared" si="3"/>
        <v>33.691465396569889</v>
      </c>
      <c r="P13" s="21">
        <f t="shared" si="3"/>
        <v>35.149655782286764</v>
      </c>
      <c r="Q13" s="21">
        <f t="shared" si="3"/>
        <v>36.613062354294186</v>
      </c>
      <c r="R13" s="21">
        <f t="shared" si="3"/>
        <v>37.993715549216702</v>
      </c>
      <c r="S13" s="21">
        <f t="shared" si="3"/>
        <v>39.291789618470496</v>
      </c>
      <c r="T13" s="21">
        <f t="shared" si="3"/>
        <v>40.514219974715751</v>
      </c>
      <c r="U13" s="21">
        <f t="shared" si="3"/>
        <v>41.666104877780697</v>
      </c>
      <c r="V13" s="21">
        <f t="shared" si="3"/>
        <v>42.75475834422631</v>
      </c>
      <c r="W13" s="21">
        <f t="shared" si="3"/>
        <v>43.871856187065646</v>
      </c>
      <c r="X13" s="21">
        <f t="shared" si="3"/>
        <v>45.01814160197425</v>
      </c>
      <c r="Y13" s="21">
        <f t="shared" si="3"/>
        <v>46.194377202870648</v>
      </c>
      <c r="Z13" s="21">
        <f t="shared" si="3"/>
        <v>47.401345529276874</v>
      </c>
      <c r="AA13" s="21">
        <f t="shared" si="3"/>
        <v>48.639849566935361</v>
      </c>
      <c r="AB13" s="21">
        <f t="shared" si="3"/>
        <v>49.91071328202851</v>
      </c>
      <c r="AC13" s="21">
        <f t="shared" si="3"/>
        <v>51.214782169356369</v>
      </c>
      <c r="AD13" s="21">
        <f t="shared" si="3"/>
        <v>52.552923814837108</v>
      </c>
      <c r="AE13" s="21">
        <f t="shared" si="3"/>
        <v>53.926028472704559</v>
      </c>
      <c r="AF13" s="21">
        <f t="shared" si="3"/>
        <v>55.335009657786756</v>
      </c>
    </row>
    <row r="14" spans="1:32" x14ac:dyDescent="0.35">
      <c r="A14" s="2" t="s">
        <v>76</v>
      </c>
      <c r="B14" t="s">
        <v>92</v>
      </c>
      <c r="C14" t="s">
        <v>113</v>
      </c>
      <c r="D14">
        <f>'Feeder inputs'!D13</f>
        <v>28</v>
      </c>
      <c r="E14" s="21">
        <f t="shared" si="2"/>
        <v>33.31309824422874</v>
      </c>
      <c r="F14" s="21">
        <f t="shared" si="3"/>
        <v>38.626196488457481</v>
      </c>
      <c r="G14" s="21">
        <f t="shared" si="3"/>
        <v>41.014350858996679</v>
      </c>
      <c r="H14" s="21">
        <f t="shared" si="3"/>
        <v>43.324052009864424</v>
      </c>
      <c r="I14" s="21">
        <f t="shared" si="3"/>
        <v>45.566998406487876</v>
      </c>
      <c r="J14" s="21">
        <f t="shared" si="3"/>
        <v>47.792317444606162</v>
      </c>
      <c r="K14" s="21">
        <f t="shared" si="3"/>
        <v>50.035017306526647</v>
      </c>
      <c r="L14" s="21">
        <f t="shared" si="3"/>
        <v>52.204445124044696</v>
      </c>
      <c r="M14" s="21">
        <f t="shared" si="3"/>
        <v>54.332466152392726</v>
      </c>
      <c r="N14" s="21">
        <f t="shared" si="3"/>
        <v>56.573025392715294</v>
      </c>
      <c r="O14" s="21">
        <f t="shared" si="3"/>
        <v>58.960064443997304</v>
      </c>
      <c r="P14" s="21">
        <f t="shared" si="3"/>
        <v>61.511897619001829</v>
      </c>
      <c r="Q14" s="21">
        <f t="shared" si="3"/>
        <v>64.072859120014812</v>
      </c>
      <c r="R14" s="21">
        <f t="shared" si="3"/>
        <v>66.489002211129218</v>
      </c>
      <c r="S14" s="21">
        <f t="shared" si="3"/>
        <v>68.760631832323355</v>
      </c>
      <c r="T14" s="21">
        <f t="shared" si="3"/>
        <v>70.899884955752555</v>
      </c>
      <c r="U14" s="21">
        <f t="shared" si="3"/>
        <v>72.915683536116205</v>
      </c>
      <c r="V14" s="21">
        <f t="shared" si="3"/>
        <v>74.820827102396024</v>
      </c>
      <c r="W14" s="21">
        <f t="shared" si="3"/>
        <v>76.775748327364866</v>
      </c>
      <c r="X14" s="21">
        <f t="shared" si="3"/>
        <v>78.78174780345492</v>
      </c>
      <c r="Y14" s="21">
        <f t="shared" si="3"/>
        <v>80.840160105023614</v>
      </c>
      <c r="Z14" s="21">
        <f t="shared" si="3"/>
        <v>82.952354676234506</v>
      </c>
      <c r="AA14" s="21">
        <f t="shared" si="3"/>
        <v>85.119736742136865</v>
      </c>
      <c r="AB14" s="21">
        <f t="shared" si="3"/>
        <v>87.343748243549882</v>
      </c>
      <c r="AC14" s="21">
        <f t="shared" si="3"/>
        <v>89.625868796373638</v>
      </c>
      <c r="AD14" s="21">
        <f t="shared" si="3"/>
        <v>91.967616675964933</v>
      </c>
      <c r="AE14" s="21">
        <f t="shared" si="3"/>
        <v>94.370549827232978</v>
      </c>
      <c r="AF14" s="21">
        <f t="shared" si="3"/>
        <v>96.83626690112682</v>
      </c>
    </row>
    <row r="15" spans="1:32" x14ac:dyDescent="0.35">
      <c r="A15" s="2" t="s">
        <v>24</v>
      </c>
      <c r="B15" t="s">
        <v>92</v>
      </c>
      <c r="C15" t="s">
        <v>113</v>
      </c>
      <c r="D15">
        <f>'Feeder inputs'!D14</f>
        <v>20</v>
      </c>
      <c r="E15" s="21">
        <f t="shared" si="2"/>
        <v>23.795070174449098</v>
      </c>
      <c r="F15" s="21">
        <f t="shared" si="3"/>
        <v>27.590140348898199</v>
      </c>
      <c r="G15" s="21">
        <f t="shared" si="3"/>
        <v>29.295964899283341</v>
      </c>
      <c r="H15" s="21">
        <f t="shared" si="3"/>
        <v>30.945751435617446</v>
      </c>
      <c r="I15" s="21">
        <f t="shared" si="3"/>
        <v>32.547856004634198</v>
      </c>
      <c r="J15" s="21">
        <f t="shared" si="3"/>
        <v>34.137369603290118</v>
      </c>
      <c r="K15" s="21">
        <f t="shared" si="3"/>
        <v>35.739298076090463</v>
      </c>
      <c r="L15" s="21">
        <f t="shared" si="3"/>
        <v>37.288889374317641</v>
      </c>
      <c r="M15" s="21">
        <f t="shared" si="3"/>
        <v>38.808904394566234</v>
      </c>
      <c r="N15" s="21">
        <f t="shared" si="3"/>
        <v>40.409303851939498</v>
      </c>
      <c r="O15" s="21">
        <f t="shared" si="3"/>
        <v>42.114331745712363</v>
      </c>
      <c r="P15" s="21">
        <f t="shared" si="3"/>
        <v>43.937069727858457</v>
      </c>
      <c r="Q15" s="21">
        <f t="shared" si="3"/>
        <v>45.766327942867733</v>
      </c>
      <c r="R15" s="21">
        <f t="shared" si="3"/>
        <v>47.492144436520874</v>
      </c>
      <c r="S15" s="21">
        <f t="shared" si="3"/>
        <v>49.114737023088118</v>
      </c>
      <c r="T15" s="21">
        <f t="shared" si="3"/>
        <v>50.642774968394683</v>
      </c>
      <c r="U15" s="21">
        <f t="shared" si="3"/>
        <v>52.082631097225864</v>
      </c>
      <c r="V15" s="21">
        <f t="shared" si="3"/>
        <v>53.443447930282879</v>
      </c>
      <c r="W15" s="21">
        <f t="shared" si="3"/>
        <v>54.83982023383205</v>
      </c>
      <c r="X15" s="21">
        <f t="shared" si="3"/>
        <v>56.272677002467809</v>
      </c>
      <c r="Y15" s="21">
        <f t="shared" si="3"/>
        <v>57.742971503588301</v>
      </c>
      <c r="Z15" s="21">
        <f t="shared" si="3"/>
        <v>59.25168191159608</v>
      </c>
      <c r="AA15" s="21">
        <f t="shared" si="3"/>
        <v>60.799811958669189</v>
      </c>
      <c r="AB15" s="21">
        <f t="shared" si="3"/>
        <v>62.388391602535627</v>
      </c>
      <c r="AC15" s="21">
        <f t="shared" si="3"/>
        <v>64.018477711695454</v>
      </c>
      <c r="AD15" s="21">
        <f t="shared" si="3"/>
        <v>65.691154768546383</v>
      </c>
      <c r="AE15" s="21">
        <f t="shared" si="3"/>
        <v>67.407535590880698</v>
      </c>
      <c r="AF15" s="21">
        <f t="shared" si="3"/>
        <v>69.168762072233449</v>
      </c>
    </row>
    <row r="16" spans="1:32" x14ac:dyDescent="0.35">
      <c r="A16" s="2" t="s">
        <v>25</v>
      </c>
      <c r="B16" t="s">
        <v>92</v>
      </c>
      <c r="C16" t="s">
        <v>113</v>
      </c>
      <c r="D16">
        <f>'Feeder inputs'!D15</f>
        <v>24</v>
      </c>
      <c r="E16" s="21">
        <f t="shared" si="2"/>
        <v>28.554084209338917</v>
      </c>
      <c r="F16" s="21">
        <f t="shared" si="3"/>
        <v>33.108168418677842</v>
      </c>
      <c r="G16" s="21">
        <f t="shared" si="3"/>
        <v>35.155157879140013</v>
      </c>
      <c r="H16" s="21">
        <f t="shared" si="3"/>
        <v>37.134901722740935</v>
      </c>
      <c r="I16" s="21">
        <f t="shared" si="3"/>
        <v>39.057427205561041</v>
      </c>
      <c r="J16" s="21">
        <f t="shared" si="3"/>
        <v>40.96484352394814</v>
      </c>
      <c r="K16" s="21">
        <f t="shared" si="3"/>
        <v>42.887157691308559</v>
      </c>
      <c r="L16" s="21">
        <f t="shared" si="3"/>
        <v>44.746667249181172</v>
      </c>
      <c r="M16" s="21">
        <f t="shared" si="3"/>
        <v>46.570685273479484</v>
      </c>
      <c r="N16" s="21">
        <f t="shared" si="3"/>
        <v>48.491164622327396</v>
      </c>
      <c r="O16" s="21">
        <f t="shared" si="3"/>
        <v>50.53719809485483</v>
      </c>
      <c r="P16" s="21">
        <f t="shared" si="3"/>
        <v>52.724483673430136</v>
      </c>
      <c r="Q16" s="21">
        <f t="shared" si="3"/>
        <v>54.919593531441265</v>
      </c>
      <c r="R16" s="21">
        <f t="shared" si="3"/>
        <v>56.990573323825039</v>
      </c>
      <c r="S16" s="21">
        <f t="shared" si="3"/>
        <v>58.937684427705733</v>
      </c>
      <c r="T16" s="21">
        <f t="shared" si="3"/>
        <v>60.771329962073615</v>
      </c>
      <c r="U16" s="21">
        <f t="shared" si="3"/>
        <v>62.499157316671038</v>
      </c>
      <c r="V16" s="21">
        <f t="shared" si="3"/>
        <v>64.132137516339455</v>
      </c>
      <c r="W16" s="21">
        <f t="shared" si="3"/>
        <v>65.807784280598455</v>
      </c>
      <c r="X16" s="21">
        <f t="shared" si="3"/>
        <v>67.527212402961368</v>
      </c>
      <c r="Y16" s="21">
        <f t="shared" si="3"/>
        <v>69.291565804305961</v>
      </c>
      <c r="Z16" s="21">
        <f t="shared" si="3"/>
        <v>71.102018293915293</v>
      </c>
      <c r="AA16" s="21">
        <f t="shared" si="3"/>
        <v>72.959774350403023</v>
      </c>
      <c r="AB16" s="21">
        <f t="shared" si="3"/>
        <v>74.866069923042744</v>
      </c>
      <c r="AC16" s="21">
        <f t="shared" si="3"/>
        <v>76.822173254034524</v>
      </c>
      <c r="AD16" s="21">
        <f t="shared" si="3"/>
        <v>78.829385722255637</v>
      </c>
      <c r="AE16" s="21">
        <f t="shared" si="3"/>
        <v>80.88904270905681</v>
      </c>
      <c r="AF16" s="21">
        <f t="shared" si="3"/>
        <v>83.002514486680099</v>
      </c>
    </row>
    <row r="17" spans="1:32" x14ac:dyDescent="0.35">
      <c r="A17" s="2" t="s">
        <v>26</v>
      </c>
      <c r="B17" t="s">
        <v>92</v>
      </c>
      <c r="C17" t="s">
        <v>113</v>
      </c>
      <c r="D17">
        <f>'Feeder inputs'!D16</f>
        <v>28</v>
      </c>
      <c r="E17" s="21">
        <f t="shared" si="2"/>
        <v>33.31309824422874</v>
      </c>
      <c r="F17" s="21">
        <f t="shared" si="3"/>
        <v>38.626196488457481</v>
      </c>
      <c r="G17" s="21">
        <f t="shared" si="3"/>
        <v>41.014350858996679</v>
      </c>
      <c r="H17" s="21">
        <f t="shared" si="3"/>
        <v>43.324052009864424</v>
      </c>
      <c r="I17" s="21">
        <f t="shared" si="3"/>
        <v>45.566998406487876</v>
      </c>
      <c r="J17" s="21">
        <f t="shared" si="3"/>
        <v>47.792317444606162</v>
      </c>
      <c r="K17" s="21">
        <f t="shared" si="3"/>
        <v>50.035017306526647</v>
      </c>
      <c r="L17" s="21">
        <f t="shared" si="3"/>
        <v>52.204445124044696</v>
      </c>
      <c r="M17" s="21">
        <f t="shared" si="3"/>
        <v>54.332466152392726</v>
      </c>
      <c r="N17" s="21">
        <f t="shared" si="3"/>
        <v>56.573025392715294</v>
      </c>
      <c r="O17" s="21">
        <f t="shared" si="3"/>
        <v>58.960064443997304</v>
      </c>
      <c r="P17" s="21">
        <f t="shared" si="3"/>
        <v>61.511897619001829</v>
      </c>
      <c r="Q17" s="21">
        <f t="shared" si="3"/>
        <v>64.072859120014812</v>
      </c>
      <c r="R17" s="21">
        <f t="shared" si="3"/>
        <v>66.489002211129218</v>
      </c>
      <c r="S17" s="21">
        <f t="shared" si="3"/>
        <v>68.760631832323355</v>
      </c>
      <c r="T17" s="21">
        <f t="shared" si="3"/>
        <v>70.899884955752555</v>
      </c>
      <c r="U17" s="21">
        <f t="shared" si="3"/>
        <v>72.915683536116205</v>
      </c>
      <c r="V17" s="21">
        <f t="shared" si="3"/>
        <v>74.820827102396024</v>
      </c>
      <c r="W17" s="21">
        <f t="shared" si="3"/>
        <v>76.775748327364866</v>
      </c>
      <c r="X17" s="21">
        <f t="shared" si="3"/>
        <v>78.78174780345492</v>
      </c>
      <c r="Y17" s="21">
        <f t="shared" si="3"/>
        <v>80.840160105023614</v>
      </c>
      <c r="Z17" s="21">
        <f t="shared" si="3"/>
        <v>82.952354676234506</v>
      </c>
      <c r="AA17" s="21">
        <f t="shared" si="3"/>
        <v>85.119736742136865</v>
      </c>
      <c r="AB17" s="21">
        <f t="shared" si="3"/>
        <v>87.343748243549882</v>
      </c>
      <c r="AC17" s="21">
        <f t="shared" si="3"/>
        <v>89.625868796373638</v>
      </c>
      <c r="AD17" s="21">
        <f t="shared" si="3"/>
        <v>91.967616675964933</v>
      </c>
      <c r="AE17" s="21">
        <f t="shared" si="3"/>
        <v>94.370549827232978</v>
      </c>
      <c r="AF17" s="21">
        <f t="shared" si="3"/>
        <v>96.83626690112682</v>
      </c>
    </row>
    <row r="18" spans="1:32" x14ac:dyDescent="0.35">
      <c r="A18" s="2" t="s">
        <v>27</v>
      </c>
      <c r="B18" t="s">
        <v>92</v>
      </c>
      <c r="C18" t="s">
        <v>113</v>
      </c>
      <c r="D18">
        <f>'Feeder inputs'!D17</f>
        <v>14</v>
      </c>
      <c r="E18" s="21">
        <f t="shared" si="2"/>
        <v>16.65654912211437</v>
      </c>
      <c r="F18" s="21">
        <f t="shared" si="3"/>
        <v>19.31309824422874</v>
      </c>
      <c r="G18" s="21">
        <f t="shared" si="3"/>
        <v>20.507175429498339</v>
      </c>
      <c r="H18" s="21">
        <f t="shared" si="3"/>
        <v>21.662026004932212</v>
      </c>
      <c r="I18" s="21">
        <f t="shared" si="3"/>
        <v>22.783499203243938</v>
      </c>
      <c r="J18" s="21">
        <f t="shared" si="3"/>
        <v>23.896158722303081</v>
      </c>
      <c r="K18" s="21">
        <f t="shared" si="3"/>
        <v>25.017508653263324</v>
      </c>
      <c r="L18" s="21">
        <f t="shared" si="3"/>
        <v>26.102222562022348</v>
      </c>
      <c r="M18" s="21">
        <f t="shared" si="3"/>
        <v>27.166233076196363</v>
      </c>
      <c r="N18" s="21">
        <f t="shared" si="3"/>
        <v>28.286512696357647</v>
      </c>
      <c r="O18" s="21">
        <f t="shared" si="3"/>
        <v>29.480032221998652</v>
      </c>
      <c r="P18" s="21">
        <f t="shared" si="3"/>
        <v>30.755948809500914</v>
      </c>
      <c r="Q18" s="21">
        <f t="shared" si="3"/>
        <v>32.036429560007406</v>
      </c>
      <c r="R18" s="21">
        <f t="shared" si="3"/>
        <v>33.244501105564609</v>
      </c>
      <c r="S18" s="21">
        <f t="shared" si="3"/>
        <v>34.380315916161678</v>
      </c>
      <c r="T18" s="21">
        <f t="shared" si="3"/>
        <v>35.449942477876277</v>
      </c>
      <c r="U18" s="21">
        <f t="shared" si="3"/>
        <v>36.457841768058103</v>
      </c>
      <c r="V18" s="21">
        <f t="shared" si="3"/>
        <v>37.410413551198012</v>
      </c>
      <c r="W18" s="21">
        <f t="shared" si="3"/>
        <v>38.387874163682433</v>
      </c>
      <c r="X18" s="21">
        <f t="shared" si="3"/>
        <v>39.39087390172746</v>
      </c>
      <c r="Y18" s="21">
        <f t="shared" si="3"/>
        <v>40.420080052511807</v>
      </c>
      <c r="Z18" s="21">
        <f t="shared" si="3"/>
        <v>41.476177338117253</v>
      </c>
      <c r="AA18" s="21">
        <f t="shared" si="3"/>
        <v>42.559868371068433</v>
      </c>
      <c r="AB18" s="21">
        <f t="shared" si="3"/>
        <v>43.671874121774941</v>
      </c>
      <c r="AC18" s="21">
        <f t="shared" si="3"/>
        <v>44.812934398186819</v>
      </c>
      <c r="AD18" s="21">
        <f t="shared" si="3"/>
        <v>45.983808337982467</v>
      </c>
      <c r="AE18" s="21">
        <f t="shared" si="3"/>
        <v>47.185274913616489</v>
      </c>
      <c r="AF18" s="21">
        <f t="shared" si="3"/>
        <v>48.41813345056341</v>
      </c>
    </row>
    <row r="19" spans="1:32" x14ac:dyDescent="0.35">
      <c r="A19" s="2" t="s">
        <v>28</v>
      </c>
      <c r="B19" t="s">
        <v>92</v>
      </c>
      <c r="C19" t="s">
        <v>113</v>
      </c>
      <c r="D19">
        <f>'Feeder inputs'!D18</f>
        <v>24</v>
      </c>
      <c r="E19" s="21">
        <f t="shared" si="2"/>
        <v>28.554084209338917</v>
      </c>
      <c r="F19" s="21">
        <f t="shared" si="3"/>
        <v>33.108168418677842</v>
      </c>
      <c r="G19" s="21">
        <f t="shared" si="3"/>
        <v>35.155157879140013</v>
      </c>
      <c r="H19" s="21">
        <f t="shared" si="3"/>
        <v>37.134901722740935</v>
      </c>
      <c r="I19" s="21">
        <f t="shared" si="3"/>
        <v>39.057427205561041</v>
      </c>
      <c r="J19" s="21">
        <f t="shared" si="3"/>
        <v>40.96484352394814</v>
      </c>
      <c r="K19" s="21">
        <f t="shared" si="3"/>
        <v>42.887157691308559</v>
      </c>
      <c r="L19" s="21">
        <f t="shared" si="3"/>
        <v>44.746667249181172</v>
      </c>
      <c r="M19" s="21">
        <f t="shared" si="3"/>
        <v>46.570685273479484</v>
      </c>
      <c r="N19" s="21">
        <f t="shared" si="3"/>
        <v>48.491164622327396</v>
      </c>
      <c r="O19" s="21">
        <f t="shared" si="3"/>
        <v>50.53719809485483</v>
      </c>
      <c r="P19" s="21">
        <f t="shared" si="3"/>
        <v>52.724483673430136</v>
      </c>
      <c r="Q19" s="21">
        <f t="shared" si="3"/>
        <v>54.919593531441265</v>
      </c>
      <c r="R19" s="21">
        <f t="shared" si="3"/>
        <v>56.990573323825039</v>
      </c>
      <c r="S19" s="21">
        <f t="shared" si="3"/>
        <v>58.937684427705733</v>
      </c>
      <c r="T19" s="21">
        <f t="shared" si="3"/>
        <v>60.771329962073615</v>
      </c>
      <c r="U19" s="21">
        <f t="shared" si="3"/>
        <v>62.499157316671038</v>
      </c>
      <c r="V19" s="21">
        <f t="shared" si="3"/>
        <v>64.132137516339455</v>
      </c>
      <c r="W19" s="21">
        <f t="shared" si="3"/>
        <v>65.807784280598455</v>
      </c>
      <c r="X19" s="21">
        <f t="shared" si="3"/>
        <v>67.527212402961368</v>
      </c>
      <c r="Y19" s="21">
        <f t="shared" si="3"/>
        <v>69.291565804305961</v>
      </c>
      <c r="Z19" s="21">
        <f t="shared" si="3"/>
        <v>71.102018293915293</v>
      </c>
      <c r="AA19" s="21">
        <f t="shared" si="3"/>
        <v>72.959774350403023</v>
      </c>
      <c r="AB19" s="21">
        <f t="shared" si="3"/>
        <v>74.866069923042744</v>
      </c>
      <c r="AC19" s="21">
        <f t="shared" si="3"/>
        <v>76.822173254034524</v>
      </c>
      <c r="AD19" s="21">
        <f t="shared" si="3"/>
        <v>78.829385722255637</v>
      </c>
      <c r="AE19" s="21">
        <f t="shared" si="3"/>
        <v>80.88904270905681</v>
      </c>
      <c r="AF19" s="21">
        <f t="shared" si="3"/>
        <v>83.002514486680099</v>
      </c>
    </row>
    <row r="20" spans="1:32" x14ac:dyDescent="0.35">
      <c r="A20" s="2" t="s">
        <v>29</v>
      </c>
      <c r="B20" t="s">
        <v>92</v>
      </c>
      <c r="C20" t="s">
        <v>113</v>
      </c>
      <c r="D20">
        <f>'Feeder inputs'!D19</f>
        <v>10</v>
      </c>
      <c r="E20" s="21">
        <f t="shared" si="2"/>
        <v>11.897535087224549</v>
      </c>
      <c r="F20" s="21">
        <f t="shared" si="3"/>
        <v>13.7950701744491</v>
      </c>
      <c r="G20" s="21">
        <f t="shared" si="3"/>
        <v>14.64798244964167</v>
      </c>
      <c r="H20" s="21">
        <f t="shared" si="3"/>
        <v>15.472875717808723</v>
      </c>
      <c r="I20" s="21">
        <f t="shared" si="3"/>
        <v>16.273928002317099</v>
      </c>
      <c r="J20" s="21">
        <f t="shared" si="3"/>
        <v>17.068684801645059</v>
      </c>
      <c r="K20" s="21">
        <f t="shared" si="3"/>
        <v>17.869649038045232</v>
      </c>
      <c r="L20" s="21">
        <f t="shared" si="3"/>
        <v>18.644444687158821</v>
      </c>
      <c r="M20" s="21">
        <f t="shared" si="3"/>
        <v>19.404452197283117</v>
      </c>
      <c r="N20" s="21">
        <f t="shared" si="3"/>
        <v>20.204651925969749</v>
      </c>
      <c r="O20" s="21">
        <f t="shared" si="3"/>
        <v>21.057165872856181</v>
      </c>
      <c r="P20" s="21">
        <f t="shared" si="3"/>
        <v>21.968534863929229</v>
      </c>
      <c r="Q20" s="21">
        <f t="shared" si="3"/>
        <v>22.883163971433866</v>
      </c>
      <c r="R20" s="21">
        <f t="shared" si="3"/>
        <v>23.746072218260437</v>
      </c>
      <c r="S20" s="21">
        <f t="shared" si="3"/>
        <v>24.557368511544059</v>
      </c>
      <c r="T20" s="21">
        <f t="shared" si="3"/>
        <v>25.321387484197341</v>
      </c>
      <c r="U20" s="21">
        <f t="shared" si="3"/>
        <v>26.041315548612932</v>
      </c>
      <c r="V20" s="21">
        <f t="shared" si="3"/>
        <v>26.72172396514144</v>
      </c>
      <c r="W20" s="21">
        <f t="shared" si="3"/>
        <v>27.419910116916025</v>
      </c>
      <c r="X20" s="21">
        <f t="shared" si="3"/>
        <v>28.136338501233904</v>
      </c>
      <c r="Y20" s="21">
        <f t="shared" si="3"/>
        <v>28.87148575179415</v>
      </c>
      <c r="Z20" s="21">
        <f t="shared" si="3"/>
        <v>29.62584095579804</v>
      </c>
      <c r="AA20" s="21">
        <f t="shared" si="3"/>
        <v>30.399905979334594</v>
      </c>
      <c r="AB20" s="21">
        <f t="shared" si="3"/>
        <v>31.194195801267814</v>
      </c>
      <c r="AC20" s="21">
        <f t="shared" si="3"/>
        <v>32.009238855847727</v>
      </c>
      <c r="AD20" s="21">
        <f t="shared" si="3"/>
        <v>32.845577384273192</v>
      </c>
      <c r="AE20" s="21">
        <f t="shared" si="3"/>
        <v>33.703767795440349</v>
      </c>
      <c r="AF20" s="21">
        <f t="shared" si="3"/>
        <v>34.584381036116724</v>
      </c>
    </row>
    <row r="22" spans="1:32" x14ac:dyDescent="0.35">
      <c r="D22" s="8" t="s">
        <v>111</v>
      </c>
      <c r="E22" s="15">
        <f>INDEX('Growth inputs'!E$8:E$11, MATCH(Scenario!$E$2, 'Growth inputs'!$A$8:$A$11, 0))/INDEX('Growth inputs'!D$8:D$11, MATCH(Scenario!$E$2, 'Growth inputs'!$A$8:$A$11, 0))-1</f>
        <v>9.0840917881479077E-2</v>
      </c>
      <c r="F22" s="15">
        <f>INDEX('Growth inputs'!F$8:F$11, MATCH(Scenario!$E$2, 'Growth inputs'!$A$8:$A$11, 0))/INDEX('Growth inputs'!E$8:E$11, MATCH(Scenario!$E$2, 'Growth inputs'!$A$8:$A$11, 0))-1</f>
        <v>0.17256367820824003</v>
      </c>
      <c r="G22" s="15">
        <f>INDEX('Growth inputs'!G$8:G$11, MATCH(Scenario!$E$2, 'Growth inputs'!$A$8:$A$11, 0))/INDEX('Growth inputs'!F$8:F$11, MATCH(Scenario!$E$2, 'Growth inputs'!$A$8:$A$11, 0))-1</f>
        <v>0.22347100486404781</v>
      </c>
      <c r="H22" s="15">
        <f>INDEX('Growth inputs'!H$8:H$11, MATCH(Scenario!$E$2, 'Growth inputs'!$A$8:$A$11, 0))/INDEX('Growth inputs'!G$8:G$11, MATCH(Scenario!$E$2, 'Growth inputs'!$A$8:$A$11, 0))-1</f>
        <v>0.2084544712942189</v>
      </c>
      <c r="I22" s="15">
        <f>INDEX('Growth inputs'!I$8:I$11, MATCH(Scenario!$E$2, 'Growth inputs'!$A$8:$A$11, 0))/INDEX('Growth inputs'!H$8:H$11, MATCH(Scenario!$E$2, 'Growth inputs'!$A$8:$A$11, 0))-1</f>
        <v>0.16919748095847376</v>
      </c>
      <c r="J22" s="15">
        <f>INDEX('Growth inputs'!J$8:J$11, MATCH(Scenario!$E$2, 'Growth inputs'!$A$8:$A$11, 0))/INDEX('Growth inputs'!I$8:I$11, MATCH(Scenario!$E$2, 'Growth inputs'!$A$8:$A$11, 0))-1</f>
        <v>0.14180694067804711</v>
      </c>
      <c r="K22" s="15">
        <f>INDEX('Growth inputs'!K$8:K$11, MATCH(Scenario!$E$2, 'Growth inputs'!$A$8:$A$11, 0))/INDEX('Growth inputs'!J$8:J$11, MATCH(Scenario!$E$2, 'Growth inputs'!$A$8:$A$11, 0))-1</f>
        <v>0.12356895220361497</v>
      </c>
      <c r="L22" s="15">
        <f>INDEX('Growth inputs'!L$8:L$11, MATCH(Scenario!$E$2, 'Growth inputs'!$A$8:$A$11, 0))/INDEX('Growth inputs'!K$8:K$11, MATCH(Scenario!$E$2, 'Growth inputs'!$A$8:$A$11, 0))-1</f>
        <v>0.10597281895334221</v>
      </c>
      <c r="M22" s="15">
        <f>INDEX('Growth inputs'!M$8:M$11, MATCH(Scenario!$E$2, 'Growth inputs'!$A$8:$A$11, 0))/INDEX('Growth inputs'!L$8:L$11, MATCH(Scenario!$E$2, 'Growth inputs'!$A$8:$A$11, 0))-1</f>
        <v>9.376350657674748E-2</v>
      </c>
      <c r="N22" s="15">
        <f>INDEX('Growth inputs'!N$8:N$11, MATCH(Scenario!$E$2, 'Growth inputs'!$A$8:$A$11, 0))/INDEX('Growth inputs'!M$8:M$11, MATCH(Scenario!$E$2, 'Growth inputs'!$A$8:$A$11, 0))-1</f>
        <v>8.9670359378496656E-2</v>
      </c>
      <c r="O22" s="15">
        <f>INDEX('Growth inputs'!O$8:O$11, MATCH(Scenario!$E$2, 'Growth inputs'!$A$8:$A$11, 0))/INDEX('Growth inputs'!N$8:N$11, MATCH(Scenario!$E$2, 'Growth inputs'!$A$8:$A$11, 0))-1</f>
        <v>8.7727287665585463E-2</v>
      </c>
      <c r="P22" s="15">
        <f>INDEX('Growth inputs'!P$8:P$11, MATCH(Scenario!$E$2, 'Growth inputs'!$A$8:$A$11, 0))/INDEX('Growth inputs'!O$8:O$11, MATCH(Scenario!$E$2, 'Growth inputs'!$A$8:$A$11, 0))-1</f>
        <v>8.6765445290055254E-2</v>
      </c>
      <c r="Q22" s="15">
        <f>INDEX('Growth inputs'!Q$8:Q$11, MATCH(Scenario!$E$2, 'Growth inputs'!$A$8:$A$11, 0))/INDEX('Growth inputs'!P$8:P$11, MATCH(Scenario!$E$2, 'Growth inputs'!$A$8:$A$11, 0))-1</f>
        <v>8.0129545444029171E-2</v>
      </c>
      <c r="R22" s="15">
        <f>INDEX('Growth inputs'!R$8:R$11, MATCH(Scenario!$E$2, 'Growth inputs'!$A$8:$A$11, 0))/INDEX('Growth inputs'!Q$8:Q$11, MATCH(Scenario!$E$2, 'Growth inputs'!$A$8:$A$11, 0))-1</f>
        <v>6.9054279391270068E-2</v>
      </c>
      <c r="S22" s="15">
        <f>INDEX('Growth inputs'!S$8:S$11, MATCH(Scenario!$E$2, 'Growth inputs'!$A$8:$A$11, 0))/INDEX('Growth inputs'!R$8:R$11, MATCH(Scenario!$E$2, 'Growth inputs'!$A$8:$A$11, 0))-1</f>
        <v>5.9720062565466137E-2</v>
      </c>
      <c r="T22" s="15">
        <f>INDEX('Growth inputs'!T$8:T$11, MATCH(Scenario!$E$2, 'Growth inputs'!$A$8:$A$11, 0))/INDEX('Growth inputs'!S$8:S$11, MATCH(Scenario!$E$2, 'Growth inputs'!$A$8:$A$11, 0))-1</f>
        <v>5.2523595340263629E-2</v>
      </c>
      <c r="U22" s="15">
        <f>INDEX('Growth inputs'!U$8:U$11, MATCH(Scenario!$E$2, 'Growth inputs'!$A$8:$A$11, 0))/INDEX('Growth inputs'!T$8:T$11, MATCH(Scenario!$E$2, 'Growth inputs'!$A$8:$A$11, 0))-1</f>
        <v>4.6584759647649854E-2</v>
      </c>
      <c r="V22" s="15">
        <f>INDEX('Growth inputs'!V$8:V$11, MATCH(Scenario!$E$2, 'Growth inputs'!$A$8:$A$11, 0))/INDEX('Growth inputs'!U$8:U$11, MATCH(Scenario!$E$2, 'Growth inputs'!$A$8:$A$11, 0))-1</f>
        <v>4.1627731629652276E-2</v>
      </c>
      <c r="W22" s="15">
        <f>INDEX('Growth inputs'!W$8:W$11, MATCH(Scenario!$E$2, 'Growth inputs'!$A$8:$A$11, 0))/INDEX('Growth inputs'!V$8:V$11, MATCH(Scenario!$E$2, 'Growth inputs'!$A$8:$A$11, 0))-1</f>
        <v>4.1627731629652276E-2</v>
      </c>
      <c r="X22" s="15">
        <f>INDEX('Growth inputs'!X$8:X$11, MATCH(Scenario!$E$2, 'Growth inputs'!$A$8:$A$11, 0))/INDEX('Growth inputs'!W$8:W$11, MATCH(Scenario!$E$2, 'Growth inputs'!$A$8:$A$11, 0))-1</f>
        <v>4.1627731629652276E-2</v>
      </c>
      <c r="Y22" s="15">
        <f>INDEX('Growth inputs'!Y$8:Y$11, MATCH(Scenario!$E$2, 'Growth inputs'!$A$8:$A$11, 0))/INDEX('Growth inputs'!X$8:X$11, MATCH(Scenario!$E$2, 'Growth inputs'!$A$8:$A$11, 0))-1</f>
        <v>4.1627731629652276E-2</v>
      </c>
      <c r="Z22" s="15">
        <f>INDEX('Growth inputs'!Z$8:Z$11, MATCH(Scenario!$E$2, 'Growth inputs'!$A$8:$A$11, 0))/INDEX('Growth inputs'!Y$8:Y$11, MATCH(Scenario!$E$2, 'Growth inputs'!$A$8:$A$11, 0))-1</f>
        <v>4.1627731629652276E-2</v>
      </c>
      <c r="AA22" s="15">
        <f>INDEX('Growth inputs'!AA$8:AA$11, MATCH(Scenario!$E$2, 'Growth inputs'!$A$8:$A$11, 0))/INDEX('Growth inputs'!Z$8:Z$11, MATCH(Scenario!$E$2, 'Growth inputs'!$A$8:$A$11, 0))-1</f>
        <v>4.1627731629652276E-2</v>
      </c>
      <c r="AB22" s="15">
        <f>INDEX('Growth inputs'!AB$8:AB$11, MATCH(Scenario!$E$2, 'Growth inputs'!$A$8:$A$11, 0))/INDEX('Growth inputs'!AA$8:AA$11, MATCH(Scenario!$E$2, 'Growth inputs'!$A$8:$A$11, 0))-1</f>
        <v>4.1627731629652276E-2</v>
      </c>
      <c r="AC22" s="15">
        <f>INDEX('Growth inputs'!AC$8:AC$11, MATCH(Scenario!$E$2, 'Growth inputs'!$A$8:$A$11, 0))/INDEX('Growth inputs'!AB$8:AB$11, MATCH(Scenario!$E$2, 'Growth inputs'!$A$8:$A$11, 0))-1</f>
        <v>4.1627731629652276E-2</v>
      </c>
      <c r="AD22" s="15">
        <f>INDEX('Growth inputs'!AD$8:AD$11, MATCH(Scenario!$E$2, 'Growth inputs'!$A$8:$A$11, 0))/INDEX('Growth inputs'!AC$8:AC$11, MATCH(Scenario!$E$2, 'Growth inputs'!$A$8:$A$11, 0))-1</f>
        <v>4.1627731629652276E-2</v>
      </c>
      <c r="AE22" s="15">
        <f>INDEX('Growth inputs'!AE$8:AE$11, MATCH(Scenario!$E$2, 'Growth inputs'!$A$8:$A$11, 0))/INDEX('Growth inputs'!AD$8:AD$11, MATCH(Scenario!$E$2, 'Growth inputs'!$A$8:$A$11, 0))-1</f>
        <v>4.1627731629652276E-2</v>
      </c>
      <c r="AF22" s="15">
        <f>INDEX('Growth inputs'!AF$8:AF$11, MATCH(Scenario!$E$2, 'Growth inputs'!$A$8:$A$11, 0))/INDEX('Growth inputs'!AE$8:AE$11, MATCH(Scenario!$E$2, 'Growth inputs'!$A$8:$A$11, 0))-1</f>
        <v>4.1627731629652276E-2</v>
      </c>
    </row>
    <row r="23" spans="1:32" x14ac:dyDescent="0.35">
      <c r="A23" s="8" t="s">
        <v>112</v>
      </c>
      <c r="B23" s="8" t="s">
        <v>90</v>
      </c>
      <c r="C23" s="8"/>
      <c r="D23">
        <v>2022</v>
      </c>
      <c r="E23">
        <f>D23+1</f>
        <v>2023</v>
      </c>
      <c r="F23">
        <f t="shared" ref="F23:AF23" si="4">E23+1</f>
        <v>2024</v>
      </c>
      <c r="G23">
        <f t="shared" si="4"/>
        <v>2025</v>
      </c>
      <c r="H23">
        <f t="shared" si="4"/>
        <v>2026</v>
      </c>
      <c r="I23">
        <f t="shared" si="4"/>
        <v>2027</v>
      </c>
      <c r="J23">
        <f t="shared" si="4"/>
        <v>2028</v>
      </c>
      <c r="K23">
        <f t="shared" si="4"/>
        <v>2029</v>
      </c>
      <c r="L23">
        <f t="shared" si="4"/>
        <v>2030</v>
      </c>
      <c r="M23">
        <f t="shared" si="4"/>
        <v>2031</v>
      </c>
      <c r="N23">
        <f t="shared" si="4"/>
        <v>2032</v>
      </c>
      <c r="O23">
        <f t="shared" si="4"/>
        <v>2033</v>
      </c>
      <c r="P23">
        <f t="shared" si="4"/>
        <v>2034</v>
      </c>
      <c r="Q23">
        <f t="shared" si="4"/>
        <v>2035</v>
      </c>
      <c r="R23">
        <f t="shared" si="4"/>
        <v>2036</v>
      </c>
      <c r="S23">
        <f t="shared" si="4"/>
        <v>2037</v>
      </c>
      <c r="T23">
        <f t="shared" si="4"/>
        <v>2038</v>
      </c>
      <c r="U23">
        <f t="shared" si="4"/>
        <v>2039</v>
      </c>
      <c r="V23">
        <f t="shared" si="4"/>
        <v>2040</v>
      </c>
      <c r="W23">
        <f t="shared" si="4"/>
        <v>2041</v>
      </c>
      <c r="X23">
        <f t="shared" si="4"/>
        <v>2042</v>
      </c>
      <c r="Y23">
        <f t="shared" si="4"/>
        <v>2043</v>
      </c>
      <c r="Z23">
        <f t="shared" si="4"/>
        <v>2044</v>
      </c>
      <c r="AA23">
        <f t="shared" si="4"/>
        <v>2045</v>
      </c>
      <c r="AB23">
        <f t="shared" si="4"/>
        <v>2046</v>
      </c>
      <c r="AC23">
        <f t="shared" si="4"/>
        <v>2047</v>
      </c>
      <c r="AD23">
        <f t="shared" si="4"/>
        <v>2048</v>
      </c>
      <c r="AE23">
        <f t="shared" si="4"/>
        <v>2049</v>
      </c>
      <c r="AF23">
        <f t="shared" si="4"/>
        <v>2050</v>
      </c>
    </row>
    <row r="24" spans="1:32" x14ac:dyDescent="0.35">
      <c r="A24" s="1" t="s">
        <v>15</v>
      </c>
      <c r="B24" t="s">
        <v>96</v>
      </c>
      <c r="C24" t="s">
        <v>113</v>
      </c>
      <c r="D24">
        <f>'Feeder inputs'!E2</f>
        <v>0</v>
      </c>
      <c r="E24" s="21">
        <f>D24*(1+E$22)</f>
        <v>0</v>
      </c>
      <c r="F24" s="21">
        <f t="shared" ref="F24:AF33" si="5">E24*(1+F$22)</f>
        <v>0</v>
      </c>
      <c r="G24" s="21">
        <f t="shared" si="5"/>
        <v>0</v>
      </c>
      <c r="H24" s="21">
        <f t="shared" si="5"/>
        <v>0</v>
      </c>
      <c r="I24" s="21">
        <f t="shared" si="5"/>
        <v>0</v>
      </c>
      <c r="J24" s="21">
        <f t="shared" si="5"/>
        <v>0</v>
      </c>
      <c r="K24" s="21">
        <f t="shared" si="5"/>
        <v>0</v>
      </c>
      <c r="L24" s="21">
        <f t="shared" si="5"/>
        <v>0</v>
      </c>
      <c r="M24" s="21">
        <f t="shared" si="5"/>
        <v>0</v>
      </c>
      <c r="N24" s="21">
        <f t="shared" si="5"/>
        <v>0</v>
      </c>
      <c r="O24" s="21">
        <f t="shared" si="5"/>
        <v>0</v>
      </c>
      <c r="P24" s="21">
        <f t="shared" si="5"/>
        <v>0</v>
      </c>
      <c r="Q24" s="21">
        <f t="shared" si="5"/>
        <v>0</v>
      </c>
      <c r="R24" s="21">
        <f t="shared" si="5"/>
        <v>0</v>
      </c>
      <c r="S24" s="21">
        <f t="shared" si="5"/>
        <v>0</v>
      </c>
      <c r="T24" s="21">
        <f t="shared" si="5"/>
        <v>0</v>
      </c>
      <c r="U24" s="21">
        <f t="shared" si="5"/>
        <v>0</v>
      </c>
      <c r="V24" s="21">
        <f t="shared" si="5"/>
        <v>0</v>
      </c>
      <c r="W24" s="21">
        <f t="shared" si="5"/>
        <v>0</v>
      </c>
      <c r="X24" s="21">
        <f t="shared" si="5"/>
        <v>0</v>
      </c>
      <c r="Y24" s="21">
        <f t="shared" si="5"/>
        <v>0</v>
      </c>
      <c r="Z24" s="21">
        <f t="shared" si="5"/>
        <v>0</v>
      </c>
      <c r="AA24" s="21">
        <f t="shared" si="5"/>
        <v>0</v>
      </c>
      <c r="AB24" s="21">
        <f t="shared" si="5"/>
        <v>0</v>
      </c>
      <c r="AC24" s="21">
        <f t="shared" si="5"/>
        <v>0</v>
      </c>
      <c r="AD24" s="21">
        <f t="shared" si="5"/>
        <v>0</v>
      </c>
      <c r="AE24" s="21">
        <f t="shared" si="5"/>
        <v>0</v>
      </c>
      <c r="AF24" s="21">
        <f t="shared" si="5"/>
        <v>0</v>
      </c>
    </row>
    <row r="25" spans="1:32" x14ac:dyDescent="0.35">
      <c r="A25" s="2" t="s">
        <v>16</v>
      </c>
      <c r="B25" t="s">
        <v>96</v>
      </c>
      <c r="C25" t="s">
        <v>113</v>
      </c>
      <c r="D25">
        <f>'Feeder inputs'!E3</f>
        <v>1</v>
      </c>
      <c r="E25" s="21">
        <f t="shared" ref="E25:T41" si="6">D25*(1+E$22)</f>
        <v>1.0908409178814791</v>
      </c>
      <c r="F25" s="21">
        <f t="shared" si="6"/>
        <v>1.2790804390111599</v>
      </c>
      <c r="G25" s="21">
        <f t="shared" si="6"/>
        <v>1.5649178300189313</v>
      </c>
      <c r="H25" s="21">
        <f t="shared" si="6"/>
        <v>1.8911319488944238</v>
      </c>
      <c r="I25" s="21">
        <f t="shared" si="6"/>
        <v>2.2111067108074494</v>
      </c>
      <c r="J25" s="21">
        <f t="shared" si="6"/>
        <v>2.524656988979753</v>
      </c>
      <c r="K25" s="21">
        <f t="shared" si="6"/>
        <v>2.8366262077815145</v>
      </c>
      <c r="L25" s="21">
        <f t="shared" si="6"/>
        <v>3.1372314833370507</v>
      </c>
      <c r="M25" s="21">
        <f t="shared" si="6"/>
        <v>3.4313893081577036</v>
      </c>
      <c r="N25" s="21">
        <f t="shared" si="6"/>
        <v>3.739083220587736</v>
      </c>
      <c r="O25" s="21">
        <f t="shared" si="6"/>
        <v>4.0671028498858002</v>
      </c>
      <c r="P25" s="21">
        <f t="shared" si="6"/>
        <v>4.4199868396965947</v>
      </c>
      <c r="Q25" s="21">
        <f t="shared" si="6"/>
        <v>4.7741583760300736</v>
      </c>
      <c r="R25" s="21">
        <f t="shared" si="6"/>
        <v>5.1038344423866269</v>
      </c>
      <c r="S25" s="21">
        <f t="shared" si="6"/>
        <v>5.4086357546097368</v>
      </c>
      <c r="T25" s="21">
        <f t="shared" si="6"/>
        <v>5.6927167503277403</v>
      </c>
      <c r="U25" s="21">
        <f t="shared" si="5"/>
        <v>5.9579105918839081</v>
      </c>
      <c r="V25" s="21">
        <f t="shared" si="5"/>
        <v>6.205924895076314</v>
      </c>
      <c r="W25" s="21">
        <f t="shared" si="5"/>
        <v>6.4642634711223286</v>
      </c>
      <c r="X25" s="21">
        <f t="shared" si="5"/>
        <v>6.7333560960815735</v>
      </c>
      <c r="Y25" s="21">
        <f t="shared" si="5"/>
        <v>7.0136504366161407</v>
      </c>
      <c r="Z25" s="21">
        <f t="shared" si="5"/>
        <v>7.3056127947357909</v>
      </c>
      <c r="AA25" s="21">
        <f t="shared" si="5"/>
        <v>7.6097288835452064</v>
      </c>
      <c r="AB25" s="21">
        <f t="shared" si="5"/>
        <v>7.9265046352838393</v>
      </c>
      <c r="AC25" s="21">
        <f t="shared" si="5"/>
        <v>8.2564670430026297</v>
      </c>
      <c r="AD25" s="21">
        <f t="shared" si="5"/>
        <v>8.6001650372778116</v>
      </c>
      <c r="AE25" s="21">
        <f t="shared" si="5"/>
        <v>8.9581703994203306</v>
      </c>
      <c r="AF25" s="21">
        <f t="shared" si="5"/>
        <v>9.3310787127000943</v>
      </c>
    </row>
    <row r="26" spans="1:32" x14ac:dyDescent="0.35">
      <c r="A26" s="2" t="s">
        <v>17</v>
      </c>
      <c r="B26" t="s">
        <v>96</v>
      </c>
      <c r="C26" t="s">
        <v>113</v>
      </c>
      <c r="D26">
        <f>'Feeder inputs'!E4</f>
        <v>0</v>
      </c>
      <c r="E26" s="21">
        <f t="shared" si="6"/>
        <v>0</v>
      </c>
      <c r="F26" s="21">
        <f t="shared" si="5"/>
        <v>0</v>
      </c>
      <c r="G26" s="21">
        <f t="shared" si="5"/>
        <v>0</v>
      </c>
      <c r="H26" s="21">
        <f t="shared" si="5"/>
        <v>0</v>
      </c>
      <c r="I26" s="21">
        <f t="shared" si="5"/>
        <v>0</v>
      </c>
      <c r="J26" s="21">
        <f t="shared" si="5"/>
        <v>0</v>
      </c>
      <c r="K26" s="21">
        <f t="shared" si="5"/>
        <v>0</v>
      </c>
      <c r="L26" s="21">
        <f t="shared" si="5"/>
        <v>0</v>
      </c>
      <c r="M26" s="21">
        <f t="shared" si="5"/>
        <v>0</v>
      </c>
      <c r="N26" s="21">
        <f t="shared" si="5"/>
        <v>0</v>
      </c>
      <c r="O26" s="21">
        <f t="shared" si="5"/>
        <v>0</v>
      </c>
      <c r="P26" s="21">
        <f t="shared" si="5"/>
        <v>0</v>
      </c>
      <c r="Q26" s="21">
        <f t="shared" si="5"/>
        <v>0</v>
      </c>
      <c r="R26" s="21">
        <f t="shared" si="5"/>
        <v>0</v>
      </c>
      <c r="S26" s="21">
        <f t="shared" si="5"/>
        <v>0</v>
      </c>
      <c r="T26" s="21">
        <f t="shared" si="5"/>
        <v>0</v>
      </c>
      <c r="U26" s="21">
        <f t="shared" si="5"/>
        <v>0</v>
      </c>
      <c r="V26" s="21">
        <f t="shared" si="5"/>
        <v>0</v>
      </c>
      <c r="W26" s="21">
        <f t="shared" si="5"/>
        <v>0</v>
      </c>
      <c r="X26" s="21">
        <f t="shared" si="5"/>
        <v>0</v>
      </c>
      <c r="Y26" s="21">
        <f t="shared" si="5"/>
        <v>0</v>
      </c>
      <c r="Z26" s="21">
        <f t="shared" si="5"/>
        <v>0</v>
      </c>
      <c r="AA26" s="21">
        <f t="shared" si="5"/>
        <v>0</v>
      </c>
      <c r="AB26" s="21">
        <f t="shared" si="5"/>
        <v>0</v>
      </c>
      <c r="AC26" s="21">
        <f t="shared" si="5"/>
        <v>0</v>
      </c>
      <c r="AD26" s="21">
        <f t="shared" si="5"/>
        <v>0</v>
      </c>
      <c r="AE26" s="21">
        <f t="shared" si="5"/>
        <v>0</v>
      </c>
      <c r="AF26" s="21">
        <f t="shared" si="5"/>
        <v>0</v>
      </c>
    </row>
    <row r="27" spans="1:32" x14ac:dyDescent="0.35">
      <c r="A27" s="2" t="s">
        <v>18</v>
      </c>
      <c r="B27" t="s">
        <v>96</v>
      </c>
      <c r="C27" t="s">
        <v>113</v>
      </c>
      <c r="D27">
        <f>'Feeder inputs'!E5</f>
        <v>1</v>
      </c>
      <c r="E27" s="21">
        <f t="shared" si="6"/>
        <v>1.0908409178814791</v>
      </c>
      <c r="F27" s="21">
        <f t="shared" si="5"/>
        <v>1.2790804390111599</v>
      </c>
      <c r="G27" s="21">
        <f t="shared" si="5"/>
        <v>1.5649178300189313</v>
      </c>
      <c r="H27" s="21">
        <f t="shared" si="5"/>
        <v>1.8911319488944238</v>
      </c>
      <c r="I27" s="21">
        <f t="shared" si="5"/>
        <v>2.2111067108074494</v>
      </c>
      <c r="J27" s="21">
        <f t="shared" si="5"/>
        <v>2.524656988979753</v>
      </c>
      <c r="K27" s="21">
        <f t="shared" si="5"/>
        <v>2.8366262077815145</v>
      </c>
      <c r="L27" s="21">
        <f t="shared" si="5"/>
        <v>3.1372314833370507</v>
      </c>
      <c r="M27" s="21">
        <f t="shared" si="5"/>
        <v>3.4313893081577036</v>
      </c>
      <c r="N27" s="21">
        <f t="shared" si="5"/>
        <v>3.739083220587736</v>
      </c>
      <c r="O27" s="21">
        <f t="shared" si="5"/>
        <v>4.0671028498858002</v>
      </c>
      <c r="P27" s="21">
        <f t="shared" si="5"/>
        <v>4.4199868396965947</v>
      </c>
      <c r="Q27" s="21">
        <f t="shared" si="5"/>
        <v>4.7741583760300736</v>
      </c>
      <c r="R27" s="21">
        <f t="shared" si="5"/>
        <v>5.1038344423866269</v>
      </c>
      <c r="S27" s="21">
        <f t="shared" si="5"/>
        <v>5.4086357546097368</v>
      </c>
      <c r="T27" s="21">
        <f t="shared" si="5"/>
        <v>5.6927167503277403</v>
      </c>
      <c r="U27" s="21">
        <f t="shared" si="5"/>
        <v>5.9579105918839081</v>
      </c>
      <c r="V27" s="21">
        <f t="shared" si="5"/>
        <v>6.205924895076314</v>
      </c>
      <c r="W27" s="21">
        <f t="shared" si="5"/>
        <v>6.4642634711223286</v>
      </c>
      <c r="X27" s="21">
        <f t="shared" si="5"/>
        <v>6.7333560960815735</v>
      </c>
      <c r="Y27" s="21">
        <f t="shared" si="5"/>
        <v>7.0136504366161407</v>
      </c>
      <c r="Z27" s="21">
        <f t="shared" si="5"/>
        <v>7.3056127947357909</v>
      </c>
      <c r="AA27" s="21">
        <f t="shared" si="5"/>
        <v>7.6097288835452064</v>
      </c>
      <c r="AB27" s="21">
        <f t="shared" si="5"/>
        <v>7.9265046352838393</v>
      </c>
      <c r="AC27" s="21">
        <f t="shared" si="5"/>
        <v>8.2564670430026297</v>
      </c>
      <c r="AD27" s="21">
        <f t="shared" si="5"/>
        <v>8.6001650372778116</v>
      </c>
      <c r="AE27" s="21">
        <f t="shared" si="5"/>
        <v>8.9581703994203306</v>
      </c>
      <c r="AF27" s="21">
        <f t="shared" si="5"/>
        <v>9.3310787127000943</v>
      </c>
    </row>
    <row r="28" spans="1:32" x14ac:dyDescent="0.35">
      <c r="A28" s="2" t="s">
        <v>19</v>
      </c>
      <c r="B28" t="s">
        <v>96</v>
      </c>
      <c r="C28" t="s">
        <v>113</v>
      </c>
      <c r="D28">
        <f>'Feeder inputs'!E6</f>
        <v>0</v>
      </c>
      <c r="E28" s="21">
        <f t="shared" si="6"/>
        <v>0</v>
      </c>
      <c r="F28" s="21">
        <f t="shared" si="5"/>
        <v>0</v>
      </c>
      <c r="G28" s="21">
        <f t="shared" si="5"/>
        <v>0</v>
      </c>
      <c r="H28" s="21">
        <f t="shared" si="5"/>
        <v>0</v>
      </c>
      <c r="I28" s="21">
        <f t="shared" si="5"/>
        <v>0</v>
      </c>
      <c r="J28" s="21">
        <f t="shared" si="5"/>
        <v>0</v>
      </c>
      <c r="K28" s="21">
        <f t="shared" si="5"/>
        <v>0</v>
      </c>
      <c r="L28" s="21">
        <f t="shared" si="5"/>
        <v>0</v>
      </c>
      <c r="M28" s="21">
        <f t="shared" si="5"/>
        <v>0</v>
      </c>
      <c r="N28" s="21">
        <f t="shared" si="5"/>
        <v>0</v>
      </c>
      <c r="O28" s="21">
        <f t="shared" si="5"/>
        <v>0</v>
      </c>
      <c r="P28" s="21">
        <f t="shared" si="5"/>
        <v>0</v>
      </c>
      <c r="Q28" s="21">
        <f t="shared" si="5"/>
        <v>0</v>
      </c>
      <c r="R28" s="21">
        <f t="shared" si="5"/>
        <v>0</v>
      </c>
      <c r="S28" s="21">
        <f t="shared" si="5"/>
        <v>0</v>
      </c>
      <c r="T28" s="21">
        <f t="shared" si="5"/>
        <v>0</v>
      </c>
      <c r="U28" s="21">
        <f t="shared" si="5"/>
        <v>0</v>
      </c>
      <c r="V28" s="21">
        <f t="shared" si="5"/>
        <v>0</v>
      </c>
      <c r="W28" s="21">
        <f t="shared" si="5"/>
        <v>0</v>
      </c>
      <c r="X28" s="21">
        <f t="shared" si="5"/>
        <v>0</v>
      </c>
      <c r="Y28" s="21">
        <f t="shared" si="5"/>
        <v>0</v>
      </c>
      <c r="Z28" s="21">
        <f t="shared" si="5"/>
        <v>0</v>
      </c>
      <c r="AA28" s="21">
        <f t="shared" si="5"/>
        <v>0</v>
      </c>
      <c r="AB28" s="21">
        <f t="shared" si="5"/>
        <v>0</v>
      </c>
      <c r="AC28" s="21">
        <f t="shared" si="5"/>
        <v>0</v>
      </c>
      <c r="AD28" s="21">
        <f t="shared" si="5"/>
        <v>0</v>
      </c>
      <c r="AE28" s="21">
        <f t="shared" si="5"/>
        <v>0</v>
      </c>
      <c r="AF28" s="21">
        <f t="shared" si="5"/>
        <v>0</v>
      </c>
    </row>
    <row r="29" spans="1:32" x14ac:dyDescent="0.35">
      <c r="A29" s="2" t="s">
        <v>20</v>
      </c>
      <c r="B29" t="s">
        <v>96</v>
      </c>
      <c r="C29" t="s">
        <v>113</v>
      </c>
      <c r="D29">
        <f>'Feeder inputs'!E7</f>
        <v>0</v>
      </c>
      <c r="E29" s="21">
        <f t="shared" si="6"/>
        <v>0</v>
      </c>
      <c r="F29" s="21">
        <f t="shared" si="5"/>
        <v>0</v>
      </c>
      <c r="G29" s="21">
        <f t="shared" si="5"/>
        <v>0</v>
      </c>
      <c r="H29" s="21">
        <f t="shared" si="5"/>
        <v>0</v>
      </c>
      <c r="I29" s="21">
        <f t="shared" si="5"/>
        <v>0</v>
      </c>
      <c r="J29" s="21">
        <f t="shared" si="5"/>
        <v>0</v>
      </c>
      <c r="K29" s="21">
        <f t="shared" si="5"/>
        <v>0</v>
      </c>
      <c r="L29" s="21">
        <f t="shared" si="5"/>
        <v>0</v>
      </c>
      <c r="M29" s="21">
        <f t="shared" si="5"/>
        <v>0</v>
      </c>
      <c r="N29" s="21">
        <f t="shared" si="5"/>
        <v>0</v>
      </c>
      <c r="O29" s="21">
        <f t="shared" si="5"/>
        <v>0</v>
      </c>
      <c r="P29" s="21">
        <f t="shared" si="5"/>
        <v>0</v>
      </c>
      <c r="Q29" s="21">
        <f t="shared" si="5"/>
        <v>0</v>
      </c>
      <c r="R29" s="21">
        <f t="shared" si="5"/>
        <v>0</v>
      </c>
      <c r="S29" s="21">
        <f t="shared" si="5"/>
        <v>0</v>
      </c>
      <c r="T29" s="21">
        <f t="shared" si="5"/>
        <v>0</v>
      </c>
      <c r="U29" s="21">
        <f t="shared" si="5"/>
        <v>0</v>
      </c>
      <c r="V29" s="21">
        <f t="shared" si="5"/>
        <v>0</v>
      </c>
      <c r="W29" s="21">
        <f t="shared" si="5"/>
        <v>0</v>
      </c>
      <c r="X29" s="21">
        <f t="shared" si="5"/>
        <v>0</v>
      </c>
      <c r="Y29" s="21">
        <f t="shared" si="5"/>
        <v>0</v>
      </c>
      <c r="Z29" s="21">
        <f t="shared" si="5"/>
        <v>0</v>
      </c>
      <c r="AA29" s="21">
        <f t="shared" si="5"/>
        <v>0</v>
      </c>
      <c r="AB29" s="21">
        <f t="shared" si="5"/>
        <v>0</v>
      </c>
      <c r="AC29" s="21">
        <f t="shared" si="5"/>
        <v>0</v>
      </c>
      <c r="AD29" s="21">
        <f t="shared" si="5"/>
        <v>0</v>
      </c>
      <c r="AE29" s="21">
        <f t="shared" si="5"/>
        <v>0</v>
      </c>
      <c r="AF29" s="21">
        <f t="shared" si="5"/>
        <v>0</v>
      </c>
    </row>
    <row r="30" spans="1:32" x14ac:dyDescent="0.35">
      <c r="A30" s="2" t="s">
        <v>18</v>
      </c>
      <c r="B30" t="s">
        <v>96</v>
      </c>
      <c r="C30" t="s">
        <v>113</v>
      </c>
      <c r="D30">
        <f>'Feeder inputs'!E8</f>
        <v>0</v>
      </c>
      <c r="E30" s="21">
        <f t="shared" si="6"/>
        <v>0</v>
      </c>
      <c r="F30" s="21">
        <f t="shared" si="5"/>
        <v>0</v>
      </c>
      <c r="G30" s="21">
        <f t="shared" si="5"/>
        <v>0</v>
      </c>
      <c r="H30" s="21">
        <f t="shared" si="5"/>
        <v>0</v>
      </c>
      <c r="I30" s="21">
        <f t="shared" si="5"/>
        <v>0</v>
      </c>
      <c r="J30" s="21">
        <f t="shared" si="5"/>
        <v>0</v>
      </c>
      <c r="K30" s="21">
        <f t="shared" si="5"/>
        <v>0</v>
      </c>
      <c r="L30" s="21">
        <f t="shared" si="5"/>
        <v>0</v>
      </c>
      <c r="M30" s="21">
        <f t="shared" si="5"/>
        <v>0</v>
      </c>
      <c r="N30" s="21">
        <f t="shared" si="5"/>
        <v>0</v>
      </c>
      <c r="O30" s="21">
        <f t="shared" si="5"/>
        <v>0</v>
      </c>
      <c r="P30" s="21">
        <f t="shared" si="5"/>
        <v>0</v>
      </c>
      <c r="Q30" s="21">
        <f t="shared" si="5"/>
        <v>0</v>
      </c>
      <c r="R30" s="21">
        <f t="shared" si="5"/>
        <v>0</v>
      </c>
      <c r="S30" s="21">
        <f t="shared" si="5"/>
        <v>0</v>
      </c>
      <c r="T30" s="21">
        <f t="shared" si="5"/>
        <v>0</v>
      </c>
      <c r="U30" s="21">
        <f t="shared" si="5"/>
        <v>0</v>
      </c>
      <c r="V30" s="21">
        <f t="shared" si="5"/>
        <v>0</v>
      </c>
      <c r="W30" s="21">
        <f t="shared" si="5"/>
        <v>0</v>
      </c>
      <c r="X30" s="21">
        <f t="shared" si="5"/>
        <v>0</v>
      </c>
      <c r="Y30" s="21">
        <f t="shared" si="5"/>
        <v>0</v>
      </c>
      <c r="Z30" s="21">
        <f t="shared" si="5"/>
        <v>0</v>
      </c>
      <c r="AA30" s="21">
        <f t="shared" si="5"/>
        <v>0</v>
      </c>
      <c r="AB30" s="21">
        <f t="shared" si="5"/>
        <v>0</v>
      </c>
      <c r="AC30" s="21">
        <f t="shared" si="5"/>
        <v>0</v>
      </c>
      <c r="AD30" s="21">
        <f t="shared" si="5"/>
        <v>0</v>
      </c>
      <c r="AE30" s="21">
        <f t="shared" si="5"/>
        <v>0</v>
      </c>
      <c r="AF30" s="21">
        <f t="shared" si="5"/>
        <v>0</v>
      </c>
    </row>
    <row r="31" spans="1:32" x14ac:dyDescent="0.35">
      <c r="A31" s="2" t="s">
        <v>18</v>
      </c>
      <c r="B31" t="s">
        <v>96</v>
      </c>
      <c r="C31" t="s">
        <v>113</v>
      </c>
      <c r="D31">
        <f>'Feeder inputs'!E9</f>
        <v>0</v>
      </c>
      <c r="E31" s="21">
        <f t="shared" si="6"/>
        <v>0</v>
      </c>
      <c r="F31" s="21">
        <f t="shared" si="5"/>
        <v>0</v>
      </c>
      <c r="G31" s="21">
        <f t="shared" si="5"/>
        <v>0</v>
      </c>
      <c r="H31" s="21">
        <f t="shared" si="5"/>
        <v>0</v>
      </c>
      <c r="I31" s="21">
        <f t="shared" si="5"/>
        <v>0</v>
      </c>
      <c r="J31" s="21">
        <f t="shared" si="5"/>
        <v>0</v>
      </c>
      <c r="K31" s="21">
        <f t="shared" si="5"/>
        <v>0</v>
      </c>
      <c r="L31" s="21">
        <f t="shared" si="5"/>
        <v>0</v>
      </c>
      <c r="M31" s="21">
        <f t="shared" si="5"/>
        <v>0</v>
      </c>
      <c r="N31" s="21">
        <f t="shared" si="5"/>
        <v>0</v>
      </c>
      <c r="O31" s="21">
        <f t="shared" si="5"/>
        <v>0</v>
      </c>
      <c r="P31" s="21">
        <f t="shared" si="5"/>
        <v>0</v>
      </c>
      <c r="Q31" s="21">
        <f t="shared" si="5"/>
        <v>0</v>
      </c>
      <c r="R31" s="21">
        <f t="shared" si="5"/>
        <v>0</v>
      </c>
      <c r="S31" s="21">
        <f t="shared" si="5"/>
        <v>0</v>
      </c>
      <c r="T31" s="21">
        <f t="shared" si="5"/>
        <v>0</v>
      </c>
      <c r="U31" s="21">
        <f t="shared" si="5"/>
        <v>0</v>
      </c>
      <c r="V31" s="21">
        <f t="shared" si="5"/>
        <v>0</v>
      </c>
      <c r="W31" s="21">
        <f t="shared" si="5"/>
        <v>0</v>
      </c>
      <c r="X31" s="21">
        <f t="shared" si="5"/>
        <v>0</v>
      </c>
      <c r="Y31" s="21">
        <f t="shared" si="5"/>
        <v>0</v>
      </c>
      <c r="Z31" s="21">
        <f t="shared" si="5"/>
        <v>0</v>
      </c>
      <c r="AA31" s="21">
        <f t="shared" si="5"/>
        <v>0</v>
      </c>
      <c r="AB31" s="21">
        <f t="shared" si="5"/>
        <v>0</v>
      </c>
      <c r="AC31" s="21">
        <f t="shared" si="5"/>
        <v>0</v>
      </c>
      <c r="AD31" s="21">
        <f t="shared" si="5"/>
        <v>0</v>
      </c>
      <c r="AE31" s="21">
        <f t="shared" si="5"/>
        <v>0</v>
      </c>
      <c r="AF31" s="21">
        <f t="shared" si="5"/>
        <v>0</v>
      </c>
    </row>
    <row r="32" spans="1:32" x14ac:dyDescent="0.35">
      <c r="A32" s="2" t="s">
        <v>18</v>
      </c>
      <c r="B32" t="s">
        <v>96</v>
      </c>
      <c r="C32" t="s">
        <v>113</v>
      </c>
      <c r="D32">
        <f>'Feeder inputs'!E10</f>
        <v>0</v>
      </c>
      <c r="E32" s="21">
        <f t="shared" si="6"/>
        <v>0</v>
      </c>
      <c r="F32" s="21">
        <f t="shared" si="5"/>
        <v>0</v>
      </c>
      <c r="G32" s="21">
        <f t="shared" si="5"/>
        <v>0</v>
      </c>
      <c r="H32" s="21">
        <f t="shared" si="5"/>
        <v>0</v>
      </c>
      <c r="I32" s="21">
        <f t="shared" si="5"/>
        <v>0</v>
      </c>
      <c r="J32" s="21">
        <f t="shared" si="5"/>
        <v>0</v>
      </c>
      <c r="K32" s="21">
        <f t="shared" si="5"/>
        <v>0</v>
      </c>
      <c r="L32" s="21">
        <f t="shared" si="5"/>
        <v>0</v>
      </c>
      <c r="M32" s="21">
        <f t="shared" si="5"/>
        <v>0</v>
      </c>
      <c r="N32" s="21">
        <f t="shared" si="5"/>
        <v>0</v>
      </c>
      <c r="O32" s="21">
        <f t="shared" si="5"/>
        <v>0</v>
      </c>
      <c r="P32" s="21">
        <f t="shared" si="5"/>
        <v>0</v>
      </c>
      <c r="Q32" s="21">
        <f t="shared" si="5"/>
        <v>0</v>
      </c>
      <c r="R32" s="21">
        <f t="shared" si="5"/>
        <v>0</v>
      </c>
      <c r="S32" s="21">
        <f t="shared" si="5"/>
        <v>0</v>
      </c>
      <c r="T32" s="21">
        <f t="shared" si="5"/>
        <v>0</v>
      </c>
      <c r="U32" s="21">
        <f t="shared" si="5"/>
        <v>0</v>
      </c>
      <c r="V32" s="21">
        <f t="shared" si="5"/>
        <v>0</v>
      </c>
      <c r="W32" s="21">
        <f t="shared" si="5"/>
        <v>0</v>
      </c>
      <c r="X32" s="21">
        <f t="shared" si="5"/>
        <v>0</v>
      </c>
      <c r="Y32" s="21">
        <f t="shared" si="5"/>
        <v>0</v>
      </c>
      <c r="Z32" s="21">
        <f t="shared" si="5"/>
        <v>0</v>
      </c>
      <c r="AA32" s="21">
        <f t="shared" si="5"/>
        <v>0</v>
      </c>
      <c r="AB32" s="21">
        <f t="shared" si="5"/>
        <v>0</v>
      </c>
      <c r="AC32" s="21">
        <f t="shared" si="5"/>
        <v>0</v>
      </c>
      <c r="AD32" s="21">
        <f t="shared" si="5"/>
        <v>0</v>
      </c>
      <c r="AE32" s="21">
        <f t="shared" si="5"/>
        <v>0</v>
      </c>
      <c r="AF32" s="21">
        <f t="shared" si="5"/>
        <v>0</v>
      </c>
    </row>
    <row r="33" spans="1:32" ht="15" thickBot="1" x14ac:dyDescent="0.4">
      <c r="A33" s="3" t="s">
        <v>21</v>
      </c>
      <c r="B33" t="s">
        <v>96</v>
      </c>
      <c r="C33" t="s">
        <v>113</v>
      </c>
      <c r="D33">
        <f>'Feeder inputs'!E11</f>
        <v>0</v>
      </c>
      <c r="E33" s="21">
        <f t="shared" si="6"/>
        <v>0</v>
      </c>
      <c r="F33" s="21">
        <f t="shared" si="5"/>
        <v>0</v>
      </c>
      <c r="G33" s="21">
        <f t="shared" si="5"/>
        <v>0</v>
      </c>
      <c r="H33" s="21">
        <f t="shared" si="5"/>
        <v>0</v>
      </c>
      <c r="I33" s="21">
        <f t="shared" si="5"/>
        <v>0</v>
      </c>
      <c r="J33" s="21">
        <f t="shared" si="5"/>
        <v>0</v>
      </c>
      <c r="K33" s="21">
        <f t="shared" si="5"/>
        <v>0</v>
      </c>
      <c r="L33" s="21">
        <f t="shared" si="5"/>
        <v>0</v>
      </c>
      <c r="M33" s="21">
        <f t="shared" si="5"/>
        <v>0</v>
      </c>
      <c r="N33" s="21">
        <f t="shared" si="5"/>
        <v>0</v>
      </c>
      <c r="O33" s="21">
        <f t="shared" si="5"/>
        <v>0</v>
      </c>
      <c r="P33" s="21">
        <f t="shared" si="5"/>
        <v>0</v>
      </c>
      <c r="Q33" s="21">
        <f t="shared" si="5"/>
        <v>0</v>
      </c>
      <c r="R33" s="21">
        <f t="shared" si="5"/>
        <v>0</v>
      </c>
      <c r="S33" s="21">
        <f t="shared" si="5"/>
        <v>0</v>
      </c>
      <c r="T33" s="21">
        <f t="shared" si="5"/>
        <v>0</v>
      </c>
      <c r="U33" s="21">
        <f t="shared" si="5"/>
        <v>0</v>
      </c>
      <c r="V33" s="21">
        <f t="shared" si="5"/>
        <v>0</v>
      </c>
      <c r="W33" s="21">
        <f t="shared" si="5"/>
        <v>0</v>
      </c>
      <c r="X33" s="21">
        <f t="shared" si="5"/>
        <v>0</v>
      </c>
      <c r="Y33" s="21">
        <f t="shared" si="5"/>
        <v>0</v>
      </c>
      <c r="Z33" s="21">
        <f t="shared" si="5"/>
        <v>0</v>
      </c>
      <c r="AA33" s="21">
        <f t="shared" si="5"/>
        <v>0</v>
      </c>
      <c r="AB33" s="21">
        <f t="shared" si="5"/>
        <v>0</v>
      </c>
      <c r="AC33" s="21">
        <f t="shared" si="5"/>
        <v>0</v>
      </c>
      <c r="AD33" s="21">
        <f t="shared" si="5"/>
        <v>0</v>
      </c>
      <c r="AE33" s="21">
        <f t="shared" si="5"/>
        <v>0</v>
      </c>
      <c r="AF33" s="21">
        <f t="shared" si="5"/>
        <v>0</v>
      </c>
    </row>
    <row r="34" spans="1:32" x14ac:dyDescent="0.35">
      <c r="A34" s="2" t="s">
        <v>22</v>
      </c>
      <c r="B34" t="s">
        <v>96</v>
      </c>
      <c r="C34" t="s">
        <v>113</v>
      </c>
      <c r="D34">
        <f>'Feeder inputs'!E12</f>
        <v>0</v>
      </c>
      <c r="E34" s="21">
        <f t="shared" si="6"/>
        <v>0</v>
      </c>
      <c r="F34" s="21">
        <f t="shared" ref="F34:AF41" si="7">E34*(1+F$22)</f>
        <v>0</v>
      </c>
      <c r="G34" s="21">
        <f t="shared" si="7"/>
        <v>0</v>
      </c>
      <c r="H34" s="21">
        <f t="shared" si="7"/>
        <v>0</v>
      </c>
      <c r="I34" s="21">
        <f t="shared" si="7"/>
        <v>0</v>
      </c>
      <c r="J34" s="21">
        <f t="shared" si="7"/>
        <v>0</v>
      </c>
      <c r="K34" s="21">
        <f t="shared" si="7"/>
        <v>0</v>
      </c>
      <c r="L34" s="21">
        <f t="shared" si="7"/>
        <v>0</v>
      </c>
      <c r="M34" s="21">
        <f t="shared" si="7"/>
        <v>0</v>
      </c>
      <c r="N34" s="21">
        <f t="shared" si="7"/>
        <v>0</v>
      </c>
      <c r="O34" s="21">
        <f t="shared" si="7"/>
        <v>0</v>
      </c>
      <c r="P34" s="21">
        <f t="shared" si="7"/>
        <v>0</v>
      </c>
      <c r="Q34" s="21">
        <f t="shared" si="7"/>
        <v>0</v>
      </c>
      <c r="R34" s="21">
        <f t="shared" si="7"/>
        <v>0</v>
      </c>
      <c r="S34" s="21">
        <f t="shared" si="7"/>
        <v>0</v>
      </c>
      <c r="T34" s="21">
        <f t="shared" si="7"/>
        <v>0</v>
      </c>
      <c r="U34" s="21">
        <f t="shared" si="7"/>
        <v>0</v>
      </c>
      <c r="V34" s="21">
        <f t="shared" si="7"/>
        <v>0</v>
      </c>
      <c r="W34" s="21">
        <f t="shared" si="7"/>
        <v>0</v>
      </c>
      <c r="X34" s="21">
        <f t="shared" si="7"/>
        <v>0</v>
      </c>
      <c r="Y34" s="21">
        <f t="shared" si="7"/>
        <v>0</v>
      </c>
      <c r="Z34" s="21">
        <f t="shared" si="7"/>
        <v>0</v>
      </c>
      <c r="AA34" s="21">
        <f t="shared" si="7"/>
        <v>0</v>
      </c>
      <c r="AB34" s="21">
        <f t="shared" si="7"/>
        <v>0</v>
      </c>
      <c r="AC34" s="21">
        <f t="shared" si="7"/>
        <v>0</v>
      </c>
      <c r="AD34" s="21">
        <f t="shared" si="7"/>
        <v>0</v>
      </c>
      <c r="AE34" s="21">
        <f t="shared" si="7"/>
        <v>0</v>
      </c>
      <c r="AF34" s="21">
        <f t="shared" si="7"/>
        <v>0</v>
      </c>
    </row>
    <row r="35" spans="1:32" x14ac:dyDescent="0.35">
      <c r="A35" s="2" t="s">
        <v>76</v>
      </c>
      <c r="B35" t="s">
        <v>96</v>
      </c>
      <c r="C35" t="s">
        <v>113</v>
      </c>
      <c r="D35">
        <f>'Feeder inputs'!E13</f>
        <v>0</v>
      </c>
      <c r="E35" s="21">
        <f t="shared" si="6"/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21">
        <f t="shared" si="7"/>
        <v>0</v>
      </c>
      <c r="J35" s="21">
        <f t="shared" si="7"/>
        <v>0</v>
      </c>
      <c r="K35" s="21">
        <f t="shared" si="7"/>
        <v>0</v>
      </c>
      <c r="L35" s="21">
        <f t="shared" si="7"/>
        <v>0</v>
      </c>
      <c r="M35" s="21">
        <f t="shared" si="7"/>
        <v>0</v>
      </c>
      <c r="N35" s="21">
        <f t="shared" si="7"/>
        <v>0</v>
      </c>
      <c r="O35" s="21">
        <f t="shared" si="7"/>
        <v>0</v>
      </c>
      <c r="P35" s="21">
        <f t="shared" si="7"/>
        <v>0</v>
      </c>
      <c r="Q35" s="21">
        <f t="shared" si="7"/>
        <v>0</v>
      </c>
      <c r="R35" s="21">
        <f t="shared" si="7"/>
        <v>0</v>
      </c>
      <c r="S35" s="21">
        <f t="shared" si="7"/>
        <v>0</v>
      </c>
      <c r="T35" s="21">
        <f t="shared" si="7"/>
        <v>0</v>
      </c>
      <c r="U35" s="21">
        <f t="shared" si="7"/>
        <v>0</v>
      </c>
      <c r="V35" s="21">
        <f t="shared" si="7"/>
        <v>0</v>
      </c>
      <c r="W35" s="21">
        <f t="shared" si="7"/>
        <v>0</v>
      </c>
      <c r="X35" s="21">
        <f t="shared" si="7"/>
        <v>0</v>
      </c>
      <c r="Y35" s="21">
        <f t="shared" si="7"/>
        <v>0</v>
      </c>
      <c r="Z35" s="21">
        <f t="shared" si="7"/>
        <v>0</v>
      </c>
      <c r="AA35" s="21">
        <f t="shared" si="7"/>
        <v>0</v>
      </c>
      <c r="AB35" s="21">
        <f t="shared" si="7"/>
        <v>0</v>
      </c>
      <c r="AC35" s="21">
        <f t="shared" si="7"/>
        <v>0</v>
      </c>
      <c r="AD35" s="21">
        <f t="shared" si="7"/>
        <v>0</v>
      </c>
      <c r="AE35" s="21">
        <f t="shared" si="7"/>
        <v>0</v>
      </c>
      <c r="AF35" s="21">
        <f t="shared" si="7"/>
        <v>0</v>
      </c>
    </row>
    <row r="36" spans="1:32" x14ac:dyDescent="0.35">
      <c r="A36" s="2" t="s">
        <v>24</v>
      </c>
      <c r="B36" t="s">
        <v>96</v>
      </c>
      <c r="C36" t="s">
        <v>113</v>
      </c>
      <c r="D36">
        <f>'Feeder inputs'!E14</f>
        <v>0</v>
      </c>
      <c r="E36" s="21">
        <f t="shared" si="6"/>
        <v>0</v>
      </c>
      <c r="F36" s="21">
        <f t="shared" si="7"/>
        <v>0</v>
      </c>
      <c r="G36" s="21">
        <f t="shared" si="7"/>
        <v>0</v>
      </c>
      <c r="H36" s="21">
        <f t="shared" si="7"/>
        <v>0</v>
      </c>
      <c r="I36" s="21">
        <f t="shared" si="7"/>
        <v>0</v>
      </c>
      <c r="J36" s="21">
        <f t="shared" si="7"/>
        <v>0</v>
      </c>
      <c r="K36" s="21">
        <f t="shared" si="7"/>
        <v>0</v>
      </c>
      <c r="L36" s="21">
        <f t="shared" si="7"/>
        <v>0</v>
      </c>
      <c r="M36" s="21">
        <f t="shared" si="7"/>
        <v>0</v>
      </c>
      <c r="N36" s="21">
        <f t="shared" si="7"/>
        <v>0</v>
      </c>
      <c r="O36" s="21">
        <f t="shared" si="7"/>
        <v>0</v>
      </c>
      <c r="P36" s="21">
        <f t="shared" si="7"/>
        <v>0</v>
      </c>
      <c r="Q36" s="21">
        <f t="shared" si="7"/>
        <v>0</v>
      </c>
      <c r="R36" s="21">
        <f t="shared" si="7"/>
        <v>0</v>
      </c>
      <c r="S36" s="21">
        <f t="shared" si="7"/>
        <v>0</v>
      </c>
      <c r="T36" s="21">
        <f t="shared" si="7"/>
        <v>0</v>
      </c>
      <c r="U36" s="21">
        <f t="shared" si="7"/>
        <v>0</v>
      </c>
      <c r="V36" s="21">
        <f t="shared" si="7"/>
        <v>0</v>
      </c>
      <c r="W36" s="21">
        <f t="shared" si="7"/>
        <v>0</v>
      </c>
      <c r="X36" s="21">
        <f t="shared" si="7"/>
        <v>0</v>
      </c>
      <c r="Y36" s="21">
        <f t="shared" si="7"/>
        <v>0</v>
      </c>
      <c r="Z36" s="21">
        <f t="shared" si="7"/>
        <v>0</v>
      </c>
      <c r="AA36" s="21">
        <f t="shared" si="7"/>
        <v>0</v>
      </c>
      <c r="AB36" s="21">
        <f t="shared" si="7"/>
        <v>0</v>
      </c>
      <c r="AC36" s="21">
        <f t="shared" si="7"/>
        <v>0</v>
      </c>
      <c r="AD36" s="21">
        <f t="shared" si="7"/>
        <v>0</v>
      </c>
      <c r="AE36" s="21">
        <f t="shared" si="7"/>
        <v>0</v>
      </c>
      <c r="AF36" s="21">
        <f t="shared" si="7"/>
        <v>0</v>
      </c>
    </row>
    <row r="37" spans="1:32" x14ac:dyDescent="0.35">
      <c r="A37" s="2" t="s">
        <v>25</v>
      </c>
      <c r="B37" t="s">
        <v>96</v>
      </c>
      <c r="C37" t="s">
        <v>113</v>
      </c>
      <c r="D37">
        <f>'Feeder inputs'!E15</f>
        <v>0</v>
      </c>
      <c r="E37" s="21">
        <f t="shared" si="6"/>
        <v>0</v>
      </c>
      <c r="F37" s="21">
        <f t="shared" si="7"/>
        <v>0</v>
      </c>
      <c r="G37" s="21">
        <f t="shared" si="7"/>
        <v>0</v>
      </c>
      <c r="H37" s="21">
        <f t="shared" si="7"/>
        <v>0</v>
      </c>
      <c r="I37" s="21">
        <f t="shared" si="7"/>
        <v>0</v>
      </c>
      <c r="J37" s="21">
        <f t="shared" si="7"/>
        <v>0</v>
      </c>
      <c r="K37" s="21">
        <f t="shared" si="7"/>
        <v>0</v>
      </c>
      <c r="L37" s="21">
        <f t="shared" si="7"/>
        <v>0</v>
      </c>
      <c r="M37" s="21">
        <f t="shared" si="7"/>
        <v>0</v>
      </c>
      <c r="N37" s="21">
        <f t="shared" si="7"/>
        <v>0</v>
      </c>
      <c r="O37" s="21">
        <f t="shared" si="7"/>
        <v>0</v>
      </c>
      <c r="P37" s="21">
        <f t="shared" si="7"/>
        <v>0</v>
      </c>
      <c r="Q37" s="21">
        <f t="shared" si="7"/>
        <v>0</v>
      </c>
      <c r="R37" s="21">
        <f t="shared" si="7"/>
        <v>0</v>
      </c>
      <c r="S37" s="21">
        <f t="shared" si="7"/>
        <v>0</v>
      </c>
      <c r="T37" s="21">
        <f t="shared" si="7"/>
        <v>0</v>
      </c>
      <c r="U37" s="21">
        <f t="shared" si="7"/>
        <v>0</v>
      </c>
      <c r="V37" s="21">
        <f t="shared" si="7"/>
        <v>0</v>
      </c>
      <c r="W37" s="21">
        <f t="shared" si="7"/>
        <v>0</v>
      </c>
      <c r="X37" s="21">
        <f t="shared" si="7"/>
        <v>0</v>
      </c>
      <c r="Y37" s="21">
        <f t="shared" si="7"/>
        <v>0</v>
      </c>
      <c r="Z37" s="21">
        <f t="shared" si="7"/>
        <v>0</v>
      </c>
      <c r="AA37" s="21">
        <f t="shared" si="7"/>
        <v>0</v>
      </c>
      <c r="AB37" s="21">
        <f t="shared" si="7"/>
        <v>0</v>
      </c>
      <c r="AC37" s="21">
        <f t="shared" si="7"/>
        <v>0</v>
      </c>
      <c r="AD37" s="21">
        <f t="shared" si="7"/>
        <v>0</v>
      </c>
      <c r="AE37" s="21">
        <f t="shared" si="7"/>
        <v>0</v>
      </c>
      <c r="AF37" s="21">
        <f t="shared" si="7"/>
        <v>0</v>
      </c>
    </row>
    <row r="38" spans="1:32" x14ac:dyDescent="0.35">
      <c r="A38" s="2" t="s">
        <v>26</v>
      </c>
      <c r="B38" t="s">
        <v>96</v>
      </c>
      <c r="C38" t="s">
        <v>113</v>
      </c>
      <c r="D38">
        <f>'Feeder inputs'!E16</f>
        <v>0</v>
      </c>
      <c r="E38" s="21">
        <f t="shared" si="6"/>
        <v>0</v>
      </c>
      <c r="F38" s="21">
        <f t="shared" si="7"/>
        <v>0</v>
      </c>
      <c r="G38" s="21">
        <f t="shared" si="7"/>
        <v>0</v>
      </c>
      <c r="H38" s="21">
        <f t="shared" si="7"/>
        <v>0</v>
      </c>
      <c r="I38" s="21">
        <f t="shared" si="7"/>
        <v>0</v>
      </c>
      <c r="J38" s="21">
        <f t="shared" si="7"/>
        <v>0</v>
      </c>
      <c r="K38" s="21">
        <f t="shared" si="7"/>
        <v>0</v>
      </c>
      <c r="L38" s="21">
        <f t="shared" si="7"/>
        <v>0</v>
      </c>
      <c r="M38" s="21">
        <f t="shared" si="7"/>
        <v>0</v>
      </c>
      <c r="N38" s="21">
        <f t="shared" si="7"/>
        <v>0</v>
      </c>
      <c r="O38" s="21">
        <f t="shared" si="7"/>
        <v>0</v>
      </c>
      <c r="P38" s="21">
        <f t="shared" si="7"/>
        <v>0</v>
      </c>
      <c r="Q38" s="21">
        <f t="shared" si="7"/>
        <v>0</v>
      </c>
      <c r="R38" s="21">
        <f t="shared" si="7"/>
        <v>0</v>
      </c>
      <c r="S38" s="21">
        <f t="shared" si="7"/>
        <v>0</v>
      </c>
      <c r="T38" s="21">
        <f t="shared" si="7"/>
        <v>0</v>
      </c>
      <c r="U38" s="21">
        <f t="shared" si="7"/>
        <v>0</v>
      </c>
      <c r="V38" s="21">
        <f t="shared" si="7"/>
        <v>0</v>
      </c>
      <c r="W38" s="21">
        <f t="shared" si="7"/>
        <v>0</v>
      </c>
      <c r="X38" s="21">
        <f t="shared" si="7"/>
        <v>0</v>
      </c>
      <c r="Y38" s="21">
        <f t="shared" si="7"/>
        <v>0</v>
      </c>
      <c r="Z38" s="21">
        <f t="shared" si="7"/>
        <v>0</v>
      </c>
      <c r="AA38" s="21">
        <f t="shared" si="7"/>
        <v>0</v>
      </c>
      <c r="AB38" s="21">
        <f t="shared" si="7"/>
        <v>0</v>
      </c>
      <c r="AC38" s="21">
        <f t="shared" si="7"/>
        <v>0</v>
      </c>
      <c r="AD38" s="21">
        <f t="shared" si="7"/>
        <v>0</v>
      </c>
      <c r="AE38" s="21">
        <f t="shared" si="7"/>
        <v>0</v>
      </c>
      <c r="AF38" s="21">
        <f t="shared" si="7"/>
        <v>0</v>
      </c>
    </row>
    <row r="39" spans="1:32" x14ac:dyDescent="0.35">
      <c r="A39" s="2" t="s">
        <v>27</v>
      </c>
      <c r="B39" t="s">
        <v>96</v>
      </c>
      <c r="C39" t="s">
        <v>113</v>
      </c>
      <c r="D39">
        <f>'Feeder inputs'!E17</f>
        <v>0</v>
      </c>
      <c r="E39" s="21">
        <f t="shared" si="6"/>
        <v>0</v>
      </c>
      <c r="F39" s="21">
        <f t="shared" si="7"/>
        <v>0</v>
      </c>
      <c r="G39" s="21">
        <f t="shared" si="7"/>
        <v>0</v>
      </c>
      <c r="H39" s="21">
        <f t="shared" si="7"/>
        <v>0</v>
      </c>
      <c r="I39" s="21">
        <f t="shared" si="7"/>
        <v>0</v>
      </c>
      <c r="J39" s="21">
        <f t="shared" si="7"/>
        <v>0</v>
      </c>
      <c r="K39" s="21">
        <f t="shared" si="7"/>
        <v>0</v>
      </c>
      <c r="L39" s="21">
        <f t="shared" si="7"/>
        <v>0</v>
      </c>
      <c r="M39" s="21">
        <f t="shared" si="7"/>
        <v>0</v>
      </c>
      <c r="N39" s="21">
        <f t="shared" si="7"/>
        <v>0</v>
      </c>
      <c r="O39" s="21">
        <f t="shared" si="7"/>
        <v>0</v>
      </c>
      <c r="P39" s="21">
        <f t="shared" si="7"/>
        <v>0</v>
      </c>
      <c r="Q39" s="21">
        <f t="shared" si="7"/>
        <v>0</v>
      </c>
      <c r="R39" s="21">
        <f t="shared" si="7"/>
        <v>0</v>
      </c>
      <c r="S39" s="21">
        <f t="shared" si="7"/>
        <v>0</v>
      </c>
      <c r="T39" s="21">
        <f t="shared" si="7"/>
        <v>0</v>
      </c>
      <c r="U39" s="21">
        <f t="shared" si="7"/>
        <v>0</v>
      </c>
      <c r="V39" s="21">
        <f t="shared" si="7"/>
        <v>0</v>
      </c>
      <c r="W39" s="21">
        <f t="shared" si="7"/>
        <v>0</v>
      </c>
      <c r="X39" s="21">
        <f t="shared" si="7"/>
        <v>0</v>
      </c>
      <c r="Y39" s="21">
        <f t="shared" si="7"/>
        <v>0</v>
      </c>
      <c r="Z39" s="21">
        <f t="shared" si="7"/>
        <v>0</v>
      </c>
      <c r="AA39" s="21">
        <f t="shared" si="7"/>
        <v>0</v>
      </c>
      <c r="AB39" s="21">
        <f t="shared" si="7"/>
        <v>0</v>
      </c>
      <c r="AC39" s="21">
        <f t="shared" si="7"/>
        <v>0</v>
      </c>
      <c r="AD39" s="21">
        <f t="shared" si="7"/>
        <v>0</v>
      </c>
      <c r="AE39" s="21">
        <f t="shared" si="7"/>
        <v>0</v>
      </c>
      <c r="AF39" s="21">
        <f t="shared" si="7"/>
        <v>0</v>
      </c>
    </row>
    <row r="40" spans="1:32" x14ac:dyDescent="0.35">
      <c r="A40" s="2" t="s">
        <v>28</v>
      </c>
      <c r="B40" t="s">
        <v>96</v>
      </c>
      <c r="C40" t="s">
        <v>113</v>
      </c>
      <c r="D40">
        <f>'Feeder inputs'!E18</f>
        <v>0</v>
      </c>
      <c r="E40" s="21">
        <f t="shared" si="6"/>
        <v>0</v>
      </c>
      <c r="F40" s="21">
        <f t="shared" si="7"/>
        <v>0</v>
      </c>
      <c r="G40" s="21">
        <f t="shared" si="7"/>
        <v>0</v>
      </c>
      <c r="H40" s="21">
        <f t="shared" si="7"/>
        <v>0</v>
      </c>
      <c r="I40" s="21">
        <f t="shared" si="7"/>
        <v>0</v>
      </c>
      <c r="J40" s="21">
        <f t="shared" si="7"/>
        <v>0</v>
      </c>
      <c r="K40" s="21">
        <f t="shared" si="7"/>
        <v>0</v>
      </c>
      <c r="L40" s="21">
        <f t="shared" si="7"/>
        <v>0</v>
      </c>
      <c r="M40" s="21">
        <f t="shared" si="7"/>
        <v>0</v>
      </c>
      <c r="N40" s="21">
        <f t="shared" si="7"/>
        <v>0</v>
      </c>
      <c r="O40" s="21">
        <f t="shared" si="7"/>
        <v>0</v>
      </c>
      <c r="P40" s="21">
        <f t="shared" si="7"/>
        <v>0</v>
      </c>
      <c r="Q40" s="21">
        <f t="shared" si="7"/>
        <v>0</v>
      </c>
      <c r="R40" s="21">
        <f t="shared" si="7"/>
        <v>0</v>
      </c>
      <c r="S40" s="21">
        <f t="shared" si="7"/>
        <v>0</v>
      </c>
      <c r="T40" s="21">
        <f t="shared" si="7"/>
        <v>0</v>
      </c>
      <c r="U40" s="21">
        <f t="shared" si="7"/>
        <v>0</v>
      </c>
      <c r="V40" s="21">
        <f t="shared" si="7"/>
        <v>0</v>
      </c>
      <c r="W40" s="21">
        <f t="shared" si="7"/>
        <v>0</v>
      </c>
      <c r="X40" s="21">
        <f t="shared" si="7"/>
        <v>0</v>
      </c>
      <c r="Y40" s="21">
        <f t="shared" si="7"/>
        <v>0</v>
      </c>
      <c r="Z40" s="21">
        <f t="shared" si="7"/>
        <v>0</v>
      </c>
      <c r="AA40" s="21">
        <f t="shared" si="7"/>
        <v>0</v>
      </c>
      <c r="AB40" s="21">
        <f t="shared" si="7"/>
        <v>0</v>
      </c>
      <c r="AC40" s="21">
        <f t="shared" si="7"/>
        <v>0</v>
      </c>
      <c r="AD40" s="21">
        <f t="shared" si="7"/>
        <v>0</v>
      </c>
      <c r="AE40" s="21">
        <f t="shared" si="7"/>
        <v>0</v>
      </c>
      <c r="AF40" s="21">
        <f t="shared" si="7"/>
        <v>0</v>
      </c>
    </row>
    <row r="41" spans="1:32" x14ac:dyDescent="0.35">
      <c r="A41" s="2" t="s">
        <v>29</v>
      </c>
      <c r="B41" t="s">
        <v>96</v>
      </c>
      <c r="C41" t="s">
        <v>113</v>
      </c>
      <c r="D41">
        <f>'Feeder inputs'!E19</f>
        <v>0</v>
      </c>
      <c r="E41" s="21">
        <f t="shared" si="6"/>
        <v>0</v>
      </c>
      <c r="F41" s="21">
        <f t="shared" si="7"/>
        <v>0</v>
      </c>
      <c r="G41" s="21">
        <f t="shared" si="7"/>
        <v>0</v>
      </c>
      <c r="H41" s="21">
        <f t="shared" si="7"/>
        <v>0</v>
      </c>
      <c r="I41" s="21">
        <f t="shared" si="7"/>
        <v>0</v>
      </c>
      <c r="J41" s="21">
        <f t="shared" si="7"/>
        <v>0</v>
      </c>
      <c r="K41" s="21">
        <f t="shared" si="7"/>
        <v>0</v>
      </c>
      <c r="L41" s="21">
        <f t="shared" si="7"/>
        <v>0</v>
      </c>
      <c r="M41" s="21">
        <f t="shared" si="7"/>
        <v>0</v>
      </c>
      <c r="N41" s="21">
        <f t="shared" si="7"/>
        <v>0</v>
      </c>
      <c r="O41" s="21">
        <f t="shared" si="7"/>
        <v>0</v>
      </c>
      <c r="P41" s="21">
        <f t="shared" si="7"/>
        <v>0</v>
      </c>
      <c r="Q41" s="21">
        <f t="shared" si="7"/>
        <v>0</v>
      </c>
      <c r="R41" s="21">
        <f t="shared" si="7"/>
        <v>0</v>
      </c>
      <c r="S41" s="21">
        <f t="shared" si="7"/>
        <v>0</v>
      </c>
      <c r="T41" s="21">
        <f t="shared" si="7"/>
        <v>0</v>
      </c>
      <c r="U41" s="21">
        <f t="shared" si="7"/>
        <v>0</v>
      </c>
      <c r="V41" s="21">
        <f t="shared" si="7"/>
        <v>0</v>
      </c>
      <c r="W41" s="21">
        <f t="shared" si="7"/>
        <v>0</v>
      </c>
      <c r="X41" s="21">
        <f t="shared" si="7"/>
        <v>0</v>
      </c>
      <c r="Y41" s="21">
        <f t="shared" si="7"/>
        <v>0</v>
      </c>
      <c r="Z41" s="21">
        <f t="shared" si="7"/>
        <v>0</v>
      </c>
      <c r="AA41" s="21">
        <f t="shared" si="7"/>
        <v>0</v>
      </c>
      <c r="AB41" s="21">
        <f t="shared" si="7"/>
        <v>0</v>
      </c>
      <c r="AC41" s="21">
        <f t="shared" si="7"/>
        <v>0</v>
      </c>
      <c r="AD41" s="21">
        <f t="shared" si="7"/>
        <v>0</v>
      </c>
      <c r="AE41" s="21">
        <f t="shared" si="7"/>
        <v>0</v>
      </c>
      <c r="AF41" s="21">
        <f t="shared" si="7"/>
        <v>0</v>
      </c>
    </row>
    <row r="43" spans="1:32" x14ac:dyDescent="0.35">
      <c r="A43" s="8" t="s">
        <v>114</v>
      </c>
      <c r="B43" s="8" t="str">
        <f>IF(Scenario!E6=Scenario!M4, Scenario!E8, Scenario!E2)</f>
        <v>Step change</v>
      </c>
      <c r="C43" s="8"/>
      <c r="D43" s="8" t="s">
        <v>111</v>
      </c>
      <c r="E43" s="15">
        <f>INDEX('Growth inputs'!E$3:E$6, MATCH(IF(Scenario!$E$6=Scenario!$M$3, Scenario!$E$2,Scenario!$E$8), 'Growth inputs'!$A$3:$A$6, 0))/INDEX('Growth inputs'!D$3:D$6, MATCH(IF(Scenario!$E$6=Scenario!$M$3, Scenario!$E$2,Scenario!$E$8), 'Growth inputs'!$A$3:$A$6, 0))-1</f>
        <v>0.18975350872245489</v>
      </c>
      <c r="F43" s="15">
        <f>INDEX('Growth inputs'!F$3:F$6, MATCH(IF(Scenario!$E$6=Scenario!$M$3, Scenario!$E$2,Scenario!$E$8), 'Growth inputs'!$A$3:$A$6, 0))/INDEX('Growth inputs'!E$3:E$6, MATCH(IF(Scenario!$E$6=Scenario!$M$3, Scenario!$E$2,Scenario!$E$8), 'Growth inputs'!$A$3:$A$6, 0))-1</f>
        <v>0.15948976601566023</v>
      </c>
      <c r="G43" s="15">
        <f>INDEX('Growth inputs'!G$3:G$6, MATCH(IF(Scenario!$E$6=Scenario!$M$3, Scenario!$E$2,Scenario!$E$8), 'Growth inputs'!$A$3:$A$6, 0))/INDEX('Growth inputs'!F$3:F$6, MATCH(IF(Scenario!$E$6=Scenario!$M$3, Scenario!$E$2,Scenario!$E$8), 'Growth inputs'!$A$3:$A$6, 0))-1</f>
        <v>6.1827324138757467E-2</v>
      </c>
      <c r="H43" s="15">
        <f>INDEX('Growth inputs'!H$3:H$6, MATCH(IF(Scenario!$E$6=Scenario!$M$3, Scenario!$E$2,Scenario!$E$8), 'Growth inputs'!$A$3:$A$6, 0))/INDEX('Growth inputs'!G$3:G$6, MATCH(IF(Scenario!$E$6=Scenario!$M$3, Scenario!$E$2,Scenario!$E$8), 'Growth inputs'!$A$3:$A$6, 0))-1</f>
        <v>5.6314463169446993E-2</v>
      </c>
      <c r="I43" s="15">
        <f>INDEX('Growth inputs'!I$3:I$6, MATCH(IF(Scenario!$E$6=Scenario!$M$3, Scenario!$E$2,Scenario!$E$8), 'Growth inputs'!$A$3:$A$6, 0))/INDEX('Growth inputs'!H$3:H$6, MATCH(IF(Scenario!$E$6=Scenario!$M$3, Scenario!$E$2,Scenario!$E$8), 'Growth inputs'!$A$3:$A$6, 0))-1</f>
        <v>5.177139008402909E-2</v>
      </c>
      <c r="J43" s="15">
        <f>INDEX('Growth inputs'!J$3:J$6, MATCH(IF(Scenario!$E$6=Scenario!$M$3, Scenario!$E$2,Scenario!$E$8), 'Growth inputs'!$A$3:$A$6, 0))/INDEX('Growth inputs'!I$3:I$6, MATCH(IF(Scenario!$E$6=Scenario!$M$3, Scenario!$E$2,Scenario!$E$8), 'Growth inputs'!$A$3:$A$6, 0))-1</f>
        <v>4.8836199792379631E-2</v>
      </c>
      <c r="K43" s="15">
        <f>INDEX('Growth inputs'!K$3:K$6, MATCH(IF(Scenario!$E$6=Scenario!$M$3, Scenario!$E$2,Scenario!$E$8), 'Growth inputs'!$A$3:$A$6, 0))/INDEX('Growth inputs'!J$3:J$6, MATCH(IF(Scenario!$E$6=Scenario!$M$3, Scenario!$E$2,Scenario!$E$8), 'Growth inputs'!$A$3:$A$6, 0))-1</f>
        <v>4.6925949228553199E-2</v>
      </c>
      <c r="L43" s="15">
        <f>INDEX('Growth inputs'!L$3:L$6, MATCH(IF(Scenario!$E$6=Scenario!$M$3, Scenario!$E$2,Scenario!$E$8), 'Growth inputs'!$A$3:$A$6, 0))/INDEX('Growth inputs'!K$3:K$6, MATCH(IF(Scenario!$E$6=Scenario!$M$3, Scenario!$E$2,Scenario!$E$8), 'Growth inputs'!$A$3:$A$6, 0))-1</f>
        <v>4.3358190609340763E-2</v>
      </c>
      <c r="M43" s="15">
        <f>INDEX('Growth inputs'!M$3:M$6, MATCH(IF(Scenario!$E$6=Scenario!$M$3, Scenario!$E$2,Scenario!$E$8), 'Growth inputs'!$A$3:$A$6, 0))/INDEX('Growth inputs'!L$3:L$6, MATCH(IF(Scenario!$E$6=Scenario!$M$3, Scenario!$E$2,Scenario!$E$8), 'Growth inputs'!$A$3:$A$6, 0))-1</f>
        <v>4.076321514942971E-2</v>
      </c>
      <c r="N43" s="15">
        <f>INDEX('Growth inputs'!N$3:N$6, MATCH(IF(Scenario!$E$6=Scenario!$M$3, Scenario!$E$2,Scenario!$E$8), 'Growth inputs'!$A$3:$A$6, 0))/INDEX('Growth inputs'!M$3:M$6, MATCH(IF(Scenario!$E$6=Scenario!$M$3, Scenario!$E$2,Scenario!$E$8), 'Growth inputs'!$A$3:$A$6, 0))-1</f>
        <v>4.1237944805196269E-2</v>
      </c>
      <c r="O43" s="15">
        <f>INDEX('Growth inputs'!O$3:O$6, MATCH(IF(Scenario!$E$6=Scenario!$M$3, Scenario!$E$2,Scenario!$E$8), 'Growth inputs'!$A$3:$A$6, 0))/INDEX('Growth inputs'!N$3:N$6, MATCH(IF(Scenario!$E$6=Scenario!$M$3, Scenario!$E$2,Scenario!$E$8), 'Growth inputs'!$A$3:$A$6, 0))-1</f>
        <v>4.2193943751669627E-2</v>
      </c>
      <c r="P43" s="15">
        <f>INDEX('Growth inputs'!P$3:P$6, MATCH(IF(Scenario!$E$6=Scenario!$M$3, Scenario!$E$2,Scenario!$E$8), 'Growth inputs'!$A$3:$A$6, 0))/INDEX('Growth inputs'!O$3:O$6, MATCH(IF(Scenario!$E$6=Scenario!$M$3, Scenario!$E$2,Scenario!$E$8), 'Growth inputs'!$A$3:$A$6, 0))-1</f>
        <v>4.3280705322640278E-2</v>
      </c>
      <c r="Q43" s="15">
        <f>INDEX('Growth inputs'!Q$3:Q$6, MATCH(IF(Scenario!$E$6=Scenario!$M$3, Scenario!$E$2,Scenario!$E$8), 'Growth inputs'!$A$3:$A$6, 0))/INDEX('Growth inputs'!P$3:P$6, MATCH(IF(Scenario!$E$6=Scenario!$M$3, Scenario!$E$2,Scenario!$E$8), 'Growth inputs'!$A$3:$A$6, 0))-1</f>
        <v>4.1633596103233694E-2</v>
      </c>
      <c r="R43" s="15">
        <f>INDEX('Growth inputs'!R$3:R$6, MATCH(IF(Scenario!$E$6=Scenario!$M$3, Scenario!$E$2,Scenario!$E$8), 'Growth inputs'!$A$3:$A$6, 0))/INDEX('Growth inputs'!Q$3:Q$6, MATCH(IF(Scenario!$E$6=Scenario!$M$3, Scenario!$E$2,Scenario!$E$8), 'Growth inputs'!$A$3:$A$6, 0))-1</f>
        <v>3.7709306628392003E-2</v>
      </c>
      <c r="S43" s="15">
        <f>INDEX('Growth inputs'!S$3:S$6, MATCH(IF(Scenario!$E$6=Scenario!$M$3, Scenario!$E$2,Scenario!$E$8), 'Growth inputs'!$A$3:$A$6, 0))/INDEX('Growth inputs'!R$3:R$6, MATCH(IF(Scenario!$E$6=Scenario!$M$3, Scenario!$E$2,Scenario!$E$8), 'Growth inputs'!$A$3:$A$6, 0))-1</f>
        <v>3.4165494226861881E-2</v>
      </c>
      <c r="T43" s="15">
        <f>INDEX('Growth inputs'!T$3:T$6, MATCH(IF(Scenario!$E$6=Scenario!$M$3, Scenario!$E$2,Scenario!$E$8), 'Growth inputs'!$A$3:$A$6, 0))/INDEX('Growth inputs'!S$3:S$6, MATCH(IF(Scenario!$E$6=Scenario!$M$3, Scenario!$E$2,Scenario!$E$8), 'Growth inputs'!$A$3:$A$6, 0))-1</f>
        <v>3.111159782018702E-2</v>
      </c>
      <c r="U43" s="15">
        <f>INDEX('Growth inputs'!U$3:U$6, MATCH(IF(Scenario!$E$6=Scenario!$M$3, Scenario!$E$2,Scenario!$E$8), 'Growth inputs'!$A$3:$A$6, 0))/INDEX('Growth inputs'!T$3:T$6, MATCH(IF(Scenario!$E$6=Scenario!$M$3, Scenario!$E$2,Scenario!$E$8), 'Growth inputs'!$A$3:$A$6, 0))-1</f>
        <v>2.8431619904907945E-2</v>
      </c>
      <c r="V43" s="15">
        <f>INDEX('Growth inputs'!V$3:V$6, MATCH(IF(Scenario!$E$6=Scenario!$M$3, Scenario!$E$2,Scenario!$E$8), 'Growth inputs'!$A$3:$A$6, 0))/INDEX('Growth inputs'!U$3:U$6, MATCH(IF(Scenario!$E$6=Scenario!$M$3, Scenario!$E$2,Scenario!$E$8), 'Growth inputs'!$A$3:$A$6, 0))-1</f>
        <v>2.6128035477253286E-2</v>
      </c>
      <c r="W43" s="15">
        <f>INDEX('Growth inputs'!W$3:W$6, MATCH(IF(Scenario!$E$6=Scenario!$M$3, Scenario!$E$2,Scenario!$E$8), 'Growth inputs'!$A$3:$A$6, 0))/INDEX('Growth inputs'!V$3:V$6, MATCH(IF(Scenario!$E$6=Scenario!$M$3, Scenario!$E$2,Scenario!$E$8), 'Growth inputs'!$A$3:$A$6, 0))-1</f>
        <v>2.6128035477253286E-2</v>
      </c>
      <c r="X43" s="15">
        <f>INDEX('Growth inputs'!X$3:X$6, MATCH(IF(Scenario!$E$6=Scenario!$M$3, Scenario!$E$2,Scenario!$E$8), 'Growth inputs'!$A$3:$A$6, 0))/INDEX('Growth inputs'!W$3:W$6, MATCH(IF(Scenario!$E$6=Scenario!$M$3, Scenario!$E$2,Scenario!$E$8), 'Growth inputs'!$A$3:$A$6, 0))-1</f>
        <v>2.6128035477253286E-2</v>
      </c>
      <c r="Y43" s="15">
        <f>INDEX('Growth inputs'!Y$3:Y$6, MATCH(IF(Scenario!$E$6=Scenario!$M$3, Scenario!$E$2,Scenario!$E$8), 'Growth inputs'!$A$3:$A$6, 0))/INDEX('Growth inputs'!X$3:X$6, MATCH(IF(Scenario!$E$6=Scenario!$M$3, Scenario!$E$2,Scenario!$E$8), 'Growth inputs'!$A$3:$A$6, 0))-1</f>
        <v>2.6128035477253286E-2</v>
      </c>
      <c r="Z43" s="15">
        <f>INDEX('Growth inputs'!Z$3:Z$6, MATCH(IF(Scenario!$E$6=Scenario!$M$3, Scenario!$E$2,Scenario!$E$8), 'Growth inputs'!$A$3:$A$6, 0))/INDEX('Growth inputs'!Y$3:Y$6, MATCH(IF(Scenario!$E$6=Scenario!$M$3, Scenario!$E$2,Scenario!$E$8), 'Growth inputs'!$A$3:$A$6, 0))-1</f>
        <v>2.6128035477253286E-2</v>
      </c>
      <c r="AA43" s="15">
        <f>INDEX('Growth inputs'!AA$3:AA$6, MATCH(IF(Scenario!$E$6=Scenario!$M$3, Scenario!$E$2,Scenario!$E$8), 'Growth inputs'!$A$3:$A$6, 0))/INDEX('Growth inputs'!Z$3:Z$6, MATCH(IF(Scenario!$E$6=Scenario!$M$3, Scenario!$E$2,Scenario!$E$8), 'Growth inputs'!$A$3:$A$6, 0))-1</f>
        <v>2.6128035477253286E-2</v>
      </c>
      <c r="AB43" s="15">
        <f>INDEX('Growth inputs'!AB$3:AB$6, MATCH(IF(Scenario!$E$6=Scenario!$M$3, Scenario!$E$2,Scenario!$E$8), 'Growth inputs'!$A$3:$A$6, 0))/INDEX('Growth inputs'!AA$3:AA$6, MATCH(IF(Scenario!$E$6=Scenario!$M$3, Scenario!$E$2,Scenario!$E$8), 'Growth inputs'!$A$3:$A$6, 0))-1</f>
        <v>2.6128035477253286E-2</v>
      </c>
      <c r="AC43" s="15">
        <f>INDEX('Growth inputs'!AC$3:AC$6, MATCH(IF(Scenario!$E$6=Scenario!$M$3, Scenario!$E$2,Scenario!$E$8), 'Growth inputs'!$A$3:$A$6, 0))/INDEX('Growth inputs'!AB$3:AB$6, MATCH(IF(Scenario!$E$6=Scenario!$M$3, Scenario!$E$2,Scenario!$E$8), 'Growth inputs'!$A$3:$A$6, 0))-1</f>
        <v>2.6128035477253286E-2</v>
      </c>
      <c r="AD43" s="15">
        <f>INDEX('Growth inputs'!AD$3:AD$6, MATCH(IF(Scenario!$E$6=Scenario!$M$3, Scenario!$E$2,Scenario!$E$8), 'Growth inputs'!$A$3:$A$6, 0))/INDEX('Growth inputs'!AC$3:AC$6, MATCH(IF(Scenario!$E$6=Scenario!$M$3, Scenario!$E$2,Scenario!$E$8), 'Growth inputs'!$A$3:$A$6, 0))-1</f>
        <v>2.6128035477253286E-2</v>
      </c>
      <c r="AE43" s="15">
        <f>INDEX('Growth inputs'!AE$3:AE$6, MATCH(IF(Scenario!$E$6=Scenario!$M$3, Scenario!$E$2,Scenario!$E$8), 'Growth inputs'!$A$3:$A$6, 0))/INDEX('Growth inputs'!AD$3:AD$6, MATCH(IF(Scenario!$E$6=Scenario!$M$3, Scenario!$E$2,Scenario!$E$8), 'Growth inputs'!$A$3:$A$6, 0))-1</f>
        <v>2.6128035477253286E-2</v>
      </c>
      <c r="AF43" s="15">
        <f>INDEX('Growth inputs'!AF$3:AF$6, MATCH(IF(Scenario!$E$6=Scenario!$M$3, Scenario!$E$2,Scenario!$E$8), 'Growth inputs'!$A$3:$A$6, 0))/INDEX('Growth inputs'!AE$3:AE$6, MATCH(IF(Scenario!$E$6=Scenario!$M$3, Scenario!$E$2,Scenario!$E$8), 'Growth inputs'!$A$3:$A$6, 0))-1</f>
        <v>2.6128035477253286E-2</v>
      </c>
    </row>
    <row r="44" spans="1:32" x14ac:dyDescent="0.35">
      <c r="A44" s="8" t="s">
        <v>112</v>
      </c>
      <c r="B44" s="8" t="s">
        <v>90</v>
      </c>
      <c r="C44" s="8"/>
      <c r="D44">
        <v>2022</v>
      </c>
      <c r="E44">
        <f>D44+1</f>
        <v>2023</v>
      </c>
      <c r="F44">
        <f t="shared" ref="F44" si="8">E44+1</f>
        <v>2024</v>
      </c>
      <c r="G44">
        <f t="shared" ref="G44" si="9">F44+1</f>
        <v>2025</v>
      </c>
      <c r="H44">
        <f t="shared" ref="H44" si="10">G44+1</f>
        <v>2026</v>
      </c>
      <c r="I44">
        <f t="shared" ref="I44" si="11">H44+1</f>
        <v>2027</v>
      </c>
      <c r="J44">
        <f t="shared" ref="J44" si="12">I44+1</f>
        <v>2028</v>
      </c>
      <c r="K44">
        <f t="shared" ref="K44" si="13">J44+1</f>
        <v>2029</v>
      </c>
      <c r="L44">
        <f t="shared" ref="L44" si="14">K44+1</f>
        <v>2030</v>
      </c>
      <c r="M44">
        <f t="shared" ref="M44" si="15">L44+1</f>
        <v>2031</v>
      </c>
      <c r="N44">
        <f t="shared" ref="N44" si="16">M44+1</f>
        <v>2032</v>
      </c>
      <c r="O44">
        <f t="shared" ref="O44" si="17">N44+1</f>
        <v>2033</v>
      </c>
      <c r="P44">
        <f t="shared" ref="P44" si="18">O44+1</f>
        <v>2034</v>
      </c>
      <c r="Q44">
        <f t="shared" ref="Q44" si="19">P44+1</f>
        <v>2035</v>
      </c>
      <c r="R44">
        <f t="shared" ref="R44" si="20">Q44+1</f>
        <v>2036</v>
      </c>
      <c r="S44">
        <f t="shared" ref="S44" si="21">R44+1</f>
        <v>2037</v>
      </c>
      <c r="T44">
        <f t="shared" ref="T44" si="22">S44+1</f>
        <v>2038</v>
      </c>
      <c r="U44">
        <f t="shared" ref="U44" si="23">T44+1</f>
        <v>2039</v>
      </c>
      <c r="V44">
        <f t="shared" ref="V44" si="24">U44+1</f>
        <v>2040</v>
      </c>
      <c r="W44">
        <f t="shared" ref="W44" si="25">V44+1</f>
        <v>2041</v>
      </c>
      <c r="X44">
        <f t="shared" ref="X44" si="26">W44+1</f>
        <v>2042</v>
      </c>
      <c r="Y44">
        <f t="shared" ref="Y44" si="27">X44+1</f>
        <v>2043</v>
      </c>
      <c r="Z44">
        <f t="shared" ref="Z44" si="28">Y44+1</f>
        <v>2044</v>
      </c>
      <c r="AA44">
        <f t="shared" ref="AA44" si="29">Z44+1</f>
        <v>2045</v>
      </c>
      <c r="AB44">
        <f t="shared" ref="AB44" si="30">AA44+1</f>
        <v>2046</v>
      </c>
      <c r="AC44">
        <f t="shared" ref="AC44" si="31">AB44+1</f>
        <v>2047</v>
      </c>
      <c r="AD44">
        <f t="shared" ref="AD44" si="32">AC44+1</f>
        <v>2048</v>
      </c>
      <c r="AE44">
        <f t="shared" ref="AE44" si="33">AD44+1</f>
        <v>2049</v>
      </c>
      <c r="AF44">
        <f t="shared" ref="AF44" si="34">AE44+1</f>
        <v>2050</v>
      </c>
    </row>
    <row r="45" spans="1:32" x14ac:dyDescent="0.35">
      <c r="A45" s="1" t="s">
        <v>15</v>
      </c>
      <c r="B45" t="s">
        <v>92</v>
      </c>
      <c r="C45" t="s">
        <v>113</v>
      </c>
      <c r="D45">
        <f>D3</f>
        <v>1</v>
      </c>
      <c r="E45" s="21">
        <f>D45*(1+E$43)</f>
        <v>1.1897535087224549</v>
      </c>
      <c r="F45" s="21">
        <f t="shared" ref="F45:AF54" si="35">E45*(1+F$43)</f>
        <v>1.37950701744491</v>
      </c>
      <c r="G45" s="21">
        <f t="shared" si="35"/>
        <v>1.464798244964167</v>
      </c>
      <c r="H45" s="21">
        <f t="shared" si="35"/>
        <v>1.5472875717808721</v>
      </c>
      <c r="I45" s="21">
        <f t="shared" si="35"/>
        <v>1.6273928002317097</v>
      </c>
      <c r="J45" s="21">
        <f t="shared" si="35"/>
        <v>1.7068684801645058</v>
      </c>
      <c r="K45" s="21">
        <f t="shared" si="35"/>
        <v>1.7869649038045232</v>
      </c>
      <c r="L45" s="21">
        <f t="shared" si="35"/>
        <v>1.8644444687158821</v>
      </c>
      <c r="M45" s="21">
        <f t="shared" si="35"/>
        <v>1.9404452197283117</v>
      </c>
      <c r="N45" s="21">
        <f t="shared" si="35"/>
        <v>2.020465192596975</v>
      </c>
      <c r="O45" s="21">
        <f t="shared" si="35"/>
        <v>2.1057165872856181</v>
      </c>
      <c r="P45" s="21">
        <f t="shared" si="35"/>
        <v>2.1968534863929228</v>
      </c>
      <c r="Q45" s="21">
        <f t="shared" si="35"/>
        <v>2.2883163971433866</v>
      </c>
      <c r="R45" s="21">
        <f t="shared" si="35"/>
        <v>2.3746072218260439</v>
      </c>
      <c r="S45" s="21">
        <f t="shared" si="35"/>
        <v>2.455736851154406</v>
      </c>
      <c r="T45" s="21">
        <f t="shared" si="35"/>
        <v>2.5321387484197344</v>
      </c>
      <c r="U45" s="21">
        <f t="shared" si="35"/>
        <v>2.6041315548612936</v>
      </c>
      <c r="V45" s="21">
        <f t="shared" si="35"/>
        <v>2.6721723965141444</v>
      </c>
      <c r="W45" s="21">
        <f t="shared" si="35"/>
        <v>2.7419910116916029</v>
      </c>
      <c r="X45" s="21">
        <f t="shared" si="35"/>
        <v>2.8136338501233906</v>
      </c>
      <c r="Y45" s="21">
        <f t="shared" si="35"/>
        <v>2.8871485751794155</v>
      </c>
      <c r="Z45" s="21">
        <f t="shared" si="35"/>
        <v>2.9625840955798046</v>
      </c>
      <c r="AA45" s="21">
        <f t="shared" si="35"/>
        <v>3.03999059793346</v>
      </c>
      <c r="AB45" s="21">
        <f t="shared" si="35"/>
        <v>3.1194195801267819</v>
      </c>
      <c r="AC45" s="21">
        <f t="shared" si="35"/>
        <v>3.200923885584773</v>
      </c>
      <c r="AD45" s="21">
        <f t="shared" si="35"/>
        <v>3.2845577384273192</v>
      </c>
      <c r="AE45" s="21">
        <f t="shared" si="35"/>
        <v>3.3703767795440349</v>
      </c>
      <c r="AF45" s="21">
        <f t="shared" si="35"/>
        <v>3.4584381036116723</v>
      </c>
    </row>
    <row r="46" spans="1:32" x14ac:dyDescent="0.35">
      <c r="A46" s="2" t="s">
        <v>16</v>
      </c>
      <c r="B46" t="s">
        <v>92</v>
      </c>
      <c r="C46" t="s">
        <v>113</v>
      </c>
      <c r="D46">
        <f t="shared" ref="D46:D62" si="36">D4</f>
        <v>12</v>
      </c>
      <c r="E46" s="21">
        <f t="shared" ref="E46:T62" si="37">D46*(1+E$43)</f>
        <v>14.277042104669459</v>
      </c>
      <c r="F46" s="21">
        <f t="shared" si="37"/>
        <v>16.554084209338921</v>
      </c>
      <c r="G46" s="21">
        <f t="shared" si="37"/>
        <v>17.577578939570007</v>
      </c>
      <c r="H46" s="21">
        <f t="shared" si="37"/>
        <v>18.567450861370467</v>
      </c>
      <c r="I46" s="21">
        <f t="shared" si="37"/>
        <v>19.52871360278052</v>
      </c>
      <c r="J46" s="21">
        <f t="shared" si="37"/>
        <v>20.48242176197407</v>
      </c>
      <c r="K46" s="21">
        <f t="shared" si="37"/>
        <v>21.44357884565428</v>
      </c>
      <c r="L46" s="21">
        <f t="shared" si="37"/>
        <v>22.373333624590586</v>
      </c>
      <c r="M46" s="21">
        <f t="shared" si="37"/>
        <v>23.285342636739742</v>
      </c>
      <c r="N46" s="21">
        <f t="shared" si="37"/>
        <v>24.245582311163698</v>
      </c>
      <c r="O46" s="21">
        <f t="shared" si="37"/>
        <v>25.268599047427415</v>
      </c>
      <c r="P46" s="21">
        <f t="shared" si="37"/>
        <v>26.362241836715068</v>
      </c>
      <c r="Q46" s="21">
        <f t="shared" si="37"/>
        <v>27.459796765720633</v>
      </c>
      <c r="R46" s="21">
        <f t="shared" si="37"/>
        <v>28.49528666191252</v>
      </c>
      <c r="S46" s="21">
        <f t="shared" si="37"/>
        <v>29.468842213852867</v>
      </c>
      <c r="T46" s="21">
        <f t="shared" si="37"/>
        <v>30.385664981036808</v>
      </c>
      <c r="U46" s="21">
        <f t="shared" si="35"/>
        <v>31.249578658335519</v>
      </c>
      <c r="V46" s="21">
        <f t="shared" si="35"/>
        <v>32.066068758169727</v>
      </c>
      <c r="W46" s="21">
        <f t="shared" si="35"/>
        <v>32.903892140299227</v>
      </c>
      <c r="X46" s="21">
        <f t="shared" si="35"/>
        <v>33.763606201480684</v>
      </c>
      <c r="Y46" s="21">
        <f t="shared" si="35"/>
        <v>34.64578290215298</v>
      </c>
      <c r="Z46" s="21">
        <f t="shared" si="35"/>
        <v>35.551009146957647</v>
      </c>
      <c r="AA46" s="21">
        <f t="shared" si="35"/>
        <v>36.479887175201512</v>
      </c>
      <c r="AB46" s="21">
        <f t="shared" si="35"/>
        <v>37.433034961521372</v>
      </c>
      <c r="AC46" s="21">
        <f t="shared" si="35"/>
        <v>38.411086627017262</v>
      </c>
      <c r="AD46" s="21">
        <f t="shared" si="35"/>
        <v>39.414692861127818</v>
      </c>
      <c r="AE46" s="21">
        <f t="shared" si="35"/>
        <v>40.444521354528405</v>
      </c>
      <c r="AF46" s="21">
        <f t="shared" si="35"/>
        <v>41.501257243340049</v>
      </c>
    </row>
    <row r="47" spans="1:32" x14ac:dyDescent="0.35">
      <c r="A47" s="2" t="s">
        <v>17</v>
      </c>
      <c r="B47" t="s">
        <v>92</v>
      </c>
      <c r="C47" t="s">
        <v>113</v>
      </c>
      <c r="D47">
        <f t="shared" si="36"/>
        <v>9</v>
      </c>
      <c r="E47" s="21">
        <f t="shared" si="37"/>
        <v>10.707781578502093</v>
      </c>
      <c r="F47" s="21">
        <f t="shared" si="35"/>
        <v>12.415563157004188</v>
      </c>
      <c r="G47" s="21">
        <f t="shared" si="35"/>
        <v>13.183184204677501</v>
      </c>
      <c r="H47" s="21">
        <f t="shared" si="35"/>
        <v>13.925588146027847</v>
      </c>
      <c r="I47" s="21">
        <f t="shared" si="35"/>
        <v>14.646535202085387</v>
      </c>
      <c r="J47" s="21">
        <f t="shared" si="35"/>
        <v>15.36181632148055</v>
      </c>
      <c r="K47" s="21">
        <f t="shared" si="35"/>
        <v>16.082684134240704</v>
      </c>
      <c r="L47" s="21">
        <f t="shared" si="35"/>
        <v>16.780000218442932</v>
      </c>
      <c r="M47" s="21">
        <f t="shared" si="35"/>
        <v>17.464006977554799</v>
      </c>
      <c r="N47" s="21">
        <f t="shared" si="35"/>
        <v>18.184186733372766</v>
      </c>
      <c r="O47" s="21">
        <f t="shared" si="35"/>
        <v>18.951449285570554</v>
      </c>
      <c r="P47" s="21">
        <f t="shared" si="35"/>
        <v>19.771681377536297</v>
      </c>
      <c r="Q47" s="21">
        <f t="shared" si="35"/>
        <v>20.594847574290469</v>
      </c>
      <c r="R47" s="21">
        <f t="shared" si="35"/>
        <v>21.371464996434383</v>
      </c>
      <c r="S47" s="21">
        <f t="shared" si="35"/>
        <v>22.101631660389643</v>
      </c>
      <c r="T47" s="21">
        <f t="shared" si="35"/>
        <v>22.789248735777598</v>
      </c>
      <c r="U47" s="21">
        <f t="shared" si="35"/>
        <v>23.437183993751631</v>
      </c>
      <c r="V47" s="21">
        <f t="shared" si="35"/>
        <v>24.049551568627287</v>
      </c>
      <c r="W47" s="21">
        <f t="shared" si="35"/>
        <v>24.677919105224412</v>
      </c>
      <c r="X47" s="21">
        <f t="shared" si="35"/>
        <v>25.322704651110502</v>
      </c>
      <c r="Y47" s="21">
        <f t="shared" si="35"/>
        <v>25.984337176614723</v>
      </c>
      <c r="Z47" s="21">
        <f t="shared" si="35"/>
        <v>26.663256860218222</v>
      </c>
      <c r="AA47" s="21">
        <f t="shared" si="35"/>
        <v>27.35991538140112</v>
      </c>
      <c r="AB47" s="21">
        <f t="shared" si="35"/>
        <v>28.074776221141015</v>
      </c>
      <c r="AC47" s="21">
        <f t="shared" si="35"/>
        <v>28.808314970262934</v>
      </c>
      <c r="AD47" s="21">
        <f t="shared" si="35"/>
        <v>29.56101964584585</v>
      </c>
      <c r="AE47" s="21">
        <f t="shared" si="35"/>
        <v>30.333391015896293</v>
      </c>
      <c r="AF47" s="21">
        <f t="shared" si="35"/>
        <v>31.125942932505026</v>
      </c>
    </row>
    <row r="48" spans="1:32" x14ac:dyDescent="0.35">
      <c r="A48" s="2" t="s">
        <v>18</v>
      </c>
      <c r="B48" t="s">
        <v>92</v>
      </c>
      <c r="C48" t="s">
        <v>113</v>
      </c>
      <c r="D48">
        <f t="shared" si="36"/>
        <v>0</v>
      </c>
      <c r="E48" s="21">
        <f t="shared" si="37"/>
        <v>0</v>
      </c>
      <c r="F48" s="21">
        <f t="shared" si="35"/>
        <v>0</v>
      </c>
      <c r="G48" s="21">
        <f t="shared" si="35"/>
        <v>0</v>
      </c>
      <c r="H48" s="21">
        <f t="shared" si="35"/>
        <v>0</v>
      </c>
      <c r="I48" s="21">
        <f t="shared" si="35"/>
        <v>0</v>
      </c>
      <c r="J48" s="21">
        <f t="shared" si="35"/>
        <v>0</v>
      </c>
      <c r="K48" s="21">
        <f t="shared" si="35"/>
        <v>0</v>
      </c>
      <c r="L48" s="21">
        <f t="shared" si="35"/>
        <v>0</v>
      </c>
      <c r="M48" s="21">
        <f t="shared" si="35"/>
        <v>0</v>
      </c>
      <c r="N48" s="21">
        <f t="shared" si="35"/>
        <v>0</v>
      </c>
      <c r="O48" s="21">
        <f t="shared" si="35"/>
        <v>0</v>
      </c>
      <c r="P48" s="21">
        <f t="shared" si="35"/>
        <v>0</v>
      </c>
      <c r="Q48" s="21">
        <f t="shared" si="35"/>
        <v>0</v>
      </c>
      <c r="R48" s="21">
        <f t="shared" si="35"/>
        <v>0</v>
      </c>
      <c r="S48" s="21">
        <f t="shared" si="35"/>
        <v>0</v>
      </c>
      <c r="T48" s="21">
        <f t="shared" si="35"/>
        <v>0</v>
      </c>
      <c r="U48" s="21">
        <f t="shared" si="35"/>
        <v>0</v>
      </c>
      <c r="V48" s="21">
        <f t="shared" si="35"/>
        <v>0</v>
      </c>
      <c r="W48" s="21">
        <f t="shared" si="35"/>
        <v>0</v>
      </c>
      <c r="X48" s="21">
        <f t="shared" si="35"/>
        <v>0</v>
      </c>
      <c r="Y48" s="21">
        <f t="shared" si="35"/>
        <v>0</v>
      </c>
      <c r="Z48" s="21">
        <f t="shared" si="35"/>
        <v>0</v>
      </c>
      <c r="AA48" s="21">
        <f t="shared" si="35"/>
        <v>0</v>
      </c>
      <c r="AB48" s="21">
        <f t="shared" si="35"/>
        <v>0</v>
      </c>
      <c r="AC48" s="21">
        <f t="shared" si="35"/>
        <v>0</v>
      </c>
      <c r="AD48" s="21">
        <f t="shared" si="35"/>
        <v>0</v>
      </c>
      <c r="AE48" s="21">
        <f t="shared" si="35"/>
        <v>0</v>
      </c>
      <c r="AF48" s="21">
        <f t="shared" si="35"/>
        <v>0</v>
      </c>
    </row>
    <row r="49" spans="1:32" x14ac:dyDescent="0.35">
      <c r="A49" s="2" t="s">
        <v>19</v>
      </c>
      <c r="B49" t="s">
        <v>92</v>
      </c>
      <c r="C49" t="s">
        <v>113</v>
      </c>
      <c r="D49">
        <f t="shared" si="36"/>
        <v>8</v>
      </c>
      <c r="E49" s="21">
        <f t="shared" si="37"/>
        <v>9.5180280697796391</v>
      </c>
      <c r="F49" s="21">
        <f t="shared" si="35"/>
        <v>11.03605613955928</v>
      </c>
      <c r="G49" s="21">
        <f t="shared" si="35"/>
        <v>11.718385959713336</v>
      </c>
      <c r="H49" s="21">
        <f t="shared" si="35"/>
        <v>12.378300574246976</v>
      </c>
      <c r="I49" s="21">
        <f t="shared" si="35"/>
        <v>13.019142401853678</v>
      </c>
      <c r="J49" s="21">
        <f t="shared" si="35"/>
        <v>13.654947841316046</v>
      </c>
      <c r="K49" s="21">
        <f t="shared" si="35"/>
        <v>14.295719230436186</v>
      </c>
      <c r="L49" s="21">
        <f t="shared" si="35"/>
        <v>14.915555749727057</v>
      </c>
      <c r="M49" s="21">
        <f t="shared" si="35"/>
        <v>15.523561757826494</v>
      </c>
      <c r="N49" s="21">
        <f t="shared" si="35"/>
        <v>16.1637215407758</v>
      </c>
      <c r="O49" s="21">
        <f t="shared" si="35"/>
        <v>16.845732698284944</v>
      </c>
      <c r="P49" s="21">
        <f t="shared" si="35"/>
        <v>17.574827891143382</v>
      </c>
      <c r="Q49" s="21">
        <f t="shared" si="35"/>
        <v>18.306531177147093</v>
      </c>
      <c r="R49" s="21">
        <f t="shared" si="35"/>
        <v>18.996857774608351</v>
      </c>
      <c r="S49" s="21">
        <f t="shared" si="35"/>
        <v>19.645894809235248</v>
      </c>
      <c r="T49" s="21">
        <f t="shared" si="35"/>
        <v>20.257109987357875</v>
      </c>
      <c r="U49" s="21">
        <f t="shared" si="35"/>
        <v>20.833052438890348</v>
      </c>
      <c r="V49" s="21">
        <f t="shared" si="35"/>
        <v>21.377379172113155</v>
      </c>
      <c r="W49" s="21">
        <f t="shared" si="35"/>
        <v>21.935928093532823</v>
      </c>
      <c r="X49" s="21">
        <f t="shared" si="35"/>
        <v>22.509070800987125</v>
      </c>
      <c r="Y49" s="21">
        <f t="shared" si="35"/>
        <v>23.097188601435324</v>
      </c>
      <c r="Z49" s="21">
        <f t="shared" si="35"/>
        <v>23.700672764638437</v>
      </c>
      <c r="AA49" s="21">
        <f t="shared" si="35"/>
        <v>24.31992478346768</v>
      </c>
      <c r="AB49" s="21">
        <f t="shared" si="35"/>
        <v>24.955356641014255</v>
      </c>
      <c r="AC49" s="21">
        <f t="shared" si="35"/>
        <v>25.607391084678184</v>
      </c>
      <c r="AD49" s="21">
        <f t="shared" si="35"/>
        <v>26.276461907418554</v>
      </c>
      <c r="AE49" s="21">
        <f t="shared" si="35"/>
        <v>26.963014236352279</v>
      </c>
      <c r="AF49" s="21">
        <f t="shared" si="35"/>
        <v>27.667504828893378</v>
      </c>
    </row>
    <row r="50" spans="1:32" x14ac:dyDescent="0.35">
      <c r="A50" s="2" t="s">
        <v>20</v>
      </c>
      <c r="B50" t="s">
        <v>92</v>
      </c>
      <c r="C50" t="s">
        <v>113</v>
      </c>
      <c r="D50">
        <f t="shared" si="36"/>
        <v>9</v>
      </c>
      <c r="E50" s="21">
        <f t="shared" si="37"/>
        <v>10.707781578502093</v>
      </c>
      <c r="F50" s="21">
        <f t="shared" si="35"/>
        <v>12.415563157004188</v>
      </c>
      <c r="G50" s="21">
        <f t="shared" si="35"/>
        <v>13.183184204677501</v>
      </c>
      <c r="H50" s="21">
        <f t="shared" si="35"/>
        <v>13.925588146027847</v>
      </c>
      <c r="I50" s="21">
        <f t="shared" si="35"/>
        <v>14.646535202085387</v>
      </c>
      <c r="J50" s="21">
        <f t="shared" si="35"/>
        <v>15.36181632148055</v>
      </c>
      <c r="K50" s="21">
        <f t="shared" si="35"/>
        <v>16.082684134240704</v>
      </c>
      <c r="L50" s="21">
        <f t="shared" si="35"/>
        <v>16.780000218442932</v>
      </c>
      <c r="M50" s="21">
        <f t="shared" si="35"/>
        <v>17.464006977554799</v>
      </c>
      <c r="N50" s="21">
        <f t="shared" si="35"/>
        <v>18.184186733372766</v>
      </c>
      <c r="O50" s="21">
        <f t="shared" si="35"/>
        <v>18.951449285570554</v>
      </c>
      <c r="P50" s="21">
        <f t="shared" si="35"/>
        <v>19.771681377536297</v>
      </c>
      <c r="Q50" s="21">
        <f t="shared" si="35"/>
        <v>20.594847574290469</v>
      </c>
      <c r="R50" s="21">
        <f t="shared" si="35"/>
        <v>21.371464996434383</v>
      </c>
      <c r="S50" s="21">
        <f t="shared" si="35"/>
        <v>22.101631660389643</v>
      </c>
      <c r="T50" s="21">
        <f t="shared" si="35"/>
        <v>22.789248735777598</v>
      </c>
      <c r="U50" s="21">
        <f t="shared" si="35"/>
        <v>23.437183993751631</v>
      </c>
      <c r="V50" s="21">
        <f t="shared" si="35"/>
        <v>24.049551568627287</v>
      </c>
      <c r="W50" s="21">
        <f t="shared" si="35"/>
        <v>24.677919105224412</v>
      </c>
      <c r="X50" s="21">
        <f t="shared" si="35"/>
        <v>25.322704651110502</v>
      </c>
      <c r="Y50" s="21">
        <f t="shared" si="35"/>
        <v>25.984337176614723</v>
      </c>
      <c r="Z50" s="21">
        <f t="shared" si="35"/>
        <v>26.663256860218222</v>
      </c>
      <c r="AA50" s="21">
        <f t="shared" si="35"/>
        <v>27.35991538140112</v>
      </c>
      <c r="AB50" s="21">
        <f t="shared" si="35"/>
        <v>28.074776221141015</v>
      </c>
      <c r="AC50" s="21">
        <f t="shared" si="35"/>
        <v>28.808314970262934</v>
      </c>
      <c r="AD50" s="21">
        <f t="shared" si="35"/>
        <v>29.56101964584585</v>
      </c>
      <c r="AE50" s="21">
        <f t="shared" si="35"/>
        <v>30.333391015896293</v>
      </c>
      <c r="AF50" s="21">
        <f t="shared" si="35"/>
        <v>31.125942932505026</v>
      </c>
    </row>
    <row r="51" spans="1:32" x14ac:dyDescent="0.35">
      <c r="A51" s="2" t="s">
        <v>18</v>
      </c>
      <c r="B51" t="s">
        <v>92</v>
      </c>
      <c r="C51" t="s">
        <v>113</v>
      </c>
      <c r="D51">
        <f t="shared" si="36"/>
        <v>16</v>
      </c>
      <c r="E51" s="21">
        <f t="shared" si="37"/>
        <v>19.036056139559278</v>
      </c>
      <c r="F51" s="21">
        <f t="shared" si="35"/>
        <v>22.07211227911856</v>
      </c>
      <c r="G51" s="21">
        <f t="shared" si="35"/>
        <v>23.436771919426672</v>
      </c>
      <c r="H51" s="21">
        <f t="shared" si="35"/>
        <v>24.756601148493953</v>
      </c>
      <c r="I51" s="21">
        <f t="shared" si="35"/>
        <v>26.038284803707356</v>
      </c>
      <c r="J51" s="21">
        <f t="shared" si="35"/>
        <v>27.309895682632092</v>
      </c>
      <c r="K51" s="21">
        <f t="shared" si="35"/>
        <v>28.591438460872372</v>
      </c>
      <c r="L51" s="21">
        <f t="shared" si="35"/>
        <v>29.831111499454114</v>
      </c>
      <c r="M51" s="21">
        <f t="shared" si="35"/>
        <v>31.047123515652988</v>
      </c>
      <c r="N51" s="21">
        <f t="shared" si="35"/>
        <v>32.3274430815516</v>
      </c>
      <c r="O51" s="21">
        <f t="shared" si="35"/>
        <v>33.691465396569889</v>
      </c>
      <c r="P51" s="21">
        <f t="shared" si="35"/>
        <v>35.149655782286764</v>
      </c>
      <c r="Q51" s="21">
        <f t="shared" si="35"/>
        <v>36.613062354294186</v>
      </c>
      <c r="R51" s="21">
        <f t="shared" si="35"/>
        <v>37.993715549216702</v>
      </c>
      <c r="S51" s="21">
        <f t="shared" si="35"/>
        <v>39.291789618470496</v>
      </c>
      <c r="T51" s="21">
        <f t="shared" si="35"/>
        <v>40.514219974715751</v>
      </c>
      <c r="U51" s="21">
        <f t="shared" si="35"/>
        <v>41.666104877780697</v>
      </c>
      <c r="V51" s="21">
        <f t="shared" si="35"/>
        <v>42.75475834422631</v>
      </c>
      <c r="W51" s="21">
        <f t="shared" si="35"/>
        <v>43.871856187065646</v>
      </c>
      <c r="X51" s="21">
        <f t="shared" si="35"/>
        <v>45.01814160197425</v>
      </c>
      <c r="Y51" s="21">
        <f t="shared" si="35"/>
        <v>46.194377202870648</v>
      </c>
      <c r="Z51" s="21">
        <f t="shared" si="35"/>
        <v>47.401345529276874</v>
      </c>
      <c r="AA51" s="21">
        <f t="shared" si="35"/>
        <v>48.639849566935361</v>
      </c>
      <c r="AB51" s="21">
        <f t="shared" si="35"/>
        <v>49.91071328202851</v>
      </c>
      <c r="AC51" s="21">
        <f t="shared" si="35"/>
        <v>51.214782169356369</v>
      </c>
      <c r="AD51" s="21">
        <f t="shared" si="35"/>
        <v>52.552923814837108</v>
      </c>
      <c r="AE51" s="21">
        <f t="shared" si="35"/>
        <v>53.926028472704559</v>
      </c>
      <c r="AF51" s="21">
        <f t="shared" si="35"/>
        <v>55.335009657786756</v>
      </c>
    </row>
    <row r="52" spans="1:32" x14ac:dyDescent="0.35">
      <c r="A52" s="2" t="s">
        <v>18</v>
      </c>
      <c r="B52" t="s">
        <v>92</v>
      </c>
      <c r="C52" t="s">
        <v>113</v>
      </c>
      <c r="D52">
        <f t="shared" si="36"/>
        <v>15</v>
      </c>
      <c r="E52" s="21">
        <f t="shared" si="37"/>
        <v>17.846302630836824</v>
      </c>
      <c r="F52" s="21">
        <f t="shared" si="35"/>
        <v>20.692605261673652</v>
      </c>
      <c r="G52" s="21">
        <f t="shared" si="35"/>
        <v>21.971973674462507</v>
      </c>
      <c r="H52" s="21">
        <f t="shared" si="35"/>
        <v>23.209313576713086</v>
      </c>
      <c r="I52" s="21">
        <f t="shared" si="35"/>
        <v>24.410892003475652</v>
      </c>
      <c r="J52" s="21">
        <f t="shared" si="35"/>
        <v>25.60302720246759</v>
      </c>
      <c r="K52" s="21">
        <f t="shared" si="35"/>
        <v>26.804473557067851</v>
      </c>
      <c r="L52" s="21">
        <f t="shared" si="35"/>
        <v>27.966667030738233</v>
      </c>
      <c r="M52" s="21">
        <f t="shared" si="35"/>
        <v>29.106678295924677</v>
      </c>
      <c r="N52" s="21">
        <f t="shared" si="35"/>
        <v>30.306977888954624</v>
      </c>
      <c r="O52" s="21">
        <f t="shared" si="35"/>
        <v>31.585748809284269</v>
      </c>
      <c r="P52" s="21">
        <f t="shared" si="35"/>
        <v>32.952802295893839</v>
      </c>
      <c r="Q52" s="21">
        <f t="shared" si="35"/>
        <v>34.324745957150796</v>
      </c>
      <c r="R52" s="21">
        <f t="shared" si="35"/>
        <v>35.619108327390656</v>
      </c>
      <c r="S52" s="21">
        <f t="shared" si="35"/>
        <v>36.83605276731609</v>
      </c>
      <c r="T52" s="21">
        <f t="shared" si="35"/>
        <v>37.982081226296017</v>
      </c>
      <c r="U52" s="21">
        <f t="shared" si="35"/>
        <v>39.061973322919407</v>
      </c>
      <c r="V52" s="21">
        <f t="shared" si="35"/>
        <v>40.082585947712168</v>
      </c>
      <c r="W52" s="21">
        <f t="shared" si="35"/>
        <v>41.129865175374043</v>
      </c>
      <c r="X52" s="21">
        <f t="shared" si="35"/>
        <v>42.204507751850862</v>
      </c>
      <c r="Y52" s="21">
        <f t="shared" si="35"/>
        <v>43.307228627691231</v>
      </c>
      <c r="Z52" s="21">
        <f t="shared" si="35"/>
        <v>44.438761433697067</v>
      </c>
      <c r="AA52" s="21">
        <f t="shared" si="35"/>
        <v>45.5998589690019</v>
      </c>
      <c r="AB52" s="21">
        <f t="shared" si="35"/>
        <v>46.791293701901729</v>
      </c>
      <c r="AC52" s="21">
        <f t="shared" si="35"/>
        <v>48.013858283771597</v>
      </c>
      <c r="AD52" s="21">
        <f t="shared" si="35"/>
        <v>49.268366076409791</v>
      </c>
      <c r="AE52" s="21">
        <f t="shared" si="35"/>
        <v>50.555651693160527</v>
      </c>
      <c r="AF52" s="21">
        <f t="shared" si="35"/>
        <v>51.876571554175086</v>
      </c>
    </row>
    <row r="53" spans="1:32" x14ac:dyDescent="0.35">
      <c r="A53" s="2" t="s">
        <v>18</v>
      </c>
      <c r="B53" t="s">
        <v>92</v>
      </c>
      <c r="C53" t="s">
        <v>113</v>
      </c>
      <c r="D53">
        <f t="shared" si="36"/>
        <v>12</v>
      </c>
      <c r="E53" s="21">
        <f t="shared" si="37"/>
        <v>14.277042104669459</v>
      </c>
      <c r="F53" s="21">
        <f t="shared" si="35"/>
        <v>16.554084209338921</v>
      </c>
      <c r="G53" s="21">
        <f t="shared" si="35"/>
        <v>17.577578939570007</v>
      </c>
      <c r="H53" s="21">
        <f t="shared" si="35"/>
        <v>18.567450861370467</v>
      </c>
      <c r="I53" s="21">
        <f t="shared" si="35"/>
        <v>19.52871360278052</v>
      </c>
      <c r="J53" s="21">
        <f t="shared" si="35"/>
        <v>20.48242176197407</v>
      </c>
      <c r="K53" s="21">
        <f t="shared" si="35"/>
        <v>21.44357884565428</v>
      </c>
      <c r="L53" s="21">
        <f t="shared" si="35"/>
        <v>22.373333624590586</v>
      </c>
      <c r="M53" s="21">
        <f t="shared" si="35"/>
        <v>23.285342636739742</v>
      </c>
      <c r="N53" s="21">
        <f t="shared" si="35"/>
        <v>24.245582311163698</v>
      </c>
      <c r="O53" s="21">
        <f t="shared" si="35"/>
        <v>25.268599047427415</v>
      </c>
      <c r="P53" s="21">
        <f t="shared" si="35"/>
        <v>26.362241836715068</v>
      </c>
      <c r="Q53" s="21">
        <f t="shared" si="35"/>
        <v>27.459796765720633</v>
      </c>
      <c r="R53" s="21">
        <f t="shared" si="35"/>
        <v>28.49528666191252</v>
      </c>
      <c r="S53" s="21">
        <f t="shared" si="35"/>
        <v>29.468842213852867</v>
      </c>
      <c r="T53" s="21">
        <f t="shared" si="35"/>
        <v>30.385664981036808</v>
      </c>
      <c r="U53" s="21">
        <f t="shared" si="35"/>
        <v>31.249578658335519</v>
      </c>
      <c r="V53" s="21">
        <f t="shared" si="35"/>
        <v>32.066068758169727</v>
      </c>
      <c r="W53" s="21">
        <f t="shared" si="35"/>
        <v>32.903892140299227</v>
      </c>
      <c r="X53" s="21">
        <f t="shared" si="35"/>
        <v>33.763606201480684</v>
      </c>
      <c r="Y53" s="21">
        <f t="shared" si="35"/>
        <v>34.64578290215298</v>
      </c>
      <c r="Z53" s="21">
        <f t="shared" si="35"/>
        <v>35.551009146957647</v>
      </c>
      <c r="AA53" s="21">
        <f t="shared" si="35"/>
        <v>36.479887175201512</v>
      </c>
      <c r="AB53" s="21">
        <f t="shared" si="35"/>
        <v>37.433034961521372</v>
      </c>
      <c r="AC53" s="21">
        <f t="shared" si="35"/>
        <v>38.411086627017262</v>
      </c>
      <c r="AD53" s="21">
        <f t="shared" si="35"/>
        <v>39.414692861127818</v>
      </c>
      <c r="AE53" s="21">
        <f t="shared" si="35"/>
        <v>40.444521354528405</v>
      </c>
      <c r="AF53" s="21">
        <f t="shared" si="35"/>
        <v>41.501257243340049</v>
      </c>
    </row>
    <row r="54" spans="1:32" ht="15" thickBot="1" x14ac:dyDescent="0.4">
      <c r="A54" s="3" t="s">
        <v>21</v>
      </c>
      <c r="B54" t="s">
        <v>92</v>
      </c>
      <c r="C54" t="s">
        <v>113</v>
      </c>
      <c r="D54">
        <f t="shared" si="36"/>
        <v>27</v>
      </c>
      <c r="E54" s="21">
        <f t="shared" si="37"/>
        <v>32.123344735506279</v>
      </c>
      <c r="F54" s="21">
        <f t="shared" si="35"/>
        <v>37.246689471012566</v>
      </c>
      <c r="G54" s="21">
        <f t="shared" si="35"/>
        <v>39.549552614032507</v>
      </c>
      <c r="H54" s="21">
        <f t="shared" si="35"/>
        <v>41.776764438083546</v>
      </c>
      <c r="I54" s="21">
        <f t="shared" si="35"/>
        <v>43.939605606256166</v>
      </c>
      <c r="J54" s="21">
        <f t="shared" si="35"/>
        <v>46.085448964441653</v>
      </c>
      <c r="K54" s="21">
        <f t="shared" si="35"/>
        <v>48.248052402722124</v>
      </c>
      <c r="L54" s="21">
        <f t="shared" si="35"/>
        <v>50.340000655328808</v>
      </c>
      <c r="M54" s="21">
        <f t="shared" si="35"/>
        <v>52.392020932664408</v>
      </c>
      <c r="N54" s="21">
        <f t="shared" si="35"/>
        <v>54.552560200118307</v>
      </c>
      <c r="O54" s="21">
        <f t="shared" si="35"/>
        <v>56.854347856711669</v>
      </c>
      <c r="P54" s="21">
        <f t="shared" si="35"/>
        <v>59.31504413260889</v>
      </c>
      <c r="Q54" s="21">
        <f t="shared" si="35"/>
        <v>61.784542722871407</v>
      </c>
      <c r="R54" s="21">
        <f t="shared" si="35"/>
        <v>64.11439498930315</v>
      </c>
      <c r="S54" s="21">
        <f t="shared" si="35"/>
        <v>66.304894981168928</v>
      </c>
      <c r="T54" s="21">
        <f t="shared" si="35"/>
        <v>68.367746207332786</v>
      </c>
      <c r="U54" s="21">
        <f t="shared" si="35"/>
        <v>70.31155198125488</v>
      </c>
      <c r="V54" s="21">
        <f t="shared" si="35"/>
        <v>72.148654705881839</v>
      </c>
      <c r="W54" s="21">
        <f t="shared" si="35"/>
        <v>74.033757315673213</v>
      </c>
      <c r="X54" s="21">
        <f t="shared" si="35"/>
        <v>75.968113953331482</v>
      </c>
      <c r="Y54" s="21">
        <f t="shared" si="35"/>
        <v>77.953011529844147</v>
      </c>
      <c r="Z54" s="21">
        <f t="shared" si="35"/>
        <v>79.98977058065465</v>
      </c>
      <c r="AA54" s="21">
        <f t="shared" si="35"/>
        <v>82.079746144203341</v>
      </c>
      <c r="AB54" s="21">
        <f t="shared" si="35"/>
        <v>84.224328663423023</v>
      </c>
      <c r="AC54" s="21">
        <f t="shared" si="35"/>
        <v>86.424944910788781</v>
      </c>
      <c r="AD54" s="21">
        <f t="shared" si="35"/>
        <v>88.683058937537538</v>
      </c>
      <c r="AE54" s="21">
        <f t="shared" si="35"/>
        <v>91.000173047688861</v>
      </c>
      <c r="AF54" s="21">
        <f t="shared" si="35"/>
        <v>93.377828797515065</v>
      </c>
    </row>
    <row r="55" spans="1:32" x14ac:dyDescent="0.35">
      <c r="A55" s="2" t="s">
        <v>22</v>
      </c>
      <c r="B55" t="s">
        <v>92</v>
      </c>
      <c r="C55" t="s">
        <v>113</v>
      </c>
      <c r="D55">
        <f t="shared" si="36"/>
        <v>16</v>
      </c>
      <c r="E55" s="21">
        <f t="shared" si="37"/>
        <v>19.036056139559278</v>
      </c>
      <c r="F55" s="21">
        <f t="shared" ref="F55:AF62" si="38">E55*(1+F$43)</f>
        <v>22.07211227911856</v>
      </c>
      <c r="G55" s="21">
        <f t="shared" si="38"/>
        <v>23.436771919426672</v>
      </c>
      <c r="H55" s="21">
        <f t="shared" si="38"/>
        <v>24.756601148493953</v>
      </c>
      <c r="I55" s="21">
        <f t="shared" si="38"/>
        <v>26.038284803707356</v>
      </c>
      <c r="J55" s="21">
        <f t="shared" si="38"/>
        <v>27.309895682632092</v>
      </c>
      <c r="K55" s="21">
        <f t="shared" si="38"/>
        <v>28.591438460872372</v>
      </c>
      <c r="L55" s="21">
        <f t="shared" si="38"/>
        <v>29.831111499454114</v>
      </c>
      <c r="M55" s="21">
        <f t="shared" si="38"/>
        <v>31.047123515652988</v>
      </c>
      <c r="N55" s="21">
        <f t="shared" si="38"/>
        <v>32.3274430815516</v>
      </c>
      <c r="O55" s="21">
        <f t="shared" si="38"/>
        <v>33.691465396569889</v>
      </c>
      <c r="P55" s="21">
        <f t="shared" si="38"/>
        <v>35.149655782286764</v>
      </c>
      <c r="Q55" s="21">
        <f t="shared" si="38"/>
        <v>36.613062354294186</v>
      </c>
      <c r="R55" s="21">
        <f t="shared" si="38"/>
        <v>37.993715549216702</v>
      </c>
      <c r="S55" s="21">
        <f t="shared" si="38"/>
        <v>39.291789618470496</v>
      </c>
      <c r="T55" s="21">
        <f t="shared" si="38"/>
        <v>40.514219974715751</v>
      </c>
      <c r="U55" s="21">
        <f t="shared" si="38"/>
        <v>41.666104877780697</v>
      </c>
      <c r="V55" s="21">
        <f t="shared" si="38"/>
        <v>42.75475834422631</v>
      </c>
      <c r="W55" s="21">
        <f t="shared" si="38"/>
        <v>43.871856187065646</v>
      </c>
      <c r="X55" s="21">
        <f t="shared" si="38"/>
        <v>45.01814160197425</v>
      </c>
      <c r="Y55" s="21">
        <f t="shared" si="38"/>
        <v>46.194377202870648</v>
      </c>
      <c r="Z55" s="21">
        <f t="shared" si="38"/>
        <v>47.401345529276874</v>
      </c>
      <c r="AA55" s="21">
        <f t="shared" si="38"/>
        <v>48.639849566935361</v>
      </c>
      <c r="AB55" s="21">
        <f t="shared" si="38"/>
        <v>49.91071328202851</v>
      </c>
      <c r="AC55" s="21">
        <f t="shared" si="38"/>
        <v>51.214782169356369</v>
      </c>
      <c r="AD55" s="21">
        <f t="shared" si="38"/>
        <v>52.552923814837108</v>
      </c>
      <c r="AE55" s="21">
        <f t="shared" si="38"/>
        <v>53.926028472704559</v>
      </c>
      <c r="AF55" s="21">
        <f t="shared" si="38"/>
        <v>55.335009657786756</v>
      </c>
    </row>
    <row r="56" spans="1:32" x14ac:dyDescent="0.35">
      <c r="A56" s="2" t="s">
        <v>76</v>
      </c>
      <c r="B56" t="s">
        <v>92</v>
      </c>
      <c r="C56" t="s">
        <v>113</v>
      </c>
      <c r="D56">
        <f t="shared" si="36"/>
        <v>28</v>
      </c>
      <c r="E56" s="21">
        <f t="shared" si="37"/>
        <v>33.31309824422874</v>
      </c>
      <c r="F56" s="21">
        <f t="shared" si="38"/>
        <v>38.626196488457481</v>
      </c>
      <c r="G56" s="21">
        <f t="shared" si="38"/>
        <v>41.014350858996679</v>
      </c>
      <c r="H56" s="21">
        <f t="shared" si="38"/>
        <v>43.324052009864424</v>
      </c>
      <c r="I56" s="21">
        <f t="shared" si="38"/>
        <v>45.566998406487876</v>
      </c>
      <c r="J56" s="21">
        <f t="shared" si="38"/>
        <v>47.792317444606162</v>
      </c>
      <c r="K56" s="21">
        <f t="shared" si="38"/>
        <v>50.035017306526647</v>
      </c>
      <c r="L56" s="21">
        <f t="shared" si="38"/>
        <v>52.204445124044696</v>
      </c>
      <c r="M56" s="21">
        <f t="shared" si="38"/>
        <v>54.332466152392726</v>
      </c>
      <c r="N56" s="21">
        <f t="shared" si="38"/>
        <v>56.573025392715294</v>
      </c>
      <c r="O56" s="21">
        <f t="shared" si="38"/>
        <v>58.960064443997304</v>
      </c>
      <c r="P56" s="21">
        <f t="shared" si="38"/>
        <v>61.511897619001829</v>
      </c>
      <c r="Q56" s="21">
        <f t="shared" si="38"/>
        <v>64.072859120014812</v>
      </c>
      <c r="R56" s="21">
        <f t="shared" si="38"/>
        <v>66.489002211129218</v>
      </c>
      <c r="S56" s="21">
        <f t="shared" si="38"/>
        <v>68.760631832323355</v>
      </c>
      <c r="T56" s="21">
        <f t="shared" si="38"/>
        <v>70.899884955752555</v>
      </c>
      <c r="U56" s="21">
        <f t="shared" si="38"/>
        <v>72.915683536116205</v>
      </c>
      <c r="V56" s="21">
        <f t="shared" si="38"/>
        <v>74.820827102396024</v>
      </c>
      <c r="W56" s="21">
        <f t="shared" si="38"/>
        <v>76.775748327364866</v>
      </c>
      <c r="X56" s="21">
        <f t="shared" si="38"/>
        <v>78.78174780345492</v>
      </c>
      <c r="Y56" s="21">
        <f t="shared" si="38"/>
        <v>80.840160105023614</v>
      </c>
      <c r="Z56" s="21">
        <f t="shared" si="38"/>
        <v>82.952354676234506</v>
      </c>
      <c r="AA56" s="21">
        <f t="shared" si="38"/>
        <v>85.119736742136865</v>
      </c>
      <c r="AB56" s="21">
        <f t="shared" si="38"/>
        <v>87.343748243549882</v>
      </c>
      <c r="AC56" s="21">
        <f t="shared" si="38"/>
        <v>89.625868796373638</v>
      </c>
      <c r="AD56" s="21">
        <f t="shared" si="38"/>
        <v>91.967616675964933</v>
      </c>
      <c r="AE56" s="21">
        <f t="shared" si="38"/>
        <v>94.370549827232978</v>
      </c>
      <c r="AF56" s="21">
        <f t="shared" si="38"/>
        <v>96.83626690112682</v>
      </c>
    </row>
    <row r="57" spans="1:32" x14ac:dyDescent="0.35">
      <c r="A57" s="2" t="s">
        <v>24</v>
      </c>
      <c r="B57" t="s">
        <v>92</v>
      </c>
      <c r="C57" t="s">
        <v>113</v>
      </c>
      <c r="D57">
        <f t="shared" si="36"/>
        <v>20</v>
      </c>
      <c r="E57" s="21">
        <f t="shared" si="37"/>
        <v>23.795070174449098</v>
      </c>
      <c r="F57" s="21">
        <f t="shared" si="38"/>
        <v>27.590140348898199</v>
      </c>
      <c r="G57" s="21">
        <f t="shared" si="38"/>
        <v>29.295964899283341</v>
      </c>
      <c r="H57" s="21">
        <f t="shared" si="38"/>
        <v>30.945751435617446</v>
      </c>
      <c r="I57" s="21">
        <f t="shared" si="38"/>
        <v>32.547856004634198</v>
      </c>
      <c r="J57" s="21">
        <f t="shared" si="38"/>
        <v>34.137369603290118</v>
      </c>
      <c r="K57" s="21">
        <f t="shared" si="38"/>
        <v>35.739298076090463</v>
      </c>
      <c r="L57" s="21">
        <f t="shared" si="38"/>
        <v>37.288889374317641</v>
      </c>
      <c r="M57" s="21">
        <f t="shared" si="38"/>
        <v>38.808904394566234</v>
      </c>
      <c r="N57" s="21">
        <f t="shared" si="38"/>
        <v>40.409303851939498</v>
      </c>
      <c r="O57" s="21">
        <f t="shared" si="38"/>
        <v>42.114331745712363</v>
      </c>
      <c r="P57" s="21">
        <f t="shared" si="38"/>
        <v>43.937069727858457</v>
      </c>
      <c r="Q57" s="21">
        <f t="shared" si="38"/>
        <v>45.766327942867733</v>
      </c>
      <c r="R57" s="21">
        <f t="shared" si="38"/>
        <v>47.492144436520874</v>
      </c>
      <c r="S57" s="21">
        <f t="shared" si="38"/>
        <v>49.114737023088118</v>
      </c>
      <c r="T57" s="21">
        <f t="shared" si="38"/>
        <v>50.642774968394683</v>
      </c>
      <c r="U57" s="21">
        <f t="shared" si="38"/>
        <v>52.082631097225864</v>
      </c>
      <c r="V57" s="21">
        <f t="shared" si="38"/>
        <v>53.443447930282879</v>
      </c>
      <c r="W57" s="21">
        <f t="shared" si="38"/>
        <v>54.83982023383205</v>
      </c>
      <c r="X57" s="21">
        <f t="shared" si="38"/>
        <v>56.272677002467809</v>
      </c>
      <c r="Y57" s="21">
        <f t="shared" si="38"/>
        <v>57.742971503588301</v>
      </c>
      <c r="Z57" s="21">
        <f t="shared" si="38"/>
        <v>59.25168191159608</v>
      </c>
      <c r="AA57" s="21">
        <f t="shared" si="38"/>
        <v>60.799811958669189</v>
      </c>
      <c r="AB57" s="21">
        <f t="shared" si="38"/>
        <v>62.388391602535627</v>
      </c>
      <c r="AC57" s="21">
        <f t="shared" si="38"/>
        <v>64.018477711695454</v>
      </c>
      <c r="AD57" s="21">
        <f t="shared" si="38"/>
        <v>65.691154768546383</v>
      </c>
      <c r="AE57" s="21">
        <f t="shared" si="38"/>
        <v>67.407535590880698</v>
      </c>
      <c r="AF57" s="21">
        <f t="shared" si="38"/>
        <v>69.168762072233449</v>
      </c>
    </row>
    <row r="58" spans="1:32" x14ac:dyDescent="0.35">
      <c r="A58" s="2" t="s">
        <v>25</v>
      </c>
      <c r="B58" t="s">
        <v>92</v>
      </c>
      <c r="C58" t="s">
        <v>113</v>
      </c>
      <c r="D58">
        <f t="shared" si="36"/>
        <v>24</v>
      </c>
      <c r="E58" s="21">
        <f t="shared" si="37"/>
        <v>28.554084209338917</v>
      </c>
      <c r="F58" s="21">
        <f t="shared" si="38"/>
        <v>33.108168418677842</v>
      </c>
      <c r="G58" s="21">
        <f t="shared" si="38"/>
        <v>35.155157879140013</v>
      </c>
      <c r="H58" s="21">
        <f t="shared" si="38"/>
        <v>37.134901722740935</v>
      </c>
      <c r="I58" s="21">
        <f t="shared" si="38"/>
        <v>39.057427205561041</v>
      </c>
      <c r="J58" s="21">
        <f t="shared" si="38"/>
        <v>40.96484352394814</v>
      </c>
      <c r="K58" s="21">
        <f t="shared" si="38"/>
        <v>42.887157691308559</v>
      </c>
      <c r="L58" s="21">
        <f t="shared" si="38"/>
        <v>44.746667249181172</v>
      </c>
      <c r="M58" s="21">
        <f t="shared" si="38"/>
        <v>46.570685273479484</v>
      </c>
      <c r="N58" s="21">
        <f t="shared" si="38"/>
        <v>48.491164622327396</v>
      </c>
      <c r="O58" s="21">
        <f t="shared" si="38"/>
        <v>50.53719809485483</v>
      </c>
      <c r="P58" s="21">
        <f t="shared" si="38"/>
        <v>52.724483673430136</v>
      </c>
      <c r="Q58" s="21">
        <f t="shared" si="38"/>
        <v>54.919593531441265</v>
      </c>
      <c r="R58" s="21">
        <f t="shared" si="38"/>
        <v>56.990573323825039</v>
      </c>
      <c r="S58" s="21">
        <f t="shared" si="38"/>
        <v>58.937684427705733</v>
      </c>
      <c r="T58" s="21">
        <f t="shared" si="38"/>
        <v>60.771329962073615</v>
      </c>
      <c r="U58" s="21">
        <f t="shared" si="38"/>
        <v>62.499157316671038</v>
      </c>
      <c r="V58" s="21">
        <f t="shared" si="38"/>
        <v>64.132137516339455</v>
      </c>
      <c r="W58" s="21">
        <f t="shared" si="38"/>
        <v>65.807784280598455</v>
      </c>
      <c r="X58" s="21">
        <f t="shared" si="38"/>
        <v>67.527212402961368</v>
      </c>
      <c r="Y58" s="21">
        <f t="shared" si="38"/>
        <v>69.291565804305961</v>
      </c>
      <c r="Z58" s="21">
        <f t="shared" si="38"/>
        <v>71.102018293915293</v>
      </c>
      <c r="AA58" s="21">
        <f t="shared" si="38"/>
        <v>72.959774350403023</v>
      </c>
      <c r="AB58" s="21">
        <f t="shared" si="38"/>
        <v>74.866069923042744</v>
      </c>
      <c r="AC58" s="21">
        <f t="shared" si="38"/>
        <v>76.822173254034524</v>
      </c>
      <c r="AD58" s="21">
        <f t="shared" si="38"/>
        <v>78.829385722255637</v>
      </c>
      <c r="AE58" s="21">
        <f t="shared" si="38"/>
        <v>80.88904270905681</v>
      </c>
      <c r="AF58" s="21">
        <f t="shared" si="38"/>
        <v>83.002514486680099</v>
      </c>
    </row>
    <row r="59" spans="1:32" x14ac:dyDescent="0.35">
      <c r="A59" s="2" t="s">
        <v>26</v>
      </c>
      <c r="B59" t="s">
        <v>92</v>
      </c>
      <c r="C59" t="s">
        <v>113</v>
      </c>
      <c r="D59">
        <f t="shared" si="36"/>
        <v>28</v>
      </c>
      <c r="E59" s="21">
        <f t="shared" si="37"/>
        <v>33.31309824422874</v>
      </c>
      <c r="F59" s="21">
        <f t="shared" si="38"/>
        <v>38.626196488457481</v>
      </c>
      <c r="G59" s="21">
        <f t="shared" si="38"/>
        <v>41.014350858996679</v>
      </c>
      <c r="H59" s="21">
        <f t="shared" si="38"/>
        <v>43.324052009864424</v>
      </c>
      <c r="I59" s="21">
        <f t="shared" si="38"/>
        <v>45.566998406487876</v>
      </c>
      <c r="J59" s="21">
        <f t="shared" si="38"/>
        <v>47.792317444606162</v>
      </c>
      <c r="K59" s="21">
        <f t="shared" si="38"/>
        <v>50.035017306526647</v>
      </c>
      <c r="L59" s="21">
        <f t="shared" si="38"/>
        <v>52.204445124044696</v>
      </c>
      <c r="M59" s="21">
        <f t="shared" si="38"/>
        <v>54.332466152392726</v>
      </c>
      <c r="N59" s="21">
        <f t="shared" si="38"/>
        <v>56.573025392715294</v>
      </c>
      <c r="O59" s="21">
        <f t="shared" si="38"/>
        <v>58.960064443997304</v>
      </c>
      <c r="P59" s="21">
        <f t="shared" si="38"/>
        <v>61.511897619001829</v>
      </c>
      <c r="Q59" s="21">
        <f t="shared" si="38"/>
        <v>64.072859120014812</v>
      </c>
      <c r="R59" s="21">
        <f t="shared" si="38"/>
        <v>66.489002211129218</v>
      </c>
      <c r="S59" s="21">
        <f t="shared" si="38"/>
        <v>68.760631832323355</v>
      </c>
      <c r="T59" s="21">
        <f t="shared" si="38"/>
        <v>70.899884955752555</v>
      </c>
      <c r="U59" s="21">
        <f t="shared" si="38"/>
        <v>72.915683536116205</v>
      </c>
      <c r="V59" s="21">
        <f t="shared" si="38"/>
        <v>74.820827102396024</v>
      </c>
      <c r="W59" s="21">
        <f t="shared" si="38"/>
        <v>76.775748327364866</v>
      </c>
      <c r="X59" s="21">
        <f t="shared" si="38"/>
        <v>78.78174780345492</v>
      </c>
      <c r="Y59" s="21">
        <f t="shared" si="38"/>
        <v>80.840160105023614</v>
      </c>
      <c r="Z59" s="21">
        <f t="shared" si="38"/>
        <v>82.952354676234506</v>
      </c>
      <c r="AA59" s="21">
        <f t="shared" si="38"/>
        <v>85.119736742136865</v>
      </c>
      <c r="AB59" s="21">
        <f t="shared" si="38"/>
        <v>87.343748243549882</v>
      </c>
      <c r="AC59" s="21">
        <f t="shared" si="38"/>
        <v>89.625868796373638</v>
      </c>
      <c r="AD59" s="21">
        <f t="shared" si="38"/>
        <v>91.967616675964933</v>
      </c>
      <c r="AE59" s="21">
        <f t="shared" si="38"/>
        <v>94.370549827232978</v>
      </c>
      <c r="AF59" s="21">
        <f t="shared" si="38"/>
        <v>96.83626690112682</v>
      </c>
    </row>
    <row r="60" spans="1:32" x14ac:dyDescent="0.35">
      <c r="A60" s="2" t="s">
        <v>27</v>
      </c>
      <c r="B60" t="s">
        <v>92</v>
      </c>
      <c r="C60" t="s">
        <v>113</v>
      </c>
      <c r="D60">
        <f t="shared" si="36"/>
        <v>14</v>
      </c>
      <c r="E60" s="21">
        <f t="shared" si="37"/>
        <v>16.65654912211437</v>
      </c>
      <c r="F60" s="21">
        <f t="shared" si="38"/>
        <v>19.31309824422874</v>
      </c>
      <c r="G60" s="21">
        <f t="shared" si="38"/>
        <v>20.507175429498339</v>
      </c>
      <c r="H60" s="21">
        <f t="shared" si="38"/>
        <v>21.662026004932212</v>
      </c>
      <c r="I60" s="21">
        <f t="shared" si="38"/>
        <v>22.783499203243938</v>
      </c>
      <c r="J60" s="21">
        <f t="shared" si="38"/>
        <v>23.896158722303081</v>
      </c>
      <c r="K60" s="21">
        <f t="shared" si="38"/>
        <v>25.017508653263324</v>
      </c>
      <c r="L60" s="21">
        <f t="shared" si="38"/>
        <v>26.102222562022348</v>
      </c>
      <c r="M60" s="21">
        <f t="shared" si="38"/>
        <v>27.166233076196363</v>
      </c>
      <c r="N60" s="21">
        <f t="shared" si="38"/>
        <v>28.286512696357647</v>
      </c>
      <c r="O60" s="21">
        <f t="shared" si="38"/>
        <v>29.480032221998652</v>
      </c>
      <c r="P60" s="21">
        <f t="shared" si="38"/>
        <v>30.755948809500914</v>
      </c>
      <c r="Q60" s="21">
        <f t="shared" si="38"/>
        <v>32.036429560007406</v>
      </c>
      <c r="R60" s="21">
        <f t="shared" si="38"/>
        <v>33.244501105564609</v>
      </c>
      <c r="S60" s="21">
        <f t="shared" si="38"/>
        <v>34.380315916161678</v>
      </c>
      <c r="T60" s="21">
        <f t="shared" si="38"/>
        <v>35.449942477876277</v>
      </c>
      <c r="U60" s="21">
        <f t="shared" si="38"/>
        <v>36.457841768058103</v>
      </c>
      <c r="V60" s="21">
        <f t="shared" si="38"/>
        <v>37.410413551198012</v>
      </c>
      <c r="W60" s="21">
        <f t="shared" si="38"/>
        <v>38.387874163682433</v>
      </c>
      <c r="X60" s="21">
        <f t="shared" si="38"/>
        <v>39.39087390172746</v>
      </c>
      <c r="Y60" s="21">
        <f t="shared" si="38"/>
        <v>40.420080052511807</v>
      </c>
      <c r="Z60" s="21">
        <f t="shared" si="38"/>
        <v>41.476177338117253</v>
      </c>
      <c r="AA60" s="21">
        <f t="shared" si="38"/>
        <v>42.559868371068433</v>
      </c>
      <c r="AB60" s="21">
        <f t="shared" si="38"/>
        <v>43.671874121774941</v>
      </c>
      <c r="AC60" s="21">
        <f t="shared" si="38"/>
        <v>44.812934398186819</v>
      </c>
      <c r="AD60" s="21">
        <f t="shared" si="38"/>
        <v>45.983808337982467</v>
      </c>
      <c r="AE60" s="21">
        <f t="shared" si="38"/>
        <v>47.185274913616489</v>
      </c>
      <c r="AF60" s="21">
        <f t="shared" si="38"/>
        <v>48.41813345056341</v>
      </c>
    </row>
    <row r="61" spans="1:32" x14ac:dyDescent="0.35">
      <c r="A61" s="2" t="s">
        <v>28</v>
      </c>
      <c r="B61" t="s">
        <v>92</v>
      </c>
      <c r="C61" t="s">
        <v>113</v>
      </c>
      <c r="D61">
        <f t="shared" si="36"/>
        <v>24</v>
      </c>
      <c r="E61" s="21">
        <f t="shared" si="37"/>
        <v>28.554084209338917</v>
      </c>
      <c r="F61" s="21">
        <f t="shared" si="38"/>
        <v>33.108168418677842</v>
      </c>
      <c r="G61" s="21">
        <f t="shared" si="38"/>
        <v>35.155157879140013</v>
      </c>
      <c r="H61" s="21">
        <f t="shared" si="38"/>
        <v>37.134901722740935</v>
      </c>
      <c r="I61" s="21">
        <f t="shared" si="38"/>
        <v>39.057427205561041</v>
      </c>
      <c r="J61" s="21">
        <f t="shared" si="38"/>
        <v>40.96484352394814</v>
      </c>
      <c r="K61" s="21">
        <f t="shared" si="38"/>
        <v>42.887157691308559</v>
      </c>
      <c r="L61" s="21">
        <f t="shared" si="38"/>
        <v>44.746667249181172</v>
      </c>
      <c r="M61" s="21">
        <f t="shared" si="38"/>
        <v>46.570685273479484</v>
      </c>
      <c r="N61" s="21">
        <f t="shared" si="38"/>
        <v>48.491164622327396</v>
      </c>
      <c r="O61" s="21">
        <f t="shared" si="38"/>
        <v>50.53719809485483</v>
      </c>
      <c r="P61" s="21">
        <f t="shared" si="38"/>
        <v>52.724483673430136</v>
      </c>
      <c r="Q61" s="21">
        <f t="shared" si="38"/>
        <v>54.919593531441265</v>
      </c>
      <c r="R61" s="21">
        <f t="shared" si="38"/>
        <v>56.990573323825039</v>
      </c>
      <c r="S61" s="21">
        <f t="shared" si="38"/>
        <v>58.937684427705733</v>
      </c>
      <c r="T61" s="21">
        <f t="shared" si="38"/>
        <v>60.771329962073615</v>
      </c>
      <c r="U61" s="21">
        <f t="shared" si="38"/>
        <v>62.499157316671038</v>
      </c>
      <c r="V61" s="21">
        <f t="shared" si="38"/>
        <v>64.132137516339455</v>
      </c>
      <c r="W61" s="21">
        <f t="shared" si="38"/>
        <v>65.807784280598455</v>
      </c>
      <c r="X61" s="21">
        <f t="shared" si="38"/>
        <v>67.527212402961368</v>
      </c>
      <c r="Y61" s="21">
        <f t="shared" si="38"/>
        <v>69.291565804305961</v>
      </c>
      <c r="Z61" s="21">
        <f t="shared" si="38"/>
        <v>71.102018293915293</v>
      </c>
      <c r="AA61" s="21">
        <f t="shared" si="38"/>
        <v>72.959774350403023</v>
      </c>
      <c r="AB61" s="21">
        <f t="shared" si="38"/>
        <v>74.866069923042744</v>
      </c>
      <c r="AC61" s="21">
        <f t="shared" si="38"/>
        <v>76.822173254034524</v>
      </c>
      <c r="AD61" s="21">
        <f t="shared" si="38"/>
        <v>78.829385722255637</v>
      </c>
      <c r="AE61" s="21">
        <f t="shared" si="38"/>
        <v>80.88904270905681</v>
      </c>
      <c r="AF61" s="21">
        <f t="shared" si="38"/>
        <v>83.002514486680099</v>
      </c>
    </row>
    <row r="62" spans="1:32" x14ac:dyDescent="0.35">
      <c r="A62" s="2" t="s">
        <v>29</v>
      </c>
      <c r="B62" t="s">
        <v>92</v>
      </c>
      <c r="C62" t="s">
        <v>113</v>
      </c>
      <c r="D62">
        <f t="shared" si="36"/>
        <v>10</v>
      </c>
      <c r="E62" s="21">
        <f t="shared" si="37"/>
        <v>11.897535087224549</v>
      </c>
      <c r="F62" s="21">
        <f t="shared" si="38"/>
        <v>13.7950701744491</v>
      </c>
      <c r="G62" s="21">
        <f t="shared" si="38"/>
        <v>14.64798244964167</v>
      </c>
      <c r="H62" s="21">
        <f t="shared" si="38"/>
        <v>15.472875717808723</v>
      </c>
      <c r="I62" s="21">
        <f t="shared" si="38"/>
        <v>16.273928002317099</v>
      </c>
      <c r="J62" s="21">
        <f t="shared" si="38"/>
        <v>17.068684801645059</v>
      </c>
      <c r="K62" s="21">
        <f t="shared" si="38"/>
        <v>17.869649038045232</v>
      </c>
      <c r="L62" s="21">
        <f t="shared" si="38"/>
        <v>18.644444687158821</v>
      </c>
      <c r="M62" s="21">
        <f t="shared" si="38"/>
        <v>19.404452197283117</v>
      </c>
      <c r="N62" s="21">
        <f t="shared" si="38"/>
        <v>20.204651925969749</v>
      </c>
      <c r="O62" s="21">
        <f t="shared" si="38"/>
        <v>21.057165872856181</v>
      </c>
      <c r="P62" s="21">
        <f t="shared" si="38"/>
        <v>21.968534863929229</v>
      </c>
      <c r="Q62" s="21">
        <f t="shared" si="38"/>
        <v>22.883163971433866</v>
      </c>
      <c r="R62" s="21">
        <f t="shared" si="38"/>
        <v>23.746072218260437</v>
      </c>
      <c r="S62" s="21">
        <f t="shared" si="38"/>
        <v>24.557368511544059</v>
      </c>
      <c r="T62" s="21">
        <f t="shared" si="38"/>
        <v>25.321387484197341</v>
      </c>
      <c r="U62" s="21">
        <f t="shared" si="38"/>
        <v>26.041315548612932</v>
      </c>
      <c r="V62" s="21">
        <f t="shared" si="38"/>
        <v>26.72172396514144</v>
      </c>
      <c r="W62" s="21">
        <f t="shared" si="38"/>
        <v>27.419910116916025</v>
      </c>
      <c r="X62" s="21">
        <f t="shared" si="38"/>
        <v>28.136338501233904</v>
      </c>
      <c r="Y62" s="21">
        <f t="shared" si="38"/>
        <v>28.87148575179415</v>
      </c>
      <c r="Z62" s="21">
        <f t="shared" si="38"/>
        <v>29.62584095579804</v>
      </c>
      <c r="AA62" s="21">
        <f t="shared" si="38"/>
        <v>30.399905979334594</v>
      </c>
      <c r="AB62" s="21">
        <f t="shared" si="38"/>
        <v>31.194195801267814</v>
      </c>
      <c r="AC62" s="21">
        <f t="shared" si="38"/>
        <v>32.009238855847727</v>
      </c>
      <c r="AD62" s="21">
        <f t="shared" si="38"/>
        <v>32.845577384273192</v>
      </c>
      <c r="AE62" s="21">
        <f t="shared" si="38"/>
        <v>33.703767795440349</v>
      </c>
      <c r="AF62" s="21">
        <f t="shared" si="38"/>
        <v>34.584381036116724</v>
      </c>
    </row>
    <row r="64" spans="1:32" x14ac:dyDescent="0.35">
      <c r="D64" s="8" t="s">
        <v>111</v>
      </c>
      <c r="E64" s="15">
        <f>INDEX('Growth inputs'!E$8:E$11, MATCH(IF(Scenario!$E$6=Scenario!$M$3, Scenario!$E$2,Scenario!$E$8), 'Growth inputs'!$A$8:$A$11, 0))/INDEX('Growth inputs'!D$8:D$11, MATCH(IF(Scenario!$E$6=Scenario!$M$3, Scenario!$E$2,Scenario!$E$8), 'Growth inputs'!$A$8:$A$11, 0))-1</f>
        <v>9.0840917881479077E-2</v>
      </c>
      <c r="F64" s="15">
        <f>INDEX('Growth inputs'!F$8:F$11, MATCH(IF(Scenario!$E$6=Scenario!$M$3, Scenario!$E$2,Scenario!$E$8), 'Growth inputs'!$A$8:$A$11, 0))/INDEX('Growth inputs'!E$8:E$11, MATCH(IF(Scenario!$E$6=Scenario!$M$3, Scenario!$E$2,Scenario!$E$8), 'Growth inputs'!$A$8:$A$11, 0))-1</f>
        <v>0.17256367820824003</v>
      </c>
      <c r="G64" s="15">
        <f>INDEX('Growth inputs'!G$8:G$11, MATCH(IF(Scenario!$E$6=Scenario!$M$3, Scenario!$E$2,Scenario!$E$8), 'Growth inputs'!$A$8:$A$11, 0))/INDEX('Growth inputs'!F$8:F$11, MATCH(IF(Scenario!$E$6=Scenario!$M$3, Scenario!$E$2,Scenario!$E$8), 'Growth inputs'!$A$8:$A$11, 0))-1</f>
        <v>0.22347100486404781</v>
      </c>
      <c r="H64" s="15">
        <f>INDEX('Growth inputs'!H$8:H$11, MATCH(IF(Scenario!$E$6=Scenario!$M$3, Scenario!$E$2,Scenario!$E$8), 'Growth inputs'!$A$8:$A$11, 0))/INDEX('Growth inputs'!G$8:G$11, MATCH(IF(Scenario!$E$6=Scenario!$M$3, Scenario!$E$2,Scenario!$E$8), 'Growth inputs'!$A$8:$A$11, 0))-1</f>
        <v>0.2084544712942189</v>
      </c>
      <c r="I64" s="15">
        <f>INDEX('Growth inputs'!I$8:I$11, MATCH(IF(Scenario!$E$6=Scenario!$M$3, Scenario!$E$2,Scenario!$E$8), 'Growth inputs'!$A$8:$A$11, 0))/INDEX('Growth inputs'!H$8:H$11, MATCH(IF(Scenario!$E$6=Scenario!$M$3, Scenario!$E$2,Scenario!$E$8), 'Growth inputs'!$A$8:$A$11, 0))-1</f>
        <v>0.16919748095847376</v>
      </c>
      <c r="J64" s="15">
        <f>INDEX('Growth inputs'!J$8:J$11, MATCH(IF(Scenario!$E$6=Scenario!$M$3, Scenario!$E$2,Scenario!$E$8), 'Growth inputs'!$A$8:$A$11, 0))/INDEX('Growth inputs'!I$8:I$11, MATCH(IF(Scenario!$E$6=Scenario!$M$3, Scenario!$E$2,Scenario!$E$8), 'Growth inputs'!$A$8:$A$11, 0))-1</f>
        <v>0.14180694067804711</v>
      </c>
      <c r="K64" s="15">
        <f>INDEX('Growth inputs'!K$8:K$11, MATCH(IF(Scenario!$E$6=Scenario!$M$3, Scenario!$E$2,Scenario!$E$8), 'Growth inputs'!$A$8:$A$11, 0))/INDEX('Growth inputs'!J$8:J$11, MATCH(IF(Scenario!$E$6=Scenario!$M$3, Scenario!$E$2,Scenario!$E$8), 'Growth inputs'!$A$8:$A$11, 0))-1</f>
        <v>0.12356895220361497</v>
      </c>
      <c r="L64" s="15">
        <f>INDEX('Growth inputs'!L$8:L$11, MATCH(IF(Scenario!$E$6=Scenario!$M$3, Scenario!$E$2,Scenario!$E$8), 'Growth inputs'!$A$8:$A$11, 0))/INDEX('Growth inputs'!K$8:K$11, MATCH(IF(Scenario!$E$6=Scenario!$M$3, Scenario!$E$2,Scenario!$E$8), 'Growth inputs'!$A$8:$A$11, 0))-1</f>
        <v>0.10597281895334221</v>
      </c>
      <c r="M64" s="15">
        <f>INDEX('Growth inputs'!M$8:M$11, MATCH(IF(Scenario!$E$6=Scenario!$M$3, Scenario!$E$2,Scenario!$E$8), 'Growth inputs'!$A$8:$A$11, 0))/INDEX('Growth inputs'!L$8:L$11, MATCH(IF(Scenario!$E$6=Scenario!$M$3, Scenario!$E$2,Scenario!$E$8), 'Growth inputs'!$A$8:$A$11, 0))-1</f>
        <v>9.376350657674748E-2</v>
      </c>
      <c r="N64" s="15">
        <f>INDEX('Growth inputs'!N$8:N$11, MATCH(IF(Scenario!$E$6=Scenario!$M$3, Scenario!$E$2,Scenario!$E$8), 'Growth inputs'!$A$8:$A$11, 0))/INDEX('Growth inputs'!M$8:M$11, MATCH(IF(Scenario!$E$6=Scenario!$M$3, Scenario!$E$2,Scenario!$E$8), 'Growth inputs'!$A$8:$A$11, 0))-1</f>
        <v>8.9670359378496656E-2</v>
      </c>
      <c r="O64" s="15">
        <f>INDEX('Growth inputs'!O$8:O$11, MATCH(IF(Scenario!$E$6=Scenario!$M$3, Scenario!$E$2,Scenario!$E$8), 'Growth inputs'!$A$8:$A$11, 0))/INDEX('Growth inputs'!N$8:N$11, MATCH(IF(Scenario!$E$6=Scenario!$M$3, Scenario!$E$2,Scenario!$E$8), 'Growth inputs'!$A$8:$A$11, 0))-1</f>
        <v>8.7727287665585463E-2</v>
      </c>
      <c r="P64" s="15">
        <f>INDEX('Growth inputs'!P$8:P$11, MATCH(IF(Scenario!$E$6=Scenario!$M$3, Scenario!$E$2,Scenario!$E$8), 'Growth inputs'!$A$8:$A$11, 0))/INDEX('Growth inputs'!O$8:O$11, MATCH(IF(Scenario!$E$6=Scenario!$M$3, Scenario!$E$2,Scenario!$E$8), 'Growth inputs'!$A$8:$A$11, 0))-1</f>
        <v>8.6765445290055254E-2</v>
      </c>
      <c r="Q64" s="15">
        <f>INDEX('Growth inputs'!Q$8:Q$11, MATCH(IF(Scenario!$E$6=Scenario!$M$3, Scenario!$E$2,Scenario!$E$8), 'Growth inputs'!$A$8:$A$11, 0))/INDEX('Growth inputs'!P$8:P$11, MATCH(IF(Scenario!$E$6=Scenario!$M$3, Scenario!$E$2,Scenario!$E$8), 'Growth inputs'!$A$8:$A$11, 0))-1</f>
        <v>8.0129545444029171E-2</v>
      </c>
      <c r="R64" s="15">
        <f>INDEX('Growth inputs'!R$8:R$11, MATCH(IF(Scenario!$E$6=Scenario!$M$3, Scenario!$E$2,Scenario!$E$8), 'Growth inputs'!$A$8:$A$11, 0))/INDEX('Growth inputs'!Q$8:Q$11, MATCH(IF(Scenario!$E$6=Scenario!$M$3, Scenario!$E$2,Scenario!$E$8), 'Growth inputs'!$A$8:$A$11, 0))-1</f>
        <v>6.9054279391270068E-2</v>
      </c>
      <c r="S64" s="15">
        <f>INDEX('Growth inputs'!S$8:S$11, MATCH(IF(Scenario!$E$6=Scenario!$M$3, Scenario!$E$2,Scenario!$E$8), 'Growth inputs'!$A$8:$A$11, 0))/INDEX('Growth inputs'!R$8:R$11, MATCH(IF(Scenario!$E$6=Scenario!$M$3, Scenario!$E$2,Scenario!$E$8), 'Growth inputs'!$A$8:$A$11, 0))-1</f>
        <v>5.9720062565466137E-2</v>
      </c>
      <c r="T64" s="15">
        <f>INDEX('Growth inputs'!T$8:T$11, MATCH(IF(Scenario!$E$6=Scenario!$M$3, Scenario!$E$2,Scenario!$E$8), 'Growth inputs'!$A$8:$A$11, 0))/INDEX('Growth inputs'!S$8:S$11, MATCH(IF(Scenario!$E$6=Scenario!$M$3, Scenario!$E$2,Scenario!$E$8), 'Growth inputs'!$A$8:$A$11, 0))-1</f>
        <v>5.2523595340263629E-2</v>
      </c>
      <c r="U64" s="15">
        <f>INDEX('Growth inputs'!U$8:U$11, MATCH(IF(Scenario!$E$6=Scenario!$M$3, Scenario!$E$2,Scenario!$E$8), 'Growth inputs'!$A$8:$A$11, 0))/INDEX('Growth inputs'!T$8:T$11, MATCH(IF(Scenario!$E$6=Scenario!$M$3, Scenario!$E$2,Scenario!$E$8), 'Growth inputs'!$A$8:$A$11, 0))-1</f>
        <v>4.6584759647649854E-2</v>
      </c>
      <c r="V64" s="15">
        <f>INDEX('Growth inputs'!V$8:V$11, MATCH(IF(Scenario!$E$6=Scenario!$M$3, Scenario!$E$2,Scenario!$E$8), 'Growth inputs'!$A$8:$A$11, 0))/INDEX('Growth inputs'!U$8:U$11, MATCH(IF(Scenario!$E$6=Scenario!$M$3, Scenario!$E$2,Scenario!$E$8), 'Growth inputs'!$A$8:$A$11, 0))-1</f>
        <v>4.1627731629652276E-2</v>
      </c>
      <c r="W64" s="15">
        <f>INDEX('Growth inputs'!W$8:W$11, MATCH(IF(Scenario!$E$6=Scenario!$M$3, Scenario!$E$2,Scenario!$E$8), 'Growth inputs'!$A$8:$A$11, 0))/INDEX('Growth inputs'!V$8:V$11, MATCH(IF(Scenario!$E$6=Scenario!$M$3, Scenario!$E$2,Scenario!$E$8), 'Growth inputs'!$A$8:$A$11, 0))-1</f>
        <v>4.1627731629652276E-2</v>
      </c>
      <c r="X64" s="15">
        <f>INDEX('Growth inputs'!X$8:X$11, MATCH(IF(Scenario!$E$6=Scenario!$M$3, Scenario!$E$2,Scenario!$E$8), 'Growth inputs'!$A$8:$A$11, 0))/INDEX('Growth inputs'!W$8:W$11, MATCH(IF(Scenario!$E$6=Scenario!$M$3, Scenario!$E$2,Scenario!$E$8), 'Growth inputs'!$A$8:$A$11, 0))-1</f>
        <v>4.1627731629652276E-2</v>
      </c>
      <c r="Y64" s="15">
        <f>INDEX('Growth inputs'!Y$8:Y$11, MATCH(IF(Scenario!$E$6=Scenario!$M$3, Scenario!$E$2,Scenario!$E$8), 'Growth inputs'!$A$8:$A$11, 0))/INDEX('Growth inputs'!X$8:X$11, MATCH(IF(Scenario!$E$6=Scenario!$M$3, Scenario!$E$2,Scenario!$E$8), 'Growth inputs'!$A$8:$A$11, 0))-1</f>
        <v>4.1627731629652276E-2</v>
      </c>
      <c r="Z64" s="15">
        <f>INDEX('Growth inputs'!Z$8:Z$11, MATCH(IF(Scenario!$E$6=Scenario!$M$3, Scenario!$E$2,Scenario!$E$8), 'Growth inputs'!$A$8:$A$11, 0))/INDEX('Growth inputs'!Y$8:Y$11, MATCH(IF(Scenario!$E$6=Scenario!$M$3, Scenario!$E$2,Scenario!$E$8), 'Growth inputs'!$A$8:$A$11, 0))-1</f>
        <v>4.1627731629652276E-2</v>
      </c>
      <c r="AA64" s="15">
        <f>INDEX('Growth inputs'!AA$8:AA$11, MATCH(IF(Scenario!$E$6=Scenario!$M$3, Scenario!$E$2,Scenario!$E$8), 'Growth inputs'!$A$8:$A$11, 0))/INDEX('Growth inputs'!Z$8:Z$11, MATCH(IF(Scenario!$E$6=Scenario!$M$3, Scenario!$E$2,Scenario!$E$8), 'Growth inputs'!$A$8:$A$11, 0))-1</f>
        <v>4.1627731629652276E-2</v>
      </c>
      <c r="AB64" s="15">
        <f>INDEX('Growth inputs'!AB$8:AB$11, MATCH(IF(Scenario!$E$6=Scenario!$M$3, Scenario!$E$2,Scenario!$E$8), 'Growth inputs'!$A$8:$A$11, 0))/INDEX('Growth inputs'!AA$8:AA$11, MATCH(IF(Scenario!$E$6=Scenario!$M$3, Scenario!$E$2,Scenario!$E$8), 'Growth inputs'!$A$8:$A$11, 0))-1</f>
        <v>4.1627731629652276E-2</v>
      </c>
      <c r="AC64" s="15">
        <f>INDEX('Growth inputs'!AC$8:AC$11, MATCH(IF(Scenario!$E$6=Scenario!$M$3, Scenario!$E$2,Scenario!$E$8), 'Growth inputs'!$A$8:$A$11, 0))/INDEX('Growth inputs'!AB$8:AB$11, MATCH(IF(Scenario!$E$6=Scenario!$M$3, Scenario!$E$2,Scenario!$E$8), 'Growth inputs'!$A$8:$A$11, 0))-1</f>
        <v>4.1627731629652276E-2</v>
      </c>
      <c r="AD64" s="15">
        <f>INDEX('Growth inputs'!AD$8:AD$11, MATCH(IF(Scenario!$E$6=Scenario!$M$3, Scenario!$E$2,Scenario!$E$8), 'Growth inputs'!$A$8:$A$11, 0))/INDEX('Growth inputs'!AC$8:AC$11, MATCH(IF(Scenario!$E$6=Scenario!$M$3, Scenario!$E$2,Scenario!$E$8), 'Growth inputs'!$A$8:$A$11, 0))-1</f>
        <v>4.1627731629652276E-2</v>
      </c>
      <c r="AE64" s="15">
        <f>INDEX('Growth inputs'!AE$8:AE$11, MATCH(IF(Scenario!$E$6=Scenario!$M$3, Scenario!$E$2,Scenario!$E$8), 'Growth inputs'!$A$8:$A$11, 0))/INDEX('Growth inputs'!AD$8:AD$11, MATCH(IF(Scenario!$E$6=Scenario!$M$3, Scenario!$E$2,Scenario!$E$8), 'Growth inputs'!$A$8:$A$11, 0))-1</f>
        <v>4.1627731629652276E-2</v>
      </c>
      <c r="AF64" s="15">
        <f>INDEX('Growth inputs'!AF$8:AF$11, MATCH(IF(Scenario!$E$6=Scenario!$M$3, Scenario!$E$2,Scenario!$E$8), 'Growth inputs'!$A$8:$A$11, 0))/INDEX('Growth inputs'!AE$8:AE$11, MATCH(IF(Scenario!$E$6=Scenario!$M$3, Scenario!$E$2,Scenario!$E$8), 'Growth inputs'!$A$8:$A$11, 0))-1</f>
        <v>4.1627731629652276E-2</v>
      </c>
    </row>
    <row r="65" spans="1:32" x14ac:dyDescent="0.35">
      <c r="A65" s="8" t="s">
        <v>112</v>
      </c>
      <c r="B65" s="8" t="s">
        <v>90</v>
      </c>
      <c r="C65" s="8"/>
      <c r="D65">
        <v>2022</v>
      </c>
      <c r="E65">
        <f>D65+1</f>
        <v>2023</v>
      </c>
      <c r="F65">
        <f t="shared" ref="F65" si="39">E65+1</f>
        <v>2024</v>
      </c>
      <c r="G65">
        <f t="shared" ref="G65" si="40">F65+1</f>
        <v>2025</v>
      </c>
      <c r="H65">
        <f t="shared" ref="H65" si="41">G65+1</f>
        <v>2026</v>
      </c>
      <c r="I65">
        <f t="shared" ref="I65" si="42">H65+1</f>
        <v>2027</v>
      </c>
      <c r="J65">
        <f t="shared" ref="J65" si="43">I65+1</f>
        <v>2028</v>
      </c>
      <c r="K65">
        <f t="shared" ref="K65" si="44">J65+1</f>
        <v>2029</v>
      </c>
      <c r="L65">
        <f t="shared" ref="L65" si="45">K65+1</f>
        <v>2030</v>
      </c>
      <c r="M65">
        <f t="shared" ref="M65" si="46">L65+1</f>
        <v>2031</v>
      </c>
      <c r="N65">
        <f t="shared" ref="N65" si="47">M65+1</f>
        <v>2032</v>
      </c>
      <c r="O65">
        <f t="shared" ref="O65" si="48">N65+1</f>
        <v>2033</v>
      </c>
      <c r="P65">
        <f t="shared" ref="P65" si="49">O65+1</f>
        <v>2034</v>
      </c>
      <c r="Q65">
        <f t="shared" ref="Q65" si="50">P65+1</f>
        <v>2035</v>
      </c>
      <c r="R65">
        <f t="shared" ref="R65" si="51">Q65+1</f>
        <v>2036</v>
      </c>
      <c r="S65">
        <f t="shared" ref="S65" si="52">R65+1</f>
        <v>2037</v>
      </c>
      <c r="T65">
        <f t="shared" ref="T65" si="53">S65+1</f>
        <v>2038</v>
      </c>
      <c r="U65">
        <f t="shared" ref="U65" si="54">T65+1</f>
        <v>2039</v>
      </c>
      <c r="V65">
        <f t="shared" ref="V65" si="55">U65+1</f>
        <v>2040</v>
      </c>
      <c r="W65">
        <f t="shared" ref="W65" si="56">V65+1</f>
        <v>2041</v>
      </c>
      <c r="X65">
        <f t="shared" ref="X65" si="57">W65+1</f>
        <v>2042</v>
      </c>
      <c r="Y65">
        <f t="shared" ref="Y65" si="58">X65+1</f>
        <v>2043</v>
      </c>
      <c r="Z65">
        <f t="shared" ref="Z65" si="59">Y65+1</f>
        <v>2044</v>
      </c>
      <c r="AA65">
        <f t="shared" ref="AA65" si="60">Z65+1</f>
        <v>2045</v>
      </c>
      <c r="AB65">
        <f t="shared" ref="AB65" si="61">AA65+1</f>
        <v>2046</v>
      </c>
      <c r="AC65">
        <f t="shared" ref="AC65" si="62">AB65+1</f>
        <v>2047</v>
      </c>
      <c r="AD65">
        <f t="shared" ref="AD65" si="63">AC65+1</f>
        <v>2048</v>
      </c>
      <c r="AE65">
        <f t="shared" ref="AE65" si="64">AD65+1</f>
        <v>2049</v>
      </c>
      <c r="AF65">
        <f t="shared" ref="AF65" si="65">AE65+1</f>
        <v>2050</v>
      </c>
    </row>
    <row r="66" spans="1:32" x14ac:dyDescent="0.35">
      <c r="A66" s="1" t="s">
        <v>15</v>
      </c>
      <c r="B66" t="s">
        <v>96</v>
      </c>
      <c r="C66" t="s">
        <v>113</v>
      </c>
      <c r="D66">
        <f>D24</f>
        <v>0</v>
      </c>
      <c r="E66" s="21">
        <f>D66*(1+E$64)</f>
        <v>0</v>
      </c>
      <c r="F66" s="21">
        <f t="shared" ref="F66:AF75" si="66">E66*(1+F$64)</f>
        <v>0</v>
      </c>
      <c r="G66" s="21">
        <f t="shared" si="66"/>
        <v>0</v>
      </c>
      <c r="H66" s="21">
        <f t="shared" si="66"/>
        <v>0</v>
      </c>
      <c r="I66" s="21">
        <f t="shared" si="66"/>
        <v>0</v>
      </c>
      <c r="J66" s="21">
        <f t="shared" si="66"/>
        <v>0</v>
      </c>
      <c r="K66" s="21">
        <f t="shared" si="66"/>
        <v>0</v>
      </c>
      <c r="L66" s="21">
        <f t="shared" si="66"/>
        <v>0</v>
      </c>
      <c r="M66" s="21">
        <f t="shared" si="66"/>
        <v>0</v>
      </c>
      <c r="N66" s="21">
        <f t="shared" si="66"/>
        <v>0</v>
      </c>
      <c r="O66" s="21">
        <f t="shared" si="66"/>
        <v>0</v>
      </c>
      <c r="P66" s="21">
        <f t="shared" si="66"/>
        <v>0</v>
      </c>
      <c r="Q66" s="21">
        <f t="shared" si="66"/>
        <v>0</v>
      </c>
      <c r="R66" s="21">
        <f t="shared" si="66"/>
        <v>0</v>
      </c>
      <c r="S66" s="21">
        <f t="shared" si="66"/>
        <v>0</v>
      </c>
      <c r="T66" s="21">
        <f t="shared" si="66"/>
        <v>0</v>
      </c>
      <c r="U66" s="21">
        <f t="shared" si="66"/>
        <v>0</v>
      </c>
      <c r="V66" s="21">
        <f t="shared" si="66"/>
        <v>0</v>
      </c>
      <c r="W66" s="21">
        <f t="shared" si="66"/>
        <v>0</v>
      </c>
      <c r="X66" s="21">
        <f t="shared" si="66"/>
        <v>0</v>
      </c>
      <c r="Y66" s="21">
        <f t="shared" si="66"/>
        <v>0</v>
      </c>
      <c r="Z66" s="21">
        <f t="shared" si="66"/>
        <v>0</v>
      </c>
      <c r="AA66" s="21">
        <f t="shared" si="66"/>
        <v>0</v>
      </c>
      <c r="AB66" s="21">
        <f t="shared" si="66"/>
        <v>0</v>
      </c>
      <c r="AC66" s="21">
        <f t="shared" si="66"/>
        <v>0</v>
      </c>
      <c r="AD66" s="21">
        <f t="shared" si="66"/>
        <v>0</v>
      </c>
      <c r="AE66" s="21">
        <f t="shared" si="66"/>
        <v>0</v>
      </c>
      <c r="AF66" s="21">
        <f t="shared" si="66"/>
        <v>0</v>
      </c>
    </row>
    <row r="67" spans="1:32" x14ac:dyDescent="0.35">
      <c r="A67" s="2" t="s">
        <v>16</v>
      </c>
      <c r="B67" t="s">
        <v>96</v>
      </c>
      <c r="C67" t="s">
        <v>113</v>
      </c>
      <c r="D67">
        <f t="shared" ref="D67:D83" si="67">D25</f>
        <v>1</v>
      </c>
      <c r="E67" s="21">
        <f t="shared" ref="E67:T83" si="68">D67*(1+E$64)</f>
        <v>1.0908409178814791</v>
      </c>
      <c r="F67" s="21">
        <f t="shared" si="68"/>
        <v>1.2790804390111599</v>
      </c>
      <c r="G67" s="21">
        <f t="shared" si="68"/>
        <v>1.5649178300189313</v>
      </c>
      <c r="H67" s="21">
        <f t="shared" si="68"/>
        <v>1.8911319488944238</v>
      </c>
      <c r="I67" s="21">
        <f t="shared" si="68"/>
        <v>2.2111067108074494</v>
      </c>
      <c r="J67" s="21">
        <f t="shared" si="68"/>
        <v>2.524656988979753</v>
      </c>
      <c r="K67" s="21">
        <f t="shared" si="68"/>
        <v>2.8366262077815145</v>
      </c>
      <c r="L67" s="21">
        <f t="shared" si="68"/>
        <v>3.1372314833370507</v>
      </c>
      <c r="M67" s="21">
        <f t="shared" si="68"/>
        <v>3.4313893081577036</v>
      </c>
      <c r="N67" s="21">
        <f t="shared" si="68"/>
        <v>3.739083220587736</v>
      </c>
      <c r="O67" s="21">
        <f t="shared" si="68"/>
        <v>4.0671028498858002</v>
      </c>
      <c r="P67" s="21">
        <f t="shared" si="68"/>
        <v>4.4199868396965947</v>
      </c>
      <c r="Q67" s="21">
        <f t="shared" si="68"/>
        <v>4.7741583760300736</v>
      </c>
      <c r="R67" s="21">
        <f t="shared" si="68"/>
        <v>5.1038344423866269</v>
      </c>
      <c r="S67" s="21">
        <f t="shared" si="68"/>
        <v>5.4086357546097368</v>
      </c>
      <c r="T67" s="21">
        <f t="shared" si="68"/>
        <v>5.6927167503277403</v>
      </c>
      <c r="U67" s="21">
        <f t="shared" si="66"/>
        <v>5.9579105918839081</v>
      </c>
      <c r="V67" s="21">
        <f t="shared" si="66"/>
        <v>6.205924895076314</v>
      </c>
      <c r="W67" s="21">
        <f t="shared" si="66"/>
        <v>6.4642634711223286</v>
      </c>
      <c r="X67" s="21">
        <f t="shared" si="66"/>
        <v>6.7333560960815735</v>
      </c>
      <c r="Y67" s="21">
        <f t="shared" si="66"/>
        <v>7.0136504366161407</v>
      </c>
      <c r="Z67" s="21">
        <f t="shared" si="66"/>
        <v>7.3056127947357909</v>
      </c>
      <c r="AA67" s="21">
        <f t="shared" si="66"/>
        <v>7.6097288835452064</v>
      </c>
      <c r="AB67" s="21">
        <f t="shared" si="66"/>
        <v>7.9265046352838393</v>
      </c>
      <c r="AC67" s="21">
        <f t="shared" si="66"/>
        <v>8.2564670430026297</v>
      </c>
      <c r="AD67" s="21">
        <f t="shared" si="66"/>
        <v>8.6001650372778116</v>
      </c>
      <c r="AE67" s="21">
        <f t="shared" si="66"/>
        <v>8.9581703994203306</v>
      </c>
      <c r="AF67" s="21">
        <f t="shared" si="66"/>
        <v>9.3310787127000943</v>
      </c>
    </row>
    <row r="68" spans="1:32" x14ac:dyDescent="0.35">
      <c r="A68" s="2" t="s">
        <v>17</v>
      </c>
      <c r="B68" t="s">
        <v>96</v>
      </c>
      <c r="C68" t="s">
        <v>113</v>
      </c>
      <c r="D68">
        <f t="shared" si="67"/>
        <v>0</v>
      </c>
      <c r="E68" s="21">
        <f t="shared" si="68"/>
        <v>0</v>
      </c>
      <c r="F68" s="21">
        <f t="shared" si="66"/>
        <v>0</v>
      </c>
      <c r="G68" s="21">
        <f t="shared" si="66"/>
        <v>0</v>
      </c>
      <c r="H68" s="21">
        <f t="shared" si="66"/>
        <v>0</v>
      </c>
      <c r="I68" s="21">
        <f t="shared" si="66"/>
        <v>0</v>
      </c>
      <c r="J68" s="21">
        <f t="shared" si="66"/>
        <v>0</v>
      </c>
      <c r="K68" s="21">
        <f t="shared" si="66"/>
        <v>0</v>
      </c>
      <c r="L68" s="21">
        <f t="shared" si="66"/>
        <v>0</v>
      </c>
      <c r="M68" s="21">
        <f t="shared" si="66"/>
        <v>0</v>
      </c>
      <c r="N68" s="21">
        <f t="shared" si="66"/>
        <v>0</v>
      </c>
      <c r="O68" s="21">
        <f t="shared" si="66"/>
        <v>0</v>
      </c>
      <c r="P68" s="21">
        <f t="shared" si="66"/>
        <v>0</v>
      </c>
      <c r="Q68" s="21">
        <f t="shared" si="66"/>
        <v>0</v>
      </c>
      <c r="R68" s="21">
        <f t="shared" si="66"/>
        <v>0</v>
      </c>
      <c r="S68" s="21">
        <f t="shared" si="66"/>
        <v>0</v>
      </c>
      <c r="T68" s="21">
        <f t="shared" si="66"/>
        <v>0</v>
      </c>
      <c r="U68" s="21">
        <f t="shared" si="66"/>
        <v>0</v>
      </c>
      <c r="V68" s="21">
        <f t="shared" si="66"/>
        <v>0</v>
      </c>
      <c r="W68" s="21">
        <f t="shared" si="66"/>
        <v>0</v>
      </c>
      <c r="X68" s="21">
        <f t="shared" si="66"/>
        <v>0</v>
      </c>
      <c r="Y68" s="21">
        <f t="shared" si="66"/>
        <v>0</v>
      </c>
      <c r="Z68" s="21">
        <f t="shared" si="66"/>
        <v>0</v>
      </c>
      <c r="AA68" s="21">
        <f t="shared" si="66"/>
        <v>0</v>
      </c>
      <c r="AB68" s="21">
        <f t="shared" si="66"/>
        <v>0</v>
      </c>
      <c r="AC68" s="21">
        <f t="shared" si="66"/>
        <v>0</v>
      </c>
      <c r="AD68" s="21">
        <f t="shared" si="66"/>
        <v>0</v>
      </c>
      <c r="AE68" s="21">
        <f t="shared" si="66"/>
        <v>0</v>
      </c>
      <c r="AF68" s="21">
        <f t="shared" si="66"/>
        <v>0</v>
      </c>
    </row>
    <row r="69" spans="1:32" x14ac:dyDescent="0.35">
      <c r="A69" s="2" t="s">
        <v>18</v>
      </c>
      <c r="B69" t="s">
        <v>96</v>
      </c>
      <c r="C69" t="s">
        <v>113</v>
      </c>
      <c r="D69">
        <f t="shared" si="67"/>
        <v>1</v>
      </c>
      <c r="E69" s="21">
        <f t="shared" si="68"/>
        <v>1.0908409178814791</v>
      </c>
      <c r="F69" s="21">
        <f t="shared" si="66"/>
        <v>1.2790804390111599</v>
      </c>
      <c r="G69" s="21">
        <f t="shared" si="66"/>
        <v>1.5649178300189313</v>
      </c>
      <c r="H69" s="21">
        <f t="shared" si="66"/>
        <v>1.8911319488944238</v>
      </c>
      <c r="I69" s="21">
        <f t="shared" si="66"/>
        <v>2.2111067108074494</v>
      </c>
      <c r="J69" s="21">
        <f t="shared" si="66"/>
        <v>2.524656988979753</v>
      </c>
      <c r="K69" s="21">
        <f t="shared" si="66"/>
        <v>2.8366262077815145</v>
      </c>
      <c r="L69" s="21">
        <f t="shared" si="66"/>
        <v>3.1372314833370507</v>
      </c>
      <c r="M69" s="21">
        <f t="shared" si="66"/>
        <v>3.4313893081577036</v>
      </c>
      <c r="N69" s="21">
        <f t="shared" si="66"/>
        <v>3.739083220587736</v>
      </c>
      <c r="O69" s="21">
        <f t="shared" si="66"/>
        <v>4.0671028498858002</v>
      </c>
      <c r="P69" s="21">
        <f t="shared" si="66"/>
        <v>4.4199868396965947</v>
      </c>
      <c r="Q69" s="21">
        <f t="shared" si="66"/>
        <v>4.7741583760300736</v>
      </c>
      <c r="R69" s="21">
        <f t="shared" si="66"/>
        <v>5.1038344423866269</v>
      </c>
      <c r="S69" s="21">
        <f t="shared" si="66"/>
        <v>5.4086357546097368</v>
      </c>
      <c r="T69" s="21">
        <f t="shared" si="66"/>
        <v>5.6927167503277403</v>
      </c>
      <c r="U69" s="21">
        <f t="shared" si="66"/>
        <v>5.9579105918839081</v>
      </c>
      <c r="V69" s="21">
        <f t="shared" si="66"/>
        <v>6.205924895076314</v>
      </c>
      <c r="W69" s="21">
        <f t="shared" si="66"/>
        <v>6.4642634711223286</v>
      </c>
      <c r="X69" s="21">
        <f t="shared" si="66"/>
        <v>6.7333560960815735</v>
      </c>
      <c r="Y69" s="21">
        <f t="shared" si="66"/>
        <v>7.0136504366161407</v>
      </c>
      <c r="Z69" s="21">
        <f t="shared" si="66"/>
        <v>7.3056127947357909</v>
      </c>
      <c r="AA69" s="21">
        <f t="shared" si="66"/>
        <v>7.6097288835452064</v>
      </c>
      <c r="AB69" s="21">
        <f t="shared" si="66"/>
        <v>7.9265046352838393</v>
      </c>
      <c r="AC69" s="21">
        <f t="shared" si="66"/>
        <v>8.2564670430026297</v>
      </c>
      <c r="AD69" s="21">
        <f t="shared" si="66"/>
        <v>8.6001650372778116</v>
      </c>
      <c r="AE69" s="21">
        <f t="shared" si="66"/>
        <v>8.9581703994203306</v>
      </c>
      <c r="AF69" s="21">
        <f t="shared" si="66"/>
        <v>9.3310787127000943</v>
      </c>
    </row>
    <row r="70" spans="1:32" x14ac:dyDescent="0.35">
      <c r="A70" s="2" t="s">
        <v>19</v>
      </c>
      <c r="B70" t="s">
        <v>96</v>
      </c>
      <c r="C70" t="s">
        <v>113</v>
      </c>
      <c r="D70">
        <f t="shared" si="67"/>
        <v>0</v>
      </c>
      <c r="E70" s="21">
        <f t="shared" si="68"/>
        <v>0</v>
      </c>
      <c r="F70" s="21">
        <f t="shared" si="66"/>
        <v>0</v>
      </c>
      <c r="G70" s="21">
        <f t="shared" si="66"/>
        <v>0</v>
      </c>
      <c r="H70" s="21">
        <f t="shared" si="66"/>
        <v>0</v>
      </c>
      <c r="I70" s="21">
        <f t="shared" si="66"/>
        <v>0</v>
      </c>
      <c r="J70" s="21">
        <f t="shared" si="66"/>
        <v>0</v>
      </c>
      <c r="K70" s="21">
        <f t="shared" si="66"/>
        <v>0</v>
      </c>
      <c r="L70" s="21">
        <f t="shared" si="66"/>
        <v>0</v>
      </c>
      <c r="M70" s="21">
        <f t="shared" si="66"/>
        <v>0</v>
      </c>
      <c r="N70" s="21">
        <f t="shared" si="66"/>
        <v>0</v>
      </c>
      <c r="O70" s="21">
        <f t="shared" si="66"/>
        <v>0</v>
      </c>
      <c r="P70" s="21">
        <f t="shared" si="66"/>
        <v>0</v>
      </c>
      <c r="Q70" s="21">
        <f t="shared" si="66"/>
        <v>0</v>
      </c>
      <c r="R70" s="21">
        <f t="shared" si="66"/>
        <v>0</v>
      </c>
      <c r="S70" s="21">
        <f t="shared" si="66"/>
        <v>0</v>
      </c>
      <c r="T70" s="21">
        <f t="shared" si="66"/>
        <v>0</v>
      </c>
      <c r="U70" s="21">
        <f t="shared" si="66"/>
        <v>0</v>
      </c>
      <c r="V70" s="21">
        <f t="shared" si="66"/>
        <v>0</v>
      </c>
      <c r="W70" s="21">
        <f t="shared" si="66"/>
        <v>0</v>
      </c>
      <c r="X70" s="21">
        <f t="shared" si="66"/>
        <v>0</v>
      </c>
      <c r="Y70" s="21">
        <f t="shared" si="66"/>
        <v>0</v>
      </c>
      <c r="Z70" s="21">
        <f t="shared" si="66"/>
        <v>0</v>
      </c>
      <c r="AA70" s="21">
        <f t="shared" si="66"/>
        <v>0</v>
      </c>
      <c r="AB70" s="21">
        <f t="shared" si="66"/>
        <v>0</v>
      </c>
      <c r="AC70" s="21">
        <f t="shared" si="66"/>
        <v>0</v>
      </c>
      <c r="AD70" s="21">
        <f t="shared" si="66"/>
        <v>0</v>
      </c>
      <c r="AE70" s="21">
        <f t="shared" si="66"/>
        <v>0</v>
      </c>
      <c r="AF70" s="21">
        <f t="shared" si="66"/>
        <v>0</v>
      </c>
    </row>
    <row r="71" spans="1:32" x14ac:dyDescent="0.35">
      <c r="A71" s="2" t="s">
        <v>20</v>
      </c>
      <c r="B71" t="s">
        <v>96</v>
      </c>
      <c r="C71" t="s">
        <v>113</v>
      </c>
      <c r="D71">
        <f t="shared" si="67"/>
        <v>0</v>
      </c>
      <c r="E71" s="21">
        <f t="shared" si="68"/>
        <v>0</v>
      </c>
      <c r="F71" s="21">
        <f t="shared" si="66"/>
        <v>0</v>
      </c>
      <c r="G71" s="21">
        <f t="shared" si="66"/>
        <v>0</v>
      </c>
      <c r="H71" s="21">
        <f t="shared" si="66"/>
        <v>0</v>
      </c>
      <c r="I71" s="21">
        <f t="shared" si="66"/>
        <v>0</v>
      </c>
      <c r="J71" s="21">
        <f t="shared" si="66"/>
        <v>0</v>
      </c>
      <c r="K71" s="21">
        <f t="shared" si="66"/>
        <v>0</v>
      </c>
      <c r="L71" s="21">
        <f t="shared" si="66"/>
        <v>0</v>
      </c>
      <c r="M71" s="21">
        <f t="shared" si="66"/>
        <v>0</v>
      </c>
      <c r="N71" s="21">
        <f t="shared" si="66"/>
        <v>0</v>
      </c>
      <c r="O71" s="21">
        <f t="shared" si="66"/>
        <v>0</v>
      </c>
      <c r="P71" s="21">
        <f t="shared" si="66"/>
        <v>0</v>
      </c>
      <c r="Q71" s="21">
        <f t="shared" si="66"/>
        <v>0</v>
      </c>
      <c r="R71" s="21">
        <f t="shared" si="66"/>
        <v>0</v>
      </c>
      <c r="S71" s="21">
        <f t="shared" si="66"/>
        <v>0</v>
      </c>
      <c r="T71" s="21">
        <f t="shared" si="66"/>
        <v>0</v>
      </c>
      <c r="U71" s="21">
        <f t="shared" si="66"/>
        <v>0</v>
      </c>
      <c r="V71" s="21">
        <f t="shared" si="66"/>
        <v>0</v>
      </c>
      <c r="W71" s="21">
        <f t="shared" si="66"/>
        <v>0</v>
      </c>
      <c r="X71" s="21">
        <f t="shared" si="66"/>
        <v>0</v>
      </c>
      <c r="Y71" s="21">
        <f t="shared" si="66"/>
        <v>0</v>
      </c>
      <c r="Z71" s="21">
        <f t="shared" si="66"/>
        <v>0</v>
      </c>
      <c r="AA71" s="21">
        <f t="shared" si="66"/>
        <v>0</v>
      </c>
      <c r="AB71" s="21">
        <f t="shared" si="66"/>
        <v>0</v>
      </c>
      <c r="AC71" s="21">
        <f t="shared" si="66"/>
        <v>0</v>
      </c>
      <c r="AD71" s="21">
        <f t="shared" si="66"/>
        <v>0</v>
      </c>
      <c r="AE71" s="21">
        <f t="shared" si="66"/>
        <v>0</v>
      </c>
      <c r="AF71" s="21">
        <f t="shared" si="66"/>
        <v>0</v>
      </c>
    </row>
    <row r="72" spans="1:32" x14ac:dyDescent="0.35">
      <c r="A72" s="2" t="s">
        <v>18</v>
      </c>
      <c r="B72" t="s">
        <v>96</v>
      </c>
      <c r="C72" t="s">
        <v>113</v>
      </c>
      <c r="D72">
        <f t="shared" si="67"/>
        <v>0</v>
      </c>
      <c r="E72" s="21">
        <f t="shared" si="68"/>
        <v>0</v>
      </c>
      <c r="F72" s="21">
        <f t="shared" si="66"/>
        <v>0</v>
      </c>
      <c r="G72" s="21">
        <f t="shared" si="66"/>
        <v>0</v>
      </c>
      <c r="H72" s="21">
        <f t="shared" si="66"/>
        <v>0</v>
      </c>
      <c r="I72" s="21">
        <f t="shared" si="66"/>
        <v>0</v>
      </c>
      <c r="J72" s="21">
        <f t="shared" si="66"/>
        <v>0</v>
      </c>
      <c r="K72" s="21">
        <f t="shared" si="66"/>
        <v>0</v>
      </c>
      <c r="L72" s="21">
        <f t="shared" si="66"/>
        <v>0</v>
      </c>
      <c r="M72" s="21">
        <f t="shared" si="66"/>
        <v>0</v>
      </c>
      <c r="N72" s="21">
        <f t="shared" si="66"/>
        <v>0</v>
      </c>
      <c r="O72" s="21">
        <f t="shared" si="66"/>
        <v>0</v>
      </c>
      <c r="P72" s="21">
        <f t="shared" si="66"/>
        <v>0</v>
      </c>
      <c r="Q72" s="21">
        <f t="shared" si="66"/>
        <v>0</v>
      </c>
      <c r="R72" s="21">
        <f t="shared" si="66"/>
        <v>0</v>
      </c>
      <c r="S72" s="21">
        <f t="shared" si="66"/>
        <v>0</v>
      </c>
      <c r="T72" s="21">
        <f t="shared" si="66"/>
        <v>0</v>
      </c>
      <c r="U72" s="21">
        <f t="shared" si="66"/>
        <v>0</v>
      </c>
      <c r="V72" s="21">
        <f t="shared" si="66"/>
        <v>0</v>
      </c>
      <c r="W72" s="21">
        <f t="shared" si="66"/>
        <v>0</v>
      </c>
      <c r="X72" s="21">
        <f t="shared" si="66"/>
        <v>0</v>
      </c>
      <c r="Y72" s="21">
        <f t="shared" si="66"/>
        <v>0</v>
      </c>
      <c r="Z72" s="21">
        <f t="shared" si="66"/>
        <v>0</v>
      </c>
      <c r="AA72" s="21">
        <f t="shared" si="66"/>
        <v>0</v>
      </c>
      <c r="AB72" s="21">
        <f t="shared" si="66"/>
        <v>0</v>
      </c>
      <c r="AC72" s="21">
        <f t="shared" si="66"/>
        <v>0</v>
      </c>
      <c r="AD72" s="21">
        <f t="shared" si="66"/>
        <v>0</v>
      </c>
      <c r="AE72" s="21">
        <f t="shared" si="66"/>
        <v>0</v>
      </c>
      <c r="AF72" s="21">
        <f t="shared" si="66"/>
        <v>0</v>
      </c>
    </row>
    <row r="73" spans="1:32" x14ac:dyDescent="0.35">
      <c r="A73" s="2" t="s">
        <v>18</v>
      </c>
      <c r="B73" t="s">
        <v>96</v>
      </c>
      <c r="C73" t="s">
        <v>113</v>
      </c>
      <c r="D73">
        <f t="shared" si="67"/>
        <v>0</v>
      </c>
      <c r="E73" s="21">
        <f t="shared" si="68"/>
        <v>0</v>
      </c>
      <c r="F73" s="21">
        <f t="shared" si="66"/>
        <v>0</v>
      </c>
      <c r="G73" s="21">
        <f t="shared" si="66"/>
        <v>0</v>
      </c>
      <c r="H73" s="21">
        <f t="shared" si="66"/>
        <v>0</v>
      </c>
      <c r="I73" s="21">
        <f t="shared" si="66"/>
        <v>0</v>
      </c>
      <c r="J73" s="21">
        <f t="shared" si="66"/>
        <v>0</v>
      </c>
      <c r="K73" s="21">
        <f t="shared" si="66"/>
        <v>0</v>
      </c>
      <c r="L73" s="21">
        <f t="shared" si="66"/>
        <v>0</v>
      </c>
      <c r="M73" s="21">
        <f t="shared" si="66"/>
        <v>0</v>
      </c>
      <c r="N73" s="21">
        <f t="shared" si="66"/>
        <v>0</v>
      </c>
      <c r="O73" s="21">
        <f t="shared" si="66"/>
        <v>0</v>
      </c>
      <c r="P73" s="21">
        <f t="shared" si="66"/>
        <v>0</v>
      </c>
      <c r="Q73" s="21">
        <f t="shared" si="66"/>
        <v>0</v>
      </c>
      <c r="R73" s="21">
        <f t="shared" si="66"/>
        <v>0</v>
      </c>
      <c r="S73" s="21">
        <f t="shared" si="66"/>
        <v>0</v>
      </c>
      <c r="T73" s="21">
        <f t="shared" si="66"/>
        <v>0</v>
      </c>
      <c r="U73" s="21">
        <f t="shared" si="66"/>
        <v>0</v>
      </c>
      <c r="V73" s="21">
        <f t="shared" si="66"/>
        <v>0</v>
      </c>
      <c r="W73" s="21">
        <f t="shared" si="66"/>
        <v>0</v>
      </c>
      <c r="X73" s="21">
        <f t="shared" si="66"/>
        <v>0</v>
      </c>
      <c r="Y73" s="21">
        <f t="shared" si="66"/>
        <v>0</v>
      </c>
      <c r="Z73" s="21">
        <f t="shared" si="66"/>
        <v>0</v>
      </c>
      <c r="AA73" s="21">
        <f t="shared" si="66"/>
        <v>0</v>
      </c>
      <c r="AB73" s="21">
        <f t="shared" si="66"/>
        <v>0</v>
      </c>
      <c r="AC73" s="21">
        <f t="shared" si="66"/>
        <v>0</v>
      </c>
      <c r="AD73" s="21">
        <f t="shared" si="66"/>
        <v>0</v>
      </c>
      <c r="AE73" s="21">
        <f t="shared" si="66"/>
        <v>0</v>
      </c>
      <c r="AF73" s="21">
        <f t="shared" si="66"/>
        <v>0</v>
      </c>
    </row>
    <row r="74" spans="1:32" x14ac:dyDescent="0.35">
      <c r="A74" s="2" t="s">
        <v>18</v>
      </c>
      <c r="B74" t="s">
        <v>96</v>
      </c>
      <c r="C74" t="s">
        <v>113</v>
      </c>
      <c r="D74">
        <f t="shared" si="67"/>
        <v>0</v>
      </c>
      <c r="E74" s="21">
        <f t="shared" si="68"/>
        <v>0</v>
      </c>
      <c r="F74" s="21">
        <f t="shared" si="66"/>
        <v>0</v>
      </c>
      <c r="G74" s="21">
        <f t="shared" si="66"/>
        <v>0</v>
      </c>
      <c r="H74" s="21">
        <f t="shared" si="66"/>
        <v>0</v>
      </c>
      <c r="I74" s="21">
        <f t="shared" si="66"/>
        <v>0</v>
      </c>
      <c r="J74" s="21">
        <f t="shared" si="66"/>
        <v>0</v>
      </c>
      <c r="K74" s="21">
        <f t="shared" si="66"/>
        <v>0</v>
      </c>
      <c r="L74" s="21">
        <f t="shared" si="66"/>
        <v>0</v>
      </c>
      <c r="M74" s="21">
        <f t="shared" si="66"/>
        <v>0</v>
      </c>
      <c r="N74" s="21">
        <f t="shared" si="66"/>
        <v>0</v>
      </c>
      <c r="O74" s="21">
        <f t="shared" si="66"/>
        <v>0</v>
      </c>
      <c r="P74" s="21">
        <f t="shared" si="66"/>
        <v>0</v>
      </c>
      <c r="Q74" s="21">
        <f t="shared" si="66"/>
        <v>0</v>
      </c>
      <c r="R74" s="21">
        <f t="shared" si="66"/>
        <v>0</v>
      </c>
      <c r="S74" s="21">
        <f t="shared" si="66"/>
        <v>0</v>
      </c>
      <c r="T74" s="21">
        <f t="shared" si="66"/>
        <v>0</v>
      </c>
      <c r="U74" s="21">
        <f t="shared" si="66"/>
        <v>0</v>
      </c>
      <c r="V74" s="21">
        <f t="shared" si="66"/>
        <v>0</v>
      </c>
      <c r="W74" s="21">
        <f t="shared" si="66"/>
        <v>0</v>
      </c>
      <c r="X74" s="21">
        <f t="shared" si="66"/>
        <v>0</v>
      </c>
      <c r="Y74" s="21">
        <f t="shared" si="66"/>
        <v>0</v>
      </c>
      <c r="Z74" s="21">
        <f t="shared" si="66"/>
        <v>0</v>
      </c>
      <c r="AA74" s="21">
        <f t="shared" si="66"/>
        <v>0</v>
      </c>
      <c r="AB74" s="21">
        <f t="shared" si="66"/>
        <v>0</v>
      </c>
      <c r="AC74" s="21">
        <f t="shared" si="66"/>
        <v>0</v>
      </c>
      <c r="AD74" s="21">
        <f t="shared" si="66"/>
        <v>0</v>
      </c>
      <c r="AE74" s="21">
        <f t="shared" si="66"/>
        <v>0</v>
      </c>
      <c r="AF74" s="21">
        <f t="shared" si="66"/>
        <v>0</v>
      </c>
    </row>
    <row r="75" spans="1:32" ht="15" thickBot="1" x14ac:dyDescent="0.4">
      <c r="A75" s="3" t="s">
        <v>21</v>
      </c>
      <c r="B75" t="s">
        <v>96</v>
      </c>
      <c r="C75" t="s">
        <v>113</v>
      </c>
      <c r="D75">
        <f t="shared" si="67"/>
        <v>0</v>
      </c>
      <c r="E75" s="21">
        <f t="shared" si="68"/>
        <v>0</v>
      </c>
      <c r="F75" s="21">
        <f t="shared" si="66"/>
        <v>0</v>
      </c>
      <c r="G75" s="21">
        <f t="shared" si="66"/>
        <v>0</v>
      </c>
      <c r="H75" s="21">
        <f t="shared" si="66"/>
        <v>0</v>
      </c>
      <c r="I75" s="21">
        <f t="shared" si="66"/>
        <v>0</v>
      </c>
      <c r="J75" s="21">
        <f t="shared" si="66"/>
        <v>0</v>
      </c>
      <c r="K75" s="21">
        <f t="shared" si="66"/>
        <v>0</v>
      </c>
      <c r="L75" s="21">
        <f t="shared" si="66"/>
        <v>0</v>
      </c>
      <c r="M75" s="21">
        <f t="shared" si="66"/>
        <v>0</v>
      </c>
      <c r="N75" s="21">
        <f t="shared" si="66"/>
        <v>0</v>
      </c>
      <c r="O75" s="21">
        <f t="shared" si="66"/>
        <v>0</v>
      </c>
      <c r="P75" s="21">
        <f t="shared" si="66"/>
        <v>0</v>
      </c>
      <c r="Q75" s="21">
        <f t="shared" si="66"/>
        <v>0</v>
      </c>
      <c r="R75" s="21">
        <f t="shared" si="66"/>
        <v>0</v>
      </c>
      <c r="S75" s="21">
        <f t="shared" si="66"/>
        <v>0</v>
      </c>
      <c r="T75" s="21">
        <f t="shared" si="66"/>
        <v>0</v>
      </c>
      <c r="U75" s="21">
        <f t="shared" si="66"/>
        <v>0</v>
      </c>
      <c r="V75" s="21">
        <f t="shared" si="66"/>
        <v>0</v>
      </c>
      <c r="W75" s="21">
        <f t="shared" si="66"/>
        <v>0</v>
      </c>
      <c r="X75" s="21">
        <f t="shared" si="66"/>
        <v>0</v>
      </c>
      <c r="Y75" s="21">
        <f t="shared" si="66"/>
        <v>0</v>
      </c>
      <c r="Z75" s="21">
        <f t="shared" si="66"/>
        <v>0</v>
      </c>
      <c r="AA75" s="21">
        <f t="shared" si="66"/>
        <v>0</v>
      </c>
      <c r="AB75" s="21">
        <f t="shared" si="66"/>
        <v>0</v>
      </c>
      <c r="AC75" s="21">
        <f t="shared" si="66"/>
        <v>0</v>
      </c>
      <c r="AD75" s="21">
        <f t="shared" si="66"/>
        <v>0</v>
      </c>
      <c r="AE75" s="21">
        <f t="shared" si="66"/>
        <v>0</v>
      </c>
      <c r="AF75" s="21">
        <f t="shared" si="66"/>
        <v>0</v>
      </c>
    </row>
    <row r="76" spans="1:32" x14ac:dyDescent="0.35">
      <c r="A76" s="2" t="s">
        <v>22</v>
      </c>
      <c r="B76" t="s">
        <v>96</v>
      </c>
      <c r="C76" t="s">
        <v>113</v>
      </c>
      <c r="D76">
        <f t="shared" si="67"/>
        <v>0</v>
      </c>
      <c r="E76" s="21">
        <f t="shared" si="68"/>
        <v>0</v>
      </c>
      <c r="F76" s="21">
        <f t="shared" ref="F76:AF83" si="69">E76*(1+F$64)</f>
        <v>0</v>
      </c>
      <c r="G76" s="21">
        <f t="shared" si="69"/>
        <v>0</v>
      </c>
      <c r="H76" s="21">
        <f t="shared" si="69"/>
        <v>0</v>
      </c>
      <c r="I76" s="21">
        <f t="shared" si="69"/>
        <v>0</v>
      </c>
      <c r="J76" s="21">
        <f t="shared" si="69"/>
        <v>0</v>
      </c>
      <c r="K76" s="21">
        <f t="shared" si="69"/>
        <v>0</v>
      </c>
      <c r="L76" s="21">
        <f t="shared" si="69"/>
        <v>0</v>
      </c>
      <c r="M76" s="21">
        <f t="shared" si="69"/>
        <v>0</v>
      </c>
      <c r="N76" s="21">
        <f t="shared" si="69"/>
        <v>0</v>
      </c>
      <c r="O76" s="21">
        <f t="shared" si="69"/>
        <v>0</v>
      </c>
      <c r="P76" s="21">
        <f t="shared" si="69"/>
        <v>0</v>
      </c>
      <c r="Q76" s="21">
        <f t="shared" si="69"/>
        <v>0</v>
      </c>
      <c r="R76" s="21">
        <f t="shared" si="69"/>
        <v>0</v>
      </c>
      <c r="S76" s="21">
        <f t="shared" si="69"/>
        <v>0</v>
      </c>
      <c r="T76" s="21">
        <f t="shared" si="69"/>
        <v>0</v>
      </c>
      <c r="U76" s="21">
        <f t="shared" si="69"/>
        <v>0</v>
      </c>
      <c r="V76" s="21">
        <f t="shared" si="69"/>
        <v>0</v>
      </c>
      <c r="W76" s="21">
        <f t="shared" si="69"/>
        <v>0</v>
      </c>
      <c r="X76" s="21">
        <f t="shared" si="69"/>
        <v>0</v>
      </c>
      <c r="Y76" s="21">
        <f t="shared" si="69"/>
        <v>0</v>
      </c>
      <c r="Z76" s="21">
        <f t="shared" si="69"/>
        <v>0</v>
      </c>
      <c r="AA76" s="21">
        <f t="shared" si="69"/>
        <v>0</v>
      </c>
      <c r="AB76" s="21">
        <f t="shared" si="69"/>
        <v>0</v>
      </c>
      <c r="AC76" s="21">
        <f t="shared" si="69"/>
        <v>0</v>
      </c>
      <c r="AD76" s="21">
        <f t="shared" si="69"/>
        <v>0</v>
      </c>
      <c r="AE76" s="21">
        <f t="shared" si="69"/>
        <v>0</v>
      </c>
      <c r="AF76" s="21">
        <f t="shared" si="69"/>
        <v>0</v>
      </c>
    </row>
    <row r="77" spans="1:32" x14ac:dyDescent="0.35">
      <c r="A77" s="2" t="s">
        <v>76</v>
      </c>
      <c r="B77" t="s">
        <v>96</v>
      </c>
      <c r="C77" t="s">
        <v>113</v>
      </c>
      <c r="D77">
        <f t="shared" si="67"/>
        <v>0</v>
      </c>
      <c r="E77" s="21">
        <f t="shared" si="68"/>
        <v>0</v>
      </c>
      <c r="F77" s="21">
        <f t="shared" si="69"/>
        <v>0</v>
      </c>
      <c r="G77" s="21">
        <f t="shared" si="69"/>
        <v>0</v>
      </c>
      <c r="H77" s="21">
        <f t="shared" si="69"/>
        <v>0</v>
      </c>
      <c r="I77" s="21">
        <f t="shared" si="69"/>
        <v>0</v>
      </c>
      <c r="J77" s="21">
        <f t="shared" si="69"/>
        <v>0</v>
      </c>
      <c r="K77" s="21">
        <f t="shared" si="69"/>
        <v>0</v>
      </c>
      <c r="L77" s="21">
        <f t="shared" si="69"/>
        <v>0</v>
      </c>
      <c r="M77" s="21">
        <f t="shared" si="69"/>
        <v>0</v>
      </c>
      <c r="N77" s="21">
        <f t="shared" si="69"/>
        <v>0</v>
      </c>
      <c r="O77" s="21">
        <f t="shared" si="69"/>
        <v>0</v>
      </c>
      <c r="P77" s="21">
        <f t="shared" si="69"/>
        <v>0</v>
      </c>
      <c r="Q77" s="21">
        <f t="shared" si="69"/>
        <v>0</v>
      </c>
      <c r="R77" s="21">
        <f t="shared" si="69"/>
        <v>0</v>
      </c>
      <c r="S77" s="21">
        <f t="shared" si="69"/>
        <v>0</v>
      </c>
      <c r="T77" s="21">
        <f t="shared" si="69"/>
        <v>0</v>
      </c>
      <c r="U77" s="21">
        <f t="shared" si="69"/>
        <v>0</v>
      </c>
      <c r="V77" s="21">
        <f t="shared" si="69"/>
        <v>0</v>
      </c>
      <c r="W77" s="21">
        <f t="shared" si="69"/>
        <v>0</v>
      </c>
      <c r="X77" s="21">
        <f t="shared" si="69"/>
        <v>0</v>
      </c>
      <c r="Y77" s="21">
        <f t="shared" si="69"/>
        <v>0</v>
      </c>
      <c r="Z77" s="21">
        <f t="shared" si="69"/>
        <v>0</v>
      </c>
      <c r="AA77" s="21">
        <f t="shared" si="69"/>
        <v>0</v>
      </c>
      <c r="AB77" s="21">
        <f t="shared" si="69"/>
        <v>0</v>
      </c>
      <c r="AC77" s="21">
        <f t="shared" si="69"/>
        <v>0</v>
      </c>
      <c r="AD77" s="21">
        <f t="shared" si="69"/>
        <v>0</v>
      </c>
      <c r="AE77" s="21">
        <f t="shared" si="69"/>
        <v>0</v>
      </c>
      <c r="AF77" s="21">
        <f t="shared" si="69"/>
        <v>0</v>
      </c>
    </row>
    <row r="78" spans="1:32" x14ac:dyDescent="0.35">
      <c r="A78" s="2" t="s">
        <v>24</v>
      </c>
      <c r="B78" t="s">
        <v>96</v>
      </c>
      <c r="C78" t="s">
        <v>113</v>
      </c>
      <c r="D78">
        <f t="shared" si="67"/>
        <v>0</v>
      </c>
      <c r="E78" s="21">
        <f t="shared" si="68"/>
        <v>0</v>
      </c>
      <c r="F78" s="21">
        <f t="shared" si="69"/>
        <v>0</v>
      </c>
      <c r="G78" s="21">
        <f t="shared" si="69"/>
        <v>0</v>
      </c>
      <c r="H78" s="21">
        <f t="shared" si="69"/>
        <v>0</v>
      </c>
      <c r="I78" s="21">
        <f t="shared" si="69"/>
        <v>0</v>
      </c>
      <c r="J78" s="21">
        <f t="shared" si="69"/>
        <v>0</v>
      </c>
      <c r="K78" s="21">
        <f t="shared" si="69"/>
        <v>0</v>
      </c>
      <c r="L78" s="21">
        <f t="shared" si="69"/>
        <v>0</v>
      </c>
      <c r="M78" s="21">
        <f t="shared" si="69"/>
        <v>0</v>
      </c>
      <c r="N78" s="21">
        <f t="shared" si="69"/>
        <v>0</v>
      </c>
      <c r="O78" s="21">
        <f t="shared" si="69"/>
        <v>0</v>
      </c>
      <c r="P78" s="21">
        <f t="shared" si="69"/>
        <v>0</v>
      </c>
      <c r="Q78" s="21">
        <f t="shared" si="69"/>
        <v>0</v>
      </c>
      <c r="R78" s="21">
        <f t="shared" si="69"/>
        <v>0</v>
      </c>
      <c r="S78" s="21">
        <f t="shared" si="69"/>
        <v>0</v>
      </c>
      <c r="T78" s="21">
        <f t="shared" si="69"/>
        <v>0</v>
      </c>
      <c r="U78" s="21">
        <f t="shared" si="69"/>
        <v>0</v>
      </c>
      <c r="V78" s="21">
        <f t="shared" si="69"/>
        <v>0</v>
      </c>
      <c r="W78" s="21">
        <f t="shared" si="69"/>
        <v>0</v>
      </c>
      <c r="X78" s="21">
        <f t="shared" si="69"/>
        <v>0</v>
      </c>
      <c r="Y78" s="21">
        <f t="shared" si="69"/>
        <v>0</v>
      </c>
      <c r="Z78" s="21">
        <f t="shared" si="69"/>
        <v>0</v>
      </c>
      <c r="AA78" s="21">
        <f t="shared" si="69"/>
        <v>0</v>
      </c>
      <c r="AB78" s="21">
        <f t="shared" si="69"/>
        <v>0</v>
      </c>
      <c r="AC78" s="21">
        <f t="shared" si="69"/>
        <v>0</v>
      </c>
      <c r="AD78" s="21">
        <f t="shared" si="69"/>
        <v>0</v>
      </c>
      <c r="AE78" s="21">
        <f t="shared" si="69"/>
        <v>0</v>
      </c>
      <c r="AF78" s="21">
        <f t="shared" si="69"/>
        <v>0</v>
      </c>
    </row>
    <row r="79" spans="1:32" x14ac:dyDescent="0.35">
      <c r="A79" s="2" t="s">
        <v>25</v>
      </c>
      <c r="B79" t="s">
        <v>96</v>
      </c>
      <c r="C79" t="s">
        <v>113</v>
      </c>
      <c r="D79">
        <f t="shared" si="67"/>
        <v>0</v>
      </c>
      <c r="E79" s="21">
        <f t="shared" si="68"/>
        <v>0</v>
      </c>
      <c r="F79" s="21">
        <f t="shared" si="69"/>
        <v>0</v>
      </c>
      <c r="G79" s="21">
        <f t="shared" si="69"/>
        <v>0</v>
      </c>
      <c r="H79" s="21">
        <f t="shared" si="69"/>
        <v>0</v>
      </c>
      <c r="I79" s="21">
        <f t="shared" si="69"/>
        <v>0</v>
      </c>
      <c r="J79" s="21">
        <f t="shared" si="69"/>
        <v>0</v>
      </c>
      <c r="K79" s="21">
        <f t="shared" si="69"/>
        <v>0</v>
      </c>
      <c r="L79" s="21">
        <f t="shared" si="69"/>
        <v>0</v>
      </c>
      <c r="M79" s="21">
        <f t="shared" si="69"/>
        <v>0</v>
      </c>
      <c r="N79" s="21">
        <f t="shared" si="69"/>
        <v>0</v>
      </c>
      <c r="O79" s="21">
        <f t="shared" si="69"/>
        <v>0</v>
      </c>
      <c r="P79" s="21">
        <f t="shared" si="69"/>
        <v>0</v>
      </c>
      <c r="Q79" s="21">
        <f t="shared" si="69"/>
        <v>0</v>
      </c>
      <c r="R79" s="21">
        <f t="shared" si="69"/>
        <v>0</v>
      </c>
      <c r="S79" s="21">
        <f t="shared" si="69"/>
        <v>0</v>
      </c>
      <c r="T79" s="21">
        <f t="shared" si="69"/>
        <v>0</v>
      </c>
      <c r="U79" s="21">
        <f t="shared" si="69"/>
        <v>0</v>
      </c>
      <c r="V79" s="21">
        <f t="shared" si="69"/>
        <v>0</v>
      </c>
      <c r="W79" s="21">
        <f t="shared" si="69"/>
        <v>0</v>
      </c>
      <c r="X79" s="21">
        <f t="shared" si="69"/>
        <v>0</v>
      </c>
      <c r="Y79" s="21">
        <f t="shared" si="69"/>
        <v>0</v>
      </c>
      <c r="Z79" s="21">
        <f t="shared" si="69"/>
        <v>0</v>
      </c>
      <c r="AA79" s="21">
        <f t="shared" si="69"/>
        <v>0</v>
      </c>
      <c r="AB79" s="21">
        <f t="shared" si="69"/>
        <v>0</v>
      </c>
      <c r="AC79" s="21">
        <f t="shared" si="69"/>
        <v>0</v>
      </c>
      <c r="AD79" s="21">
        <f t="shared" si="69"/>
        <v>0</v>
      </c>
      <c r="AE79" s="21">
        <f t="shared" si="69"/>
        <v>0</v>
      </c>
      <c r="AF79" s="21">
        <f t="shared" si="69"/>
        <v>0</v>
      </c>
    </row>
    <row r="80" spans="1:32" x14ac:dyDescent="0.35">
      <c r="A80" s="2" t="s">
        <v>26</v>
      </c>
      <c r="B80" t="s">
        <v>96</v>
      </c>
      <c r="C80" t="s">
        <v>113</v>
      </c>
      <c r="D80">
        <f t="shared" si="67"/>
        <v>0</v>
      </c>
      <c r="E80" s="21">
        <f t="shared" si="68"/>
        <v>0</v>
      </c>
      <c r="F80" s="21">
        <f t="shared" si="69"/>
        <v>0</v>
      </c>
      <c r="G80" s="21">
        <f t="shared" si="69"/>
        <v>0</v>
      </c>
      <c r="H80" s="21">
        <f t="shared" si="69"/>
        <v>0</v>
      </c>
      <c r="I80" s="21">
        <f t="shared" si="69"/>
        <v>0</v>
      </c>
      <c r="J80" s="21">
        <f t="shared" si="69"/>
        <v>0</v>
      </c>
      <c r="K80" s="21">
        <f t="shared" si="69"/>
        <v>0</v>
      </c>
      <c r="L80" s="21">
        <f t="shared" si="69"/>
        <v>0</v>
      </c>
      <c r="M80" s="21">
        <f t="shared" si="69"/>
        <v>0</v>
      </c>
      <c r="N80" s="21">
        <f t="shared" si="69"/>
        <v>0</v>
      </c>
      <c r="O80" s="21">
        <f t="shared" si="69"/>
        <v>0</v>
      </c>
      <c r="P80" s="21">
        <f t="shared" si="69"/>
        <v>0</v>
      </c>
      <c r="Q80" s="21">
        <f t="shared" si="69"/>
        <v>0</v>
      </c>
      <c r="R80" s="21">
        <f t="shared" si="69"/>
        <v>0</v>
      </c>
      <c r="S80" s="21">
        <f t="shared" si="69"/>
        <v>0</v>
      </c>
      <c r="T80" s="21">
        <f t="shared" si="69"/>
        <v>0</v>
      </c>
      <c r="U80" s="21">
        <f t="shared" si="69"/>
        <v>0</v>
      </c>
      <c r="V80" s="21">
        <f t="shared" si="69"/>
        <v>0</v>
      </c>
      <c r="W80" s="21">
        <f t="shared" si="69"/>
        <v>0</v>
      </c>
      <c r="X80" s="21">
        <f t="shared" si="69"/>
        <v>0</v>
      </c>
      <c r="Y80" s="21">
        <f t="shared" si="69"/>
        <v>0</v>
      </c>
      <c r="Z80" s="21">
        <f t="shared" si="69"/>
        <v>0</v>
      </c>
      <c r="AA80" s="21">
        <f t="shared" si="69"/>
        <v>0</v>
      </c>
      <c r="AB80" s="21">
        <f t="shared" si="69"/>
        <v>0</v>
      </c>
      <c r="AC80" s="21">
        <f t="shared" si="69"/>
        <v>0</v>
      </c>
      <c r="AD80" s="21">
        <f t="shared" si="69"/>
        <v>0</v>
      </c>
      <c r="AE80" s="21">
        <f t="shared" si="69"/>
        <v>0</v>
      </c>
      <c r="AF80" s="21">
        <f t="shared" si="69"/>
        <v>0</v>
      </c>
    </row>
    <row r="81" spans="1:32" x14ac:dyDescent="0.35">
      <c r="A81" s="2" t="s">
        <v>27</v>
      </c>
      <c r="B81" t="s">
        <v>96</v>
      </c>
      <c r="C81" t="s">
        <v>113</v>
      </c>
      <c r="D81">
        <f t="shared" si="67"/>
        <v>0</v>
      </c>
      <c r="E81" s="21">
        <f t="shared" si="68"/>
        <v>0</v>
      </c>
      <c r="F81" s="21">
        <f t="shared" si="69"/>
        <v>0</v>
      </c>
      <c r="G81" s="21">
        <f t="shared" si="69"/>
        <v>0</v>
      </c>
      <c r="H81" s="21">
        <f t="shared" si="69"/>
        <v>0</v>
      </c>
      <c r="I81" s="21">
        <f t="shared" si="69"/>
        <v>0</v>
      </c>
      <c r="J81" s="21">
        <f t="shared" si="69"/>
        <v>0</v>
      </c>
      <c r="K81" s="21">
        <f t="shared" si="69"/>
        <v>0</v>
      </c>
      <c r="L81" s="21">
        <f t="shared" si="69"/>
        <v>0</v>
      </c>
      <c r="M81" s="21">
        <f t="shared" si="69"/>
        <v>0</v>
      </c>
      <c r="N81" s="21">
        <f t="shared" si="69"/>
        <v>0</v>
      </c>
      <c r="O81" s="21">
        <f t="shared" si="69"/>
        <v>0</v>
      </c>
      <c r="P81" s="21">
        <f t="shared" si="69"/>
        <v>0</v>
      </c>
      <c r="Q81" s="21">
        <f t="shared" si="69"/>
        <v>0</v>
      </c>
      <c r="R81" s="21">
        <f t="shared" si="69"/>
        <v>0</v>
      </c>
      <c r="S81" s="21">
        <f t="shared" si="69"/>
        <v>0</v>
      </c>
      <c r="T81" s="21">
        <f t="shared" si="69"/>
        <v>0</v>
      </c>
      <c r="U81" s="21">
        <f t="shared" si="69"/>
        <v>0</v>
      </c>
      <c r="V81" s="21">
        <f t="shared" si="69"/>
        <v>0</v>
      </c>
      <c r="W81" s="21">
        <f t="shared" si="69"/>
        <v>0</v>
      </c>
      <c r="X81" s="21">
        <f t="shared" si="69"/>
        <v>0</v>
      </c>
      <c r="Y81" s="21">
        <f t="shared" si="69"/>
        <v>0</v>
      </c>
      <c r="Z81" s="21">
        <f t="shared" si="69"/>
        <v>0</v>
      </c>
      <c r="AA81" s="21">
        <f t="shared" si="69"/>
        <v>0</v>
      </c>
      <c r="AB81" s="21">
        <f t="shared" si="69"/>
        <v>0</v>
      </c>
      <c r="AC81" s="21">
        <f t="shared" si="69"/>
        <v>0</v>
      </c>
      <c r="AD81" s="21">
        <f t="shared" si="69"/>
        <v>0</v>
      </c>
      <c r="AE81" s="21">
        <f t="shared" si="69"/>
        <v>0</v>
      </c>
      <c r="AF81" s="21">
        <f t="shared" si="69"/>
        <v>0</v>
      </c>
    </row>
    <row r="82" spans="1:32" x14ac:dyDescent="0.35">
      <c r="A82" s="2" t="s">
        <v>28</v>
      </c>
      <c r="B82" t="s">
        <v>96</v>
      </c>
      <c r="C82" t="s">
        <v>113</v>
      </c>
      <c r="D82">
        <f t="shared" si="67"/>
        <v>0</v>
      </c>
      <c r="E82" s="21">
        <f t="shared" si="68"/>
        <v>0</v>
      </c>
      <c r="F82" s="21">
        <f t="shared" si="69"/>
        <v>0</v>
      </c>
      <c r="G82" s="21">
        <f t="shared" si="69"/>
        <v>0</v>
      </c>
      <c r="H82" s="21">
        <f t="shared" si="69"/>
        <v>0</v>
      </c>
      <c r="I82" s="21">
        <f t="shared" si="69"/>
        <v>0</v>
      </c>
      <c r="J82" s="21">
        <f t="shared" si="69"/>
        <v>0</v>
      </c>
      <c r="K82" s="21">
        <f t="shared" si="69"/>
        <v>0</v>
      </c>
      <c r="L82" s="21">
        <f t="shared" si="69"/>
        <v>0</v>
      </c>
      <c r="M82" s="21">
        <f t="shared" si="69"/>
        <v>0</v>
      </c>
      <c r="N82" s="21">
        <f t="shared" si="69"/>
        <v>0</v>
      </c>
      <c r="O82" s="21">
        <f t="shared" si="69"/>
        <v>0</v>
      </c>
      <c r="P82" s="21">
        <f t="shared" si="69"/>
        <v>0</v>
      </c>
      <c r="Q82" s="21">
        <f t="shared" si="69"/>
        <v>0</v>
      </c>
      <c r="R82" s="21">
        <f t="shared" si="69"/>
        <v>0</v>
      </c>
      <c r="S82" s="21">
        <f t="shared" si="69"/>
        <v>0</v>
      </c>
      <c r="T82" s="21">
        <f t="shared" si="69"/>
        <v>0</v>
      </c>
      <c r="U82" s="21">
        <f t="shared" si="69"/>
        <v>0</v>
      </c>
      <c r="V82" s="21">
        <f t="shared" si="69"/>
        <v>0</v>
      </c>
      <c r="W82" s="21">
        <f t="shared" si="69"/>
        <v>0</v>
      </c>
      <c r="X82" s="21">
        <f t="shared" si="69"/>
        <v>0</v>
      </c>
      <c r="Y82" s="21">
        <f t="shared" si="69"/>
        <v>0</v>
      </c>
      <c r="Z82" s="21">
        <f t="shared" si="69"/>
        <v>0</v>
      </c>
      <c r="AA82" s="21">
        <f t="shared" si="69"/>
        <v>0</v>
      </c>
      <c r="AB82" s="21">
        <f t="shared" si="69"/>
        <v>0</v>
      </c>
      <c r="AC82" s="21">
        <f t="shared" si="69"/>
        <v>0</v>
      </c>
      <c r="AD82" s="21">
        <f t="shared" si="69"/>
        <v>0</v>
      </c>
      <c r="AE82" s="21">
        <f t="shared" si="69"/>
        <v>0</v>
      </c>
      <c r="AF82" s="21">
        <f t="shared" si="69"/>
        <v>0</v>
      </c>
    </row>
    <row r="83" spans="1:32" x14ac:dyDescent="0.35">
      <c r="A83" s="2" t="s">
        <v>29</v>
      </c>
      <c r="B83" t="s">
        <v>96</v>
      </c>
      <c r="C83" t="s">
        <v>113</v>
      </c>
      <c r="D83">
        <f t="shared" si="67"/>
        <v>0</v>
      </c>
      <c r="E83" s="21">
        <f t="shared" si="68"/>
        <v>0</v>
      </c>
      <c r="F83" s="21">
        <f t="shared" si="69"/>
        <v>0</v>
      </c>
      <c r="G83" s="21">
        <f t="shared" si="69"/>
        <v>0</v>
      </c>
      <c r="H83" s="21">
        <f t="shared" si="69"/>
        <v>0</v>
      </c>
      <c r="I83" s="21">
        <f t="shared" si="69"/>
        <v>0</v>
      </c>
      <c r="J83" s="21">
        <f t="shared" si="69"/>
        <v>0</v>
      </c>
      <c r="K83" s="21">
        <f t="shared" si="69"/>
        <v>0</v>
      </c>
      <c r="L83" s="21">
        <f t="shared" si="69"/>
        <v>0</v>
      </c>
      <c r="M83" s="21">
        <f t="shared" si="69"/>
        <v>0</v>
      </c>
      <c r="N83" s="21">
        <f t="shared" si="69"/>
        <v>0</v>
      </c>
      <c r="O83" s="21">
        <f t="shared" si="69"/>
        <v>0</v>
      </c>
      <c r="P83" s="21">
        <f t="shared" si="69"/>
        <v>0</v>
      </c>
      <c r="Q83" s="21">
        <f t="shared" si="69"/>
        <v>0</v>
      </c>
      <c r="R83" s="21">
        <f t="shared" si="69"/>
        <v>0</v>
      </c>
      <c r="S83" s="21">
        <f t="shared" si="69"/>
        <v>0</v>
      </c>
      <c r="T83" s="21">
        <f t="shared" si="69"/>
        <v>0</v>
      </c>
      <c r="U83" s="21">
        <f t="shared" si="69"/>
        <v>0</v>
      </c>
      <c r="V83" s="21">
        <f t="shared" si="69"/>
        <v>0</v>
      </c>
      <c r="W83" s="21">
        <f t="shared" si="69"/>
        <v>0</v>
      </c>
      <c r="X83" s="21">
        <f t="shared" si="69"/>
        <v>0</v>
      </c>
      <c r="Y83" s="21">
        <f t="shared" si="69"/>
        <v>0</v>
      </c>
      <c r="Z83" s="21">
        <f t="shared" si="69"/>
        <v>0</v>
      </c>
      <c r="AA83" s="21">
        <f t="shared" si="69"/>
        <v>0</v>
      </c>
      <c r="AB83" s="21">
        <f t="shared" si="69"/>
        <v>0</v>
      </c>
      <c r="AC83" s="21">
        <f t="shared" si="69"/>
        <v>0</v>
      </c>
      <c r="AD83" s="21">
        <f t="shared" si="69"/>
        <v>0</v>
      </c>
      <c r="AE83" s="21">
        <f t="shared" si="69"/>
        <v>0</v>
      </c>
      <c r="AF83" s="21">
        <f t="shared" si="69"/>
        <v>0</v>
      </c>
    </row>
    <row r="112" spans="2:3" x14ac:dyDescent="0.35">
      <c r="B112" s="54"/>
      <c r="C112" s="54"/>
    </row>
  </sheetData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F81EC-3B9F-4DF4-AA18-F34AA308998B}">
  <sheetPr>
    <tabColor theme="9"/>
  </sheetPr>
  <dimension ref="B1:AG155"/>
  <sheetViews>
    <sheetView zoomScale="85" zoomScaleNormal="85" workbookViewId="0">
      <selection activeCell="E137" sqref="E137"/>
    </sheetView>
  </sheetViews>
  <sheetFormatPr defaultRowHeight="14.5" x14ac:dyDescent="0.35"/>
  <cols>
    <col min="1" max="1" width="3.36328125" customWidth="1"/>
    <col min="2" max="2" width="19.54296875" customWidth="1"/>
    <col min="3" max="3" width="14.453125" customWidth="1"/>
    <col min="4" max="4" width="10.453125" customWidth="1"/>
    <col min="5" max="5" width="14.08984375" customWidth="1"/>
    <col min="6" max="6" width="12.453125" customWidth="1"/>
    <col min="7" max="7" width="13" customWidth="1"/>
    <col min="8" max="8" width="13.453125" customWidth="1"/>
    <col min="9" max="9" width="13.36328125" customWidth="1"/>
    <col min="10" max="10" width="12.54296875" customWidth="1"/>
    <col min="11" max="11" width="10.54296875" customWidth="1"/>
    <col min="12" max="12" width="11.6328125" customWidth="1"/>
    <col min="13" max="13" width="11" customWidth="1"/>
    <col min="14" max="14" width="11.6328125" customWidth="1"/>
    <col min="15" max="15" width="12" customWidth="1"/>
    <col min="16" max="16" width="11.36328125" customWidth="1"/>
    <col min="17" max="32" width="10.6328125" customWidth="1"/>
  </cols>
  <sheetData>
    <row r="1" spans="2:33" ht="15" thickBot="1" x14ac:dyDescent="0.4"/>
    <row r="2" spans="2:33" ht="15" thickBot="1" x14ac:dyDescent="0.4">
      <c r="B2" s="25"/>
      <c r="C2" s="26"/>
      <c r="D2" s="27" t="s">
        <v>115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8"/>
    </row>
    <row r="3" spans="2:33" x14ac:dyDescent="0.35">
      <c r="B3" s="29" t="s">
        <v>63</v>
      </c>
      <c r="D3">
        <v>2022</v>
      </c>
      <c r="E3">
        <f>D3+1</f>
        <v>2023</v>
      </c>
      <c r="F3">
        <f t="shared" ref="F3:AF3" si="0">E3+1</f>
        <v>2024</v>
      </c>
      <c r="G3">
        <f t="shared" si="0"/>
        <v>2025</v>
      </c>
      <c r="H3">
        <f t="shared" si="0"/>
        <v>2026</v>
      </c>
      <c r="I3">
        <f t="shared" si="0"/>
        <v>2027</v>
      </c>
      <c r="J3">
        <f t="shared" si="0"/>
        <v>2028</v>
      </c>
      <c r="K3">
        <f t="shared" si="0"/>
        <v>2029</v>
      </c>
      <c r="L3">
        <f t="shared" si="0"/>
        <v>2030</v>
      </c>
      <c r="M3">
        <f t="shared" si="0"/>
        <v>2031</v>
      </c>
      <c r="N3">
        <f t="shared" si="0"/>
        <v>2032</v>
      </c>
      <c r="O3">
        <f t="shared" si="0"/>
        <v>2033</v>
      </c>
      <c r="P3">
        <f t="shared" si="0"/>
        <v>2034</v>
      </c>
      <c r="Q3">
        <f t="shared" si="0"/>
        <v>2035</v>
      </c>
      <c r="R3">
        <f t="shared" si="0"/>
        <v>2036</v>
      </c>
      <c r="S3">
        <f t="shared" si="0"/>
        <v>2037</v>
      </c>
      <c r="T3">
        <f t="shared" si="0"/>
        <v>2038</v>
      </c>
      <c r="U3">
        <f t="shared" si="0"/>
        <v>2039</v>
      </c>
      <c r="V3">
        <f t="shared" si="0"/>
        <v>2040</v>
      </c>
      <c r="W3">
        <f t="shared" si="0"/>
        <v>2041</v>
      </c>
      <c r="X3">
        <f t="shared" si="0"/>
        <v>2042</v>
      </c>
      <c r="Y3">
        <f t="shared" si="0"/>
        <v>2043</v>
      </c>
      <c r="Z3">
        <f t="shared" si="0"/>
        <v>2044</v>
      </c>
      <c r="AA3">
        <f t="shared" si="0"/>
        <v>2045</v>
      </c>
      <c r="AB3">
        <f t="shared" si="0"/>
        <v>2046</v>
      </c>
      <c r="AC3">
        <f t="shared" si="0"/>
        <v>2047</v>
      </c>
      <c r="AD3">
        <f t="shared" si="0"/>
        <v>2048</v>
      </c>
      <c r="AE3">
        <f t="shared" si="0"/>
        <v>2049</v>
      </c>
      <c r="AF3">
        <f t="shared" si="0"/>
        <v>2050</v>
      </c>
      <c r="AG3" s="30"/>
    </row>
    <row r="4" spans="2:33" x14ac:dyDescent="0.35">
      <c r="B4" s="31" t="s">
        <v>15</v>
      </c>
      <c r="C4" t="s">
        <v>58</v>
      </c>
      <c r="D4">
        <f>'Feeder inputs'!F2</f>
        <v>5</v>
      </c>
      <c r="E4" s="32">
        <f>('Growth forecasts'!E3-'Growth forecasts'!D3)*'Feeder inputs'!$H2+('Growth forecasts'!E24-'Growth forecasts'!D24)*'Feeder inputs'!$I2</f>
        <v>0.94876754361227444</v>
      </c>
      <c r="F4" s="32">
        <f>('Growth forecasts'!F3-'Growth forecasts'!E3)*'Feeder inputs'!$H2+('Growth forecasts'!F24-'Growth forecasts'!E24)*'Feeder inputs'!$I2</f>
        <v>0.94876754361227555</v>
      </c>
      <c r="G4" s="32">
        <f>('Growth forecasts'!G3-'Growth forecasts'!F3)*'Feeder inputs'!$H2+('Growth forecasts'!G24-'Growth forecasts'!F24)*'Feeder inputs'!$I2</f>
        <v>0.42645613759628498</v>
      </c>
      <c r="H4" s="32">
        <f>('Growth forecasts'!H3-'Growth forecasts'!G3)*'Feeder inputs'!$H2+('Growth forecasts'!H24-'Growth forecasts'!G24)*'Feeder inputs'!$I2</f>
        <v>0.41244663408352533</v>
      </c>
      <c r="I4" s="32">
        <f>('Growth forecasts'!I3-'Growth forecasts'!H3)*'Feeder inputs'!$H2+('Growth forecasts'!I24-'Growth forecasts'!H24)*'Feeder inputs'!$I2</f>
        <v>0.40052614225418837</v>
      </c>
      <c r="J4" s="32">
        <f>('Growth forecasts'!J3-'Growth forecasts'!I3)*'Feeder inputs'!$H2+('Growth forecasts'!J24-'Growth forecasts'!I24)*'Feeder inputs'!$I2</f>
        <v>0.39737839966398014</v>
      </c>
      <c r="K4" s="32">
        <f>('Growth forecasts'!K3-'Growth forecasts'!J3)*'Feeder inputs'!$H2+('Growth forecasts'!K24-'Growth forecasts'!J24)*'Feeder inputs'!$I2</f>
        <v>0.40048211820008728</v>
      </c>
      <c r="L4" s="32">
        <f>('Growth forecasts'!L3-'Growth forecasts'!K3)*'Feeder inputs'!$H2+('Growth forecasts'!L24-'Growth forecasts'!K24)*'Feeder inputs'!$I2</f>
        <v>0.38739782455679439</v>
      </c>
      <c r="M4" s="32">
        <f>('Growth forecasts'!M3-'Growth forecasts'!L3)*'Feeder inputs'!$H2+('Growth forecasts'!M24-'Growth forecasts'!L24)*'Feeder inputs'!$I2</f>
        <v>0.38000375506214823</v>
      </c>
      <c r="N4" s="32">
        <f>('Growth forecasts'!N3-'Growth forecasts'!M3)*'Feeder inputs'!$H2+('Growth forecasts'!N24-'Growth forecasts'!M24)*'Feeder inputs'!$I2</f>
        <v>0.40009986434331624</v>
      </c>
      <c r="O4" s="32">
        <f>('Growth forecasts'!O3-'Growth forecasts'!N3)*'Feeder inputs'!$H2+('Growth forecasts'!O24-'Growth forecasts'!N24)*'Feeder inputs'!$I2</f>
        <v>0.42625697344321534</v>
      </c>
      <c r="P4" s="32">
        <f>('Growth forecasts'!P3-'Growth forecasts'!O3)*'Feeder inputs'!$H2+('Growth forecasts'!P24-'Growth forecasts'!O24)*'Feeder inputs'!$I2</f>
        <v>0.45568449553652357</v>
      </c>
      <c r="Q4" s="32">
        <f>('Growth forecasts'!Q3-'Growth forecasts'!P3)*'Feeder inputs'!$H2+('Growth forecasts'!Q24-'Growth forecasts'!P24)*'Feeder inputs'!$I2</f>
        <v>0.45731455375231933</v>
      </c>
      <c r="R4" s="32">
        <f>('Growth forecasts'!R3-'Growth forecasts'!Q3)*'Feeder inputs'!$H2+('Growth forecasts'!R24-'Growth forecasts'!Q24)*'Feeder inputs'!$I2</f>
        <v>0.43145412341328626</v>
      </c>
      <c r="S4" s="32">
        <f>('Growth forecasts'!S3-'Growth forecasts'!R3)*'Feeder inputs'!$H2+('Growth forecasts'!S24-'Growth forecasts'!R24)*'Feeder inputs'!$I2</f>
        <v>0.40564814664181048</v>
      </c>
      <c r="T4" s="32">
        <f>('Growth forecasts'!T3-'Growth forecasts'!S3)*'Feeder inputs'!$H2+('Growth forecasts'!T24-'Growth forecasts'!S24)*'Feeder inputs'!$I2</f>
        <v>0.38200948632664211</v>
      </c>
      <c r="U4" s="32">
        <f>('Growth forecasts'!U3-'Growth forecasts'!T3)*'Feeder inputs'!$H2+('Growth forecasts'!U24-'Growth forecasts'!T24)*'Feeder inputs'!$I2</f>
        <v>0.35996403220779571</v>
      </c>
      <c r="V4" s="32">
        <f>('Growth forecasts'!V3-'Growth forecasts'!U3)*'Feeder inputs'!$H2+('Growth forecasts'!V24-'Growth forecasts'!U24)*'Feeder inputs'!$I2</f>
        <v>0.34020420826425424</v>
      </c>
      <c r="W4" s="32">
        <f>('Growth forecasts'!W3-'Growth forecasts'!V3)*'Feeder inputs'!$H2+('Growth forecasts'!W24-'Growth forecasts'!V24)*'Feeder inputs'!$I2</f>
        <v>0.34909307588729233</v>
      </c>
      <c r="X4" s="32">
        <f>('Growth forecasts'!X3-'Growth forecasts'!W3)*'Feeder inputs'!$H2+('Growth forecasts'!X24-'Growth forecasts'!W24)*'Feeder inputs'!$I2</f>
        <v>0.35821419215893879</v>
      </c>
      <c r="Y4" s="32">
        <f>('Growth forecasts'!Y3-'Growth forecasts'!X3)*'Feeder inputs'!$H2+('Growth forecasts'!Y24-'Growth forecasts'!X24)*'Feeder inputs'!$I2</f>
        <v>0.36757362528012427</v>
      </c>
      <c r="Z4" s="32">
        <f>('Growth forecasts'!Z3-'Growth forecasts'!Y3)*'Feeder inputs'!$H2+('Growth forecasts'!Z24-'Growth forecasts'!Y24)*'Feeder inputs'!$I2</f>
        <v>0.37717760200194572</v>
      </c>
      <c r="AA4" s="32">
        <f>('Growth forecasts'!AA3-'Growth forecasts'!Z3)*'Feeder inputs'!$H2+('Growth forecasts'!AA24-'Growth forecasts'!Z24)*'Feeder inputs'!$I2</f>
        <v>0.38703251176827713</v>
      </c>
      <c r="AB4" s="32">
        <f>('Growth forecasts'!AB3-'Growth forecasts'!AA3)*'Feeder inputs'!$H2+('Growth forecasts'!AB24-'Growth forecasts'!AA24)*'Feeder inputs'!$I2</f>
        <v>0.3971449109666092</v>
      </c>
      <c r="AC4" s="32">
        <f>('Growth forecasts'!AC3-'Growth forecasts'!AB3)*'Feeder inputs'!$H2+('Growth forecasts'!AC24-'Growth forecasts'!AB24)*'Feeder inputs'!$I2</f>
        <v>0.40752152728995572</v>
      </c>
      <c r="AD4" s="32">
        <f>('Growth forecasts'!AD3-'Growth forecasts'!AC3)*'Feeder inputs'!$H2+('Growth forecasts'!AD24-'Growth forecasts'!AC24)*'Feeder inputs'!$I2</f>
        <v>0.41816926421273104</v>
      </c>
      <c r="AE4" s="32">
        <f>('Growth forecasts'!AE3-'Growth forecasts'!AD3)*'Feeder inputs'!$H2+('Growth forecasts'!AE24-'Growth forecasts'!AD24)*'Feeder inputs'!$I2</f>
        <v>0.42909520558357839</v>
      </c>
      <c r="AF4" s="32">
        <f>('Growth forecasts'!AF3-'Growth forecasts'!AE3)*'Feeder inputs'!$H2+('Growth forecasts'!AF24-'Growth forecasts'!AE24)*'Feeder inputs'!$I2</f>
        <v>0.44030662033818668</v>
      </c>
      <c r="AG4" s="30"/>
    </row>
    <row r="5" spans="2:33" x14ac:dyDescent="0.35">
      <c r="B5" s="33" t="s">
        <v>16</v>
      </c>
      <c r="C5" t="s">
        <v>58</v>
      </c>
      <c r="D5">
        <f>'Feeder inputs'!F3</f>
        <v>60.73</v>
      </c>
      <c r="E5" s="32">
        <f>('Growth forecasts'!E4-'Growth forecasts'!D4)*'Feeder inputs'!$H3+('Growth forecasts'!E25-'Growth forecasts'!D25)*'Feeder inputs'!$I3</f>
        <v>12.475301537925041</v>
      </c>
      <c r="F5" s="32">
        <f>('Growth forecasts'!F4-'Growth forecasts'!E4)*'Feeder inputs'!$H3+('Growth forecasts'!F25-'Growth forecasts'!E25)*'Feeder inputs'!$I3</f>
        <v>13.64408477690348</v>
      </c>
      <c r="G5" s="32">
        <f>('Growth forecasts'!G4-'Growth forecasts'!F4)*'Feeder inputs'!$H3+('Growth forecasts'!G25-'Growth forecasts'!F25)*'Feeder inputs'!$I3</f>
        <v>8.5475223432486853</v>
      </c>
      <c r="H5" s="32">
        <f>('Growth forecasts'!H4-'Growth forecasts'!G4)*'Feeder inputs'!$H3+('Growth forecasts'!H25-'Growth forecasts'!G25)*'Feeder inputs'!$I3</f>
        <v>8.8639290355082139</v>
      </c>
      <c r="I5" s="32">
        <f>('Growth forecasts'!I4-'Growth forecasts'!H4)*'Feeder inputs'!$H3+('Growth forecasts'!I25-'Growth forecasts'!H25)*'Feeder inputs'!$I3</f>
        <v>8.6460108500065722</v>
      </c>
      <c r="J5" s="32">
        <f>('Growth forecasts'!J4-'Growth forecasts'!I4)*'Feeder inputs'!$H3+('Growth forecasts'!J25-'Growth forecasts'!I25)*'Feeder inputs'!$I3</f>
        <v>8.531144134035392</v>
      </c>
      <c r="K5" s="32">
        <f>('Growth forecasts'!K4-'Growth forecasts'!J4)*'Feeder inputs'!$H3+('Growth forecasts'!K25-'Growth forecasts'!J25)*'Feeder inputs'!$I3</f>
        <v>8.5494160440221858</v>
      </c>
      <c r="L5" s="32">
        <f>('Growth forecasts'!L4-'Growth forecasts'!K4)*'Feeder inputs'!$H3+('Growth forecasts'!L25-'Growth forecasts'!K25)*'Feeder inputs'!$I3</f>
        <v>8.2560372013479668</v>
      </c>
      <c r="M5" s="32">
        <f>('Growth forecasts'!M4-'Growth forecasts'!L4)*'Feeder inputs'!$H3+('Growth forecasts'!M25-'Growth forecasts'!L25)*'Feeder inputs'!$I3</f>
        <v>8.0899389585936134</v>
      </c>
      <c r="N5" s="32">
        <f>('Growth forecasts'!N4-'Growth forecasts'!M4)*'Feeder inputs'!$H3+('Growth forecasts'!N25-'Growth forecasts'!M25)*'Feeder inputs'!$I3</f>
        <v>8.4935253212801705</v>
      </c>
      <c r="O5" s="32">
        <f>('Growth forecasts'!O4-'Growth forecasts'!N4)*'Feeder inputs'!$H3+('Growth forecasts'!O25-'Growth forecasts'!N25)*'Feeder inputs'!$I3</f>
        <v>9.051319232895354</v>
      </c>
      <c r="P5" s="32">
        <f>('Growth forecasts'!P4-'Growth forecasts'!O4)*'Feeder inputs'!$H3+('Growth forecasts'!P25-'Growth forecasts'!O25)*'Feeder inputs'!$I3</f>
        <v>9.702821824167799</v>
      </c>
      <c r="Q5" s="32">
        <f>('Growth forecasts'!Q4-'Growth forecasts'!P4)*'Feeder inputs'!$H3+('Growth forecasts'!Q25-'Growth forecasts'!P25)*'Feeder inputs'!$I3</f>
        <v>9.7378330810295708</v>
      </c>
      <c r="R5" s="32">
        <f>('Growth forecasts'!R4-'Growth forecasts'!Q4)*'Feeder inputs'!$H3+('Growth forecasts'!R25-'Growth forecasts'!Q25)*'Feeder inputs'!$I3</f>
        <v>9.1335622772380738</v>
      </c>
      <c r="S5" s="32">
        <f>('Growth forecasts'!S4-'Growth forecasts'!R4)*'Feeder inputs'!$H3+('Growth forecasts'!S25-'Growth forecasts'!R25)*'Feeder inputs'!$I3</f>
        <v>8.5253935063790536</v>
      </c>
      <c r="T5" s="32">
        <f>('Growth forecasts'!T4-'Growth forecasts'!S4)*'Feeder inputs'!$H3+('Growth forecasts'!T25-'Growth forecasts'!S25)*'Feeder inputs'!$I3</f>
        <v>7.9930857845357473</v>
      </c>
      <c r="U5" s="32">
        <f>('Growth forecasts'!U4-'Growth forecasts'!T4)*'Feeder inputs'!$H3+('Growth forecasts'!U25-'Growth forecasts'!T25)*'Feeder inputs'!$I3</f>
        <v>7.501894485167572</v>
      </c>
      <c r="V5" s="32">
        <f>('Growth forecasts'!V4-'Growth forecasts'!U4)*'Feeder inputs'!$H3+('Growth forecasts'!V25-'Growth forecasts'!U25)*'Feeder inputs'!$I3</f>
        <v>7.0586221374799116</v>
      </c>
      <c r="W5" s="32">
        <f>('Growth forecasts'!W4-'Growth forecasts'!V4)*'Feeder inputs'!$H3+('Growth forecasts'!W25-'Growth forecasts'!V25)*'Feeder inputs'!$I3</f>
        <v>7.2891798231996745</v>
      </c>
      <c r="X5" s="32">
        <f>('Growth forecasts'!X4-'Growth forecasts'!W4)*'Feeder inputs'!$H3+('Growth forecasts'!X25-'Growth forecasts'!W25)*'Feeder inputs'!$I3</f>
        <v>7.5276818054182222</v>
      </c>
      <c r="Y5" s="32">
        <f>('Growth forecasts'!Y4-'Growth forecasts'!X4)*'Feeder inputs'!$H3+('Growth forecasts'!Y25-'Growth forecasts'!X25)*'Feeder inputs'!$I3</f>
        <v>7.7744155897762894</v>
      </c>
      <c r="Z5" s="32">
        <f>('Growth forecasts'!Z4-'Growth forecasts'!Y4)*'Feeder inputs'!$H3+('Growth forecasts'!Z25-'Growth forecasts'!Y25)*'Feeder inputs'!$I3</f>
        <v>8.0296795214591334</v>
      </c>
      <c r="AA5" s="32">
        <f>('Growth forecasts'!AA4-'Growth forecasts'!Z4)*'Feeder inputs'!$H3+('Growth forecasts'!AA25-'Growth forecasts'!Z25)*'Feeder inputs'!$I3</f>
        <v>8.2937832069323107</v>
      </c>
      <c r="AB5" s="32">
        <f>('Growth forecasts'!AB4-'Growth forecasts'!AA4)*'Feeder inputs'!$H3+('Growth forecasts'!AB25-'Growth forecasts'!AA25)*'Feeder inputs'!$I3</f>
        <v>8.5670479524628966</v>
      </c>
      <c r="AC5" s="32">
        <f>('Growth forecasts'!AC4-'Growth forecasts'!AB4)*'Feeder inputs'!$H3+('Growth forecasts'!AC25-'Growth forecasts'!AB25)*'Feeder inputs'!$I3</f>
        <v>8.8498072201049354</v>
      </c>
      <c r="AD5" s="32">
        <f>('Growth forecasts'!AD4-'Growth forecasts'!AC4)*'Feeder inputs'!$H3+('Growth forecasts'!AD25-'Growth forecasts'!AC25)*'Feeder inputs'!$I3</f>
        <v>9.142407101854964</v>
      </c>
      <c r="AE5" s="32">
        <f>('Growth forecasts'!AE4-'Growth forecasts'!AD4)*'Feeder inputs'!$H3+('Growth forecasts'!AE25-'Growth forecasts'!AD25)*'Feeder inputs'!$I3</f>
        <v>9.4452068127131596</v>
      </c>
      <c r="AF5" s="32">
        <f>('Growth forecasts'!AF4-'Growth forecasts'!AE4)*'Feeder inputs'!$H3+('Growth forecasts'!AF25-'Growth forecasts'!AE25)*'Feeder inputs'!$I3</f>
        <v>9.7585792034153869</v>
      </c>
      <c r="AG5" s="30"/>
    </row>
    <row r="6" spans="2:33" x14ac:dyDescent="0.35">
      <c r="B6" s="33" t="s">
        <v>17</v>
      </c>
      <c r="C6" t="s">
        <v>58</v>
      </c>
      <c r="D6">
        <f>'Feeder inputs'!F4</f>
        <v>50.79</v>
      </c>
      <c r="E6" s="32">
        <f>('Growth forecasts'!E5-'Growth forecasts'!D5)*'Feeder inputs'!$H4+('Growth forecasts'!E26-'Growth forecasts'!D26)*'Feeder inputs'!$I4</f>
        <v>8.5389078925104656</v>
      </c>
      <c r="F6" s="32">
        <f>('Growth forecasts'!F5-'Growth forecasts'!E5)*'Feeder inputs'!$H4+('Growth forecasts'!F26-'Growth forecasts'!E26)*'Feeder inputs'!$I4</f>
        <v>8.5389078925104744</v>
      </c>
      <c r="G6" s="32">
        <f>('Growth forecasts'!G5-'Growth forecasts'!F5)*'Feeder inputs'!$H4+('Growth forecasts'!G26-'Growth forecasts'!F26)*'Feeder inputs'!$I4</f>
        <v>3.8381052383665626</v>
      </c>
      <c r="H6" s="32">
        <f>('Growth forecasts'!H5-'Growth forecasts'!G5)*'Feeder inputs'!$H4+('Growth forecasts'!H26-'Growth forecasts'!G26)*'Feeder inputs'!$I4</f>
        <v>3.7120197067517324</v>
      </c>
      <c r="I6" s="32">
        <f>('Growth forecasts'!I5-'Growth forecasts'!H5)*'Feeder inputs'!$H4+('Growth forecasts'!I26-'Growth forecasts'!H26)*'Feeder inputs'!$I4</f>
        <v>3.6047352802876986</v>
      </c>
      <c r="J6" s="32">
        <f>('Growth forecasts'!J5-'Growth forecasts'!I5)*'Feeder inputs'!$H4+('Growth forecasts'!J26-'Growth forecasts'!I26)*'Feeder inputs'!$I4</f>
        <v>3.5764055969758157</v>
      </c>
      <c r="K6" s="32">
        <f>('Growth forecasts'!K5-'Growth forecasts'!J5)*'Feeder inputs'!$H4+('Growth forecasts'!K26-'Growth forecasts'!J26)*'Feeder inputs'!$I4</f>
        <v>3.6043390638007722</v>
      </c>
      <c r="L6" s="32">
        <f>('Growth forecasts'!L5-'Growth forecasts'!K5)*'Feeder inputs'!$H4+('Growth forecasts'!L26-'Growth forecasts'!K26)*'Feeder inputs'!$I4</f>
        <v>3.4865804210111406</v>
      </c>
      <c r="M6" s="32">
        <f>('Growth forecasts'!M5-'Growth forecasts'!L5)*'Feeder inputs'!$H4+('Growth forecasts'!M26-'Growth forecasts'!L26)*'Feeder inputs'!$I4</f>
        <v>3.4200337955593341</v>
      </c>
      <c r="N6" s="32">
        <f>('Growth forecasts'!N5-'Growth forecasts'!M5)*'Feeder inputs'!$H4+('Growth forecasts'!N26-'Growth forecasts'!M26)*'Feeder inputs'!$I4</f>
        <v>3.6008987790898317</v>
      </c>
      <c r="O6" s="32">
        <f>('Growth forecasts'!O5-'Growth forecasts'!N5)*'Feeder inputs'!$H4+('Growth forecasts'!O26-'Growth forecasts'!N26)*'Feeder inputs'!$I4</f>
        <v>3.8363127609889425</v>
      </c>
      <c r="P6" s="32">
        <f>('Growth forecasts'!P5-'Growth forecasts'!O5)*'Feeder inputs'!$H4+('Growth forecasts'!P26-'Growth forecasts'!O26)*'Feeder inputs'!$I4</f>
        <v>4.1011604598287121</v>
      </c>
      <c r="Q6" s="32">
        <f>('Growth forecasts'!Q5-'Growth forecasts'!P5)*'Feeder inputs'!$H4+('Growth forecasts'!Q26-'Growth forecasts'!P26)*'Feeder inputs'!$I4</f>
        <v>4.1158309837708629</v>
      </c>
      <c r="R6" s="32">
        <f>('Growth forecasts'!R5-'Growth forecasts'!Q5)*'Feeder inputs'!$H4+('Growth forecasts'!R26-'Growth forecasts'!Q26)*'Feeder inputs'!$I4</f>
        <v>3.8830871107195719</v>
      </c>
      <c r="S6" s="32">
        <f>('Growth forecasts'!S5-'Growth forecasts'!R5)*'Feeder inputs'!$H4+('Growth forecasts'!S26-'Growth forecasts'!R26)*'Feeder inputs'!$I4</f>
        <v>3.6508333197762965</v>
      </c>
      <c r="T6" s="32">
        <f>('Growth forecasts'!T5-'Growth forecasts'!S5)*'Feeder inputs'!$H4+('Growth forecasts'!T26-'Growth forecasts'!S26)*'Feeder inputs'!$I4</f>
        <v>3.4380853769397746</v>
      </c>
      <c r="U6" s="32">
        <f>('Growth forecasts'!U5-'Growth forecasts'!T5)*'Feeder inputs'!$H4+('Growth forecasts'!U26-'Growth forecasts'!T26)*'Feeder inputs'!$I4</f>
        <v>3.2396762898701681</v>
      </c>
      <c r="V6" s="32">
        <f>('Growth forecasts'!V5-'Growth forecasts'!U5)*'Feeder inputs'!$H4+('Growth forecasts'!V26-'Growth forecasts'!U26)*'Feeder inputs'!$I4</f>
        <v>3.061837874378277</v>
      </c>
      <c r="W6" s="32">
        <f>('Growth forecasts'!W5-'Growth forecasts'!V5)*'Feeder inputs'!$H4+('Growth forecasts'!W26-'Growth forecasts'!V26)*'Feeder inputs'!$I4</f>
        <v>3.1418376829856243</v>
      </c>
      <c r="X6" s="32">
        <f>('Growth forecasts'!X5-'Growth forecasts'!W5)*'Feeder inputs'!$H4+('Growth forecasts'!X26-'Growth forecasts'!W26)*'Feeder inputs'!$I4</f>
        <v>3.2239277294304536</v>
      </c>
      <c r="Y6" s="32">
        <f>('Growth forecasts'!Y5-'Growth forecasts'!X5)*'Feeder inputs'!$H4+('Growth forecasts'!Y26-'Growth forecasts'!X26)*'Feeder inputs'!$I4</f>
        <v>3.3081626275211029</v>
      </c>
      <c r="Z6" s="32">
        <f>('Growth forecasts'!Z5-'Growth forecasts'!Y5)*'Feeder inputs'!$H4+('Growth forecasts'!Z26-'Growth forecasts'!Y26)*'Feeder inputs'!$I4</f>
        <v>3.3945984180174982</v>
      </c>
      <c r="AA6" s="32">
        <f>('Growth forecasts'!AA5-'Growth forecasts'!Z5)*'Feeder inputs'!$H4+('Growth forecasts'!AA26-'Growth forecasts'!Z26)*'Feeder inputs'!$I4</f>
        <v>3.4832926059144853</v>
      </c>
      <c r="AB6" s="32">
        <f>('Growth forecasts'!AB5-'Growth forecasts'!AA5)*'Feeder inputs'!$H4+('Growth forecasts'!AB26-'Growth forecasts'!AA26)*'Feeder inputs'!$I4</f>
        <v>3.5743041986994761</v>
      </c>
      <c r="AC6" s="32">
        <f>('Growth forecasts'!AC5-'Growth forecasts'!AB5)*'Feeder inputs'!$H4+('Growth forecasts'!AC26-'Growth forecasts'!AB26)*'Feeder inputs'!$I4</f>
        <v>3.667693745609597</v>
      </c>
      <c r="AD6" s="32">
        <f>('Growth forecasts'!AD5-'Growth forecasts'!AC5)*'Feeder inputs'!$H4+('Growth forecasts'!AD26-'Growth forecasts'!AC26)*'Feeder inputs'!$I4</f>
        <v>3.7635233779145771</v>
      </c>
      <c r="AE6" s="32">
        <f>('Growth forecasts'!AE5-'Growth forecasts'!AD5)*'Feeder inputs'!$H4+('Growth forecasts'!AE26-'Growth forecasts'!AD26)*'Feeder inputs'!$I4</f>
        <v>3.8618568502522166</v>
      </c>
      <c r="AF6" s="32">
        <f>('Growth forecasts'!AF5-'Growth forecasts'!AE5)*'Feeder inputs'!$H4+('Growth forecasts'!AF26-'Growth forecasts'!AE26)*'Feeder inputs'!$I4</f>
        <v>3.9627595830436668</v>
      </c>
      <c r="AG6" s="30"/>
    </row>
    <row r="7" spans="2:33" x14ac:dyDescent="0.35">
      <c r="B7" s="33" t="s">
        <v>18</v>
      </c>
      <c r="C7" t="s">
        <v>58</v>
      </c>
      <c r="D7">
        <f>'Feeder inputs'!F5</f>
        <v>10</v>
      </c>
      <c r="E7" s="32">
        <f>('Growth forecasts'!E6-'Growth forecasts'!D6)*'Feeder inputs'!$H5+('Growth forecasts'!E27-'Growth forecasts'!D27)*'Feeder inputs'!$I5</f>
        <v>1.0900910145777489</v>
      </c>
      <c r="F7" s="32">
        <f>('Growth forecasts'!F6-'Growth forecasts'!E6)*'Feeder inputs'!$H5+('Growth forecasts'!F27-'Growth forecasts'!E27)*'Feeder inputs'!$I5</f>
        <v>2.2588742535561694</v>
      </c>
      <c r="G7" s="32">
        <f>('Growth forecasts'!G6-'Growth forecasts'!F6)*'Feeder inputs'!$H5+('Growth forecasts'!G27-'Growth forecasts'!F27)*'Feeder inputs'!$I5</f>
        <v>3.4300486920932567</v>
      </c>
      <c r="H7" s="32">
        <f>('Growth forecasts'!H6-'Growth forecasts'!G6)*'Feeder inputs'!$H5+('Growth forecasts'!H27-'Growth forecasts'!G27)*'Feeder inputs'!$I5</f>
        <v>3.9145694265059108</v>
      </c>
      <c r="I7" s="32">
        <f>('Growth forecasts'!I6-'Growth forecasts'!H6)*'Feeder inputs'!$H5+('Growth forecasts'!I27-'Growth forecasts'!H27)*'Feeder inputs'!$I5</f>
        <v>3.8396971429563065</v>
      </c>
      <c r="J7" s="32">
        <f>('Growth forecasts'!J6-'Growth forecasts'!I6)*'Feeder inputs'!$H5+('Growth forecasts'!J27-'Growth forecasts'!I27)*'Feeder inputs'!$I5</f>
        <v>3.7626033380676436</v>
      </c>
      <c r="K7" s="32">
        <f>('Growth forecasts'!K6-'Growth forecasts'!J6)*'Feeder inputs'!$H5+('Growth forecasts'!K27-'Growth forecasts'!J27)*'Feeder inputs'!$I5</f>
        <v>3.7436306256211385</v>
      </c>
      <c r="L7" s="32">
        <f>('Growth forecasts'!L6-'Growth forecasts'!K6)*'Feeder inputs'!$H5+('Growth forecasts'!L27-'Growth forecasts'!K27)*'Feeder inputs'!$I5</f>
        <v>3.6072633066664341</v>
      </c>
      <c r="M7" s="32">
        <f>('Growth forecasts'!M6-'Growth forecasts'!L6)*'Feeder inputs'!$H5+('Growth forecasts'!M27-'Growth forecasts'!L27)*'Feeder inputs'!$I5</f>
        <v>3.5298938978478347</v>
      </c>
      <c r="N7" s="32">
        <f>('Growth forecasts'!N6-'Growth forecasts'!M6)*'Feeder inputs'!$H5+('Growth forecasts'!N27-'Growth forecasts'!M27)*'Feeder inputs'!$I5</f>
        <v>3.6923269491603889</v>
      </c>
      <c r="O7" s="32">
        <f>('Growth forecasts'!O6-'Growth forecasts'!N6)*'Feeder inputs'!$H5+('Growth forecasts'!O27-'Growth forecasts'!N27)*'Feeder inputs'!$I5</f>
        <v>3.93623555157677</v>
      </c>
      <c r="P7" s="32">
        <f>('Growth forecasts'!P6-'Growth forecasts'!O6)*'Feeder inputs'!$H5+('Growth forecasts'!P27-'Growth forecasts'!O27)*'Feeder inputs'!$I5</f>
        <v>4.234607877729534</v>
      </c>
      <c r="Q7" s="32">
        <f>('Growth forecasts'!Q6-'Growth forecasts'!P6)*'Feeder inputs'!$H5+('Growth forecasts'!Q27-'Growth forecasts'!P27)*'Feeder inputs'!$I5</f>
        <v>4.2500584360017477</v>
      </c>
      <c r="R7" s="32">
        <f>('Growth forecasts'!R6-'Growth forecasts'!Q6)*'Feeder inputs'!$H5+('Growth forecasts'!R27-'Growth forecasts'!Q27)*'Feeder inputs'!$I5</f>
        <v>3.9561127962786387</v>
      </c>
      <c r="S7" s="32">
        <f>('Growth forecasts'!S6-'Growth forecasts'!R6)*'Feeder inputs'!$H5+('Growth forecasts'!S27-'Growth forecasts'!R27)*'Feeder inputs'!$I5</f>
        <v>3.6576157466773189</v>
      </c>
      <c r="T7" s="32">
        <f>('Growth forecasts'!T6-'Growth forecasts'!S6)*'Feeder inputs'!$H5+('Growth forecasts'!T27-'Growth forecasts'!S27)*'Feeder inputs'!$I5</f>
        <v>3.4089719486160419</v>
      </c>
      <c r="U7" s="32">
        <f>('Growth forecasts'!U6-'Growth forecasts'!T6)*'Feeder inputs'!$H5+('Growth forecasts'!U27-'Growth forecasts'!T27)*'Feeder inputs'!$I5</f>
        <v>3.1823260986740145</v>
      </c>
      <c r="V7" s="32">
        <f>('Growth forecasts'!V6-'Growth forecasts'!U6)*'Feeder inputs'!$H5+('Growth forecasts'!V27-'Growth forecasts'!U27)*'Feeder inputs'!$I5</f>
        <v>2.9761716383088697</v>
      </c>
      <c r="W7" s="32">
        <f>('Growth forecasts'!W6-'Growth forecasts'!V6)*'Feeder inputs'!$H5+('Growth forecasts'!W27-'Growth forecasts'!V27)*'Feeder inputs'!$I5</f>
        <v>3.1000629125521755</v>
      </c>
      <c r="X7" s="32">
        <f>('Growth forecasts'!X6-'Growth forecasts'!W6)*'Feeder inputs'!$H5+('Growth forecasts'!X27-'Growth forecasts'!W27)*'Feeder inputs'!$I5</f>
        <v>3.2291114995109389</v>
      </c>
      <c r="Y7" s="32">
        <f>('Growth forecasts'!Y6-'Growth forecasts'!X6)*'Feeder inputs'!$H5+('Growth forecasts'!Y27-'Growth forecasts'!X27)*'Feeder inputs'!$I5</f>
        <v>3.3635320864148071</v>
      </c>
      <c r="Z7" s="32">
        <f>('Growth forecasts'!Z6-'Growth forecasts'!Y6)*'Feeder inputs'!$H5+('Growth forecasts'!Z27-'Growth forecasts'!Y27)*'Feeder inputs'!$I5</f>
        <v>3.5035482974358025</v>
      </c>
      <c r="AA7" s="32">
        <f>('Growth forecasts'!AA6-'Growth forecasts'!Z6)*'Feeder inputs'!$H5+('Growth forecasts'!AA27-'Growth forecasts'!Z27)*'Feeder inputs'!$I5</f>
        <v>3.6493930657129852</v>
      </c>
      <c r="AB7" s="32">
        <f>('Growth forecasts'!AB6-'Growth forecasts'!AA6)*'Feeder inputs'!$H5+('Growth forecasts'!AB27-'Growth forecasts'!AA27)*'Feeder inputs'!$I5</f>
        <v>3.8013090208635951</v>
      </c>
      <c r="AC7" s="32">
        <f>('Growth forecasts'!AC6-'Growth forecasts'!AB6)*'Feeder inputs'!$H5+('Growth forecasts'!AC27-'Growth forecasts'!AB27)*'Feeder inputs'!$I5</f>
        <v>3.9595488926254845</v>
      </c>
      <c r="AD7" s="32">
        <f>('Growth forecasts'!AD6-'Growth forecasts'!AC6)*'Feeder inputs'!$H5+('Growth forecasts'!AD27-'Growth forecasts'!AC27)*'Feeder inputs'!$I5</f>
        <v>4.1243759313021826</v>
      </c>
      <c r="AE7" s="32">
        <f>('Growth forecasts'!AE6-'Growth forecasts'!AD6)*'Feeder inputs'!$H5+('Growth forecasts'!AE27-'Growth forecasts'!AD27)*'Feeder inputs'!$I5</f>
        <v>4.2960643457102279</v>
      </c>
      <c r="AF7" s="32">
        <f>('Growth forecasts'!AF6-'Growth forecasts'!AE6)*'Feeder inputs'!$H5+('Growth forecasts'!AF27-'Growth forecasts'!AE27)*'Feeder inputs'!$I5</f>
        <v>4.4748997593571644</v>
      </c>
      <c r="AG7" s="30"/>
    </row>
    <row r="8" spans="2:33" x14ac:dyDescent="0.35">
      <c r="B8" s="33" t="s">
        <v>19</v>
      </c>
      <c r="C8" t="s">
        <v>58</v>
      </c>
      <c r="D8">
        <f>'Feeder inputs'!F6</f>
        <v>22.32</v>
      </c>
      <c r="E8" s="32">
        <f>('Growth forecasts'!E7-'Growth forecasts'!D7)*'Feeder inputs'!$H6+('Growth forecasts'!E28-'Growth forecasts'!D28)*'Feeder inputs'!$I6</f>
        <v>7.5901403488981956</v>
      </c>
      <c r="F8" s="32">
        <f>('Growth forecasts'!F7-'Growth forecasts'!E7)*'Feeder inputs'!$H6+('Growth forecasts'!F28-'Growth forecasts'!E28)*'Feeder inputs'!$I6</f>
        <v>7.5901403488982044</v>
      </c>
      <c r="G8" s="32">
        <f>('Growth forecasts'!G7-'Growth forecasts'!F7)*'Feeder inputs'!$H6+('Growth forecasts'!G28-'Growth forecasts'!F28)*'Feeder inputs'!$I6</f>
        <v>3.4116491007702798</v>
      </c>
      <c r="H8" s="32">
        <f>('Growth forecasts'!H7-'Growth forecasts'!G7)*'Feeder inputs'!$H6+('Growth forecasts'!H28-'Growth forecasts'!G28)*'Feeder inputs'!$I6</f>
        <v>3.2995730726682027</v>
      </c>
      <c r="I8" s="32">
        <f>('Growth forecasts'!I7-'Growth forecasts'!H7)*'Feeder inputs'!$H6+('Growth forecasts'!I28-'Growth forecasts'!H28)*'Feeder inputs'!$I6</f>
        <v>3.2042091380335069</v>
      </c>
      <c r="J8" s="32">
        <f>('Growth forecasts'!J7-'Growth forecasts'!I7)*'Feeder inputs'!$H6+('Growth forecasts'!J28-'Growth forecasts'!I28)*'Feeder inputs'!$I6</f>
        <v>3.1790271973118411</v>
      </c>
      <c r="K8" s="32">
        <f>('Growth forecasts'!K7-'Growth forecasts'!J7)*'Feeder inputs'!$H6+('Growth forecasts'!K28-'Growth forecasts'!J28)*'Feeder inputs'!$I6</f>
        <v>3.2038569456006982</v>
      </c>
      <c r="L8" s="32">
        <f>('Growth forecasts'!L7-'Growth forecasts'!K7)*'Feeder inputs'!$H6+('Growth forecasts'!L28-'Growth forecasts'!K28)*'Feeder inputs'!$I6</f>
        <v>3.0991825964543551</v>
      </c>
      <c r="M8" s="32">
        <f>('Growth forecasts'!M7-'Growth forecasts'!L7)*'Feeder inputs'!$H6+('Growth forecasts'!M28-'Growth forecasts'!L28)*'Feeder inputs'!$I6</f>
        <v>3.0400300404971858</v>
      </c>
      <c r="N8" s="32">
        <f>('Growth forecasts'!N7-'Growth forecasts'!M7)*'Feeder inputs'!$H6+('Growth forecasts'!N28-'Growth forecasts'!M28)*'Feeder inputs'!$I6</f>
        <v>3.2007989147465299</v>
      </c>
      <c r="O8" s="32">
        <f>('Growth forecasts'!O7-'Growth forecasts'!N7)*'Feeder inputs'!$H6+('Growth forecasts'!O28-'Growth forecasts'!N28)*'Feeder inputs'!$I6</f>
        <v>3.4100557875457227</v>
      </c>
      <c r="P8" s="32">
        <f>('Growth forecasts'!P7-'Growth forecasts'!O7)*'Feeder inputs'!$H6+('Growth forecasts'!P28-'Growth forecasts'!O28)*'Feeder inputs'!$I6</f>
        <v>3.6454759642921886</v>
      </c>
      <c r="Q8" s="32">
        <f>('Growth forecasts'!Q7-'Growth forecasts'!P7)*'Feeder inputs'!$H6+('Growth forecasts'!Q28-'Growth forecasts'!P28)*'Feeder inputs'!$I6</f>
        <v>3.6585164300185546</v>
      </c>
      <c r="R8" s="32">
        <f>('Growth forecasts'!R7-'Growth forecasts'!Q7)*'Feeder inputs'!$H6+('Growth forecasts'!R28-'Growth forecasts'!Q28)*'Feeder inputs'!$I6</f>
        <v>3.4516329873062901</v>
      </c>
      <c r="S8" s="32">
        <f>('Growth forecasts'!S7-'Growth forecasts'!R7)*'Feeder inputs'!$H6+('Growth forecasts'!S28-'Growth forecasts'!R28)*'Feeder inputs'!$I6</f>
        <v>3.2451851731344838</v>
      </c>
      <c r="T8" s="32">
        <f>('Growth forecasts'!T7-'Growth forecasts'!S7)*'Feeder inputs'!$H6+('Growth forecasts'!T28-'Growth forecasts'!S28)*'Feeder inputs'!$I6</f>
        <v>3.0560758906131369</v>
      </c>
      <c r="U8" s="32">
        <f>('Growth forecasts'!U7-'Growth forecasts'!T7)*'Feeder inputs'!$H6+('Growth forecasts'!U28-'Growth forecasts'!T28)*'Feeder inputs'!$I6</f>
        <v>2.8797122576623657</v>
      </c>
      <c r="V8" s="32">
        <f>('Growth forecasts'!V7-'Growth forecasts'!U7)*'Feeder inputs'!$H6+('Growth forecasts'!V28-'Growth forecasts'!U28)*'Feeder inputs'!$I6</f>
        <v>2.7216336661140339</v>
      </c>
      <c r="W8" s="32">
        <f>('Growth forecasts'!W7-'Growth forecasts'!V7)*'Feeder inputs'!$H6+('Growth forecasts'!W28-'Growth forecasts'!V28)*'Feeder inputs'!$I6</f>
        <v>2.7927446070983386</v>
      </c>
      <c r="X8" s="32">
        <f>('Growth forecasts'!X7-'Growth forecasts'!W7)*'Feeder inputs'!$H6+('Growth forecasts'!X28-'Growth forecasts'!W28)*'Feeder inputs'!$I6</f>
        <v>2.8657135372715103</v>
      </c>
      <c r="Y8" s="32">
        <f>('Growth forecasts'!Y7-'Growth forecasts'!X7)*'Feeder inputs'!$H6+('Growth forecasts'!Y28-'Growth forecasts'!X28)*'Feeder inputs'!$I6</f>
        <v>2.9405890022409942</v>
      </c>
      <c r="Z8" s="32">
        <f>('Growth forecasts'!Z7-'Growth forecasts'!Y7)*'Feeder inputs'!$H6+('Growth forecasts'!Z28-'Growth forecasts'!Y28)*'Feeder inputs'!$I6</f>
        <v>3.0174208160155658</v>
      </c>
      <c r="AA8" s="32">
        <f>('Growth forecasts'!AA7-'Growth forecasts'!Z7)*'Feeder inputs'!$H6+('Growth forecasts'!AA28-'Growth forecasts'!Z28)*'Feeder inputs'!$I6</f>
        <v>3.0962600941462171</v>
      </c>
      <c r="AB8" s="32">
        <f>('Growth forecasts'!AB7-'Growth forecasts'!AA7)*'Feeder inputs'!$H6+('Growth forecasts'!AB28-'Growth forecasts'!AA28)*'Feeder inputs'!$I6</f>
        <v>3.1771592877328736</v>
      </c>
      <c r="AC8" s="32">
        <f>('Growth forecasts'!AC7-'Growth forecasts'!AB7)*'Feeder inputs'!$H6+('Growth forecasts'!AC28-'Growth forecasts'!AB28)*'Feeder inputs'!$I6</f>
        <v>3.2601722183196458</v>
      </c>
      <c r="AD8" s="32">
        <f>('Growth forecasts'!AD7-'Growth forecasts'!AC7)*'Feeder inputs'!$H6+('Growth forecasts'!AD28-'Growth forecasts'!AC28)*'Feeder inputs'!$I6</f>
        <v>3.3453541137018483</v>
      </c>
      <c r="AE8" s="32">
        <f>('Growth forecasts'!AE7-'Growth forecasts'!AD7)*'Feeder inputs'!$H6+('Growth forecasts'!AE28-'Growth forecasts'!AD28)*'Feeder inputs'!$I6</f>
        <v>3.4327616446686271</v>
      </c>
      <c r="AF8" s="32">
        <f>('Growth forecasts'!AF7-'Growth forecasts'!AE7)*'Feeder inputs'!$H6+('Growth forecasts'!AF28-'Growth forecasts'!AE28)*'Feeder inputs'!$I6</f>
        <v>3.5224529627054935</v>
      </c>
      <c r="AG8" s="30"/>
    </row>
    <row r="9" spans="2:33" x14ac:dyDescent="0.35">
      <c r="B9" s="33" t="s">
        <v>20</v>
      </c>
      <c r="C9" t="s">
        <v>58</v>
      </c>
      <c r="D9">
        <f>'Feeder inputs'!F7</f>
        <v>50.49</v>
      </c>
      <c r="E9" s="32">
        <f>('Growth forecasts'!E8-'Growth forecasts'!D8)*'Feeder inputs'!$H7+('Growth forecasts'!E29-'Growth forecasts'!D29)*'Feeder inputs'!$I7</f>
        <v>8.5389078925104656</v>
      </c>
      <c r="F9" s="32">
        <f>('Growth forecasts'!F8-'Growth forecasts'!E8)*'Feeder inputs'!$H7+('Growth forecasts'!F29-'Growth forecasts'!E29)*'Feeder inputs'!$I7</f>
        <v>8.5389078925104744</v>
      </c>
      <c r="G9" s="32">
        <f>('Growth forecasts'!G8-'Growth forecasts'!F8)*'Feeder inputs'!$H7+('Growth forecasts'!G29-'Growth forecasts'!F29)*'Feeder inputs'!$I7</f>
        <v>3.8381052383665626</v>
      </c>
      <c r="H9" s="32">
        <f>('Growth forecasts'!H8-'Growth forecasts'!G8)*'Feeder inputs'!$H7+('Growth forecasts'!H29-'Growth forecasts'!G29)*'Feeder inputs'!$I7</f>
        <v>3.7120197067517324</v>
      </c>
      <c r="I9" s="32">
        <f>('Growth forecasts'!I8-'Growth forecasts'!H8)*'Feeder inputs'!$H7+('Growth forecasts'!I29-'Growth forecasts'!H29)*'Feeder inputs'!$I7</f>
        <v>3.6047352802876986</v>
      </c>
      <c r="J9" s="32">
        <f>('Growth forecasts'!J8-'Growth forecasts'!I8)*'Feeder inputs'!$H7+('Growth forecasts'!J29-'Growth forecasts'!I29)*'Feeder inputs'!$I7</f>
        <v>3.5764055969758157</v>
      </c>
      <c r="K9" s="32">
        <f>('Growth forecasts'!K8-'Growth forecasts'!J8)*'Feeder inputs'!$H7+('Growth forecasts'!K29-'Growth forecasts'!J29)*'Feeder inputs'!$I7</f>
        <v>3.6043390638007722</v>
      </c>
      <c r="L9" s="32">
        <f>('Growth forecasts'!L8-'Growth forecasts'!K8)*'Feeder inputs'!$H7+('Growth forecasts'!L29-'Growth forecasts'!K29)*'Feeder inputs'!$I7</f>
        <v>3.4865804210111406</v>
      </c>
      <c r="M9" s="32">
        <f>('Growth forecasts'!M8-'Growth forecasts'!L8)*'Feeder inputs'!$H7+('Growth forecasts'!M29-'Growth forecasts'!L29)*'Feeder inputs'!$I7</f>
        <v>3.4200337955593341</v>
      </c>
      <c r="N9" s="32">
        <f>('Growth forecasts'!N8-'Growth forecasts'!M8)*'Feeder inputs'!$H7+('Growth forecasts'!N29-'Growth forecasts'!M29)*'Feeder inputs'!$I7</f>
        <v>3.6008987790898317</v>
      </c>
      <c r="O9" s="32">
        <f>('Growth forecasts'!O8-'Growth forecasts'!N8)*'Feeder inputs'!$H7+('Growth forecasts'!O29-'Growth forecasts'!N29)*'Feeder inputs'!$I7</f>
        <v>3.8363127609889425</v>
      </c>
      <c r="P9" s="32">
        <f>('Growth forecasts'!P8-'Growth forecasts'!O8)*'Feeder inputs'!$H7+('Growth forecasts'!P29-'Growth forecasts'!O29)*'Feeder inputs'!$I7</f>
        <v>4.1011604598287121</v>
      </c>
      <c r="Q9" s="32">
        <f>('Growth forecasts'!Q8-'Growth forecasts'!P8)*'Feeder inputs'!$H7+('Growth forecasts'!Q29-'Growth forecasts'!P29)*'Feeder inputs'!$I7</f>
        <v>4.1158309837708629</v>
      </c>
      <c r="R9" s="32">
        <f>('Growth forecasts'!R8-'Growth forecasts'!Q8)*'Feeder inputs'!$H7+('Growth forecasts'!R29-'Growth forecasts'!Q29)*'Feeder inputs'!$I7</f>
        <v>3.8830871107195719</v>
      </c>
      <c r="S9" s="32">
        <f>('Growth forecasts'!S8-'Growth forecasts'!R8)*'Feeder inputs'!$H7+('Growth forecasts'!S29-'Growth forecasts'!R29)*'Feeder inputs'!$I7</f>
        <v>3.6508333197762965</v>
      </c>
      <c r="T9" s="32">
        <f>('Growth forecasts'!T8-'Growth forecasts'!S8)*'Feeder inputs'!$H7+('Growth forecasts'!T29-'Growth forecasts'!S29)*'Feeder inputs'!$I7</f>
        <v>3.4380853769397746</v>
      </c>
      <c r="U9" s="32">
        <f>('Growth forecasts'!U8-'Growth forecasts'!T8)*'Feeder inputs'!$H7+('Growth forecasts'!U29-'Growth forecasts'!T29)*'Feeder inputs'!$I7</f>
        <v>3.2396762898701681</v>
      </c>
      <c r="V9" s="32">
        <f>('Growth forecasts'!V8-'Growth forecasts'!U8)*'Feeder inputs'!$H7+('Growth forecasts'!V29-'Growth forecasts'!U29)*'Feeder inputs'!$I7</f>
        <v>3.061837874378277</v>
      </c>
      <c r="W9" s="32">
        <f>('Growth forecasts'!W8-'Growth forecasts'!V8)*'Feeder inputs'!$H7+('Growth forecasts'!W29-'Growth forecasts'!V29)*'Feeder inputs'!$I7</f>
        <v>3.1418376829856243</v>
      </c>
      <c r="X9" s="32">
        <f>('Growth forecasts'!X8-'Growth forecasts'!W8)*'Feeder inputs'!$H7+('Growth forecasts'!X29-'Growth forecasts'!W29)*'Feeder inputs'!$I7</f>
        <v>3.2239277294304536</v>
      </c>
      <c r="Y9" s="32">
        <f>('Growth forecasts'!Y8-'Growth forecasts'!X8)*'Feeder inputs'!$H7+('Growth forecasts'!Y29-'Growth forecasts'!X29)*'Feeder inputs'!$I7</f>
        <v>3.3081626275211029</v>
      </c>
      <c r="Z9" s="32">
        <f>('Growth forecasts'!Z8-'Growth forecasts'!Y8)*'Feeder inputs'!$H7+('Growth forecasts'!Z29-'Growth forecasts'!Y29)*'Feeder inputs'!$I7</f>
        <v>3.3945984180174982</v>
      </c>
      <c r="AA9" s="32">
        <f>('Growth forecasts'!AA8-'Growth forecasts'!Z8)*'Feeder inputs'!$H7+('Growth forecasts'!AA29-'Growth forecasts'!Z29)*'Feeder inputs'!$I7</f>
        <v>3.4832926059144853</v>
      </c>
      <c r="AB9" s="32">
        <f>('Growth forecasts'!AB8-'Growth forecasts'!AA8)*'Feeder inputs'!$H7+('Growth forecasts'!AB29-'Growth forecasts'!AA29)*'Feeder inputs'!$I7</f>
        <v>3.5743041986994761</v>
      </c>
      <c r="AC9" s="32">
        <f>('Growth forecasts'!AC8-'Growth forecasts'!AB8)*'Feeder inputs'!$H7+('Growth forecasts'!AC29-'Growth forecasts'!AB29)*'Feeder inputs'!$I7</f>
        <v>3.667693745609597</v>
      </c>
      <c r="AD9" s="32">
        <f>('Growth forecasts'!AD8-'Growth forecasts'!AC8)*'Feeder inputs'!$H7+('Growth forecasts'!AD29-'Growth forecasts'!AC29)*'Feeder inputs'!$I7</f>
        <v>3.7635233779145771</v>
      </c>
      <c r="AE9" s="32">
        <f>('Growth forecasts'!AE8-'Growth forecasts'!AD8)*'Feeder inputs'!$H7+('Growth forecasts'!AE29-'Growth forecasts'!AD29)*'Feeder inputs'!$I7</f>
        <v>3.8618568502522166</v>
      </c>
      <c r="AF9" s="32">
        <f>('Growth forecasts'!AF8-'Growth forecasts'!AE8)*'Feeder inputs'!$H7+('Growth forecasts'!AF29-'Growth forecasts'!AE29)*'Feeder inputs'!$I7</f>
        <v>3.9627595830436668</v>
      </c>
      <c r="AG9" s="30"/>
    </row>
    <row r="10" spans="2:33" x14ac:dyDescent="0.35">
      <c r="B10" s="33" t="s">
        <v>18</v>
      </c>
      <c r="C10" t="s">
        <v>58</v>
      </c>
      <c r="D10">
        <f>'Feeder inputs'!F8</f>
        <v>61.78</v>
      </c>
      <c r="E10" s="32">
        <f>('Growth forecasts'!E9-'Growth forecasts'!D9)*'Feeder inputs'!$H8+('Growth forecasts'!E30-'Growth forecasts'!D30)*'Feeder inputs'!$I8</f>
        <v>15.180280697796391</v>
      </c>
      <c r="F10" s="32">
        <f>('Growth forecasts'!F9-'Growth forecasts'!E9)*'Feeder inputs'!$H8+('Growth forecasts'!F30-'Growth forecasts'!E30)*'Feeder inputs'!$I8</f>
        <v>15.180280697796409</v>
      </c>
      <c r="G10" s="32">
        <f>('Growth forecasts'!G9-'Growth forecasts'!F9)*'Feeder inputs'!$H8+('Growth forecasts'!G30-'Growth forecasts'!F30)*'Feeder inputs'!$I8</f>
        <v>6.8232982015405597</v>
      </c>
      <c r="H10" s="32">
        <f>('Growth forecasts'!H9-'Growth forecasts'!G9)*'Feeder inputs'!$H8+('Growth forecasts'!H30-'Growth forecasts'!G30)*'Feeder inputs'!$I8</f>
        <v>6.5991461453364053</v>
      </c>
      <c r="I10" s="32">
        <f>('Growth forecasts'!I9-'Growth forecasts'!H9)*'Feeder inputs'!$H8+('Growth forecasts'!I30-'Growth forecasts'!H30)*'Feeder inputs'!$I8</f>
        <v>6.4084182760670139</v>
      </c>
      <c r="J10" s="32">
        <f>('Growth forecasts'!J9-'Growth forecasts'!I9)*'Feeder inputs'!$H8+('Growth forecasts'!J30-'Growth forecasts'!I30)*'Feeder inputs'!$I8</f>
        <v>6.3580543946236823</v>
      </c>
      <c r="K10" s="32">
        <f>('Growth forecasts'!K9-'Growth forecasts'!J9)*'Feeder inputs'!$H8+('Growth forecasts'!K30-'Growth forecasts'!J30)*'Feeder inputs'!$I8</f>
        <v>6.4077138912013965</v>
      </c>
      <c r="L10" s="32">
        <f>('Growth forecasts'!L9-'Growth forecasts'!K9)*'Feeder inputs'!$H8+('Growth forecasts'!L30-'Growth forecasts'!K30)*'Feeder inputs'!$I8</f>
        <v>6.1983651929087102</v>
      </c>
      <c r="M10" s="32">
        <f>('Growth forecasts'!M9-'Growth forecasts'!L9)*'Feeder inputs'!$H8+('Growth forecasts'!M30-'Growth forecasts'!L30)*'Feeder inputs'!$I8</f>
        <v>6.0800600809943717</v>
      </c>
      <c r="N10" s="32">
        <f>('Growth forecasts'!N9-'Growth forecasts'!M9)*'Feeder inputs'!$H8+('Growth forecasts'!N30-'Growth forecasts'!M30)*'Feeder inputs'!$I8</f>
        <v>6.4015978294930598</v>
      </c>
      <c r="O10" s="32">
        <f>('Growth forecasts'!O9-'Growth forecasts'!N9)*'Feeder inputs'!$H8+('Growth forecasts'!O30-'Growth forecasts'!N30)*'Feeder inputs'!$I8</f>
        <v>6.8201115750914454</v>
      </c>
      <c r="P10" s="32">
        <f>('Growth forecasts'!P9-'Growth forecasts'!O9)*'Feeder inputs'!$H8+('Growth forecasts'!P30-'Growth forecasts'!O30)*'Feeder inputs'!$I8</f>
        <v>7.2909519285843771</v>
      </c>
      <c r="Q10" s="32">
        <f>('Growth forecasts'!Q9-'Growth forecasts'!P9)*'Feeder inputs'!$H8+('Growth forecasts'!Q30-'Growth forecasts'!P30)*'Feeder inputs'!$I8</f>
        <v>7.3170328600371093</v>
      </c>
      <c r="R10" s="32">
        <f>('Growth forecasts'!R9-'Growth forecasts'!Q9)*'Feeder inputs'!$H8+('Growth forecasts'!R30-'Growth forecasts'!Q30)*'Feeder inputs'!$I8</f>
        <v>6.9032659746125802</v>
      </c>
      <c r="S10" s="32">
        <f>('Growth forecasts'!S9-'Growth forecasts'!R9)*'Feeder inputs'!$H8+('Growth forecasts'!S30-'Growth forecasts'!R30)*'Feeder inputs'!$I8</f>
        <v>6.4903703462689677</v>
      </c>
      <c r="T10" s="32">
        <f>('Growth forecasts'!T9-'Growth forecasts'!S9)*'Feeder inputs'!$H8+('Growth forecasts'!T30-'Growth forecasts'!S30)*'Feeder inputs'!$I8</f>
        <v>6.1121517812262738</v>
      </c>
      <c r="U10" s="32">
        <f>('Growth forecasts'!U9-'Growth forecasts'!T9)*'Feeder inputs'!$H8+('Growth forecasts'!U30-'Growth forecasts'!T30)*'Feeder inputs'!$I8</f>
        <v>5.7594245153247314</v>
      </c>
      <c r="V10" s="32">
        <f>('Growth forecasts'!V9-'Growth forecasts'!U9)*'Feeder inputs'!$H8+('Growth forecasts'!V30-'Growth forecasts'!U30)*'Feeder inputs'!$I8</f>
        <v>5.4432673322280678</v>
      </c>
      <c r="W10" s="32">
        <f>('Growth forecasts'!W9-'Growth forecasts'!V9)*'Feeder inputs'!$H8+('Growth forecasts'!W30-'Growth forecasts'!V30)*'Feeder inputs'!$I8</f>
        <v>5.5854892141966772</v>
      </c>
      <c r="X10" s="32">
        <f>('Growth forecasts'!X9-'Growth forecasts'!W9)*'Feeder inputs'!$H8+('Growth forecasts'!X30-'Growth forecasts'!W30)*'Feeder inputs'!$I8</f>
        <v>5.7314270745430207</v>
      </c>
      <c r="Y10" s="32">
        <f>('Growth forecasts'!Y9-'Growth forecasts'!X9)*'Feeder inputs'!$H8+('Growth forecasts'!Y30-'Growth forecasts'!X30)*'Feeder inputs'!$I8</f>
        <v>5.8811780044819884</v>
      </c>
      <c r="Z10" s="32">
        <f>('Growth forecasts'!Z9-'Growth forecasts'!Y9)*'Feeder inputs'!$H8+('Growth forecasts'!Z30-'Growth forecasts'!Y30)*'Feeder inputs'!$I8</f>
        <v>6.0348416320311316</v>
      </c>
      <c r="AA10" s="32">
        <f>('Growth forecasts'!AA9-'Growth forecasts'!Z9)*'Feeder inputs'!$H8+('Growth forecasts'!AA30-'Growth forecasts'!Z30)*'Feeder inputs'!$I8</f>
        <v>6.1925201882924341</v>
      </c>
      <c r="AB10" s="32">
        <f>('Growth forecasts'!AB9-'Growth forecasts'!AA9)*'Feeder inputs'!$H8+('Growth forecasts'!AB30-'Growth forecasts'!AA30)*'Feeder inputs'!$I8</f>
        <v>6.3543185754657472</v>
      </c>
      <c r="AC10" s="32">
        <f>('Growth forecasts'!AC9-'Growth forecasts'!AB9)*'Feeder inputs'!$H8+('Growth forecasts'!AC30-'Growth forecasts'!AB30)*'Feeder inputs'!$I8</f>
        <v>6.5203444366392915</v>
      </c>
      <c r="AD10" s="32">
        <f>('Growth forecasts'!AD9-'Growth forecasts'!AC9)*'Feeder inputs'!$H8+('Growth forecasts'!AD30-'Growth forecasts'!AC30)*'Feeder inputs'!$I8</f>
        <v>6.6907082274036966</v>
      </c>
      <c r="AE10" s="32">
        <f>('Growth forecasts'!AE9-'Growth forecasts'!AD9)*'Feeder inputs'!$H8+('Growth forecasts'!AE30-'Growth forecasts'!AD30)*'Feeder inputs'!$I8</f>
        <v>6.8655232893372542</v>
      </c>
      <c r="AF10" s="32">
        <f>('Growth forecasts'!AF9-'Growth forecasts'!AE9)*'Feeder inputs'!$H8+('Growth forecasts'!AF30-'Growth forecasts'!AE30)*'Feeder inputs'!$I8</f>
        <v>7.0449059254109869</v>
      </c>
      <c r="AG10" s="30"/>
    </row>
    <row r="11" spans="2:33" x14ac:dyDescent="0.35">
      <c r="B11" s="33" t="s">
        <v>18</v>
      </c>
      <c r="C11" t="s">
        <v>58</v>
      </c>
      <c r="D11">
        <f>'Feeder inputs'!F9</f>
        <v>61.99</v>
      </c>
      <c r="E11" s="32">
        <f>('Growth forecasts'!E10-'Growth forecasts'!D10)*'Feeder inputs'!$H9+('Growth forecasts'!E31-'Growth forecasts'!D31)*'Feeder inputs'!$I9</f>
        <v>14.231513154184121</v>
      </c>
      <c r="F11" s="32">
        <f>('Growth forecasts'!F10-'Growth forecasts'!E10)*'Feeder inputs'!$H9+('Growth forecasts'!F31-'Growth forecasts'!E31)*'Feeder inputs'!$I9</f>
        <v>14.231513154184139</v>
      </c>
      <c r="G11" s="32">
        <f>('Growth forecasts'!G10-'Growth forecasts'!F10)*'Feeder inputs'!$H9+('Growth forecasts'!G31-'Growth forecasts'!F31)*'Feeder inputs'!$I9</f>
        <v>6.3968420639442769</v>
      </c>
      <c r="H11" s="32">
        <f>('Growth forecasts'!H10-'Growth forecasts'!G10)*'Feeder inputs'!$H9+('Growth forecasts'!H31-'Growth forecasts'!G31)*'Feeder inputs'!$I9</f>
        <v>6.1866995112528933</v>
      </c>
      <c r="I11" s="32">
        <f>('Growth forecasts'!I10-'Growth forecasts'!H10)*'Feeder inputs'!$H9+('Growth forecasts'!I31-'Growth forecasts'!H31)*'Feeder inputs'!$I9</f>
        <v>6.007892133812831</v>
      </c>
      <c r="J11" s="32">
        <f>('Growth forecasts'!J10-'Growth forecasts'!I10)*'Feeder inputs'!$H9+('Growth forecasts'!J31-'Growth forecasts'!I31)*'Feeder inputs'!$I9</f>
        <v>5.9606759949596899</v>
      </c>
      <c r="K11" s="32">
        <f>('Growth forecasts'!K10-'Growth forecasts'!J10)*'Feeder inputs'!$H9+('Growth forecasts'!K31-'Growth forecasts'!J31)*'Feeder inputs'!$I9</f>
        <v>6.0072317730013047</v>
      </c>
      <c r="L11" s="32">
        <f>('Growth forecasts'!L10-'Growth forecasts'!K10)*'Feeder inputs'!$H9+('Growth forecasts'!L31-'Growth forecasts'!K31)*'Feeder inputs'!$I9</f>
        <v>5.810967368351907</v>
      </c>
      <c r="M11" s="32">
        <f>('Growth forecasts'!M10-'Growth forecasts'!L10)*'Feeder inputs'!$H9+('Growth forecasts'!M31-'Growth forecasts'!L31)*'Feeder inputs'!$I9</f>
        <v>5.7000563259322234</v>
      </c>
      <c r="N11" s="32">
        <f>('Growth forecasts'!N10-'Growth forecasts'!M10)*'Feeder inputs'!$H9+('Growth forecasts'!N31-'Growth forecasts'!M31)*'Feeder inputs'!$I9</f>
        <v>6.0014979651497313</v>
      </c>
      <c r="O11" s="32">
        <f>('Growth forecasts'!O10-'Growth forecasts'!N10)*'Feeder inputs'!$H9+('Growth forecasts'!O31-'Growth forecasts'!N31)*'Feeder inputs'!$I9</f>
        <v>6.3938546016482256</v>
      </c>
      <c r="P11" s="32">
        <f>('Growth forecasts'!P10-'Growth forecasts'!O10)*'Feeder inputs'!$H9+('Growth forecasts'!P31-'Growth forecasts'!O31)*'Feeder inputs'!$I9</f>
        <v>6.8352674330478536</v>
      </c>
      <c r="Q11" s="32">
        <f>('Growth forecasts'!Q10-'Growth forecasts'!P10)*'Feeder inputs'!$H9+('Growth forecasts'!Q31-'Growth forecasts'!P31)*'Feeder inputs'!$I9</f>
        <v>6.8597183062847833</v>
      </c>
      <c r="R11" s="32">
        <f>('Growth forecasts'!R10-'Growth forecasts'!Q10)*'Feeder inputs'!$H9+('Growth forecasts'!R31-'Growth forecasts'!Q31)*'Feeder inputs'!$I9</f>
        <v>6.4718118511992984</v>
      </c>
      <c r="S11" s="32">
        <f>('Growth forecasts'!S10-'Growth forecasts'!R10)*'Feeder inputs'!$H9+('Growth forecasts'!S31-'Growth forecasts'!R31)*'Feeder inputs'!$I9</f>
        <v>6.0847221996271728</v>
      </c>
      <c r="T11" s="32">
        <f>('Growth forecasts'!T10-'Growth forecasts'!S10)*'Feeder inputs'!$H9+('Growth forecasts'!T31-'Growth forecasts'!S31)*'Feeder inputs'!$I9</f>
        <v>5.7301422948996361</v>
      </c>
      <c r="U11" s="32">
        <f>('Growth forecasts'!U10-'Growth forecasts'!T10)*'Feeder inputs'!$H9+('Growth forecasts'!U31-'Growth forecasts'!T31)*'Feeder inputs'!$I9</f>
        <v>5.3994604831169468</v>
      </c>
      <c r="V11" s="32">
        <f>('Growth forecasts'!V10-'Growth forecasts'!U10)*'Feeder inputs'!$H9+('Growth forecasts'!V31-'Growth forecasts'!U31)*'Feeder inputs'!$I9</f>
        <v>5.1030631239638069</v>
      </c>
      <c r="W11" s="32">
        <f>('Growth forecasts'!W10-'Growth forecasts'!V10)*'Feeder inputs'!$H9+('Growth forecasts'!W31-'Growth forecasts'!V31)*'Feeder inputs'!$I9</f>
        <v>5.2363961383093738</v>
      </c>
      <c r="X11" s="32">
        <f>('Growth forecasts'!X10-'Growth forecasts'!W10)*'Feeder inputs'!$H9+('Growth forecasts'!X31-'Growth forecasts'!W31)*'Feeder inputs'!$I9</f>
        <v>5.3732128823840952</v>
      </c>
      <c r="Y11" s="32">
        <f>('Growth forecasts'!Y10-'Growth forecasts'!X10)*'Feeder inputs'!$H9+('Growth forecasts'!Y31-'Growth forecasts'!X31)*'Feeder inputs'!$I9</f>
        <v>5.5136043792018441</v>
      </c>
      <c r="Z11" s="32">
        <f>('Growth forecasts'!Z10-'Growth forecasts'!Y10)*'Feeder inputs'!$H9+('Growth forecasts'!Z31-'Growth forecasts'!Y31)*'Feeder inputs'!$I9</f>
        <v>5.6576640300291814</v>
      </c>
      <c r="AA11" s="32">
        <f>('Growth forecasts'!AA10-'Growth forecasts'!Z10)*'Feeder inputs'!$H9+('Growth forecasts'!AA31-'Growth forecasts'!Z31)*'Feeder inputs'!$I9</f>
        <v>5.8054876765241659</v>
      </c>
      <c r="AB11" s="32">
        <f>('Growth forecasts'!AB10-'Growth forecasts'!AA10)*'Feeder inputs'!$H9+('Growth forecasts'!AB31-'Growth forecasts'!AA31)*'Feeder inputs'!$I9</f>
        <v>5.9571736644991446</v>
      </c>
      <c r="AC11" s="32">
        <f>('Growth forecasts'!AC10-'Growth forecasts'!AB10)*'Feeder inputs'!$H9+('Growth forecasts'!AC31-'Growth forecasts'!AB31)*'Feeder inputs'!$I9</f>
        <v>6.1128229093493403</v>
      </c>
      <c r="AD11" s="32">
        <f>('Growth forecasts'!AD10-'Growth forecasts'!AC10)*'Feeder inputs'!$H9+('Growth forecasts'!AD31-'Growth forecasts'!AC31)*'Feeder inputs'!$I9</f>
        <v>6.2725389631909678</v>
      </c>
      <c r="AE11" s="32">
        <f>('Growth forecasts'!AE10-'Growth forecasts'!AD10)*'Feeder inputs'!$H9+('Growth forecasts'!AE31-'Growth forecasts'!AD31)*'Feeder inputs'!$I9</f>
        <v>6.4364280837536825</v>
      </c>
      <c r="AF11" s="32">
        <f>('Growth forecasts'!AF10-'Growth forecasts'!AE10)*'Feeder inputs'!$H9+('Growth forecasts'!AF31-'Growth forecasts'!AE31)*'Feeder inputs'!$I9</f>
        <v>6.6045993050727958</v>
      </c>
      <c r="AG11" s="30"/>
    </row>
    <row r="12" spans="2:33" x14ac:dyDescent="0.35">
      <c r="B12" s="33" t="s">
        <v>18</v>
      </c>
      <c r="C12" t="s">
        <v>58</v>
      </c>
      <c r="D12">
        <f>'Feeder inputs'!F10</f>
        <v>53.91</v>
      </c>
      <c r="E12" s="32">
        <f>('Growth forecasts'!E11-'Growth forecasts'!D11)*'Feeder inputs'!$H10+('Growth forecasts'!E32-'Growth forecasts'!D32)*'Feeder inputs'!$I10</f>
        <v>11.385210523347293</v>
      </c>
      <c r="F12" s="32">
        <f>('Growth forecasts'!F11-'Growth forecasts'!E11)*'Feeder inputs'!$H10+('Growth forecasts'!F32-'Growth forecasts'!E32)*'Feeder inputs'!$I10</f>
        <v>11.385210523347311</v>
      </c>
      <c r="G12" s="32">
        <f>('Growth forecasts'!G11-'Growth forecasts'!F11)*'Feeder inputs'!$H10+('Growth forecasts'!G32-'Growth forecasts'!F32)*'Feeder inputs'!$I10</f>
        <v>5.1174736511554286</v>
      </c>
      <c r="H12" s="32">
        <f>('Growth forecasts'!H11-'Growth forecasts'!G11)*'Feeder inputs'!$H10+('Growth forecasts'!H32-'Growth forecasts'!G32)*'Feeder inputs'!$I10</f>
        <v>4.949359609002304</v>
      </c>
      <c r="I12" s="32">
        <f>('Growth forecasts'!I11-'Growth forecasts'!H11)*'Feeder inputs'!$H10+('Growth forecasts'!I32-'Growth forecasts'!H32)*'Feeder inputs'!$I10</f>
        <v>4.8063137070502648</v>
      </c>
      <c r="J12" s="32">
        <f>('Growth forecasts'!J11-'Growth forecasts'!I11)*'Feeder inputs'!$H10+('Growth forecasts'!J32-'Growth forecasts'!I32)*'Feeder inputs'!$I10</f>
        <v>4.7685407959677484</v>
      </c>
      <c r="K12" s="32">
        <f>('Growth forecasts'!K11-'Growth forecasts'!J11)*'Feeder inputs'!$H10+('Growth forecasts'!K32-'Growth forecasts'!J32)*'Feeder inputs'!$I10</f>
        <v>4.8057854184010473</v>
      </c>
      <c r="L12" s="32">
        <f>('Growth forecasts'!L11-'Growth forecasts'!K11)*'Feeder inputs'!$H10+('Growth forecasts'!L32-'Growth forecasts'!K32)*'Feeder inputs'!$I10</f>
        <v>4.6487738946815327</v>
      </c>
      <c r="M12" s="32">
        <f>('Growth forecasts'!M11-'Growth forecasts'!L11)*'Feeder inputs'!$H10+('Growth forecasts'!M32-'Growth forecasts'!L32)*'Feeder inputs'!$I10</f>
        <v>4.5600450607457788</v>
      </c>
      <c r="N12" s="32">
        <f>('Growth forecasts'!N11-'Growth forecasts'!M11)*'Feeder inputs'!$H10+('Growth forecasts'!N32-'Growth forecasts'!M32)*'Feeder inputs'!$I10</f>
        <v>4.8011983721197815</v>
      </c>
      <c r="O12" s="32">
        <f>('Growth forecasts'!O11-'Growth forecasts'!N11)*'Feeder inputs'!$H10+('Growth forecasts'!O32-'Growth forecasts'!N32)*'Feeder inputs'!$I10</f>
        <v>5.115083681318584</v>
      </c>
      <c r="P12" s="32">
        <f>('Growth forecasts'!P11-'Growth forecasts'!O11)*'Feeder inputs'!$H10+('Growth forecasts'!P32-'Growth forecasts'!O32)*'Feeder inputs'!$I10</f>
        <v>5.4682139464382651</v>
      </c>
      <c r="Q12" s="32">
        <f>('Growth forecasts'!Q11-'Growth forecasts'!P11)*'Feeder inputs'!$H10+('Growth forecasts'!Q32-'Growth forecasts'!P32)*'Feeder inputs'!$I10</f>
        <v>5.4877746450278231</v>
      </c>
      <c r="R12" s="32">
        <f>('Growth forecasts'!R11-'Growth forecasts'!Q11)*'Feeder inputs'!$H10+('Growth forecasts'!R32-'Growth forecasts'!Q32)*'Feeder inputs'!$I10</f>
        <v>5.1774494809594351</v>
      </c>
      <c r="S12" s="32">
        <f>('Growth forecasts'!S11-'Growth forecasts'!R11)*'Feeder inputs'!$H10+('Growth forecasts'!S32-'Growth forecasts'!R32)*'Feeder inputs'!$I10</f>
        <v>4.8677777597017347</v>
      </c>
      <c r="T12" s="32">
        <f>('Growth forecasts'!T11-'Growth forecasts'!S11)*'Feeder inputs'!$H10+('Growth forecasts'!T32-'Growth forecasts'!S32)*'Feeder inputs'!$I10</f>
        <v>4.5841138359197053</v>
      </c>
      <c r="U12" s="32">
        <f>('Growth forecasts'!U11-'Growth forecasts'!T11)*'Feeder inputs'!$H10+('Growth forecasts'!U32-'Growth forecasts'!T32)*'Feeder inputs'!$I10</f>
        <v>4.3195683864935575</v>
      </c>
      <c r="V12" s="32">
        <f>('Growth forecasts'!V11-'Growth forecasts'!U11)*'Feeder inputs'!$H10+('Growth forecasts'!V32-'Growth forecasts'!U32)*'Feeder inputs'!$I10</f>
        <v>4.082450499171042</v>
      </c>
      <c r="W12" s="32">
        <f>('Growth forecasts'!W11-'Growth forecasts'!V11)*'Feeder inputs'!$H10+('Growth forecasts'!W32-'Growth forecasts'!V32)*'Feeder inputs'!$I10</f>
        <v>4.189116910647499</v>
      </c>
      <c r="X12" s="32">
        <f>('Growth forecasts'!X11-'Growth forecasts'!W11)*'Feeder inputs'!$H10+('Growth forecasts'!X32-'Growth forecasts'!W32)*'Feeder inputs'!$I10</f>
        <v>4.2985703059072833</v>
      </c>
      <c r="Y12" s="32">
        <f>('Growth forecasts'!Y11-'Growth forecasts'!X11)*'Feeder inputs'!$H10+('Growth forecasts'!Y32-'Growth forecasts'!X32)*'Feeder inputs'!$I10</f>
        <v>4.4108835033614824</v>
      </c>
      <c r="Z12" s="32">
        <f>('Growth forecasts'!Z11-'Growth forecasts'!Y11)*'Feeder inputs'!$H10+('Growth forecasts'!Z32-'Growth forecasts'!Y32)*'Feeder inputs'!$I10</f>
        <v>4.5261312240233309</v>
      </c>
      <c r="AA12" s="32">
        <f>('Growth forecasts'!AA11-'Growth forecasts'!Z11)*'Feeder inputs'!$H10+('Growth forecasts'!AA32-'Growth forecasts'!Z32)*'Feeder inputs'!$I10</f>
        <v>4.6443901412193256</v>
      </c>
      <c r="AB12" s="32">
        <f>('Growth forecasts'!AB11-'Growth forecasts'!AA11)*'Feeder inputs'!$H10+('Growth forecasts'!AB32-'Growth forecasts'!AA32)*'Feeder inputs'!$I10</f>
        <v>4.7657389315993015</v>
      </c>
      <c r="AC12" s="32">
        <f>('Growth forecasts'!AC11-'Growth forecasts'!AB11)*'Feeder inputs'!$H10+('Growth forecasts'!AC32-'Growth forecasts'!AB32)*'Feeder inputs'!$I10</f>
        <v>4.8902583274794509</v>
      </c>
      <c r="AD12" s="32">
        <f>('Growth forecasts'!AD11-'Growth forecasts'!AC11)*'Feeder inputs'!$H10+('Growth forecasts'!AD32-'Growth forecasts'!AC32)*'Feeder inputs'!$I10</f>
        <v>5.0180311705527814</v>
      </c>
      <c r="AE12" s="32">
        <f>('Growth forecasts'!AE11-'Growth forecasts'!AD11)*'Feeder inputs'!$H10+('Growth forecasts'!AE32-'Growth forecasts'!AD32)*'Feeder inputs'!$I10</f>
        <v>5.1491424670029318</v>
      </c>
      <c r="AF12" s="32">
        <f>('Growth forecasts'!AF11-'Growth forecasts'!AE11)*'Feeder inputs'!$H10+('Growth forecasts'!AF32-'Growth forecasts'!AE32)*'Feeder inputs'!$I10</f>
        <v>5.2836794440582224</v>
      </c>
      <c r="AG12" s="30"/>
    </row>
    <row r="13" spans="2:33" ht="15" thickBot="1" x14ac:dyDescent="0.4">
      <c r="B13" s="34" t="s">
        <v>21</v>
      </c>
      <c r="C13" t="s">
        <v>58</v>
      </c>
      <c r="D13">
        <f>'Feeder inputs'!F11</f>
        <v>127.79</v>
      </c>
      <c r="E13" s="32">
        <f>('Growth forecasts'!E12-'Growth forecasts'!D12)*'Feeder inputs'!$H11+('Growth forecasts'!E33-'Growth forecasts'!D33)*'Feeder inputs'!$I11</f>
        <v>25.616723677531397</v>
      </c>
      <c r="F13" s="32">
        <f>('Growth forecasts'!F12-'Growth forecasts'!E12)*'Feeder inputs'!$H11+('Growth forecasts'!F33-'Growth forecasts'!E33)*'Feeder inputs'!$I11</f>
        <v>25.616723677531432</v>
      </c>
      <c r="G13" s="32">
        <f>('Growth forecasts'!G12-'Growth forecasts'!F12)*'Feeder inputs'!$H11+('Growth forecasts'!G33-'Growth forecasts'!F33)*'Feeder inputs'!$I11</f>
        <v>11.514315715099706</v>
      </c>
      <c r="H13" s="32">
        <f>('Growth forecasts'!H12-'Growth forecasts'!G12)*'Feeder inputs'!$H11+('Growth forecasts'!H33-'Growth forecasts'!G33)*'Feeder inputs'!$I11</f>
        <v>11.136059120255197</v>
      </c>
      <c r="I13" s="32">
        <f>('Growth forecasts'!I12-'Growth forecasts'!H12)*'Feeder inputs'!$H11+('Growth forecasts'!I33-'Growth forecasts'!H33)*'Feeder inputs'!$I11</f>
        <v>10.814205840863096</v>
      </c>
      <c r="J13" s="32">
        <f>('Growth forecasts'!J12-'Growth forecasts'!I12)*'Feeder inputs'!$H11+('Growth forecasts'!J33-'Growth forecasts'!I33)*'Feeder inputs'!$I11</f>
        <v>10.729216790927438</v>
      </c>
      <c r="K13" s="32">
        <f>('Growth forecasts'!K12-'Growth forecasts'!J12)*'Feeder inputs'!$H11+('Growth forecasts'!K33-'Growth forecasts'!J33)*'Feeder inputs'!$I11</f>
        <v>10.813017191402352</v>
      </c>
      <c r="L13" s="32">
        <f>('Growth forecasts'!L12-'Growth forecasts'!K12)*'Feeder inputs'!$H11+('Growth forecasts'!L33-'Growth forecasts'!K33)*'Feeder inputs'!$I11</f>
        <v>10.459741263033422</v>
      </c>
      <c r="M13" s="32">
        <f>('Growth forecasts'!M12-'Growth forecasts'!L12)*'Feeder inputs'!$H11+('Growth forecasts'!M33-'Growth forecasts'!L33)*'Feeder inputs'!$I11</f>
        <v>10.260101386678002</v>
      </c>
      <c r="N13" s="32">
        <f>('Growth forecasts'!N12-'Growth forecasts'!M12)*'Feeder inputs'!$H11+('Growth forecasts'!N33-'Growth forecasts'!M33)*'Feeder inputs'!$I11</f>
        <v>10.802696337269495</v>
      </c>
      <c r="O13" s="32">
        <f>('Growth forecasts'!O12-'Growth forecasts'!N12)*'Feeder inputs'!$H11+('Growth forecasts'!O33-'Growth forecasts'!N33)*'Feeder inputs'!$I11</f>
        <v>11.50893828296681</v>
      </c>
      <c r="P13" s="32">
        <f>('Growth forecasts'!P12-'Growth forecasts'!O12)*'Feeder inputs'!$H11+('Growth forecasts'!P33-'Growth forecasts'!O33)*'Feeder inputs'!$I11</f>
        <v>12.303481379486101</v>
      </c>
      <c r="Q13" s="32">
        <f>('Growth forecasts'!Q12-'Growth forecasts'!P12)*'Feeder inputs'!$H11+('Growth forecasts'!Q33-'Growth forecasts'!P33)*'Feeder inputs'!$I11</f>
        <v>12.347492951312589</v>
      </c>
      <c r="R13" s="32">
        <f>('Growth forecasts'!R12-'Growth forecasts'!Q12)*'Feeder inputs'!$H11+('Growth forecasts'!R33-'Growth forecasts'!Q33)*'Feeder inputs'!$I11</f>
        <v>11.649261332158716</v>
      </c>
      <c r="S13" s="32">
        <f>('Growth forecasts'!S12-'Growth forecasts'!R12)*'Feeder inputs'!$H11+('Growth forecasts'!S33-'Growth forecasts'!R33)*'Feeder inputs'!$I11</f>
        <v>10.95249995932889</v>
      </c>
      <c r="T13" s="32">
        <f>('Growth forecasts'!T12-'Growth forecasts'!S12)*'Feeder inputs'!$H11+('Growth forecasts'!T33-'Growth forecasts'!S33)*'Feeder inputs'!$I11</f>
        <v>10.314256130819288</v>
      </c>
      <c r="U13" s="32">
        <f>('Growth forecasts'!U12-'Growth forecasts'!T12)*'Feeder inputs'!$H11+('Growth forecasts'!U33-'Growth forecasts'!T33)*'Feeder inputs'!$I11</f>
        <v>9.7190288696104687</v>
      </c>
      <c r="V13" s="32">
        <f>('Growth forecasts'!V12-'Growth forecasts'!U12)*'Feeder inputs'!$H11+('Growth forecasts'!V33-'Growth forecasts'!U33)*'Feeder inputs'!$I11</f>
        <v>9.1855136231347956</v>
      </c>
      <c r="W13" s="32">
        <f>('Growth forecasts'!W12-'Growth forecasts'!V12)*'Feeder inputs'!$H11+('Growth forecasts'!W33-'Growth forecasts'!V33)*'Feeder inputs'!$I11</f>
        <v>9.4255130489568728</v>
      </c>
      <c r="X13" s="32">
        <f>('Growth forecasts'!X12-'Growth forecasts'!W12)*'Feeder inputs'!$H11+('Growth forecasts'!X33-'Growth forecasts'!W33)*'Feeder inputs'!$I11</f>
        <v>9.671783188291343</v>
      </c>
      <c r="Y13" s="32">
        <f>('Growth forecasts'!Y12-'Growth forecasts'!X12)*'Feeder inputs'!$H11+('Growth forecasts'!Y33-'Growth forecasts'!X33)*'Feeder inputs'!$I11</f>
        <v>9.9244878825633265</v>
      </c>
      <c r="Z13" s="32">
        <f>('Growth forecasts'!Z12-'Growth forecasts'!Y12)*'Feeder inputs'!$H11+('Growth forecasts'!Z33-'Growth forecasts'!Y33)*'Feeder inputs'!$I11</f>
        <v>10.183795254052512</v>
      </c>
      <c r="AA13" s="32">
        <f>('Growth forecasts'!AA12-'Growth forecasts'!Z12)*'Feeder inputs'!$H11+('Growth forecasts'!AA33-'Growth forecasts'!Z33)*'Feeder inputs'!$I11</f>
        <v>10.449877817743456</v>
      </c>
      <c r="AB13" s="32">
        <f>('Growth forecasts'!AB12-'Growth forecasts'!AA12)*'Feeder inputs'!$H11+('Growth forecasts'!AB33-'Growth forecasts'!AA33)*'Feeder inputs'!$I11</f>
        <v>10.722912596098411</v>
      </c>
      <c r="AC13" s="32">
        <f>('Growth forecasts'!AC12-'Growth forecasts'!AB12)*'Feeder inputs'!$H11+('Growth forecasts'!AC33-'Growth forecasts'!AB33)*'Feeder inputs'!$I11</f>
        <v>11.003081236828791</v>
      </c>
      <c r="AD13" s="32">
        <f>('Growth forecasts'!AD12-'Growth forecasts'!AC12)*'Feeder inputs'!$H11+('Growth forecasts'!AD33-'Growth forecasts'!AC33)*'Feeder inputs'!$I11</f>
        <v>11.290570133743785</v>
      </c>
      <c r="AE13" s="32">
        <f>('Growth forecasts'!AE12-'Growth forecasts'!AD12)*'Feeder inputs'!$H11+('Growth forecasts'!AE33-'Growth forecasts'!AD33)*'Feeder inputs'!$I11</f>
        <v>11.585570550756614</v>
      </c>
      <c r="AF13" s="32">
        <f>('Growth forecasts'!AF12-'Growth forecasts'!AE12)*'Feeder inputs'!$H11+('Growth forecasts'!AF33-'Growth forecasts'!AE33)*'Feeder inputs'!$I11</f>
        <v>11.888278749131018</v>
      </c>
      <c r="AG13" s="30"/>
    </row>
    <row r="14" spans="2:33" x14ac:dyDescent="0.35">
      <c r="B14" s="33" t="s">
        <v>22</v>
      </c>
      <c r="C14" t="s">
        <v>58</v>
      </c>
      <c r="D14">
        <f>'Feeder inputs'!F12</f>
        <v>86</v>
      </c>
      <c r="E14" s="32">
        <f>('Growth forecasts'!E13-'Growth forecasts'!D13)*'Feeder inputs'!$H12+('Growth forecasts'!E34-'Growth forecasts'!D34)*'Feeder inputs'!$I12</f>
        <v>15.180280697796391</v>
      </c>
      <c r="F14" s="32">
        <f>('Growth forecasts'!F13-'Growth forecasts'!E13)*'Feeder inputs'!$H12+('Growth forecasts'!F34-'Growth forecasts'!E34)*'Feeder inputs'!$I12</f>
        <v>15.180280697796409</v>
      </c>
      <c r="G14" s="32">
        <f>('Growth forecasts'!G13-'Growth forecasts'!F13)*'Feeder inputs'!$H12+('Growth forecasts'!G34-'Growth forecasts'!F34)*'Feeder inputs'!$I12</f>
        <v>6.8232982015405597</v>
      </c>
      <c r="H14" s="32">
        <f>('Growth forecasts'!H13-'Growth forecasts'!G13)*'Feeder inputs'!$H12+('Growth forecasts'!H34-'Growth forecasts'!G34)*'Feeder inputs'!$I12</f>
        <v>6.5991461453364053</v>
      </c>
      <c r="I14" s="32">
        <f>('Growth forecasts'!I13-'Growth forecasts'!H13)*'Feeder inputs'!$H12+('Growth forecasts'!I34-'Growth forecasts'!H34)*'Feeder inputs'!$I12</f>
        <v>6.4084182760670139</v>
      </c>
      <c r="J14" s="32">
        <f>('Growth forecasts'!J13-'Growth forecasts'!I13)*'Feeder inputs'!$H12+('Growth forecasts'!J34-'Growth forecasts'!I34)*'Feeder inputs'!$I12</f>
        <v>6.3580543946236823</v>
      </c>
      <c r="K14" s="32">
        <f>('Growth forecasts'!K13-'Growth forecasts'!J13)*'Feeder inputs'!$H12+('Growth forecasts'!K34-'Growth forecasts'!J34)*'Feeder inputs'!$I12</f>
        <v>6.4077138912013965</v>
      </c>
      <c r="L14" s="32">
        <f>('Growth forecasts'!L13-'Growth forecasts'!K13)*'Feeder inputs'!$H12+('Growth forecasts'!L34-'Growth forecasts'!K34)*'Feeder inputs'!$I12</f>
        <v>6.1983651929087102</v>
      </c>
      <c r="M14" s="32">
        <f>('Growth forecasts'!M13-'Growth forecasts'!L13)*'Feeder inputs'!$H12+('Growth forecasts'!M34-'Growth forecasts'!L34)*'Feeder inputs'!$I12</f>
        <v>6.0800600809943717</v>
      </c>
      <c r="N14" s="32">
        <f>('Growth forecasts'!N13-'Growth forecasts'!M13)*'Feeder inputs'!$H12+('Growth forecasts'!N34-'Growth forecasts'!M34)*'Feeder inputs'!$I12</f>
        <v>6.4015978294930598</v>
      </c>
      <c r="O14" s="32">
        <f>('Growth forecasts'!O13-'Growth forecasts'!N13)*'Feeder inputs'!$H12+('Growth forecasts'!O34-'Growth forecasts'!N34)*'Feeder inputs'!$I12</f>
        <v>6.8201115750914454</v>
      </c>
      <c r="P14" s="32">
        <f>('Growth forecasts'!P13-'Growth forecasts'!O13)*'Feeder inputs'!$H12+('Growth forecasts'!P34-'Growth forecasts'!O34)*'Feeder inputs'!$I12</f>
        <v>7.2909519285843771</v>
      </c>
      <c r="Q14" s="32">
        <f>('Growth forecasts'!Q13-'Growth forecasts'!P13)*'Feeder inputs'!$H12+('Growth forecasts'!Q34-'Growth forecasts'!P34)*'Feeder inputs'!$I12</f>
        <v>7.3170328600371093</v>
      </c>
      <c r="R14" s="32">
        <f>('Growth forecasts'!R13-'Growth forecasts'!Q13)*'Feeder inputs'!$H12+('Growth forecasts'!R34-'Growth forecasts'!Q34)*'Feeder inputs'!$I12</f>
        <v>6.9032659746125802</v>
      </c>
      <c r="S14" s="32">
        <f>('Growth forecasts'!S13-'Growth forecasts'!R13)*'Feeder inputs'!$H12+('Growth forecasts'!S34-'Growth forecasts'!R34)*'Feeder inputs'!$I12</f>
        <v>6.4903703462689677</v>
      </c>
      <c r="T14" s="32">
        <f>('Growth forecasts'!T13-'Growth forecasts'!S13)*'Feeder inputs'!$H12+('Growth forecasts'!T34-'Growth forecasts'!S34)*'Feeder inputs'!$I12</f>
        <v>6.1121517812262738</v>
      </c>
      <c r="U14" s="32">
        <f>('Growth forecasts'!U13-'Growth forecasts'!T13)*'Feeder inputs'!$H12+('Growth forecasts'!U34-'Growth forecasts'!T34)*'Feeder inputs'!$I12</f>
        <v>5.7594245153247314</v>
      </c>
      <c r="V14" s="32">
        <f>('Growth forecasts'!V13-'Growth forecasts'!U13)*'Feeder inputs'!$H12+('Growth forecasts'!V34-'Growth forecasts'!U34)*'Feeder inputs'!$I12</f>
        <v>5.4432673322280678</v>
      </c>
      <c r="W14" s="32">
        <f>('Growth forecasts'!W13-'Growth forecasts'!V13)*'Feeder inputs'!$H12+('Growth forecasts'!W34-'Growth forecasts'!V34)*'Feeder inputs'!$I12</f>
        <v>5.5854892141966772</v>
      </c>
      <c r="X14" s="32">
        <f>('Growth forecasts'!X13-'Growth forecasts'!W13)*'Feeder inputs'!$H12+('Growth forecasts'!X34-'Growth forecasts'!W34)*'Feeder inputs'!$I12</f>
        <v>5.7314270745430207</v>
      </c>
      <c r="Y14" s="32">
        <f>('Growth forecasts'!Y13-'Growth forecasts'!X13)*'Feeder inputs'!$H12+('Growth forecasts'!Y34-'Growth forecasts'!X34)*'Feeder inputs'!$I12</f>
        <v>5.8811780044819884</v>
      </c>
      <c r="Z14" s="32">
        <f>('Growth forecasts'!Z13-'Growth forecasts'!Y13)*'Feeder inputs'!$H12+('Growth forecasts'!Z34-'Growth forecasts'!Y34)*'Feeder inputs'!$I12</f>
        <v>6.0348416320311316</v>
      </c>
      <c r="AA14" s="32">
        <f>('Growth forecasts'!AA13-'Growth forecasts'!Z13)*'Feeder inputs'!$H12+('Growth forecasts'!AA34-'Growth forecasts'!Z34)*'Feeder inputs'!$I12</f>
        <v>6.1925201882924341</v>
      </c>
      <c r="AB14" s="32">
        <f>('Growth forecasts'!AB13-'Growth forecasts'!AA13)*'Feeder inputs'!$H12+('Growth forecasts'!AB34-'Growth forecasts'!AA34)*'Feeder inputs'!$I12</f>
        <v>6.3543185754657472</v>
      </c>
      <c r="AC14" s="32">
        <f>('Growth forecasts'!AC13-'Growth forecasts'!AB13)*'Feeder inputs'!$H12+('Growth forecasts'!AC34-'Growth forecasts'!AB34)*'Feeder inputs'!$I12</f>
        <v>6.5203444366392915</v>
      </c>
      <c r="AD14" s="32">
        <f>('Growth forecasts'!AD13-'Growth forecasts'!AC13)*'Feeder inputs'!$H12+('Growth forecasts'!AD34-'Growth forecasts'!AC34)*'Feeder inputs'!$I12</f>
        <v>6.6907082274036966</v>
      </c>
      <c r="AE14" s="32">
        <f>('Growth forecasts'!AE13-'Growth forecasts'!AD13)*'Feeder inputs'!$H12+('Growth forecasts'!AE34-'Growth forecasts'!AD34)*'Feeder inputs'!$I12</f>
        <v>6.8655232893372542</v>
      </c>
      <c r="AF14" s="32">
        <f>('Growth forecasts'!AF13-'Growth forecasts'!AE13)*'Feeder inputs'!$H12+('Growth forecasts'!AF34-'Growth forecasts'!AE34)*'Feeder inputs'!$I12</f>
        <v>7.0449059254109869</v>
      </c>
      <c r="AG14" s="30"/>
    </row>
    <row r="15" spans="2:33" x14ac:dyDescent="0.35">
      <c r="B15" s="33" t="s">
        <v>76</v>
      </c>
      <c r="C15" t="s">
        <v>58</v>
      </c>
      <c r="D15">
        <f>'Feeder inputs'!F13</f>
        <v>160</v>
      </c>
      <c r="E15" s="32">
        <f>('Growth forecasts'!E14-'Growth forecasts'!D14)*'Feeder inputs'!$H13+('Growth forecasts'!E35-'Growth forecasts'!D35)*'Feeder inputs'!$I13</f>
        <v>26.565491221143702</v>
      </c>
      <c r="F15" s="32">
        <f>('Growth forecasts'!F14-'Growth forecasts'!E14)*'Feeder inputs'!$H13+('Growth forecasts'!F35-'Growth forecasts'!E35)*'Feeder inputs'!$I13</f>
        <v>26.565491221143702</v>
      </c>
      <c r="G15" s="32">
        <f>('Growth forecasts'!G14-'Growth forecasts'!F14)*'Feeder inputs'!$H13+('Growth forecasts'!G35-'Growth forecasts'!F35)*'Feeder inputs'!$I13</f>
        <v>11.940771852695988</v>
      </c>
      <c r="H15" s="32">
        <f>('Growth forecasts'!H14-'Growth forecasts'!G14)*'Feeder inputs'!$H13+('Growth forecasts'!H35-'Growth forecasts'!G35)*'Feeder inputs'!$I13</f>
        <v>11.548505754338727</v>
      </c>
      <c r="I15" s="32">
        <f>('Growth forecasts'!I14-'Growth forecasts'!H14)*'Feeder inputs'!$H13+('Growth forecasts'!I35-'Growth forecasts'!H35)*'Feeder inputs'!$I13</f>
        <v>11.214731983117261</v>
      </c>
      <c r="J15" s="32">
        <f>('Growth forecasts'!J14-'Growth forecasts'!I14)*'Feeder inputs'!$H13+('Growth forecasts'!J35-'Growth forecasts'!I35)*'Feeder inputs'!$I13</f>
        <v>11.126595190591431</v>
      </c>
      <c r="K15" s="32">
        <f>('Growth forecasts'!K14-'Growth forecasts'!J14)*'Feeder inputs'!$H13+('Growth forecasts'!K35-'Growth forecasts'!J35)*'Feeder inputs'!$I13</f>
        <v>11.213499309602426</v>
      </c>
      <c r="L15" s="32">
        <f>('Growth forecasts'!L14-'Growth forecasts'!K14)*'Feeder inputs'!$H13+('Growth forecasts'!L35-'Growth forecasts'!K35)*'Feeder inputs'!$I13</f>
        <v>10.847139087590243</v>
      </c>
      <c r="M15" s="32">
        <f>('Growth forecasts'!M14-'Growth forecasts'!L14)*'Feeder inputs'!$H13+('Growth forecasts'!M35-'Growth forecasts'!L35)*'Feeder inputs'!$I13</f>
        <v>10.64010514174015</v>
      </c>
      <c r="N15" s="32">
        <f>('Growth forecasts'!N14-'Growth forecasts'!M14)*'Feeder inputs'!$H13+('Growth forecasts'!N35-'Growth forecasts'!M35)*'Feeder inputs'!$I13</f>
        <v>11.202796201612841</v>
      </c>
      <c r="O15" s="32">
        <f>('Growth forecasts'!O14-'Growth forecasts'!N14)*'Feeder inputs'!$H13+('Growth forecasts'!O35-'Growth forecasts'!N35)*'Feeder inputs'!$I13</f>
        <v>11.935195256410047</v>
      </c>
      <c r="P15" s="32">
        <f>('Growth forecasts'!P14-'Growth forecasts'!O14)*'Feeder inputs'!$H13+('Growth forecasts'!P35-'Growth forecasts'!O35)*'Feeder inputs'!$I13</f>
        <v>12.759165875022624</v>
      </c>
      <c r="Q15" s="32">
        <f>('Growth forecasts'!Q14-'Growth forecasts'!P14)*'Feeder inputs'!$H13+('Growth forecasts'!Q35-'Growth forecasts'!P35)*'Feeder inputs'!$I13</f>
        <v>12.804807505064915</v>
      </c>
      <c r="R15" s="32">
        <f>('Growth forecasts'!R14-'Growth forecasts'!Q14)*'Feeder inputs'!$H13+('Growth forecasts'!R35-'Growth forecasts'!Q35)*'Feeder inputs'!$I13</f>
        <v>12.080715455572033</v>
      </c>
      <c r="S15" s="32">
        <f>('Growth forecasts'!S14-'Growth forecasts'!R14)*'Feeder inputs'!$H13+('Growth forecasts'!S35-'Growth forecasts'!R35)*'Feeder inputs'!$I13</f>
        <v>11.358148105970685</v>
      </c>
      <c r="T15" s="32">
        <f>('Growth forecasts'!T14-'Growth forecasts'!S14)*'Feeder inputs'!$H13+('Growth forecasts'!T35-'Growth forecasts'!S35)*'Feeder inputs'!$I13</f>
        <v>10.696265617145997</v>
      </c>
      <c r="U15" s="32">
        <f>('Growth forecasts'!U14-'Growth forecasts'!T14)*'Feeder inputs'!$H13+('Growth forecasts'!U35-'Growth forecasts'!T35)*'Feeder inputs'!$I13</f>
        <v>10.078992901818253</v>
      </c>
      <c r="V15" s="32">
        <f>('Growth forecasts'!V14-'Growth forecasts'!U14)*'Feeder inputs'!$H13+('Growth forecasts'!V35-'Growth forecasts'!U35)*'Feeder inputs'!$I13</f>
        <v>9.525717831399092</v>
      </c>
      <c r="W15" s="32">
        <f>('Growth forecasts'!W14-'Growth forecasts'!V14)*'Feeder inputs'!$H13+('Growth forecasts'!W35-'Growth forecasts'!V35)*'Feeder inputs'!$I13</f>
        <v>9.7746061248442118</v>
      </c>
      <c r="X15" s="32">
        <f>('Growth forecasts'!X14-'Growth forecasts'!W14)*'Feeder inputs'!$H13+('Growth forecasts'!X35-'Growth forecasts'!W35)*'Feeder inputs'!$I13</f>
        <v>10.029997380450268</v>
      </c>
      <c r="Y15" s="32">
        <f>('Growth forecasts'!Y14-'Growth forecasts'!X14)*'Feeder inputs'!$H13+('Growth forecasts'!Y35-'Growth forecasts'!X35)*'Feeder inputs'!$I13</f>
        <v>10.292061507843471</v>
      </c>
      <c r="Z15" s="32">
        <f>('Growth forecasts'!Z14-'Growth forecasts'!Y14)*'Feeder inputs'!$H13+('Growth forecasts'!Z35-'Growth forecasts'!Y35)*'Feeder inputs'!$I13</f>
        <v>10.560972856054462</v>
      </c>
      <c r="AA15" s="32">
        <f>('Growth forecasts'!AA14-'Growth forecasts'!Z14)*'Feeder inputs'!$H13+('Growth forecasts'!AA35-'Growth forecasts'!Z35)*'Feeder inputs'!$I13</f>
        <v>10.836910329511795</v>
      </c>
      <c r="AB15" s="32">
        <f>('Growth forecasts'!AB14-'Growth forecasts'!AA14)*'Feeder inputs'!$H13+('Growth forecasts'!AB35-'Growth forecasts'!AA35)*'Feeder inputs'!$I13</f>
        <v>11.120057507065084</v>
      </c>
      <c r="AC15" s="32">
        <f>('Growth forecasts'!AC14-'Growth forecasts'!AB14)*'Feeder inputs'!$H13+('Growth forecasts'!AC35-'Growth forecasts'!AB35)*'Feeder inputs'!$I13</f>
        <v>11.410602764118778</v>
      </c>
      <c r="AD15" s="32">
        <f>('Growth forecasts'!AD14-'Growth forecasts'!AC14)*'Feeder inputs'!$H13+('Growth forecasts'!AD35-'Growth forecasts'!AC35)*'Feeder inputs'!$I13</f>
        <v>11.708739397956478</v>
      </c>
      <c r="AE15" s="32">
        <f>('Growth forecasts'!AE14-'Growth forecasts'!AD14)*'Feeder inputs'!$H13+('Growth forecasts'!AE35-'Growth forecasts'!AD35)*'Feeder inputs'!$I13</f>
        <v>12.014665756340221</v>
      </c>
      <c r="AF15" s="32">
        <f>('Growth forecasts'!AF14-'Growth forecasts'!AE14)*'Feeder inputs'!$H13+('Growth forecasts'!AF35-'Growth forecasts'!AE35)*'Feeder inputs'!$I13</f>
        <v>12.328585369469209</v>
      </c>
      <c r="AG15" s="30"/>
    </row>
    <row r="16" spans="2:33" x14ac:dyDescent="0.35">
      <c r="B16" s="33" t="s">
        <v>24</v>
      </c>
      <c r="C16" t="s">
        <v>58</v>
      </c>
      <c r="D16">
        <f>'Feeder inputs'!F14</f>
        <v>76</v>
      </c>
      <c r="E16" s="32">
        <f>('Growth forecasts'!E15-'Growth forecasts'!D15)*'Feeder inputs'!$H14+('Growth forecasts'!E36-'Growth forecasts'!D36)*'Feeder inputs'!$I14</f>
        <v>18.975350872245489</v>
      </c>
      <c r="F16" s="32">
        <f>('Growth forecasts'!F15-'Growth forecasts'!E15)*'Feeder inputs'!$H14+('Growth forecasts'!F36-'Growth forecasts'!E36)*'Feeder inputs'!$I14</f>
        <v>18.975350872245507</v>
      </c>
      <c r="G16" s="32">
        <f>('Growth forecasts'!G15-'Growth forecasts'!F15)*'Feeder inputs'!$H14+('Growth forecasts'!G36-'Growth forecasts'!F36)*'Feeder inputs'!$I14</f>
        <v>8.5291227519257085</v>
      </c>
      <c r="H16" s="32">
        <f>('Growth forecasts'!H15-'Growth forecasts'!G15)*'Feeder inputs'!$H14+('Growth forecasts'!H36-'Growth forecasts'!G36)*'Feeder inputs'!$I14</f>
        <v>8.2489326816705244</v>
      </c>
      <c r="I16" s="32">
        <f>('Growth forecasts'!I15-'Growth forecasts'!H15)*'Feeder inputs'!$H14+('Growth forecasts'!I36-'Growth forecasts'!H36)*'Feeder inputs'!$I14</f>
        <v>8.0105228450837629</v>
      </c>
      <c r="J16" s="32">
        <f>('Growth forecasts'!J15-'Growth forecasts'!I15)*'Feeder inputs'!$H14+('Growth forecasts'!J36-'Growth forecasts'!I36)*'Feeder inputs'!$I14</f>
        <v>7.9475679932795984</v>
      </c>
      <c r="K16" s="32">
        <f>('Growth forecasts'!K15-'Growth forecasts'!J15)*'Feeder inputs'!$H14+('Growth forecasts'!K36-'Growth forecasts'!J36)*'Feeder inputs'!$I14</f>
        <v>8.0096423640017278</v>
      </c>
      <c r="L16" s="32">
        <f>('Growth forecasts'!L15-'Growth forecasts'!K15)*'Feeder inputs'!$H14+('Growth forecasts'!L36-'Growth forecasts'!K36)*'Feeder inputs'!$I14</f>
        <v>7.7479564911358878</v>
      </c>
      <c r="M16" s="32">
        <f>('Growth forecasts'!M15-'Growth forecasts'!L15)*'Feeder inputs'!$H14+('Growth forecasts'!M36-'Growth forecasts'!L36)*'Feeder inputs'!$I14</f>
        <v>7.6000751012429646</v>
      </c>
      <c r="N16" s="32">
        <f>('Growth forecasts'!N15-'Growth forecasts'!M15)*'Feeder inputs'!$H14+('Growth forecasts'!N36-'Growth forecasts'!M36)*'Feeder inputs'!$I14</f>
        <v>8.0019972868663203</v>
      </c>
      <c r="O16" s="32">
        <f>('Growth forecasts'!O15-'Growth forecasts'!N15)*'Feeder inputs'!$H14+('Growth forecasts'!O36-'Growth forecasts'!N36)*'Feeder inputs'!$I14</f>
        <v>8.5251394688643245</v>
      </c>
      <c r="P16" s="32">
        <f>('Growth forecasts'!P15-'Growth forecasts'!O15)*'Feeder inputs'!$H14+('Growth forecasts'!P36-'Growth forecasts'!O36)*'Feeder inputs'!$I14</f>
        <v>9.1136899107304714</v>
      </c>
      <c r="Q16" s="32">
        <f>('Growth forecasts'!Q15-'Growth forecasts'!P15)*'Feeder inputs'!$H14+('Growth forecasts'!Q36-'Growth forecasts'!P36)*'Feeder inputs'!$I14</f>
        <v>9.1462910750463777</v>
      </c>
      <c r="R16" s="32">
        <f>('Growth forecasts'!R15-'Growth forecasts'!Q15)*'Feeder inputs'!$H14+('Growth forecasts'!R36-'Growth forecasts'!Q36)*'Feeder inputs'!$I14</f>
        <v>8.6290824682657075</v>
      </c>
      <c r="S16" s="32">
        <f>('Growth forecasts'!S15-'Growth forecasts'!R15)*'Feeder inputs'!$H14+('Growth forecasts'!S36-'Growth forecasts'!R36)*'Feeder inputs'!$I14</f>
        <v>8.1129629328362185</v>
      </c>
      <c r="T16" s="32">
        <f>('Growth forecasts'!T15-'Growth forecasts'!S15)*'Feeder inputs'!$H14+('Growth forecasts'!T36-'Growth forecasts'!S36)*'Feeder inputs'!$I14</f>
        <v>7.6401897265328245</v>
      </c>
      <c r="U16" s="32">
        <f>('Growth forecasts'!U15-'Growth forecasts'!T15)*'Feeder inputs'!$H14+('Growth forecasts'!U36-'Growth forecasts'!T36)*'Feeder inputs'!$I14</f>
        <v>7.1992806441559054</v>
      </c>
      <c r="V16" s="32">
        <f>('Growth forecasts'!V15-'Growth forecasts'!U15)*'Feeder inputs'!$H14+('Growth forecasts'!V36-'Growth forecasts'!U36)*'Feeder inputs'!$I14</f>
        <v>6.8040841652850759</v>
      </c>
      <c r="W16" s="32">
        <f>('Growth forecasts'!W15-'Growth forecasts'!V15)*'Feeder inputs'!$H14+('Growth forecasts'!W36-'Growth forecasts'!V36)*'Feeder inputs'!$I14</f>
        <v>6.9818615177458554</v>
      </c>
      <c r="X16" s="32">
        <f>('Growth forecasts'!X15-'Growth forecasts'!W15)*'Feeder inputs'!$H14+('Growth forecasts'!X36-'Growth forecasts'!W36)*'Feeder inputs'!$I14</f>
        <v>7.1642838431787936</v>
      </c>
      <c r="Y16" s="32">
        <f>('Growth forecasts'!Y15-'Growth forecasts'!X15)*'Feeder inputs'!$H14+('Growth forecasts'!Y36-'Growth forecasts'!X36)*'Feeder inputs'!$I14</f>
        <v>7.3514725056024588</v>
      </c>
      <c r="Z16" s="32">
        <f>('Growth forecasts'!Z15-'Growth forecasts'!Y15)*'Feeder inputs'!$H14+('Growth forecasts'!Z36-'Growth forecasts'!Y36)*'Feeder inputs'!$I14</f>
        <v>7.5435520400388967</v>
      </c>
      <c r="AA16" s="32">
        <f>('Growth forecasts'!AA15-'Growth forecasts'!Z15)*'Feeder inputs'!$H14+('Growth forecasts'!AA36-'Growth forecasts'!Z36)*'Feeder inputs'!$I14</f>
        <v>7.7406502353655426</v>
      </c>
      <c r="AB16" s="32">
        <f>('Growth forecasts'!AB15-'Growth forecasts'!AA15)*'Feeder inputs'!$H14+('Growth forecasts'!AB36-'Growth forecasts'!AA36)*'Feeder inputs'!$I14</f>
        <v>7.9428982193321929</v>
      </c>
      <c r="AC16" s="32">
        <f>('Growth forecasts'!AC15-'Growth forecasts'!AB15)*'Feeder inputs'!$H14+('Growth forecasts'!AC36-'Growth forecasts'!AB36)*'Feeder inputs'!$I14</f>
        <v>8.1504305457991322</v>
      </c>
      <c r="AD16" s="32">
        <f>('Growth forecasts'!AD15-'Growth forecasts'!AC15)*'Feeder inputs'!$H14+('Growth forecasts'!AD36-'Growth forecasts'!AC36)*'Feeder inputs'!$I14</f>
        <v>8.3633852842546474</v>
      </c>
      <c r="AE16" s="32">
        <f>('Growth forecasts'!AE15-'Growth forecasts'!AD15)*'Feeder inputs'!$H14+('Growth forecasts'!AE36-'Growth forecasts'!AD36)*'Feeder inputs'!$I14</f>
        <v>8.5819041116715766</v>
      </c>
      <c r="AF16" s="32">
        <f>('Growth forecasts'!AF15-'Growth forecasts'!AE15)*'Feeder inputs'!$H14+('Growth forecasts'!AF36-'Growth forecasts'!AE36)*'Feeder inputs'!$I14</f>
        <v>8.8061324067637514</v>
      </c>
      <c r="AG16" s="30"/>
    </row>
    <row r="17" spans="2:33" x14ac:dyDescent="0.35">
      <c r="B17" s="33" t="s">
        <v>25</v>
      </c>
      <c r="C17" t="s">
        <v>58</v>
      </c>
      <c r="D17">
        <f>'Feeder inputs'!F15</f>
        <v>130</v>
      </c>
      <c r="E17" s="32">
        <f>('Growth forecasts'!E16-'Growth forecasts'!D16)*'Feeder inputs'!$H15+('Growth forecasts'!E37-'Growth forecasts'!D37)*'Feeder inputs'!$I15</f>
        <v>22.770421046694587</v>
      </c>
      <c r="F17" s="32">
        <f>('Growth forecasts'!F16-'Growth forecasts'!E16)*'Feeder inputs'!$H15+('Growth forecasts'!F37-'Growth forecasts'!E37)*'Feeder inputs'!$I15</f>
        <v>22.770421046694622</v>
      </c>
      <c r="G17" s="32">
        <f>('Growth forecasts'!G16-'Growth forecasts'!F16)*'Feeder inputs'!$H15+('Growth forecasts'!G37-'Growth forecasts'!F37)*'Feeder inputs'!$I15</f>
        <v>10.234947302310857</v>
      </c>
      <c r="H17" s="32">
        <f>('Growth forecasts'!H16-'Growth forecasts'!G16)*'Feeder inputs'!$H15+('Growth forecasts'!H37-'Growth forecasts'!G37)*'Feeder inputs'!$I15</f>
        <v>9.898719218004608</v>
      </c>
      <c r="I17" s="32">
        <f>('Growth forecasts'!I16-'Growth forecasts'!H16)*'Feeder inputs'!$H15+('Growth forecasts'!I37-'Growth forecasts'!H37)*'Feeder inputs'!$I15</f>
        <v>9.6126274141005297</v>
      </c>
      <c r="J17" s="32">
        <f>('Growth forecasts'!J16-'Growth forecasts'!I16)*'Feeder inputs'!$H15+('Growth forecasts'!J37-'Growth forecasts'!I37)*'Feeder inputs'!$I15</f>
        <v>9.5370815919354968</v>
      </c>
      <c r="K17" s="32">
        <f>('Growth forecasts'!K16-'Growth forecasts'!J16)*'Feeder inputs'!$H15+('Growth forecasts'!K37-'Growth forecasts'!J37)*'Feeder inputs'!$I15</f>
        <v>9.6115708368020947</v>
      </c>
      <c r="L17" s="32">
        <f>('Growth forecasts'!L16-'Growth forecasts'!K16)*'Feeder inputs'!$H15+('Growth forecasts'!L37-'Growth forecasts'!K37)*'Feeder inputs'!$I15</f>
        <v>9.2975477893630654</v>
      </c>
      <c r="M17" s="32">
        <f>('Growth forecasts'!M16-'Growth forecasts'!L16)*'Feeder inputs'!$H15+('Growth forecasts'!M37-'Growth forecasts'!L37)*'Feeder inputs'!$I15</f>
        <v>9.1200901214915575</v>
      </c>
      <c r="N17" s="32">
        <f>('Growth forecasts'!N16-'Growth forecasts'!M16)*'Feeder inputs'!$H15+('Growth forecasts'!N37-'Growth forecasts'!M37)*'Feeder inputs'!$I15</f>
        <v>9.602396744239563</v>
      </c>
      <c r="O17" s="32">
        <f>('Growth forecasts'!O16-'Growth forecasts'!N16)*'Feeder inputs'!$H15+('Growth forecasts'!O37-'Growth forecasts'!N37)*'Feeder inputs'!$I15</f>
        <v>10.230167362637168</v>
      </c>
      <c r="P17" s="32">
        <f>('Growth forecasts'!P16-'Growth forecasts'!O16)*'Feeder inputs'!$H15+('Growth forecasts'!P37-'Growth forecasts'!O37)*'Feeder inputs'!$I15</f>
        <v>10.93642789287653</v>
      </c>
      <c r="Q17" s="32">
        <f>('Growth forecasts'!Q16-'Growth forecasts'!P16)*'Feeder inputs'!$H15+('Growth forecasts'!Q37-'Growth forecasts'!P37)*'Feeder inputs'!$I15</f>
        <v>10.975549290055646</v>
      </c>
      <c r="R17" s="32">
        <f>('Growth forecasts'!R16-'Growth forecasts'!Q16)*'Feeder inputs'!$H15+('Growth forecasts'!R37-'Growth forecasts'!Q37)*'Feeder inputs'!$I15</f>
        <v>10.35489896191887</v>
      </c>
      <c r="S17" s="32">
        <f>('Growth forecasts'!S16-'Growth forecasts'!R16)*'Feeder inputs'!$H15+('Growth forecasts'!S37-'Growth forecasts'!R37)*'Feeder inputs'!$I15</f>
        <v>9.7355555194034693</v>
      </c>
      <c r="T17" s="32">
        <f>('Growth forecasts'!T16-'Growth forecasts'!S16)*'Feeder inputs'!$H15+('Growth forecasts'!T37-'Growth forecasts'!S37)*'Feeder inputs'!$I15</f>
        <v>9.1682276718394107</v>
      </c>
      <c r="U17" s="32">
        <f>('Growth forecasts'!U16-'Growth forecasts'!T16)*'Feeder inputs'!$H15+('Growth forecasts'!U37-'Growth forecasts'!T37)*'Feeder inputs'!$I15</f>
        <v>8.6391367729871149</v>
      </c>
      <c r="V17" s="32">
        <f>('Growth forecasts'!V16-'Growth forecasts'!U16)*'Feeder inputs'!$H15+('Growth forecasts'!V37-'Growth forecasts'!U37)*'Feeder inputs'!$I15</f>
        <v>8.1649009983420839</v>
      </c>
      <c r="W17" s="32">
        <f>('Growth forecasts'!W16-'Growth forecasts'!V16)*'Feeder inputs'!$H15+('Growth forecasts'!W37-'Growth forecasts'!V37)*'Feeder inputs'!$I15</f>
        <v>8.3782338212949981</v>
      </c>
      <c r="X17" s="32">
        <f>('Growth forecasts'!X16-'Growth forecasts'!W16)*'Feeder inputs'!$H15+('Growth forecasts'!X37-'Growth forecasts'!W37)*'Feeder inputs'!$I15</f>
        <v>8.5971406118145666</v>
      </c>
      <c r="Y17" s="32">
        <f>('Growth forecasts'!Y16-'Growth forecasts'!X16)*'Feeder inputs'!$H15+('Growth forecasts'!Y37-'Growth forecasts'!X37)*'Feeder inputs'!$I15</f>
        <v>8.8217670067229648</v>
      </c>
      <c r="Z17" s="32">
        <f>('Growth forecasts'!Z16-'Growth forecasts'!Y16)*'Feeder inputs'!$H15+('Growth forecasts'!Z37-'Growth forecasts'!Y37)*'Feeder inputs'!$I15</f>
        <v>9.0522624480466618</v>
      </c>
      <c r="AA17" s="32">
        <f>('Growth forecasts'!AA16-'Growth forecasts'!Z16)*'Feeder inputs'!$H15+('Growth forecasts'!AA37-'Growth forecasts'!Z37)*'Feeder inputs'!$I15</f>
        <v>9.2887802824386512</v>
      </c>
      <c r="AB17" s="32">
        <f>('Growth forecasts'!AB16-'Growth forecasts'!AA16)*'Feeder inputs'!$H15+('Growth forecasts'!AB37-'Growth forecasts'!AA37)*'Feeder inputs'!$I15</f>
        <v>9.531477863198603</v>
      </c>
      <c r="AC17" s="32">
        <f>('Growth forecasts'!AC16-'Growth forecasts'!AB16)*'Feeder inputs'!$H15+('Growth forecasts'!AC37-'Growth forecasts'!AB37)*'Feeder inputs'!$I15</f>
        <v>9.7805166549589018</v>
      </c>
      <c r="AD17" s="32">
        <f>('Growth forecasts'!AD16-'Growth forecasts'!AC16)*'Feeder inputs'!$H15+('Growth forecasts'!AD37-'Growth forecasts'!AC37)*'Feeder inputs'!$I15</f>
        <v>10.036062341105563</v>
      </c>
      <c r="AE17" s="32">
        <f>('Growth forecasts'!AE16-'Growth forecasts'!AD16)*'Feeder inputs'!$H15+('Growth forecasts'!AE37-'Growth forecasts'!AD37)*'Feeder inputs'!$I15</f>
        <v>10.298284934005864</v>
      </c>
      <c r="AF17" s="32">
        <f>('Growth forecasts'!AF16-'Growth forecasts'!AE16)*'Feeder inputs'!$H15+('Growth forecasts'!AF37-'Growth forecasts'!AE37)*'Feeder inputs'!$I15</f>
        <v>10.567358888116445</v>
      </c>
      <c r="AG17" s="30"/>
    </row>
    <row r="18" spans="2:33" x14ac:dyDescent="0.35">
      <c r="B18" s="33" t="s">
        <v>26</v>
      </c>
      <c r="C18" t="s">
        <v>58</v>
      </c>
      <c r="D18">
        <f>'Feeder inputs'!F16</f>
        <v>118</v>
      </c>
      <c r="E18" s="32">
        <f>('Growth forecasts'!E17-'Growth forecasts'!D17)*'Feeder inputs'!$H16+('Growth forecasts'!E38-'Growth forecasts'!D38)*'Feeder inputs'!$I16</f>
        <v>26.565491221143702</v>
      </c>
      <c r="F18" s="32">
        <f>('Growth forecasts'!F17-'Growth forecasts'!E17)*'Feeder inputs'!$H16+('Growth forecasts'!F38-'Growth forecasts'!E38)*'Feeder inputs'!$I16</f>
        <v>26.565491221143702</v>
      </c>
      <c r="G18" s="32">
        <f>('Growth forecasts'!G17-'Growth forecasts'!F17)*'Feeder inputs'!$H16+('Growth forecasts'!G38-'Growth forecasts'!F38)*'Feeder inputs'!$I16</f>
        <v>11.940771852695988</v>
      </c>
      <c r="H18" s="32">
        <f>('Growth forecasts'!H17-'Growth forecasts'!G17)*'Feeder inputs'!$H16+('Growth forecasts'!H38-'Growth forecasts'!G38)*'Feeder inputs'!$I16</f>
        <v>11.548505754338727</v>
      </c>
      <c r="I18" s="32">
        <f>('Growth forecasts'!I17-'Growth forecasts'!H17)*'Feeder inputs'!$H16+('Growth forecasts'!I38-'Growth forecasts'!H38)*'Feeder inputs'!$I16</f>
        <v>11.214731983117261</v>
      </c>
      <c r="J18" s="32">
        <f>('Growth forecasts'!J17-'Growth forecasts'!I17)*'Feeder inputs'!$H16+('Growth forecasts'!J38-'Growth forecasts'!I38)*'Feeder inputs'!$I16</f>
        <v>11.126595190591431</v>
      </c>
      <c r="K18" s="32">
        <f>('Growth forecasts'!K17-'Growth forecasts'!J17)*'Feeder inputs'!$H16+('Growth forecasts'!K38-'Growth forecasts'!J38)*'Feeder inputs'!$I16</f>
        <v>11.213499309602426</v>
      </c>
      <c r="L18" s="32">
        <f>('Growth forecasts'!L17-'Growth forecasts'!K17)*'Feeder inputs'!$H16+('Growth forecasts'!L38-'Growth forecasts'!K38)*'Feeder inputs'!$I16</f>
        <v>10.847139087590243</v>
      </c>
      <c r="M18" s="32">
        <f>('Growth forecasts'!M17-'Growth forecasts'!L17)*'Feeder inputs'!$H16+('Growth forecasts'!M38-'Growth forecasts'!L38)*'Feeder inputs'!$I16</f>
        <v>10.64010514174015</v>
      </c>
      <c r="N18" s="32">
        <f>('Growth forecasts'!N17-'Growth forecasts'!M17)*'Feeder inputs'!$H16+('Growth forecasts'!N38-'Growth forecasts'!M38)*'Feeder inputs'!$I16</f>
        <v>11.202796201612841</v>
      </c>
      <c r="O18" s="32">
        <f>('Growth forecasts'!O17-'Growth forecasts'!N17)*'Feeder inputs'!$H16+('Growth forecasts'!O38-'Growth forecasts'!N38)*'Feeder inputs'!$I16</f>
        <v>11.935195256410047</v>
      </c>
      <c r="P18" s="32">
        <f>('Growth forecasts'!P17-'Growth forecasts'!O17)*'Feeder inputs'!$H16+('Growth forecasts'!P38-'Growth forecasts'!O38)*'Feeder inputs'!$I16</f>
        <v>12.759165875022624</v>
      </c>
      <c r="Q18" s="32">
        <f>('Growth forecasts'!Q17-'Growth forecasts'!P17)*'Feeder inputs'!$H16+('Growth forecasts'!Q38-'Growth forecasts'!P38)*'Feeder inputs'!$I16</f>
        <v>12.804807505064915</v>
      </c>
      <c r="R18" s="32">
        <f>('Growth forecasts'!R17-'Growth forecasts'!Q17)*'Feeder inputs'!$H16+('Growth forecasts'!R38-'Growth forecasts'!Q38)*'Feeder inputs'!$I16</f>
        <v>12.080715455572033</v>
      </c>
      <c r="S18" s="32">
        <f>('Growth forecasts'!S17-'Growth forecasts'!R17)*'Feeder inputs'!$H16+('Growth forecasts'!S38-'Growth forecasts'!R38)*'Feeder inputs'!$I16</f>
        <v>11.358148105970685</v>
      </c>
      <c r="T18" s="32">
        <f>('Growth forecasts'!T17-'Growth forecasts'!S17)*'Feeder inputs'!$H16+('Growth forecasts'!T38-'Growth forecasts'!S38)*'Feeder inputs'!$I16</f>
        <v>10.696265617145997</v>
      </c>
      <c r="U18" s="32">
        <f>('Growth forecasts'!U17-'Growth forecasts'!T17)*'Feeder inputs'!$H16+('Growth forecasts'!U38-'Growth forecasts'!T38)*'Feeder inputs'!$I16</f>
        <v>10.078992901818253</v>
      </c>
      <c r="V18" s="32">
        <f>('Growth forecasts'!V17-'Growth forecasts'!U17)*'Feeder inputs'!$H16+('Growth forecasts'!V38-'Growth forecasts'!U38)*'Feeder inputs'!$I16</f>
        <v>9.525717831399092</v>
      </c>
      <c r="W18" s="32">
        <f>('Growth forecasts'!W17-'Growth forecasts'!V17)*'Feeder inputs'!$H16+('Growth forecasts'!W38-'Growth forecasts'!V38)*'Feeder inputs'!$I16</f>
        <v>9.7746061248442118</v>
      </c>
      <c r="X18" s="32">
        <f>('Growth forecasts'!X17-'Growth forecasts'!W17)*'Feeder inputs'!$H16+('Growth forecasts'!X38-'Growth forecasts'!W38)*'Feeder inputs'!$I16</f>
        <v>10.029997380450268</v>
      </c>
      <c r="Y18" s="32">
        <f>('Growth forecasts'!Y17-'Growth forecasts'!X17)*'Feeder inputs'!$H16+('Growth forecasts'!Y38-'Growth forecasts'!X38)*'Feeder inputs'!$I16</f>
        <v>10.292061507843471</v>
      </c>
      <c r="Z18" s="32">
        <f>('Growth forecasts'!Z17-'Growth forecasts'!Y17)*'Feeder inputs'!$H16+('Growth forecasts'!Z38-'Growth forecasts'!Y38)*'Feeder inputs'!$I16</f>
        <v>10.560972856054462</v>
      </c>
      <c r="AA18" s="32">
        <f>('Growth forecasts'!AA17-'Growth forecasts'!Z17)*'Feeder inputs'!$H16+('Growth forecasts'!AA38-'Growth forecasts'!Z38)*'Feeder inputs'!$I16</f>
        <v>10.836910329511795</v>
      </c>
      <c r="AB18" s="32">
        <f>('Growth forecasts'!AB17-'Growth forecasts'!AA17)*'Feeder inputs'!$H16+('Growth forecasts'!AB38-'Growth forecasts'!AA38)*'Feeder inputs'!$I16</f>
        <v>11.120057507065084</v>
      </c>
      <c r="AC18" s="32">
        <f>('Growth forecasts'!AC17-'Growth forecasts'!AB17)*'Feeder inputs'!$H16+('Growth forecasts'!AC38-'Growth forecasts'!AB38)*'Feeder inputs'!$I16</f>
        <v>11.410602764118778</v>
      </c>
      <c r="AD18" s="32">
        <f>('Growth forecasts'!AD17-'Growth forecasts'!AC17)*'Feeder inputs'!$H16+('Growth forecasts'!AD38-'Growth forecasts'!AC38)*'Feeder inputs'!$I16</f>
        <v>11.708739397956478</v>
      </c>
      <c r="AE18" s="32">
        <f>('Growth forecasts'!AE17-'Growth forecasts'!AD17)*'Feeder inputs'!$H16+('Growth forecasts'!AE38-'Growth forecasts'!AD38)*'Feeder inputs'!$I16</f>
        <v>12.014665756340221</v>
      </c>
      <c r="AF18" s="32">
        <f>('Growth forecasts'!AF17-'Growth forecasts'!AE17)*'Feeder inputs'!$H16+('Growth forecasts'!AF38-'Growth forecasts'!AE38)*'Feeder inputs'!$I16</f>
        <v>12.328585369469209</v>
      </c>
      <c r="AG18" s="30"/>
    </row>
    <row r="19" spans="2:33" x14ac:dyDescent="0.35">
      <c r="B19" s="33" t="s">
        <v>27</v>
      </c>
      <c r="C19" t="s">
        <v>58</v>
      </c>
      <c r="D19">
        <f>'Feeder inputs'!F17</f>
        <v>73</v>
      </c>
      <c r="E19" s="32">
        <f>('Growth forecasts'!E18-'Growth forecasts'!D18)*'Feeder inputs'!$H17+('Growth forecasts'!E39-'Growth forecasts'!D39)*'Feeder inputs'!$I17</f>
        <v>13.282745610571851</v>
      </c>
      <c r="F19" s="32">
        <f>('Growth forecasts'!F18-'Growth forecasts'!E18)*'Feeder inputs'!$H17+('Growth forecasts'!F39-'Growth forecasts'!E39)*'Feeder inputs'!$I17</f>
        <v>13.282745610571851</v>
      </c>
      <c r="G19" s="32">
        <f>('Growth forecasts'!G18-'Growth forecasts'!F18)*'Feeder inputs'!$H17+('Growth forecasts'!G39-'Growth forecasts'!F39)*'Feeder inputs'!$I17</f>
        <v>5.9703859263479941</v>
      </c>
      <c r="H19" s="32">
        <f>('Growth forecasts'!H18-'Growth forecasts'!G18)*'Feeder inputs'!$H17+('Growth forecasts'!H39-'Growth forecasts'!G39)*'Feeder inputs'!$I17</f>
        <v>5.7742528771693635</v>
      </c>
      <c r="I19" s="32">
        <f>('Growth forecasts'!I18-'Growth forecasts'!H18)*'Feeder inputs'!$H17+('Growth forecasts'!I39-'Growth forecasts'!H39)*'Feeder inputs'!$I17</f>
        <v>5.6073659915586305</v>
      </c>
      <c r="J19" s="32">
        <f>('Growth forecasts'!J18-'Growth forecasts'!I18)*'Feeder inputs'!$H17+('Growth forecasts'!J39-'Growth forecasts'!I39)*'Feeder inputs'!$I17</f>
        <v>5.5632975952957153</v>
      </c>
      <c r="K19" s="32">
        <f>('Growth forecasts'!K18-'Growth forecasts'!J18)*'Feeder inputs'!$H17+('Growth forecasts'!K39-'Growth forecasts'!J39)*'Feeder inputs'!$I17</f>
        <v>5.606749654801213</v>
      </c>
      <c r="L19" s="32">
        <f>('Growth forecasts'!L18-'Growth forecasts'!K18)*'Feeder inputs'!$H17+('Growth forecasts'!L39-'Growth forecasts'!K39)*'Feeder inputs'!$I17</f>
        <v>5.4235695437951215</v>
      </c>
      <c r="M19" s="32">
        <f>('Growth forecasts'!M18-'Growth forecasts'!L18)*'Feeder inputs'!$H17+('Growth forecasts'!M39-'Growth forecasts'!L39)*'Feeder inputs'!$I17</f>
        <v>5.3200525708700752</v>
      </c>
      <c r="N19" s="32">
        <f>('Growth forecasts'!N18-'Growth forecasts'!M18)*'Feeder inputs'!$H17+('Growth forecasts'!N39-'Growth forecasts'!M39)*'Feeder inputs'!$I17</f>
        <v>5.6013981008064206</v>
      </c>
      <c r="O19" s="32">
        <f>('Growth forecasts'!O18-'Growth forecasts'!N18)*'Feeder inputs'!$H17+('Growth forecasts'!O39-'Growth forecasts'!N39)*'Feeder inputs'!$I17</f>
        <v>5.9675976282050236</v>
      </c>
      <c r="P19" s="32">
        <f>('Growth forecasts'!P18-'Growth forecasts'!O18)*'Feeder inputs'!$H17+('Growth forecasts'!P39-'Growth forecasts'!O39)*'Feeder inputs'!$I17</f>
        <v>6.3795829375113122</v>
      </c>
      <c r="Q19" s="32">
        <f>('Growth forecasts'!Q18-'Growth forecasts'!P18)*'Feeder inputs'!$H17+('Growth forecasts'!Q39-'Growth forecasts'!P39)*'Feeder inputs'!$I17</f>
        <v>6.4024037525324573</v>
      </c>
      <c r="R19" s="32">
        <f>('Growth forecasts'!R18-'Growth forecasts'!Q18)*'Feeder inputs'!$H17+('Growth forecasts'!R39-'Growth forecasts'!Q39)*'Feeder inputs'!$I17</f>
        <v>6.0403577277860165</v>
      </c>
      <c r="S19" s="32">
        <f>('Growth forecasts'!S18-'Growth forecasts'!R18)*'Feeder inputs'!$H17+('Growth forecasts'!S39-'Growth forecasts'!R39)*'Feeder inputs'!$I17</f>
        <v>5.6790740529853423</v>
      </c>
      <c r="T19" s="32">
        <f>('Growth forecasts'!T18-'Growth forecasts'!S18)*'Feeder inputs'!$H17+('Growth forecasts'!T39-'Growth forecasts'!S39)*'Feeder inputs'!$I17</f>
        <v>5.3481328085729984</v>
      </c>
      <c r="U19" s="32">
        <f>('Growth forecasts'!U18-'Growth forecasts'!T18)*'Feeder inputs'!$H17+('Growth forecasts'!U39-'Growth forecasts'!T39)*'Feeder inputs'!$I17</f>
        <v>5.0394964509091267</v>
      </c>
      <c r="V19" s="32">
        <f>('Growth forecasts'!V18-'Growth forecasts'!U18)*'Feeder inputs'!$H17+('Growth forecasts'!V39-'Growth forecasts'!U39)*'Feeder inputs'!$I17</f>
        <v>4.762858915699546</v>
      </c>
      <c r="W19" s="32">
        <f>('Growth forecasts'!W18-'Growth forecasts'!V18)*'Feeder inputs'!$H17+('Growth forecasts'!W39-'Growth forecasts'!V39)*'Feeder inputs'!$I17</f>
        <v>4.8873030624221059</v>
      </c>
      <c r="X19" s="32">
        <f>('Growth forecasts'!X18-'Growth forecasts'!W18)*'Feeder inputs'!$H17+('Growth forecasts'!X39-'Growth forecasts'!W39)*'Feeder inputs'!$I17</f>
        <v>5.0149986902251342</v>
      </c>
      <c r="Y19" s="32">
        <f>('Growth forecasts'!Y18-'Growth forecasts'!X18)*'Feeder inputs'!$H17+('Growth forecasts'!Y39-'Growth forecasts'!X39)*'Feeder inputs'!$I17</f>
        <v>5.1460307539217354</v>
      </c>
      <c r="Z19" s="32">
        <f>('Growth forecasts'!Z18-'Growth forecasts'!Y18)*'Feeder inputs'!$H17+('Growth forecasts'!Z39-'Growth forecasts'!Y39)*'Feeder inputs'!$I17</f>
        <v>5.2804864280272312</v>
      </c>
      <c r="AA19" s="32">
        <f>('Growth forecasts'!AA18-'Growth forecasts'!Z18)*'Feeder inputs'!$H17+('Growth forecasts'!AA39-'Growth forecasts'!Z39)*'Feeder inputs'!$I17</f>
        <v>5.4184551647558976</v>
      </c>
      <c r="AB19" s="32">
        <f>('Growth forecasts'!AB18-'Growth forecasts'!AA18)*'Feeder inputs'!$H17+('Growth forecasts'!AB39-'Growth forecasts'!AA39)*'Feeder inputs'!$I17</f>
        <v>5.5600287535325421</v>
      </c>
      <c r="AC19" s="32">
        <f>('Growth forecasts'!AC18-'Growth forecasts'!AB18)*'Feeder inputs'!$H17+('Growth forecasts'!AC39-'Growth forecasts'!AB39)*'Feeder inputs'!$I17</f>
        <v>5.705301382059389</v>
      </c>
      <c r="AD19" s="32">
        <f>('Growth forecasts'!AD18-'Growth forecasts'!AC18)*'Feeder inputs'!$H17+('Growth forecasts'!AD39-'Growth forecasts'!AC39)*'Feeder inputs'!$I17</f>
        <v>5.854369698978239</v>
      </c>
      <c r="AE19" s="32">
        <f>('Growth forecasts'!AE18-'Growth forecasts'!AD18)*'Feeder inputs'!$H17+('Growth forecasts'!AE39-'Growth forecasts'!AD39)*'Feeder inputs'!$I17</f>
        <v>6.0073328781701107</v>
      </c>
      <c r="AF19" s="32">
        <f>('Growth forecasts'!AF18-'Growth forecasts'!AE18)*'Feeder inputs'!$H17+('Growth forecasts'!AF39-'Growth forecasts'!AE39)*'Feeder inputs'!$I17</f>
        <v>6.1642926847346047</v>
      </c>
      <c r="AG19" s="30"/>
    </row>
    <row r="20" spans="2:33" x14ac:dyDescent="0.35">
      <c r="B20" s="33" t="s">
        <v>28</v>
      </c>
      <c r="C20" t="s">
        <v>58</v>
      </c>
      <c r="D20">
        <f>'Feeder inputs'!F18</f>
        <v>107</v>
      </c>
      <c r="E20" s="32">
        <f>('Growth forecasts'!E19-'Growth forecasts'!D19)*'Feeder inputs'!$H18+('Growth forecasts'!E40-'Growth forecasts'!D40)*'Feeder inputs'!$I18</f>
        <v>22.770421046694587</v>
      </c>
      <c r="F20" s="32">
        <f>('Growth forecasts'!F19-'Growth forecasts'!E19)*'Feeder inputs'!$H18+('Growth forecasts'!F40-'Growth forecasts'!E40)*'Feeder inputs'!$I18</f>
        <v>22.770421046694622</v>
      </c>
      <c r="G20" s="32">
        <f>('Growth forecasts'!G19-'Growth forecasts'!F19)*'Feeder inputs'!$H18+('Growth forecasts'!G40-'Growth forecasts'!F40)*'Feeder inputs'!$I18</f>
        <v>10.234947302310857</v>
      </c>
      <c r="H20" s="32">
        <f>('Growth forecasts'!H19-'Growth forecasts'!G19)*'Feeder inputs'!$H18+('Growth forecasts'!H40-'Growth forecasts'!G40)*'Feeder inputs'!$I18</f>
        <v>9.898719218004608</v>
      </c>
      <c r="I20" s="32">
        <f>('Growth forecasts'!I19-'Growth forecasts'!H19)*'Feeder inputs'!$H18+('Growth forecasts'!I40-'Growth forecasts'!H40)*'Feeder inputs'!$I18</f>
        <v>9.6126274141005297</v>
      </c>
      <c r="J20" s="32">
        <f>('Growth forecasts'!J19-'Growth forecasts'!I19)*'Feeder inputs'!$H18+('Growth forecasts'!J40-'Growth forecasts'!I40)*'Feeder inputs'!$I18</f>
        <v>9.5370815919354968</v>
      </c>
      <c r="K20" s="32">
        <f>('Growth forecasts'!K19-'Growth forecasts'!J19)*'Feeder inputs'!$H18+('Growth forecasts'!K40-'Growth forecasts'!J40)*'Feeder inputs'!$I18</f>
        <v>9.6115708368020947</v>
      </c>
      <c r="L20" s="32">
        <f>('Growth forecasts'!L19-'Growth forecasts'!K19)*'Feeder inputs'!$H18+('Growth forecasts'!L40-'Growth forecasts'!K40)*'Feeder inputs'!$I18</f>
        <v>9.2975477893630654</v>
      </c>
      <c r="M20" s="32">
        <f>('Growth forecasts'!M19-'Growth forecasts'!L19)*'Feeder inputs'!$H18+('Growth forecasts'!M40-'Growth forecasts'!L40)*'Feeder inputs'!$I18</f>
        <v>9.1200901214915575</v>
      </c>
      <c r="N20" s="32">
        <f>('Growth forecasts'!N19-'Growth forecasts'!M19)*'Feeder inputs'!$H18+('Growth forecasts'!N40-'Growth forecasts'!M40)*'Feeder inputs'!$I18</f>
        <v>9.602396744239563</v>
      </c>
      <c r="O20" s="32">
        <f>('Growth forecasts'!O19-'Growth forecasts'!N19)*'Feeder inputs'!$H18+('Growth forecasts'!O40-'Growth forecasts'!N40)*'Feeder inputs'!$I18</f>
        <v>10.230167362637168</v>
      </c>
      <c r="P20" s="32">
        <f>('Growth forecasts'!P19-'Growth forecasts'!O19)*'Feeder inputs'!$H18+('Growth forecasts'!P40-'Growth forecasts'!O40)*'Feeder inputs'!$I18</f>
        <v>10.93642789287653</v>
      </c>
      <c r="Q20" s="32">
        <f>('Growth forecasts'!Q19-'Growth forecasts'!P19)*'Feeder inputs'!$H18+('Growth forecasts'!Q40-'Growth forecasts'!P40)*'Feeder inputs'!$I18</f>
        <v>10.975549290055646</v>
      </c>
      <c r="R20" s="32">
        <f>('Growth forecasts'!R19-'Growth forecasts'!Q19)*'Feeder inputs'!$H18+('Growth forecasts'!R40-'Growth forecasts'!Q40)*'Feeder inputs'!$I18</f>
        <v>10.35489896191887</v>
      </c>
      <c r="S20" s="32">
        <f>('Growth forecasts'!S19-'Growth forecasts'!R19)*'Feeder inputs'!$H18+('Growth forecasts'!S40-'Growth forecasts'!R40)*'Feeder inputs'!$I18</f>
        <v>9.7355555194034693</v>
      </c>
      <c r="T20" s="32">
        <f>('Growth forecasts'!T19-'Growth forecasts'!S19)*'Feeder inputs'!$H18+('Growth forecasts'!T40-'Growth forecasts'!S40)*'Feeder inputs'!$I18</f>
        <v>9.1682276718394107</v>
      </c>
      <c r="U20" s="32">
        <f>('Growth forecasts'!U19-'Growth forecasts'!T19)*'Feeder inputs'!$H18+('Growth forecasts'!U40-'Growth forecasts'!T40)*'Feeder inputs'!$I18</f>
        <v>8.6391367729871149</v>
      </c>
      <c r="V20" s="32">
        <f>('Growth forecasts'!V19-'Growth forecasts'!U19)*'Feeder inputs'!$H18+('Growth forecasts'!V40-'Growth forecasts'!U40)*'Feeder inputs'!$I18</f>
        <v>8.1649009983420839</v>
      </c>
      <c r="W20" s="32">
        <f>('Growth forecasts'!W19-'Growth forecasts'!V19)*'Feeder inputs'!$H18+('Growth forecasts'!W40-'Growth forecasts'!V40)*'Feeder inputs'!$I18</f>
        <v>8.3782338212949981</v>
      </c>
      <c r="X20" s="32">
        <f>('Growth forecasts'!X19-'Growth forecasts'!W19)*'Feeder inputs'!$H18+('Growth forecasts'!X40-'Growth forecasts'!W40)*'Feeder inputs'!$I18</f>
        <v>8.5971406118145666</v>
      </c>
      <c r="Y20" s="32">
        <f>('Growth forecasts'!Y19-'Growth forecasts'!X19)*'Feeder inputs'!$H18+('Growth forecasts'!Y40-'Growth forecasts'!X40)*'Feeder inputs'!$I18</f>
        <v>8.8217670067229648</v>
      </c>
      <c r="Z20" s="32">
        <f>('Growth forecasts'!Z19-'Growth forecasts'!Y19)*'Feeder inputs'!$H18+('Growth forecasts'!Z40-'Growth forecasts'!Y40)*'Feeder inputs'!$I18</f>
        <v>9.0522624480466618</v>
      </c>
      <c r="AA20" s="32">
        <f>('Growth forecasts'!AA19-'Growth forecasts'!Z19)*'Feeder inputs'!$H18+('Growth forecasts'!AA40-'Growth forecasts'!Z40)*'Feeder inputs'!$I18</f>
        <v>9.2887802824386512</v>
      </c>
      <c r="AB20" s="32">
        <f>('Growth forecasts'!AB19-'Growth forecasts'!AA19)*'Feeder inputs'!$H18+('Growth forecasts'!AB40-'Growth forecasts'!AA40)*'Feeder inputs'!$I18</f>
        <v>9.531477863198603</v>
      </c>
      <c r="AC20" s="32">
        <f>('Growth forecasts'!AC19-'Growth forecasts'!AB19)*'Feeder inputs'!$H18+('Growth forecasts'!AC40-'Growth forecasts'!AB40)*'Feeder inputs'!$I18</f>
        <v>9.7805166549589018</v>
      </c>
      <c r="AD20" s="32">
        <f>('Growth forecasts'!AD19-'Growth forecasts'!AC19)*'Feeder inputs'!$H18+('Growth forecasts'!AD40-'Growth forecasts'!AC40)*'Feeder inputs'!$I18</f>
        <v>10.036062341105563</v>
      </c>
      <c r="AE20" s="32">
        <f>('Growth forecasts'!AE19-'Growth forecasts'!AD19)*'Feeder inputs'!$H18+('Growth forecasts'!AE40-'Growth forecasts'!AD40)*'Feeder inputs'!$I18</f>
        <v>10.298284934005864</v>
      </c>
      <c r="AF20" s="32">
        <f>('Growth forecasts'!AF19-'Growth forecasts'!AE19)*'Feeder inputs'!$H18+('Growth forecasts'!AF40-'Growth forecasts'!AE40)*'Feeder inputs'!$I18</f>
        <v>10.567358888116445</v>
      </c>
      <c r="AG20" s="30"/>
    </row>
    <row r="21" spans="2:33" x14ac:dyDescent="0.35">
      <c r="B21" s="33" t="s">
        <v>29</v>
      </c>
      <c r="C21" t="s">
        <v>58</v>
      </c>
      <c r="D21">
        <f>'Feeder inputs'!F19</f>
        <v>50</v>
      </c>
      <c r="E21" s="32">
        <f>('Growth forecasts'!E20-'Growth forecasts'!D20)*'Feeder inputs'!$H19+('Growth forecasts'!E41-'Growth forecasts'!D41)*'Feeder inputs'!$I19</f>
        <v>9.4876754361227444</v>
      </c>
      <c r="F21" s="32">
        <f>('Growth forecasts'!F20-'Growth forecasts'!E20)*'Feeder inputs'!$H19+('Growth forecasts'!F41-'Growth forecasts'!E41)*'Feeder inputs'!$I19</f>
        <v>9.4876754361227533</v>
      </c>
      <c r="G21" s="32">
        <f>('Growth forecasts'!G20-'Growth forecasts'!F20)*'Feeder inputs'!$H19+('Growth forecasts'!G41-'Growth forecasts'!F41)*'Feeder inputs'!$I19</f>
        <v>4.2645613759628542</v>
      </c>
      <c r="H21" s="32">
        <f>('Growth forecasts'!H20-'Growth forecasts'!G20)*'Feeder inputs'!$H19+('Growth forecasts'!H41-'Growth forecasts'!G41)*'Feeder inputs'!$I19</f>
        <v>4.1244663408352622</v>
      </c>
      <c r="I21" s="32">
        <f>('Growth forecasts'!I20-'Growth forecasts'!H20)*'Feeder inputs'!$H19+('Growth forecasts'!I41-'Growth forecasts'!H41)*'Feeder inputs'!$I19</f>
        <v>4.0052614225418814</v>
      </c>
      <c r="J21" s="32">
        <f>('Growth forecasts'!J20-'Growth forecasts'!I20)*'Feeder inputs'!$H19+('Growth forecasts'!J41-'Growth forecasts'!I41)*'Feeder inputs'!$I19</f>
        <v>3.9737839966397992</v>
      </c>
      <c r="K21" s="32">
        <f>('Growth forecasts'!K20-'Growth forecasts'!J20)*'Feeder inputs'!$H19+('Growth forecasts'!K41-'Growth forecasts'!J41)*'Feeder inputs'!$I19</f>
        <v>4.0048211820008639</v>
      </c>
      <c r="L21" s="32">
        <f>('Growth forecasts'!L20-'Growth forecasts'!K20)*'Feeder inputs'!$H19+('Growth forecasts'!L41-'Growth forecasts'!K41)*'Feeder inputs'!$I19</f>
        <v>3.8739782455679439</v>
      </c>
      <c r="M21" s="32">
        <f>('Growth forecasts'!M20-'Growth forecasts'!L20)*'Feeder inputs'!$H19+('Growth forecasts'!M41-'Growth forecasts'!L41)*'Feeder inputs'!$I19</f>
        <v>3.8000375506214823</v>
      </c>
      <c r="N21" s="32">
        <f>('Growth forecasts'!N20-'Growth forecasts'!M20)*'Feeder inputs'!$H19+('Growth forecasts'!N41-'Growth forecasts'!M41)*'Feeder inputs'!$I19</f>
        <v>4.0009986434331601</v>
      </c>
      <c r="O21" s="32">
        <f>('Growth forecasts'!O20-'Growth forecasts'!N20)*'Feeder inputs'!$H19+('Growth forecasts'!O41-'Growth forecasts'!N41)*'Feeder inputs'!$I19</f>
        <v>4.2625697344321622</v>
      </c>
      <c r="P21" s="32">
        <f>('Growth forecasts'!P20-'Growth forecasts'!O20)*'Feeder inputs'!$H19+('Growth forecasts'!P41-'Growth forecasts'!O41)*'Feeder inputs'!$I19</f>
        <v>4.5568449553652357</v>
      </c>
      <c r="Q21" s="32">
        <f>('Growth forecasts'!Q20-'Growth forecasts'!P20)*'Feeder inputs'!$H19+('Growth forecasts'!Q41-'Growth forecasts'!P41)*'Feeder inputs'!$I19</f>
        <v>4.5731455375231889</v>
      </c>
      <c r="R21" s="32">
        <f>('Growth forecasts'!R20-'Growth forecasts'!Q20)*'Feeder inputs'!$H19+('Growth forecasts'!R41-'Growth forecasts'!Q41)*'Feeder inputs'!$I19</f>
        <v>4.3145412341328537</v>
      </c>
      <c r="S21" s="32">
        <f>('Growth forecasts'!S20-'Growth forecasts'!R20)*'Feeder inputs'!$H19+('Growth forecasts'!S41-'Growth forecasts'!R41)*'Feeder inputs'!$I19</f>
        <v>4.0564814664181092</v>
      </c>
      <c r="T21" s="32">
        <f>('Growth forecasts'!T20-'Growth forecasts'!S20)*'Feeder inputs'!$H19+('Growth forecasts'!T41-'Growth forecasts'!S41)*'Feeder inputs'!$I19</f>
        <v>3.8200948632664122</v>
      </c>
      <c r="U21" s="32">
        <f>('Growth forecasts'!U20-'Growth forecasts'!T20)*'Feeder inputs'!$H19+('Growth forecasts'!U41-'Growth forecasts'!T41)*'Feeder inputs'!$I19</f>
        <v>3.5996403220779527</v>
      </c>
      <c r="V21" s="32">
        <f>('Growth forecasts'!V20-'Growth forecasts'!U20)*'Feeder inputs'!$H19+('Growth forecasts'!V41-'Growth forecasts'!U41)*'Feeder inputs'!$I19</f>
        <v>3.4020420826425379</v>
      </c>
      <c r="W21" s="32">
        <f>('Growth forecasts'!W20-'Growth forecasts'!V20)*'Feeder inputs'!$H19+('Growth forecasts'!W41-'Growth forecasts'!V41)*'Feeder inputs'!$I19</f>
        <v>3.4909307588729277</v>
      </c>
      <c r="X21" s="32">
        <f>('Growth forecasts'!X20-'Growth forecasts'!W20)*'Feeder inputs'!$H19+('Growth forecasts'!X41-'Growth forecasts'!W41)*'Feeder inputs'!$I19</f>
        <v>3.5821419215893968</v>
      </c>
      <c r="Y21" s="32">
        <f>('Growth forecasts'!Y20-'Growth forecasts'!X20)*'Feeder inputs'!$H19+('Growth forecasts'!Y41-'Growth forecasts'!X41)*'Feeder inputs'!$I19</f>
        <v>3.6757362528012294</v>
      </c>
      <c r="Z21" s="32">
        <f>('Growth forecasts'!Z20-'Growth forecasts'!Y20)*'Feeder inputs'!$H19+('Growth forecasts'!Z41-'Growth forecasts'!Y41)*'Feeder inputs'!$I19</f>
        <v>3.7717760200194483</v>
      </c>
      <c r="AA21" s="32">
        <f>('Growth forecasts'!AA20-'Growth forecasts'!Z20)*'Feeder inputs'!$H19+('Growth forecasts'!AA41-'Growth forecasts'!Z41)*'Feeder inputs'!$I19</f>
        <v>3.8703251176827713</v>
      </c>
      <c r="AB21" s="32">
        <f>('Growth forecasts'!AB20-'Growth forecasts'!AA20)*'Feeder inputs'!$H19+('Growth forecasts'!AB41-'Growth forecasts'!AA41)*'Feeder inputs'!$I19</f>
        <v>3.9714491096660964</v>
      </c>
      <c r="AC21" s="32">
        <f>('Growth forecasts'!AC20-'Growth forecasts'!AB20)*'Feeder inputs'!$H19+('Growth forecasts'!AC41-'Growth forecasts'!AB41)*'Feeder inputs'!$I19</f>
        <v>4.0752152728995661</v>
      </c>
      <c r="AD21" s="32">
        <f>('Growth forecasts'!AD20-'Growth forecasts'!AC20)*'Feeder inputs'!$H19+('Growth forecasts'!AD41-'Growth forecasts'!AC41)*'Feeder inputs'!$I19</f>
        <v>4.1816926421273237</v>
      </c>
      <c r="AE21" s="32">
        <f>('Growth forecasts'!AE20-'Growth forecasts'!AD20)*'Feeder inputs'!$H19+('Growth forecasts'!AE41-'Growth forecasts'!AD41)*'Feeder inputs'!$I19</f>
        <v>4.2909520558357883</v>
      </c>
      <c r="AF21" s="32">
        <f>('Growth forecasts'!AF20-'Growth forecasts'!AE20)*'Feeder inputs'!$H19+('Growth forecasts'!AF41-'Growth forecasts'!AE41)*'Feeder inputs'!$I19</f>
        <v>4.4030662033818757</v>
      </c>
      <c r="AG21" s="30"/>
    </row>
    <row r="22" spans="2:33" ht="15" thickBot="1" x14ac:dyDescent="0.4">
      <c r="B22" s="35" t="s">
        <v>116</v>
      </c>
      <c r="C22" t="s">
        <v>58</v>
      </c>
      <c r="D22" s="37">
        <f>SUM(D4:D21)</f>
        <v>1304.8</v>
      </c>
      <c r="E22" s="37">
        <f t="shared" ref="E22:AF22" si="1">SUM(E4:E21)</f>
        <v>261.19372143530649</v>
      </c>
      <c r="F22" s="37">
        <f t="shared" si="1"/>
        <v>263.53128791326355</v>
      </c>
      <c r="G22" s="37">
        <f t="shared" si="1"/>
        <v>123.28262294797241</v>
      </c>
      <c r="H22" s="37">
        <f t="shared" si="1"/>
        <v>120.42706995781433</v>
      </c>
      <c r="I22" s="37">
        <f t="shared" si="1"/>
        <v>117.02303112130605</v>
      </c>
      <c r="J22" s="37">
        <f t="shared" si="1"/>
        <v>116.00950978440169</v>
      </c>
      <c r="K22" s="37">
        <f t="shared" si="1"/>
        <v>116.818879519866</v>
      </c>
      <c r="L22" s="37">
        <f t="shared" si="1"/>
        <v>112.97413271733768</v>
      </c>
      <c r="M22" s="37">
        <f t="shared" si="1"/>
        <v>110.80081292766214</v>
      </c>
      <c r="N22" s="37">
        <f t="shared" si="1"/>
        <v>116.61191686404591</v>
      </c>
      <c r="O22" s="37">
        <f t="shared" si="1"/>
        <v>124.24062485315139</v>
      </c>
      <c r="P22" s="37">
        <f t="shared" si="1"/>
        <v>132.8710830369298</v>
      </c>
      <c r="Q22" s="37">
        <f t="shared" si="1"/>
        <v>133.34699004638651</v>
      </c>
      <c r="R22" s="37">
        <f t="shared" si="1"/>
        <v>125.69920128438443</v>
      </c>
      <c r="S22" s="37">
        <f t="shared" si="1"/>
        <v>118.05717552656897</v>
      </c>
      <c r="T22" s="37">
        <f t="shared" si="1"/>
        <v>111.10653366440533</v>
      </c>
      <c r="U22" s="37">
        <f t="shared" si="1"/>
        <v>104.63483299007623</v>
      </c>
      <c r="V22" s="37">
        <f t="shared" si="1"/>
        <v>98.828092132758911</v>
      </c>
      <c r="W22" s="37">
        <f t="shared" si="1"/>
        <v>101.50253554233512</v>
      </c>
      <c r="X22" s="37">
        <f t="shared" si="1"/>
        <v>104.25069745841226</v>
      </c>
      <c r="Y22" s="37">
        <f t="shared" si="1"/>
        <v>107.07466387430334</v>
      </c>
      <c r="Z22" s="37">
        <f t="shared" si="1"/>
        <v>109.97658194140256</v>
      </c>
      <c r="AA22" s="37">
        <f t="shared" si="1"/>
        <v>112.95866184416568</v>
      </c>
      <c r="AB22" s="37">
        <f t="shared" si="1"/>
        <v>116.02317873561147</v>
      </c>
      <c r="AC22" s="37">
        <f t="shared" si="1"/>
        <v>119.17247473540884</v>
      </c>
      <c r="AD22" s="37">
        <f t="shared" si="1"/>
        <v>122.40896099268008</v>
      </c>
      <c r="AE22" s="37">
        <f t="shared" si="1"/>
        <v>125.73511981573742</v>
      </c>
      <c r="AF22" s="37">
        <f t="shared" si="1"/>
        <v>129.15350687103913</v>
      </c>
      <c r="AG22" s="38"/>
    </row>
    <row r="23" spans="2:33" ht="15" thickBot="1" x14ac:dyDescent="0.4">
      <c r="B23" s="23"/>
      <c r="D23" s="22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</row>
    <row r="24" spans="2:33" ht="15" thickBot="1" x14ac:dyDescent="0.4">
      <c r="B24" s="25"/>
      <c r="C24" s="26"/>
      <c r="D24" s="27" t="s">
        <v>117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8"/>
    </row>
    <row r="25" spans="2:33" x14ac:dyDescent="0.35">
      <c r="B25" s="29" t="s">
        <v>63</v>
      </c>
      <c r="D25">
        <v>2022</v>
      </c>
      <c r="E25">
        <f>D25+1</f>
        <v>2023</v>
      </c>
      <c r="F25">
        <f t="shared" ref="F25:AF25" si="2">E25+1</f>
        <v>2024</v>
      </c>
      <c r="G25">
        <f t="shared" si="2"/>
        <v>2025</v>
      </c>
      <c r="H25">
        <f t="shared" si="2"/>
        <v>2026</v>
      </c>
      <c r="I25">
        <f t="shared" si="2"/>
        <v>2027</v>
      </c>
      <c r="J25">
        <f t="shared" si="2"/>
        <v>2028</v>
      </c>
      <c r="K25">
        <f t="shared" si="2"/>
        <v>2029</v>
      </c>
      <c r="L25">
        <f t="shared" si="2"/>
        <v>2030</v>
      </c>
      <c r="M25">
        <f t="shared" si="2"/>
        <v>2031</v>
      </c>
      <c r="N25">
        <f t="shared" si="2"/>
        <v>2032</v>
      </c>
      <c r="O25">
        <f t="shared" si="2"/>
        <v>2033</v>
      </c>
      <c r="P25">
        <f t="shared" si="2"/>
        <v>2034</v>
      </c>
      <c r="Q25">
        <f t="shared" si="2"/>
        <v>2035</v>
      </c>
      <c r="R25">
        <f t="shared" si="2"/>
        <v>2036</v>
      </c>
      <c r="S25">
        <f t="shared" si="2"/>
        <v>2037</v>
      </c>
      <c r="T25">
        <f t="shared" si="2"/>
        <v>2038</v>
      </c>
      <c r="U25">
        <f t="shared" si="2"/>
        <v>2039</v>
      </c>
      <c r="V25">
        <f t="shared" si="2"/>
        <v>2040</v>
      </c>
      <c r="W25">
        <f t="shared" si="2"/>
        <v>2041</v>
      </c>
      <c r="X25">
        <f t="shared" si="2"/>
        <v>2042</v>
      </c>
      <c r="Y25">
        <f t="shared" si="2"/>
        <v>2043</v>
      </c>
      <c r="Z25">
        <f t="shared" si="2"/>
        <v>2044</v>
      </c>
      <c r="AA25">
        <f t="shared" si="2"/>
        <v>2045</v>
      </c>
      <c r="AB25">
        <f t="shared" si="2"/>
        <v>2046</v>
      </c>
      <c r="AC25">
        <f t="shared" si="2"/>
        <v>2047</v>
      </c>
      <c r="AD25">
        <f t="shared" si="2"/>
        <v>2048</v>
      </c>
      <c r="AE25">
        <f t="shared" si="2"/>
        <v>2049</v>
      </c>
      <c r="AF25">
        <f t="shared" si="2"/>
        <v>2050</v>
      </c>
      <c r="AG25" s="30"/>
    </row>
    <row r="26" spans="2:33" x14ac:dyDescent="0.35">
      <c r="B26" s="31" t="s">
        <v>15</v>
      </c>
      <c r="C26" t="s">
        <v>8</v>
      </c>
      <c r="D26" s="39">
        <f>D4</f>
        <v>5</v>
      </c>
      <c r="E26" s="40">
        <f>E4+D26</f>
        <v>5.9487675436122744</v>
      </c>
      <c r="F26" s="40">
        <f t="shared" ref="F26:AF35" si="3">F4+E26</f>
        <v>6.8975350872245498</v>
      </c>
      <c r="G26" s="40">
        <f t="shared" si="3"/>
        <v>7.3239912248208352</v>
      </c>
      <c r="H26" s="40">
        <f t="shared" si="3"/>
        <v>7.7364378589043605</v>
      </c>
      <c r="I26" s="40">
        <f t="shared" si="3"/>
        <v>8.1369640011585496</v>
      </c>
      <c r="J26" s="40">
        <f t="shared" si="3"/>
        <v>8.5343424008225295</v>
      </c>
      <c r="K26" s="40">
        <f t="shared" si="3"/>
        <v>8.9348245190226159</v>
      </c>
      <c r="L26" s="40">
        <f t="shared" si="3"/>
        <v>9.3222223435794103</v>
      </c>
      <c r="M26" s="40">
        <f t="shared" si="3"/>
        <v>9.7022260986415585</v>
      </c>
      <c r="N26" s="40">
        <f t="shared" si="3"/>
        <v>10.102325962984875</v>
      </c>
      <c r="O26" s="40">
        <f t="shared" si="3"/>
        <v>10.528582936428091</v>
      </c>
      <c r="P26" s="40">
        <f t="shared" si="3"/>
        <v>10.984267431964614</v>
      </c>
      <c r="Q26" s="40">
        <f t="shared" si="3"/>
        <v>11.441581985716933</v>
      </c>
      <c r="R26" s="40">
        <f t="shared" si="3"/>
        <v>11.873036109130219</v>
      </c>
      <c r="S26" s="40">
        <f t="shared" si="3"/>
        <v>12.278684255772029</v>
      </c>
      <c r="T26" s="40">
        <f t="shared" si="3"/>
        <v>12.660693742098672</v>
      </c>
      <c r="U26" s="40">
        <f t="shared" si="3"/>
        <v>13.020657774306468</v>
      </c>
      <c r="V26" s="40">
        <f t="shared" si="3"/>
        <v>13.360861982570722</v>
      </c>
      <c r="W26" s="40">
        <f t="shared" si="3"/>
        <v>13.709955058458014</v>
      </c>
      <c r="X26" s="40">
        <f t="shared" si="3"/>
        <v>14.068169250616954</v>
      </c>
      <c r="Y26" s="40">
        <f t="shared" si="3"/>
        <v>14.435742875897079</v>
      </c>
      <c r="Z26" s="40">
        <f t="shared" si="3"/>
        <v>14.812920477899024</v>
      </c>
      <c r="AA26" s="40">
        <f t="shared" si="3"/>
        <v>15.199952989667301</v>
      </c>
      <c r="AB26" s="40">
        <f t="shared" si="3"/>
        <v>15.59709790063391</v>
      </c>
      <c r="AC26" s="40">
        <f t="shared" si="3"/>
        <v>16.004619427923867</v>
      </c>
      <c r="AD26" s="40">
        <f t="shared" si="3"/>
        <v>16.422788692136599</v>
      </c>
      <c r="AE26" s="40">
        <f t="shared" si="3"/>
        <v>16.851883897720178</v>
      </c>
      <c r="AF26" s="40">
        <f t="shared" si="3"/>
        <v>17.292190518058366</v>
      </c>
      <c r="AG26" s="30"/>
    </row>
    <row r="27" spans="2:33" x14ac:dyDescent="0.35">
      <c r="B27" s="33" t="s">
        <v>16</v>
      </c>
      <c r="C27" t="s">
        <v>8</v>
      </c>
      <c r="D27" s="39">
        <f t="shared" ref="D27:D43" si="4">D5</f>
        <v>60.73</v>
      </c>
      <c r="E27" s="40">
        <f t="shared" ref="E27:T43" si="5">E5+D27</f>
        <v>73.205301537925038</v>
      </c>
      <c r="F27" s="40">
        <f t="shared" si="5"/>
        <v>86.849386314828521</v>
      </c>
      <c r="G27" s="40">
        <f t="shared" si="5"/>
        <v>95.396908658077209</v>
      </c>
      <c r="H27" s="40">
        <f t="shared" si="5"/>
        <v>104.26083769358542</v>
      </c>
      <c r="I27" s="40">
        <f t="shared" si="5"/>
        <v>112.90684854359199</v>
      </c>
      <c r="J27" s="40">
        <f t="shared" si="5"/>
        <v>121.43799267762738</v>
      </c>
      <c r="K27" s="40">
        <f t="shared" si="5"/>
        <v>129.98740872164956</v>
      </c>
      <c r="L27" s="40">
        <f t="shared" si="5"/>
        <v>138.24344592299752</v>
      </c>
      <c r="M27" s="40">
        <f t="shared" si="5"/>
        <v>146.33338488159114</v>
      </c>
      <c r="N27" s="40">
        <f t="shared" si="5"/>
        <v>154.82691020287132</v>
      </c>
      <c r="O27" s="40">
        <f t="shared" si="5"/>
        <v>163.87822943576668</v>
      </c>
      <c r="P27" s="40">
        <f t="shared" si="5"/>
        <v>173.5810512599345</v>
      </c>
      <c r="Q27" s="40">
        <f t="shared" si="5"/>
        <v>183.31888434096408</v>
      </c>
      <c r="R27" s="40">
        <f t="shared" si="5"/>
        <v>192.45244661820215</v>
      </c>
      <c r="S27" s="40">
        <f t="shared" si="5"/>
        <v>200.97784012458121</v>
      </c>
      <c r="T27" s="40">
        <f t="shared" si="5"/>
        <v>208.97092590911694</v>
      </c>
      <c r="U27" s="40">
        <f t="shared" si="3"/>
        <v>216.47282039428453</v>
      </c>
      <c r="V27" s="40">
        <f t="shared" si="3"/>
        <v>223.53144253176444</v>
      </c>
      <c r="W27" s="40">
        <f t="shared" si="3"/>
        <v>230.82062235496412</v>
      </c>
      <c r="X27" s="40">
        <f t="shared" si="3"/>
        <v>238.34830416038233</v>
      </c>
      <c r="Y27" s="40">
        <f t="shared" si="3"/>
        <v>246.12271975015861</v>
      </c>
      <c r="Z27" s="40">
        <f t="shared" si="3"/>
        <v>254.15239927161775</v>
      </c>
      <c r="AA27" s="40">
        <f t="shared" si="3"/>
        <v>262.44618247855004</v>
      </c>
      <c r="AB27" s="40">
        <f t="shared" si="3"/>
        <v>271.01323043101291</v>
      </c>
      <c r="AC27" s="40">
        <f t="shared" si="3"/>
        <v>279.86303765111785</v>
      </c>
      <c r="AD27" s="40">
        <f t="shared" si="3"/>
        <v>289.00544475297283</v>
      </c>
      <c r="AE27" s="40">
        <f t="shared" si="3"/>
        <v>298.45065156568597</v>
      </c>
      <c r="AF27" s="40">
        <f t="shared" si="3"/>
        <v>308.20923076910134</v>
      </c>
      <c r="AG27" s="30"/>
    </row>
    <row r="28" spans="2:33" x14ac:dyDescent="0.35">
      <c r="B28" s="33" t="s">
        <v>17</v>
      </c>
      <c r="C28" t="s">
        <v>8</v>
      </c>
      <c r="D28" s="39">
        <f t="shared" si="4"/>
        <v>50.79</v>
      </c>
      <c r="E28" s="40">
        <f t="shared" si="5"/>
        <v>59.328907892510465</v>
      </c>
      <c r="F28" s="40">
        <f t="shared" si="3"/>
        <v>67.867815785020937</v>
      </c>
      <c r="G28" s="40">
        <f t="shared" si="3"/>
        <v>71.705921023387504</v>
      </c>
      <c r="H28" s="40">
        <f t="shared" si="3"/>
        <v>75.417940730139236</v>
      </c>
      <c r="I28" s="40">
        <f t="shared" si="3"/>
        <v>79.022676010426935</v>
      </c>
      <c r="J28" s="40">
        <f t="shared" si="3"/>
        <v>82.599081607402752</v>
      </c>
      <c r="K28" s="40">
        <f t="shared" si="3"/>
        <v>86.203420671203531</v>
      </c>
      <c r="L28" s="40">
        <f t="shared" si="3"/>
        <v>89.690001092214672</v>
      </c>
      <c r="M28" s="40">
        <f t="shared" si="3"/>
        <v>93.110034887774006</v>
      </c>
      <c r="N28" s="40">
        <f t="shared" si="3"/>
        <v>96.710933666863838</v>
      </c>
      <c r="O28" s="40">
        <f t="shared" si="3"/>
        <v>100.54724642785278</v>
      </c>
      <c r="P28" s="40">
        <f t="shared" si="3"/>
        <v>104.64840688768149</v>
      </c>
      <c r="Q28" s="40">
        <f t="shared" si="3"/>
        <v>108.76423787145235</v>
      </c>
      <c r="R28" s="40">
        <f t="shared" si="3"/>
        <v>112.64732498217192</v>
      </c>
      <c r="S28" s="40">
        <f t="shared" si="3"/>
        <v>116.29815830194822</v>
      </c>
      <c r="T28" s="40">
        <f t="shared" si="3"/>
        <v>119.736243678888</v>
      </c>
      <c r="U28" s="40">
        <f t="shared" si="3"/>
        <v>122.97591996875818</v>
      </c>
      <c r="V28" s="40">
        <f t="shared" si="3"/>
        <v>126.03775784313646</v>
      </c>
      <c r="W28" s="40">
        <f t="shared" si="3"/>
        <v>129.17959552612209</v>
      </c>
      <c r="X28" s="40">
        <f t="shared" si="3"/>
        <v>132.40352325555253</v>
      </c>
      <c r="Y28" s="40">
        <f t="shared" si="3"/>
        <v>135.71168588307364</v>
      </c>
      <c r="Z28" s="40">
        <f t="shared" si="3"/>
        <v>139.10628430109114</v>
      </c>
      <c r="AA28" s="40">
        <f t="shared" si="3"/>
        <v>142.58957690700561</v>
      </c>
      <c r="AB28" s="40">
        <f t="shared" si="3"/>
        <v>146.16388110570509</v>
      </c>
      <c r="AC28" s="40">
        <f t="shared" si="3"/>
        <v>149.83157485131468</v>
      </c>
      <c r="AD28" s="40">
        <f t="shared" si="3"/>
        <v>153.59509822922925</v>
      </c>
      <c r="AE28" s="40">
        <f t="shared" si="3"/>
        <v>157.45695507948147</v>
      </c>
      <c r="AF28" s="40">
        <f t="shared" si="3"/>
        <v>161.41971466252514</v>
      </c>
      <c r="AG28" s="30"/>
    </row>
    <row r="29" spans="2:33" x14ac:dyDescent="0.35">
      <c r="B29" s="33" t="s">
        <v>18</v>
      </c>
      <c r="C29" t="s">
        <v>8</v>
      </c>
      <c r="D29" s="39">
        <f t="shared" si="4"/>
        <v>10</v>
      </c>
      <c r="E29" s="40">
        <f t="shared" si="5"/>
        <v>11.090091014577748</v>
      </c>
      <c r="F29" s="40">
        <f t="shared" si="3"/>
        <v>13.348965268133917</v>
      </c>
      <c r="G29" s="40">
        <f t="shared" si="3"/>
        <v>16.779013960227175</v>
      </c>
      <c r="H29" s="40">
        <f t="shared" si="3"/>
        <v>20.693583386733085</v>
      </c>
      <c r="I29" s="40">
        <f t="shared" si="3"/>
        <v>24.533280529689392</v>
      </c>
      <c r="J29" s="40">
        <f t="shared" si="3"/>
        <v>28.295883867757034</v>
      </c>
      <c r="K29" s="40">
        <f t="shared" si="3"/>
        <v>32.039514493378171</v>
      </c>
      <c r="L29" s="40">
        <f t="shared" si="3"/>
        <v>35.646777800044603</v>
      </c>
      <c r="M29" s="40">
        <f t="shared" si="3"/>
        <v>39.176671697892438</v>
      </c>
      <c r="N29" s="40">
        <f t="shared" si="3"/>
        <v>42.868998647052827</v>
      </c>
      <c r="O29" s="40">
        <f t="shared" si="3"/>
        <v>46.805234198629599</v>
      </c>
      <c r="P29" s="40">
        <f t="shared" si="3"/>
        <v>51.039842076359136</v>
      </c>
      <c r="Q29" s="40">
        <f t="shared" si="3"/>
        <v>55.289900512360887</v>
      </c>
      <c r="R29" s="40">
        <f t="shared" si="3"/>
        <v>59.246013308639526</v>
      </c>
      <c r="S29" s="40">
        <f t="shared" si="3"/>
        <v>62.903629055316841</v>
      </c>
      <c r="T29" s="40">
        <f t="shared" si="3"/>
        <v>66.312601003932883</v>
      </c>
      <c r="U29" s="40">
        <f t="shared" si="3"/>
        <v>69.494927102606894</v>
      </c>
      <c r="V29" s="40">
        <f t="shared" si="3"/>
        <v>72.471098740915764</v>
      </c>
      <c r="W29" s="40">
        <f t="shared" si="3"/>
        <v>75.571161653467939</v>
      </c>
      <c r="X29" s="40">
        <f t="shared" si="3"/>
        <v>78.800273152978875</v>
      </c>
      <c r="Y29" s="40">
        <f t="shared" si="3"/>
        <v>82.163805239393682</v>
      </c>
      <c r="Z29" s="40">
        <f t="shared" si="3"/>
        <v>85.667353536829481</v>
      </c>
      <c r="AA29" s="40">
        <f t="shared" si="3"/>
        <v>89.316746602542466</v>
      </c>
      <c r="AB29" s="40">
        <f t="shared" si="3"/>
        <v>93.118055623406065</v>
      </c>
      <c r="AC29" s="40">
        <f t="shared" si="3"/>
        <v>97.077604516031556</v>
      </c>
      <c r="AD29" s="40">
        <f t="shared" si="3"/>
        <v>101.20198044733374</v>
      </c>
      <c r="AE29" s="40">
        <f t="shared" si="3"/>
        <v>105.49804479304396</v>
      </c>
      <c r="AF29" s="40">
        <f t="shared" si="3"/>
        <v>109.97294455240112</v>
      </c>
      <c r="AG29" s="30"/>
    </row>
    <row r="30" spans="2:33" x14ac:dyDescent="0.35">
      <c r="B30" s="33" t="s">
        <v>19</v>
      </c>
      <c r="C30" t="s">
        <v>8</v>
      </c>
      <c r="D30" s="39">
        <f t="shared" si="4"/>
        <v>22.32</v>
      </c>
      <c r="E30" s="40">
        <f t="shared" si="5"/>
        <v>29.910140348898196</v>
      </c>
      <c r="F30" s="40">
        <f t="shared" si="3"/>
        <v>37.500280697796398</v>
      </c>
      <c r="G30" s="40">
        <f t="shared" si="3"/>
        <v>40.911929798566675</v>
      </c>
      <c r="H30" s="40">
        <f t="shared" si="3"/>
        <v>44.211502871234877</v>
      </c>
      <c r="I30" s="40">
        <f t="shared" si="3"/>
        <v>47.415712009268383</v>
      </c>
      <c r="J30" s="40">
        <f t="shared" si="3"/>
        <v>50.594739206580222</v>
      </c>
      <c r="K30" s="40">
        <f t="shared" si="3"/>
        <v>53.79859615218092</v>
      </c>
      <c r="L30" s="40">
        <f t="shared" si="3"/>
        <v>56.897778748635275</v>
      </c>
      <c r="M30" s="40">
        <f t="shared" si="3"/>
        <v>59.937808789132461</v>
      </c>
      <c r="N30" s="40">
        <f t="shared" si="3"/>
        <v>63.138607703878989</v>
      </c>
      <c r="O30" s="40">
        <f t="shared" si="3"/>
        <v>66.548663491424719</v>
      </c>
      <c r="P30" s="40">
        <f t="shared" si="3"/>
        <v>70.194139455716908</v>
      </c>
      <c r="Q30" s="40">
        <f t="shared" si="3"/>
        <v>73.852655885735459</v>
      </c>
      <c r="R30" s="40">
        <f t="shared" si="3"/>
        <v>77.304288873041742</v>
      </c>
      <c r="S30" s="40">
        <f t="shared" si="3"/>
        <v>80.549474046176229</v>
      </c>
      <c r="T30" s="40">
        <f t="shared" si="3"/>
        <v>83.605549936789373</v>
      </c>
      <c r="U30" s="40">
        <f t="shared" si="3"/>
        <v>86.485262194451735</v>
      </c>
      <c r="V30" s="40">
        <f t="shared" si="3"/>
        <v>89.206895860565766</v>
      </c>
      <c r="W30" s="40">
        <f t="shared" si="3"/>
        <v>91.999640467664108</v>
      </c>
      <c r="X30" s="40">
        <f t="shared" si="3"/>
        <v>94.865354004935625</v>
      </c>
      <c r="Y30" s="40">
        <f t="shared" si="3"/>
        <v>97.805943007176623</v>
      </c>
      <c r="Z30" s="40">
        <f t="shared" si="3"/>
        <v>100.82336382319218</v>
      </c>
      <c r="AA30" s="40">
        <f t="shared" si="3"/>
        <v>103.9196239173384</v>
      </c>
      <c r="AB30" s="40">
        <f t="shared" si="3"/>
        <v>107.09678320507128</v>
      </c>
      <c r="AC30" s="40">
        <f t="shared" si="3"/>
        <v>110.35695542339093</v>
      </c>
      <c r="AD30" s="40">
        <f t="shared" si="3"/>
        <v>113.70230953709277</v>
      </c>
      <c r="AE30" s="40">
        <f t="shared" si="3"/>
        <v>117.1350711817614</v>
      </c>
      <c r="AF30" s="40">
        <f t="shared" si="3"/>
        <v>120.65752414446689</v>
      </c>
      <c r="AG30" s="30"/>
    </row>
    <row r="31" spans="2:33" x14ac:dyDescent="0.35">
      <c r="B31" s="33" t="s">
        <v>20</v>
      </c>
      <c r="C31" t="s">
        <v>8</v>
      </c>
      <c r="D31" s="39">
        <f t="shared" si="4"/>
        <v>50.49</v>
      </c>
      <c r="E31" s="40">
        <f t="shared" si="5"/>
        <v>59.028907892510468</v>
      </c>
      <c r="F31" s="40">
        <f t="shared" si="3"/>
        <v>67.56781578502094</v>
      </c>
      <c r="G31" s="40">
        <f t="shared" si="3"/>
        <v>71.405921023387506</v>
      </c>
      <c r="H31" s="40">
        <f t="shared" si="3"/>
        <v>75.117940730139239</v>
      </c>
      <c r="I31" s="40">
        <f t="shared" si="3"/>
        <v>78.722676010426937</v>
      </c>
      <c r="J31" s="40">
        <f t="shared" si="3"/>
        <v>82.299081607402755</v>
      </c>
      <c r="K31" s="40">
        <f t="shared" si="3"/>
        <v>85.90342067120352</v>
      </c>
      <c r="L31" s="40">
        <f t="shared" si="3"/>
        <v>89.390001092214661</v>
      </c>
      <c r="M31" s="40">
        <f t="shared" si="3"/>
        <v>92.810034887773995</v>
      </c>
      <c r="N31" s="40">
        <f t="shared" si="3"/>
        <v>96.410933666863826</v>
      </c>
      <c r="O31" s="40">
        <f t="shared" si="3"/>
        <v>100.24724642785277</v>
      </c>
      <c r="P31" s="40">
        <f t="shared" si="3"/>
        <v>104.34840688768148</v>
      </c>
      <c r="Q31" s="40">
        <f t="shared" si="3"/>
        <v>108.46423787145234</v>
      </c>
      <c r="R31" s="40">
        <f t="shared" si="3"/>
        <v>112.34732498217191</v>
      </c>
      <c r="S31" s="40">
        <f t="shared" si="3"/>
        <v>115.99815830194821</v>
      </c>
      <c r="T31" s="40">
        <f t="shared" si="3"/>
        <v>119.43624367888799</v>
      </c>
      <c r="U31" s="40">
        <f t="shared" si="3"/>
        <v>122.67591996875817</v>
      </c>
      <c r="V31" s="40">
        <f t="shared" si="3"/>
        <v>125.73775784313645</v>
      </c>
      <c r="W31" s="40">
        <f t="shared" si="3"/>
        <v>128.87959552612207</v>
      </c>
      <c r="X31" s="40">
        <f t="shared" si="3"/>
        <v>132.10352325555252</v>
      </c>
      <c r="Y31" s="40">
        <f t="shared" si="3"/>
        <v>135.41168588307363</v>
      </c>
      <c r="Z31" s="40">
        <f t="shared" si="3"/>
        <v>138.80628430109113</v>
      </c>
      <c r="AA31" s="40">
        <f t="shared" si="3"/>
        <v>142.2895769070056</v>
      </c>
      <c r="AB31" s="40">
        <f t="shared" si="3"/>
        <v>145.86388110570508</v>
      </c>
      <c r="AC31" s="40">
        <f t="shared" si="3"/>
        <v>149.53157485131467</v>
      </c>
      <c r="AD31" s="40">
        <f t="shared" si="3"/>
        <v>153.29509822922924</v>
      </c>
      <c r="AE31" s="40">
        <f t="shared" si="3"/>
        <v>157.15695507948146</v>
      </c>
      <c r="AF31" s="40">
        <f t="shared" si="3"/>
        <v>161.11971466252513</v>
      </c>
      <c r="AG31" s="30"/>
    </row>
    <row r="32" spans="2:33" x14ac:dyDescent="0.35">
      <c r="B32" s="33" t="s">
        <v>18</v>
      </c>
      <c r="C32" t="s">
        <v>8</v>
      </c>
      <c r="D32" s="39">
        <f t="shared" si="4"/>
        <v>61.78</v>
      </c>
      <c r="E32" s="40">
        <f t="shared" si="5"/>
        <v>76.960280697796392</v>
      </c>
      <c r="F32" s="40">
        <f t="shared" si="3"/>
        <v>92.140561395592798</v>
      </c>
      <c r="G32" s="40">
        <f t="shared" si="3"/>
        <v>98.963859597133364</v>
      </c>
      <c r="H32" s="40">
        <f t="shared" si="3"/>
        <v>105.56300574246977</v>
      </c>
      <c r="I32" s="40">
        <f t="shared" si="3"/>
        <v>111.97142401853678</v>
      </c>
      <c r="J32" s="40">
        <f t="shared" si="3"/>
        <v>118.32947841316046</v>
      </c>
      <c r="K32" s="40">
        <f t="shared" si="3"/>
        <v>124.73719230436186</v>
      </c>
      <c r="L32" s="40">
        <f t="shared" si="3"/>
        <v>130.93555749727057</v>
      </c>
      <c r="M32" s="40">
        <f t="shared" si="3"/>
        <v>137.01561757826494</v>
      </c>
      <c r="N32" s="40">
        <f t="shared" si="3"/>
        <v>143.41721540775799</v>
      </c>
      <c r="O32" s="40">
        <f t="shared" si="3"/>
        <v>150.23732698284942</v>
      </c>
      <c r="P32" s="40">
        <f t="shared" si="3"/>
        <v>157.5282789114338</v>
      </c>
      <c r="Q32" s="40">
        <f t="shared" si="3"/>
        <v>164.8453117714709</v>
      </c>
      <c r="R32" s="40">
        <f t="shared" si="3"/>
        <v>171.74857774608347</v>
      </c>
      <c r="S32" s="40">
        <f t="shared" si="3"/>
        <v>178.23894809235244</v>
      </c>
      <c r="T32" s="40">
        <f t="shared" si="3"/>
        <v>184.35109987357873</v>
      </c>
      <c r="U32" s="40">
        <f t="shared" si="3"/>
        <v>190.11052438890346</v>
      </c>
      <c r="V32" s="40">
        <f t="shared" si="3"/>
        <v>195.55379172113152</v>
      </c>
      <c r="W32" s="40">
        <f t="shared" si="3"/>
        <v>201.1392809353282</v>
      </c>
      <c r="X32" s="40">
        <f t="shared" si="3"/>
        <v>206.87070800987124</v>
      </c>
      <c r="Y32" s="40">
        <f t="shared" si="3"/>
        <v>212.75188601435323</v>
      </c>
      <c r="Z32" s="40">
        <f t="shared" si="3"/>
        <v>218.78672764638435</v>
      </c>
      <c r="AA32" s="40">
        <f t="shared" si="3"/>
        <v>224.97924783467678</v>
      </c>
      <c r="AB32" s="40">
        <f t="shared" si="3"/>
        <v>231.33356641014254</v>
      </c>
      <c r="AC32" s="40">
        <f t="shared" si="3"/>
        <v>237.85391084678184</v>
      </c>
      <c r="AD32" s="40">
        <f t="shared" si="3"/>
        <v>244.54461907418553</v>
      </c>
      <c r="AE32" s="40">
        <f t="shared" si="3"/>
        <v>251.41014236352279</v>
      </c>
      <c r="AF32" s="40">
        <f t="shared" si="3"/>
        <v>258.45504828893377</v>
      </c>
      <c r="AG32" s="30"/>
    </row>
    <row r="33" spans="2:33" x14ac:dyDescent="0.35">
      <c r="B33" s="33" t="s">
        <v>18</v>
      </c>
      <c r="C33" t="s">
        <v>8</v>
      </c>
      <c r="D33" s="39">
        <f t="shared" si="4"/>
        <v>61.99</v>
      </c>
      <c r="E33" s="40">
        <f t="shared" si="5"/>
        <v>76.221513154184123</v>
      </c>
      <c r="F33" s="40">
        <f t="shared" si="3"/>
        <v>90.453026308368266</v>
      </c>
      <c r="G33" s="40">
        <f t="shared" si="3"/>
        <v>96.849868372312542</v>
      </c>
      <c r="H33" s="40">
        <f t="shared" si="3"/>
        <v>103.03656788356544</v>
      </c>
      <c r="I33" s="40">
        <f t="shared" si="3"/>
        <v>109.04446001737827</v>
      </c>
      <c r="J33" s="40">
        <f t="shared" si="3"/>
        <v>115.00513601233796</v>
      </c>
      <c r="K33" s="40">
        <f t="shared" si="3"/>
        <v>121.01236778533926</v>
      </c>
      <c r="L33" s="40">
        <f t="shared" si="3"/>
        <v>126.82333515369118</v>
      </c>
      <c r="M33" s="40">
        <f t="shared" si="3"/>
        <v>132.5233914796234</v>
      </c>
      <c r="N33" s="40">
        <f t="shared" si="3"/>
        <v>138.52488944477312</v>
      </c>
      <c r="O33" s="40">
        <f t="shared" si="3"/>
        <v>144.91874404642135</v>
      </c>
      <c r="P33" s="40">
        <f t="shared" si="3"/>
        <v>151.7540114794692</v>
      </c>
      <c r="Q33" s="40">
        <f t="shared" si="3"/>
        <v>158.61372978575397</v>
      </c>
      <c r="R33" s="40">
        <f t="shared" si="3"/>
        <v>165.08554163695328</v>
      </c>
      <c r="S33" s="40">
        <f t="shared" si="3"/>
        <v>171.17026383658046</v>
      </c>
      <c r="T33" s="40">
        <f t="shared" si="3"/>
        <v>176.90040613148011</v>
      </c>
      <c r="U33" s="40">
        <f t="shared" si="3"/>
        <v>182.29986661459705</v>
      </c>
      <c r="V33" s="40">
        <f t="shared" si="3"/>
        <v>187.40292973856086</v>
      </c>
      <c r="W33" s="40">
        <f t="shared" si="3"/>
        <v>192.63932587687023</v>
      </c>
      <c r="X33" s="40">
        <f t="shared" si="3"/>
        <v>198.01253875925431</v>
      </c>
      <c r="Y33" s="40">
        <f t="shared" si="3"/>
        <v>203.52614313845615</v>
      </c>
      <c r="Z33" s="40">
        <f t="shared" si="3"/>
        <v>209.18380716848532</v>
      </c>
      <c r="AA33" s="40">
        <f t="shared" si="3"/>
        <v>214.98929484500948</v>
      </c>
      <c r="AB33" s="40">
        <f t="shared" si="3"/>
        <v>220.94646850950863</v>
      </c>
      <c r="AC33" s="40">
        <f t="shared" si="3"/>
        <v>227.05929141885798</v>
      </c>
      <c r="AD33" s="40">
        <f t="shared" si="3"/>
        <v>233.33183038204896</v>
      </c>
      <c r="AE33" s="40">
        <f t="shared" si="3"/>
        <v>239.76825846580266</v>
      </c>
      <c r="AF33" s="40">
        <f t="shared" si="3"/>
        <v>246.37285777087544</v>
      </c>
      <c r="AG33" s="30"/>
    </row>
    <row r="34" spans="2:33" x14ac:dyDescent="0.35">
      <c r="B34" s="33" t="s">
        <v>18</v>
      </c>
      <c r="C34" t="s">
        <v>8</v>
      </c>
      <c r="D34" s="39">
        <f t="shared" si="4"/>
        <v>53.91</v>
      </c>
      <c r="E34" s="40">
        <f t="shared" si="5"/>
        <v>65.295210523347293</v>
      </c>
      <c r="F34" s="40">
        <f t="shared" si="3"/>
        <v>76.680421046694605</v>
      </c>
      <c r="G34" s="40">
        <f t="shared" si="3"/>
        <v>81.79789469785004</v>
      </c>
      <c r="H34" s="40">
        <f t="shared" si="3"/>
        <v>86.747254306852341</v>
      </c>
      <c r="I34" s="40">
        <f t="shared" si="3"/>
        <v>91.553568013902606</v>
      </c>
      <c r="J34" s="40">
        <f t="shared" si="3"/>
        <v>96.322108809870358</v>
      </c>
      <c r="K34" s="40">
        <f t="shared" si="3"/>
        <v>101.1278942282714</v>
      </c>
      <c r="L34" s="40">
        <f t="shared" si="3"/>
        <v>105.77666812295294</v>
      </c>
      <c r="M34" s="40">
        <f t="shared" si="3"/>
        <v>110.33671318369872</v>
      </c>
      <c r="N34" s="40">
        <f t="shared" si="3"/>
        <v>115.1379115558185</v>
      </c>
      <c r="O34" s="40">
        <f t="shared" si="3"/>
        <v>120.25299523713709</v>
      </c>
      <c r="P34" s="40">
        <f t="shared" si="3"/>
        <v>125.72120918357535</v>
      </c>
      <c r="Q34" s="40">
        <f t="shared" si="3"/>
        <v>131.20898382860318</v>
      </c>
      <c r="R34" s="40">
        <f t="shared" si="3"/>
        <v>136.38643330956262</v>
      </c>
      <c r="S34" s="40">
        <f t="shared" si="3"/>
        <v>141.25421106926436</v>
      </c>
      <c r="T34" s="40">
        <f t="shared" si="3"/>
        <v>145.83832490518407</v>
      </c>
      <c r="U34" s="40">
        <f t="shared" si="3"/>
        <v>150.15789329167762</v>
      </c>
      <c r="V34" s="40">
        <f t="shared" si="3"/>
        <v>154.24034379084867</v>
      </c>
      <c r="W34" s="40">
        <f t="shared" si="3"/>
        <v>158.42946070149617</v>
      </c>
      <c r="X34" s="40">
        <f t="shared" si="3"/>
        <v>162.72803100740344</v>
      </c>
      <c r="Y34" s="40">
        <f t="shared" si="3"/>
        <v>167.13891451076492</v>
      </c>
      <c r="Z34" s="40">
        <f t="shared" si="3"/>
        <v>171.66504573478824</v>
      </c>
      <c r="AA34" s="40">
        <f t="shared" si="3"/>
        <v>176.30943587600757</v>
      </c>
      <c r="AB34" s="40">
        <f t="shared" si="3"/>
        <v>181.07517480760686</v>
      </c>
      <c r="AC34" s="40">
        <f t="shared" si="3"/>
        <v>185.9654331350863</v>
      </c>
      <c r="AD34" s="40">
        <f t="shared" si="3"/>
        <v>190.98346430563907</v>
      </c>
      <c r="AE34" s="40">
        <f t="shared" si="3"/>
        <v>196.13260677264202</v>
      </c>
      <c r="AF34" s="40">
        <f t="shared" si="3"/>
        <v>201.41628621670026</v>
      </c>
      <c r="AG34" s="30"/>
    </row>
    <row r="35" spans="2:33" ht="15" thickBot="1" x14ac:dyDescent="0.4">
      <c r="B35" s="34" t="s">
        <v>21</v>
      </c>
      <c r="C35" t="s">
        <v>8</v>
      </c>
      <c r="D35" s="39">
        <f t="shared" si="4"/>
        <v>127.79</v>
      </c>
      <c r="E35" s="40">
        <f t="shared" si="5"/>
        <v>153.4067236775314</v>
      </c>
      <c r="F35" s="40">
        <f t="shared" si="3"/>
        <v>179.02344735506284</v>
      </c>
      <c r="G35" s="40">
        <f t="shared" si="3"/>
        <v>190.53776307016255</v>
      </c>
      <c r="H35" s="40">
        <f t="shared" si="3"/>
        <v>201.67382219041775</v>
      </c>
      <c r="I35" s="40">
        <f t="shared" si="3"/>
        <v>212.48802803128086</v>
      </c>
      <c r="J35" s="40">
        <f t="shared" si="3"/>
        <v>223.2172448222083</v>
      </c>
      <c r="K35" s="40">
        <f t="shared" si="3"/>
        <v>234.03026201361064</v>
      </c>
      <c r="L35" s="40">
        <f t="shared" si="3"/>
        <v>244.49000327664407</v>
      </c>
      <c r="M35" s="40">
        <f t="shared" si="3"/>
        <v>254.75010466332208</v>
      </c>
      <c r="N35" s="40">
        <f t="shared" si="3"/>
        <v>265.55280100059156</v>
      </c>
      <c r="O35" s="40">
        <f t="shared" si="3"/>
        <v>277.06173928355838</v>
      </c>
      <c r="P35" s="40">
        <f t="shared" si="3"/>
        <v>289.36522066304451</v>
      </c>
      <c r="Q35" s="40">
        <f t="shared" si="3"/>
        <v>301.71271361435709</v>
      </c>
      <c r="R35" s="40">
        <f t="shared" si="3"/>
        <v>313.36197494651583</v>
      </c>
      <c r="S35" s="40">
        <f t="shared" si="3"/>
        <v>324.31447490584469</v>
      </c>
      <c r="T35" s="40">
        <f t="shared" si="3"/>
        <v>334.62873103666396</v>
      </c>
      <c r="U35" s="40">
        <f t="shared" si="3"/>
        <v>344.3477599062744</v>
      </c>
      <c r="V35" s="40">
        <f t="shared" si="3"/>
        <v>353.5332735294092</v>
      </c>
      <c r="W35" s="40">
        <f t="shared" si="3"/>
        <v>362.95878657836607</v>
      </c>
      <c r="X35" s="40">
        <f t="shared" si="3"/>
        <v>372.6305697666574</v>
      </c>
      <c r="Y35" s="40">
        <f t="shared" si="3"/>
        <v>382.55505764922071</v>
      </c>
      <c r="Z35" s="40">
        <f t="shared" si="3"/>
        <v>392.73885290327325</v>
      </c>
      <c r="AA35" s="40">
        <f t="shared" si="3"/>
        <v>403.18873072101673</v>
      </c>
      <c r="AB35" s="40">
        <f t="shared" si="3"/>
        <v>413.91164331711514</v>
      </c>
      <c r="AC35" s="40">
        <f t="shared" si="3"/>
        <v>424.91472455394393</v>
      </c>
      <c r="AD35" s="40">
        <f t="shared" si="3"/>
        <v>436.20529468768768</v>
      </c>
      <c r="AE35" s="40">
        <f t="shared" si="3"/>
        <v>447.79086523844433</v>
      </c>
      <c r="AF35" s="40">
        <f t="shared" si="3"/>
        <v>459.67914398757534</v>
      </c>
      <c r="AG35" s="30"/>
    </row>
    <row r="36" spans="2:33" x14ac:dyDescent="0.35">
      <c r="B36" s="33" t="s">
        <v>22</v>
      </c>
      <c r="C36" t="s">
        <v>8</v>
      </c>
      <c r="D36" s="39">
        <f t="shared" si="4"/>
        <v>86</v>
      </c>
      <c r="E36" s="40">
        <f t="shared" si="5"/>
        <v>101.18028069779639</v>
      </c>
      <c r="F36" s="40">
        <f t="shared" ref="F36:AF43" si="6">F14+E36</f>
        <v>116.3605613955928</v>
      </c>
      <c r="G36" s="40">
        <f t="shared" si="6"/>
        <v>123.18385959713336</v>
      </c>
      <c r="H36" s="40">
        <f t="shared" si="6"/>
        <v>129.78300574246975</v>
      </c>
      <c r="I36" s="40">
        <f t="shared" si="6"/>
        <v>136.19142401853676</v>
      </c>
      <c r="J36" s="40">
        <f t="shared" si="6"/>
        <v>142.54947841316044</v>
      </c>
      <c r="K36" s="40">
        <f t="shared" si="6"/>
        <v>148.95719230436185</v>
      </c>
      <c r="L36" s="40">
        <f t="shared" si="6"/>
        <v>155.15555749727056</v>
      </c>
      <c r="M36" s="40">
        <f t="shared" si="6"/>
        <v>161.23561757826494</v>
      </c>
      <c r="N36" s="40">
        <f t="shared" si="6"/>
        <v>167.63721540775799</v>
      </c>
      <c r="O36" s="40">
        <f t="shared" si="6"/>
        <v>174.45732698284945</v>
      </c>
      <c r="P36" s="40">
        <f t="shared" si="6"/>
        <v>181.74827891143383</v>
      </c>
      <c r="Q36" s="40">
        <f t="shared" si="6"/>
        <v>189.06531177147093</v>
      </c>
      <c r="R36" s="40">
        <f t="shared" si="6"/>
        <v>195.9685777460835</v>
      </c>
      <c r="S36" s="40">
        <f t="shared" si="6"/>
        <v>202.45894809235247</v>
      </c>
      <c r="T36" s="40">
        <f t="shared" si="6"/>
        <v>208.57109987357876</v>
      </c>
      <c r="U36" s="40">
        <f t="shared" si="6"/>
        <v>214.33052438890348</v>
      </c>
      <c r="V36" s="40">
        <f t="shared" si="6"/>
        <v>219.77379172113154</v>
      </c>
      <c r="W36" s="40">
        <f t="shared" si="6"/>
        <v>225.35928093532823</v>
      </c>
      <c r="X36" s="40">
        <f t="shared" si="6"/>
        <v>231.09070800987126</v>
      </c>
      <c r="Y36" s="40">
        <f t="shared" si="6"/>
        <v>236.97188601435326</v>
      </c>
      <c r="Z36" s="40">
        <f t="shared" si="6"/>
        <v>243.00672764638438</v>
      </c>
      <c r="AA36" s="40">
        <f t="shared" si="6"/>
        <v>249.19924783467681</v>
      </c>
      <c r="AB36" s="40">
        <f t="shared" si="6"/>
        <v>255.55356641014257</v>
      </c>
      <c r="AC36" s="40">
        <f t="shared" si="6"/>
        <v>262.07391084678187</v>
      </c>
      <c r="AD36" s="40">
        <f t="shared" si="6"/>
        <v>268.76461907418559</v>
      </c>
      <c r="AE36" s="40">
        <f t="shared" si="6"/>
        <v>275.63014236352285</v>
      </c>
      <c r="AF36" s="40">
        <f t="shared" si="6"/>
        <v>282.67504828893385</v>
      </c>
      <c r="AG36" s="30"/>
    </row>
    <row r="37" spans="2:33" x14ac:dyDescent="0.35">
      <c r="B37" s="33" t="s">
        <v>76</v>
      </c>
      <c r="C37" t="s">
        <v>8</v>
      </c>
      <c r="D37" s="39">
        <f t="shared" si="4"/>
        <v>160</v>
      </c>
      <c r="E37" s="40">
        <f t="shared" si="5"/>
        <v>186.5654912211437</v>
      </c>
      <c r="F37" s="40">
        <f t="shared" si="6"/>
        <v>213.1309824422874</v>
      </c>
      <c r="G37" s="40">
        <f t="shared" si="6"/>
        <v>225.07175429498341</v>
      </c>
      <c r="H37" s="40">
        <f t="shared" si="6"/>
        <v>236.62026004932213</v>
      </c>
      <c r="I37" s="40">
        <f t="shared" si="6"/>
        <v>247.8349920324394</v>
      </c>
      <c r="J37" s="40">
        <f t="shared" si="6"/>
        <v>258.96158722303085</v>
      </c>
      <c r="K37" s="40">
        <f t="shared" si="6"/>
        <v>270.17508653263326</v>
      </c>
      <c r="L37" s="40">
        <f t="shared" si="6"/>
        <v>281.02222562022348</v>
      </c>
      <c r="M37" s="40">
        <f t="shared" si="6"/>
        <v>291.66233076196363</v>
      </c>
      <c r="N37" s="40">
        <f t="shared" si="6"/>
        <v>302.86512696357647</v>
      </c>
      <c r="O37" s="40">
        <f t="shared" si="6"/>
        <v>314.80032221998653</v>
      </c>
      <c r="P37" s="40">
        <f t="shared" si="6"/>
        <v>327.55948809500916</v>
      </c>
      <c r="Q37" s="40">
        <f t="shared" si="6"/>
        <v>340.36429560007406</v>
      </c>
      <c r="R37" s="40">
        <f t="shared" si="6"/>
        <v>352.44501105564609</v>
      </c>
      <c r="S37" s="40">
        <f t="shared" si="6"/>
        <v>363.8031591616168</v>
      </c>
      <c r="T37" s="40">
        <f t="shared" si="6"/>
        <v>374.49942477876277</v>
      </c>
      <c r="U37" s="40">
        <f t="shared" si="6"/>
        <v>384.57841768058103</v>
      </c>
      <c r="V37" s="40">
        <f t="shared" si="6"/>
        <v>394.10413551198013</v>
      </c>
      <c r="W37" s="40">
        <f t="shared" si="6"/>
        <v>403.87874163682432</v>
      </c>
      <c r="X37" s="40">
        <f t="shared" si="6"/>
        <v>413.90873901727457</v>
      </c>
      <c r="Y37" s="40">
        <f t="shared" si="6"/>
        <v>424.20080052511804</v>
      </c>
      <c r="Z37" s="40">
        <f t="shared" si="6"/>
        <v>434.76177338117247</v>
      </c>
      <c r="AA37" s="40">
        <f t="shared" si="6"/>
        <v>445.59868371068427</v>
      </c>
      <c r="AB37" s="40">
        <f t="shared" si="6"/>
        <v>456.71874121774937</v>
      </c>
      <c r="AC37" s="40">
        <f t="shared" si="6"/>
        <v>468.12934398186815</v>
      </c>
      <c r="AD37" s="40">
        <f t="shared" si="6"/>
        <v>479.83808337982464</v>
      </c>
      <c r="AE37" s="40">
        <f t="shared" si="6"/>
        <v>491.85274913616485</v>
      </c>
      <c r="AF37" s="40">
        <f t="shared" si="6"/>
        <v>504.18133450563403</v>
      </c>
      <c r="AG37" s="30"/>
    </row>
    <row r="38" spans="2:33" x14ac:dyDescent="0.35">
      <c r="B38" s="33" t="s">
        <v>24</v>
      </c>
      <c r="C38" t="s">
        <v>8</v>
      </c>
      <c r="D38" s="39">
        <f t="shared" si="4"/>
        <v>76</v>
      </c>
      <c r="E38" s="40">
        <f t="shared" si="5"/>
        <v>94.975350872245485</v>
      </c>
      <c r="F38" s="40">
        <f t="shared" si="6"/>
        <v>113.950701744491</v>
      </c>
      <c r="G38" s="40">
        <f t="shared" si="6"/>
        <v>122.47982449641671</v>
      </c>
      <c r="H38" s="40">
        <f t="shared" si="6"/>
        <v>130.72875717808722</v>
      </c>
      <c r="I38" s="40">
        <f t="shared" si="6"/>
        <v>138.73928002317098</v>
      </c>
      <c r="J38" s="40">
        <f t="shared" si="6"/>
        <v>146.68684801645057</v>
      </c>
      <c r="K38" s="40">
        <f t="shared" si="6"/>
        <v>154.6964903804523</v>
      </c>
      <c r="L38" s="40">
        <f t="shared" si="6"/>
        <v>162.44444687158818</v>
      </c>
      <c r="M38" s="40">
        <f t="shared" si="6"/>
        <v>170.04452197283115</v>
      </c>
      <c r="N38" s="40">
        <f t="shared" si="6"/>
        <v>178.04651925969748</v>
      </c>
      <c r="O38" s="40">
        <f t="shared" si="6"/>
        <v>186.5716587285618</v>
      </c>
      <c r="P38" s="40">
        <f t="shared" si="6"/>
        <v>195.68534863929227</v>
      </c>
      <c r="Q38" s="40">
        <f t="shared" si="6"/>
        <v>204.83163971433865</v>
      </c>
      <c r="R38" s="40">
        <f t="shared" si="6"/>
        <v>213.46072218260434</v>
      </c>
      <c r="S38" s="40">
        <f t="shared" si="6"/>
        <v>221.57368511544055</v>
      </c>
      <c r="T38" s="40">
        <f t="shared" si="6"/>
        <v>229.21387484197339</v>
      </c>
      <c r="U38" s="40">
        <f t="shared" si="6"/>
        <v>236.41315548612931</v>
      </c>
      <c r="V38" s="40">
        <f t="shared" si="6"/>
        <v>243.21723965141439</v>
      </c>
      <c r="W38" s="40">
        <f t="shared" si="6"/>
        <v>250.19910116916026</v>
      </c>
      <c r="X38" s="40">
        <f t="shared" si="6"/>
        <v>257.36338501233905</v>
      </c>
      <c r="Y38" s="40">
        <f t="shared" si="6"/>
        <v>264.71485751794148</v>
      </c>
      <c r="Z38" s="40">
        <f t="shared" si="6"/>
        <v>272.25840955798037</v>
      </c>
      <c r="AA38" s="40">
        <f t="shared" si="6"/>
        <v>279.99905979334591</v>
      </c>
      <c r="AB38" s="40">
        <f t="shared" si="6"/>
        <v>287.94195801267813</v>
      </c>
      <c r="AC38" s="40">
        <f t="shared" si="6"/>
        <v>296.09238855847724</v>
      </c>
      <c r="AD38" s="40">
        <f t="shared" si="6"/>
        <v>304.4557738427319</v>
      </c>
      <c r="AE38" s="40">
        <f t="shared" si="6"/>
        <v>313.03767795440348</v>
      </c>
      <c r="AF38" s="40">
        <f t="shared" si="6"/>
        <v>321.84381036116724</v>
      </c>
      <c r="AG38" s="30"/>
    </row>
    <row r="39" spans="2:33" x14ac:dyDescent="0.35">
      <c r="B39" s="33" t="s">
        <v>25</v>
      </c>
      <c r="C39" t="s">
        <v>8</v>
      </c>
      <c r="D39" s="39">
        <f t="shared" si="4"/>
        <v>130</v>
      </c>
      <c r="E39" s="40">
        <f t="shared" si="5"/>
        <v>152.77042104669459</v>
      </c>
      <c r="F39" s="40">
        <f t="shared" si="6"/>
        <v>175.54084209338922</v>
      </c>
      <c r="G39" s="40">
        <f t="shared" si="6"/>
        <v>185.77578939570009</v>
      </c>
      <c r="H39" s="40">
        <f t="shared" si="6"/>
        <v>195.67450861370469</v>
      </c>
      <c r="I39" s="40">
        <f t="shared" si="6"/>
        <v>205.28713602780522</v>
      </c>
      <c r="J39" s="40">
        <f t="shared" si="6"/>
        <v>214.82421761974072</v>
      </c>
      <c r="K39" s="40">
        <f t="shared" si="6"/>
        <v>224.43578845654281</v>
      </c>
      <c r="L39" s="40">
        <f t="shared" si="6"/>
        <v>233.73333624590589</v>
      </c>
      <c r="M39" s="40">
        <f t="shared" si="6"/>
        <v>242.85342636739745</v>
      </c>
      <c r="N39" s="40">
        <f t="shared" si="6"/>
        <v>252.45582311163702</v>
      </c>
      <c r="O39" s="40">
        <f t="shared" si="6"/>
        <v>262.68599047427421</v>
      </c>
      <c r="P39" s="40">
        <f t="shared" si="6"/>
        <v>273.62241836715071</v>
      </c>
      <c r="Q39" s="40">
        <f t="shared" si="6"/>
        <v>284.59796765720637</v>
      </c>
      <c r="R39" s="40">
        <f t="shared" si="6"/>
        <v>294.95286661912525</v>
      </c>
      <c r="S39" s="40">
        <f t="shared" si="6"/>
        <v>304.68842213852872</v>
      </c>
      <c r="T39" s="40">
        <f t="shared" si="6"/>
        <v>313.85664981036814</v>
      </c>
      <c r="U39" s="40">
        <f t="shared" si="6"/>
        <v>322.49578658335525</v>
      </c>
      <c r="V39" s="40">
        <f t="shared" si="6"/>
        <v>330.66068758169735</v>
      </c>
      <c r="W39" s="40">
        <f t="shared" si="6"/>
        <v>339.03892140299234</v>
      </c>
      <c r="X39" s="40">
        <f t="shared" si="6"/>
        <v>347.6360620148069</v>
      </c>
      <c r="Y39" s="40">
        <f t="shared" si="6"/>
        <v>356.45782902152985</v>
      </c>
      <c r="Z39" s="40">
        <f t="shared" si="6"/>
        <v>365.51009146957654</v>
      </c>
      <c r="AA39" s="40">
        <f t="shared" si="6"/>
        <v>374.7988717520152</v>
      </c>
      <c r="AB39" s="40">
        <f t="shared" si="6"/>
        <v>384.33034961521378</v>
      </c>
      <c r="AC39" s="40">
        <f t="shared" si="6"/>
        <v>394.11086627017266</v>
      </c>
      <c r="AD39" s="40">
        <f t="shared" si="6"/>
        <v>404.14692861127821</v>
      </c>
      <c r="AE39" s="40">
        <f t="shared" si="6"/>
        <v>414.4452135452841</v>
      </c>
      <c r="AF39" s="40">
        <f t="shared" si="6"/>
        <v>425.01257243340058</v>
      </c>
      <c r="AG39" s="30"/>
    </row>
    <row r="40" spans="2:33" x14ac:dyDescent="0.35">
      <c r="B40" s="33" t="s">
        <v>26</v>
      </c>
      <c r="C40" t="s">
        <v>8</v>
      </c>
      <c r="D40" s="39">
        <f t="shared" si="4"/>
        <v>118</v>
      </c>
      <c r="E40" s="40">
        <f t="shared" si="5"/>
        <v>144.5654912211437</v>
      </c>
      <c r="F40" s="40">
        <f t="shared" si="6"/>
        <v>171.1309824422874</v>
      </c>
      <c r="G40" s="40">
        <f t="shared" si="6"/>
        <v>183.07175429498341</v>
      </c>
      <c r="H40" s="40">
        <f t="shared" si="6"/>
        <v>194.62026004932213</v>
      </c>
      <c r="I40" s="40">
        <f t="shared" si="6"/>
        <v>205.8349920324394</v>
      </c>
      <c r="J40" s="40">
        <f t="shared" si="6"/>
        <v>216.96158722303085</v>
      </c>
      <c r="K40" s="40">
        <f t="shared" si="6"/>
        <v>228.17508653263326</v>
      </c>
      <c r="L40" s="40">
        <f t="shared" si="6"/>
        <v>239.02222562022351</v>
      </c>
      <c r="M40" s="40">
        <f t="shared" si="6"/>
        <v>249.66233076196366</v>
      </c>
      <c r="N40" s="40">
        <f t="shared" si="6"/>
        <v>260.86512696357647</v>
      </c>
      <c r="O40" s="40">
        <f t="shared" si="6"/>
        <v>272.80032221998653</v>
      </c>
      <c r="P40" s="40">
        <f t="shared" si="6"/>
        <v>285.55948809500916</v>
      </c>
      <c r="Q40" s="40">
        <f t="shared" si="6"/>
        <v>298.36429560007406</v>
      </c>
      <c r="R40" s="40">
        <f t="shared" si="6"/>
        <v>310.44501105564609</v>
      </c>
      <c r="S40" s="40">
        <f t="shared" si="6"/>
        <v>321.8031591616168</v>
      </c>
      <c r="T40" s="40">
        <f t="shared" si="6"/>
        <v>332.49942477876277</v>
      </c>
      <c r="U40" s="40">
        <f t="shared" si="6"/>
        <v>342.57841768058103</v>
      </c>
      <c r="V40" s="40">
        <f t="shared" si="6"/>
        <v>352.10413551198013</v>
      </c>
      <c r="W40" s="40">
        <f t="shared" si="6"/>
        <v>361.87874163682432</v>
      </c>
      <c r="X40" s="40">
        <f t="shared" si="6"/>
        <v>371.90873901727457</v>
      </c>
      <c r="Y40" s="40">
        <f t="shared" si="6"/>
        <v>382.20080052511804</v>
      </c>
      <c r="Z40" s="40">
        <f t="shared" si="6"/>
        <v>392.76177338117247</v>
      </c>
      <c r="AA40" s="40">
        <f t="shared" si="6"/>
        <v>403.59868371068427</v>
      </c>
      <c r="AB40" s="40">
        <f t="shared" si="6"/>
        <v>414.71874121774937</v>
      </c>
      <c r="AC40" s="40">
        <f t="shared" si="6"/>
        <v>426.12934398186815</v>
      </c>
      <c r="AD40" s="40">
        <f t="shared" si="6"/>
        <v>437.83808337982464</v>
      </c>
      <c r="AE40" s="40">
        <f t="shared" si="6"/>
        <v>449.85274913616485</v>
      </c>
      <c r="AF40" s="40">
        <f t="shared" si="6"/>
        <v>462.18133450563403</v>
      </c>
      <c r="AG40" s="30"/>
    </row>
    <row r="41" spans="2:33" x14ac:dyDescent="0.35">
      <c r="B41" s="33" t="s">
        <v>27</v>
      </c>
      <c r="C41" t="s">
        <v>8</v>
      </c>
      <c r="D41" s="39">
        <f t="shared" si="4"/>
        <v>73</v>
      </c>
      <c r="E41" s="40">
        <f t="shared" si="5"/>
        <v>86.282745610571851</v>
      </c>
      <c r="F41" s="40">
        <f t="shared" si="6"/>
        <v>99.565491221143702</v>
      </c>
      <c r="G41" s="40">
        <f t="shared" si="6"/>
        <v>105.5358771474917</v>
      </c>
      <c r="H41" s="40">
        <f t="shared" si="6"/>
        <v>111.31013002466106</v>
      </c>
      <c r="I41" s="40">
        <f t="shared" si="6"/>
        <v>116.9174960162197</v>
      </c>
      <c r="J41" s="40">
        <f t="shared" si="6"/>
        <v>122.48079361151542</v>
      </c>
      <c r="K41" s="40">
        <f t="shared" si="6"/>
        <v>128.08754326631663</v>
      </c>
      <c r="L41" s="40">
        <f t="shared" si="6"/>
        <v>133.51111281011174</v>
      </c>
      <c r="M41" s="40">
        <f t="shared" si="6"/>
        <v>138.83116538098182</v>
      </c>
      <c r="N41" s="40">
        <f t="shared" si="6"/>
        <v>144.43256348178824</v>
      </c>
      <c r="O41" s="40">
        <f t="shared" si="6"/>
        <v>150.40016110999326</v>
      </c>
      <c r="P41" s="40">
        <f t="shared" si="6"/>
        <v>156.77974404750458</v>
      </c>
      <c r="Q41" s="40">
        <f t="shared" si="6"/>
        <v>163.18214780003703</v>
      </c>
      <c r="R41" s="40">
        <f t="shared" si="6"/>
        <v>169.22250552782305</v>
      </c>
      <c r="S41" s="40">
        <f t="shared" si="6"/>
        <v>174.9015795808084</v>
      </c>
      <c r="T41" s="40">
        <f t="shared" si="6"/>
        <v>180.24971238938139</v>
      </c>
      <c r="U41" s="40">
        <f t="shared" si="6"/>
        <v>185.28920884029051</v>
      </c>
      <c r="V41" s="40">
        <f t="shared" si="6"/>
        <v>190.05206775599007</v>
      </c>
      <c r="W41" s="40">
        <f t="shared" si="6"/>
        <v>194.93937081841216</v>
      </c>
      <c r="X41" s="40">
        <f t="shared" si="6"/>
        <v>199.95436950863728</v>
      </c>
      <c r="Y41" s="40">
        <f t="shared" si="6"/>
        <v>205.10040026255902</v>
      </c>
      <c r="Z41" s="40">
        <f t="shared" si="6"/>
        <v>210.38088669058624</v>
      </c>
      <c r="AA41" s="40">
        <f t="shared" si="6"/>
        <v>215.79934185534213</v>
      </c>
      <c r="AB41" s="40">
        <f t="shared" si="6"/>
        <v>221.35937060887468</v>
      </c>
      <c r="AC41" s="40">
        <f t="shared" si="6"/>
        <v>227.06467199093407</v>
      </c>
      <c r="AD41" s="40">
        <f t="shared" si="6"/>
        <v>232.91904168991232</v>
      </c>
      <c r="AE41" s="40">
        <f t="shared" si="6"/>
        <v>238.92637456808242</v>
      </c>
      <c r="AF41" s="40">
        <f t="shared" si="6"/>
        <v>245.09066725281701</v>
      </c>
      <c r="AG41" s="30"/>
    </row>
    <row r="42" spans="2:33" x14ac:dyDescent="0.35">
      <c r="B42" s="33" t="s">
        <v>28</v>
      </c>
      <c r="C42" t="s">
        <v>8</v>
      </c>
      <c r="D42" s="39">
        <f t="shared" si="4"/>
        <v>107</v>
      </c>
      <c r="E42" s="40">
        <f t="shared" si="5"/>
        <v>129.77042104669459</v>
      </c>
      <c r="F42" s="40">
        <f t="shared" si="6"/>
        <v>152.54084209338922</v>
      </c>
      <c r="G42" s="40">
        <f t="shared" si="6"/>
        <v>162.77578939570009</v>
      </c>
      <c r="H42" s="40">
        <f t="shared" si="6"/>
        <v>172.67450861370469</v>
      </c>
      <c r="I42" s="40">
        <f t="shared" si="6"/>
        <v>182.28713602780522</v>
      </c>
      <c r="J42" s="40">
        <f t="shared" si="6"/>
        <v>191.82421761974072</v>
      </c>
      <c r="K42" s="40">
        <f t="shared" si="6"/>
        <v>201.43578845654281</v>
      </c>
      <c r="L42" s="40">
        <f t="shared" si="6"/>
        <v>210.73333624590589</v>
      </c>
      <c r="M42" s="40">
        <f t="shared" si="6"/>
        <v>219.85342636739745</v>
      </c>
      <c r="N42" s="40">
        <f t="shared" si="6"/>
        <v>229.45582311163702</v>
      </c>
      <c r="O42" s="40">
        <f t="shared" si="6"/>
        <v>239.68599047427418</v>
      </c>
      <c r="P42" s="40">
        <f t="shared" si="6"/>
        <v>250.62241836715071</v>
      </c>
      <c r="Q42" s="40">
        <f t="shared" si="6"/>
        <v>261.59796765720637</v>
      </c>
      <c r="R42" s="40">
        <f t="shared" si="6"/>
        <v>271.95286661912525</v>
      </c>
      <c r="S42" s="40">
        <f t="shared" si="6"/>
        <v>281.68842213852872</v>
      </c>
      <c r="T42" s="40">
        <f t="shared" si="6"/>
        <v>290.85664981036814</v>
      </c>
      <c r="U42" s="40">
        <f t="shared" si="6"/>
        <v>299.49578658335525</v>
      </c>
      <c r="V42" s="40">
        <f t="shared" si="6"/>
        <v>307.66068758169735</v>
      </c>
      <c r="W42" s="40">
        <f t="shared" si="6"/>
        <v>316.03892140299234</v>
      </c>
      <c r="X42" s="40">
        <f t="shared" si="6"/>
        <v>324.6360620148069</v>
      </c>
      <c r="Y42" s="40">
        <f t="shared" si="6"/>
        <v>333.45782902152985</v>
      </c>
      <c r="Z42" s="40">
        <f t="shared" si="6"/>
        <v>342.51009146957654</v>
      </c>
      <c r="AA42" s="40">
        <f t="shared" si="6"/>
        <v>351.7988717520152</v>
      </c>
      <c r="AB42" s="40">
        <f t="shared" si="6"/>
        <v>361.33034961521378</v>
      </c>
      <c r="AC42" s="40">
        <f t="shared" si="6"/>
        <v>371.11086627017266</v>
      </c>
      <c r="AD42" s="40">
        <f t="shared" si="6"/>
        <v>381.14692861127821</v>
      </c>
      <c r="AE42" s="40">
        <f t="shared" si="6"/>
        <v>391.4452135452841</v>
      </c>
      <c r="AF42" s="40">
        <f t="shared" si="6"/>
        <v>402.01257243340058</v>
      </c>
      <c r="AG42" s="30"/>
    </row>
    <row r="43" spans="2:33" x14ac:dyDescent="0.35">
      <c r="B43" s="33" t="s">
        <v>29</v>
      </c>
      <c r="C43" t="s">
        <v>8</v>
      </c>
      <c r="D43" s="39">
        <f t="shared" si="4"/>
        <v>50</v>
      </c>
      <c r="E43" s="40">
        <f t="shared" si="5"/>
        <v>59.487675436122743</v>
      </c>
      <c r="F43" s="40">
        <f t="shared" si="6"/>
        <v>68.9753508722455</v>
      </c>
      <c r="G43" s="40">
        <f t="shared" si="6"/>
        <v>73.239912248208356</v>
      </c>
      <c r="H43" s="40">
        <f t="shared" si="6"/>
        <v>77.364378589043611</v>
      </c>
      <c r="I43" s="40">
        <f t="shared" si="6"/>
        <v>81.369640011585489</v>
      </c>
      <c r="J43" s="40">
        <f t="shared" si="6"/>
        <v>85.343424008225284</v>
      </c>
      <c r="K43" s="40">
        <f t="shared" si="6"/>
        <v>89.348245190226152</v>
      </c>
      <c r="L43" s="40">
        <f t="shared" si="6"/>
        <v>93.222223435794092</v>
      </c>
      <c r="M43" s="40">
        <f t="shared" si="6"/>
        <v>97.022260986415574</v>
      </c>
      <c r="N43" s="40">
        <f t="shared" si="6"/>
        <v>101.02325962984874</v>
      </c>
      <c r="O43" s="40">
        <f t="shared" si="6"/>
        <v>105.2858293642809</v>
      </c>
      <c r="P43" s="40">
        <f t="shared" si="6"/>
        <v>109.84267431964614</v>
      </c>
      <c r="Q43" s="40">
        <f t="shared" si="6"/>
        <v>114.41581985716932</v>
      </c>
      <c r="R43" s="40">
        <f t="shared" si="6"/>
        <v>118.73036109130217</v>
      </c>
      <c r="S43" s="40">
        <f t="shared" si="6"/>
        <v>122.78684255772028</v>
      </c>
      <c r="T43" s="40">
        <f t="shared" si="6"/>
        <v>126.6069374209867</v>
      </c>
      <c r="U43" s="40">
        <f t="shared" si="6"/>
        <v>130.20657774306466</v>
      </c>
      <c r="V43" s="40">
        <f t="shared" si="6"/>
        <v>133.60861982570719</v>
      </c>
      <c r="W43" s="40">
        <f t="shared" si="6"/>
        <v>137.09955058458013</v>
      </c>
      <c r="X43" s="40">
        <f t="shared" si="6"/>
        <v>140.68169250616953</v>
      </c>
      <c r="Y43" s="40">
        <f t="shared" si="6"/>
        <v>144.35742875897074</v>
      </c>
      <c r="Z43" s="40">
        <f t="shared" si="6"/>
        <v>148.12920477899019</v>
      </c>
      <c r="AA43" s="40">
        <f t="shared" si="6"/>
        <v>151.99952989667295</v>
      </c>
      <c r="AB43" s="40">
        <f t="shared" si="6"/>
        <v>155.97097900633906</v>
      </c>
      <c r="AC43" s="40">
        <f t="shared" si="6"/>
        <v>160.04619427923862</v>
      </c>
      <c r="AD43" s="40">
        <f t="shared" si="6"/>
        <v>164.22788692136595</v>
      </c>
      <c r="AE43" s="40">
        <f t="shared" si="6"/>
        <v>168.51883897720174</v>
      </c>
      <c r="AF43" s="40">
        <f t="shared" si="6"/>
        <v>172.92190518058362</v>
      </c>
      <c r="AG43" s="30"/>
    </row>
    <row r="44" spans="2:33" ht="15" thickBot="1" x14ac:dyDescent="0.4">
      <c r="B44" s="35" t="s">
        <v>116</v>
      </c>
      <c r="C44" t="s">
        <v>8</v>
      </c>
      <c r="D44" s="37">
        <f>SUM(D26:D43)</f>
        <v>1304.8</v>
      </c>
      <c r="E44" s="37">
        <f t="shared" ref="E44:AF44" si="7">SUM(E26:E43)</f>
        <v>1565.9937214353065</v>
      </c>
      <c r="F44" s="37">
        <f t="shared" si="7"/>
        <v>1829.5250093485702</v>
      </c>
      <c r="G44" s="37">
        <f t="shared" si="7"/>
        <v>1952.8076322965426</v>
      </c>
      <c r="H44" s="37">
        <f t="shared" si="7"/>
        <v>2073.2347022543568</v>
      </c>
      <c r="I44" s="37">
        <f t="shared" si="7"/>
        <v>2190.2577333756631</v>
      </c>
      <c r="J44" s="37">
        <f t="shared" si="7"/>
        <v>2306.2672431600645</v>
      </c>
      <c r="K44" s="37">
        <f t="shared" si="7"/>
        <v>2423.0861226799307</v>
      </c>
      <c r="L44" s="37">
        <f t="shared" si="7"/>
        <v>2536.0602553972681</v>
      </c>
      <c r="M44" s="37">
        <f t="shared" si="7"/>
        <v>2646.8610683249303</v>
      </c>
      <c r="N44" s="37">
        <f t="shared" si="7"/>
        <v>2763.472985188977</v>
      </c>
      <c r="O44" s="37">
        <f t="shared" si="7"/>
        <v>2887.7136100421276</v>
      </c>
      <c r="P44" s="37">
        <f t="shared" si="7"/>
        <v>3020.5846930790576</v>
      </c>
      <c r="Q44" s="37">
        <f t="shared" si="7"/>
        <v>3153.9316831254441</v>
      </c>
      <c r="R44" s="37">
        <f t="shared" si="7"/>
        <v>3279.6308844098285</v>
      </c>
      <c r="S44" s="37">
        <f t="shared" si="7"/>
        <v>3397.6880599363981</v>
      </c>
      <c r="T44" s="37">
        <f t="shared" si="7"/>
        <v>3508.7945936008027</v>
      </c>
      <c r="U44" s="37">
        <f t="shared" si="7"/>
        <v>3613.4294265908793</v>
      </c>
      <c r="V44" s="37">
        <f t="shared" si="7"/>
        <v>3712.257518723638</v>
      </c>
      <c r="W44" s="37">
        <f t="shared" si="7"/>
        <v>3813.7600542659729</v>
      </c>
      <c r="X44" s="37">
        <f t="shared" si="7"/>
        <v>3918.010751724385</v>
      </c>
      <c r="Y44" s="37">
        <f t="shared" si="7"/>
        <v>4025.0854155986895</v>
      </c>
      <c r="Z44" s="37">
        <f t="shared" si="7"/>
        <v>4135.0619975400914</v>
      </c>
      <c r="AA44" s="37">
        <f t="shared" si="7"/>
        <v>4248.0206593842568</v>
      </c>
      <c r="AB44" s="37">
        <f t="shared" si="7"/>
        <v>4364.0438381198683</v>
      </c>
      <c r="AC44" s="37">
        <f t="shared" si="7"/>
        <v>4483.2163128552775</v>
      </c>
      <c r="AD44" s="37">
        <f t="shared" si="7"/>
        <v>4605.625273847957</v>
      </c>
      <c r="AE44" s="37">
        <f t="shared" si="7"/>
        <v>4731.3603936636946</v>
      </c>
      <c r="AF44" s="37">
        <f t="shared" si="7"/>
        <v>4860.5139005347337</v>
      </c>
      <c r="AG44" s="38"/>
    </row>
    <row r="45" spans="2:33" ht="15" thickBot="1" x14ac:dyDescent="0.4"/>
    <row r="46" spans="2:33" ht="15" thickBot="1" x14ac:dyDescent="0.4">
      <c r="B46" s="25"/>
      <c r="C46" s="26"/>
      <c r="D46" s="26" t="s">
        <v>118</v>
      </c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8"/>
    </row>
    <row r="47" spans="2:33" x14ac:dyDescent="0.35">
      <c r="B47" s="29" t="s">
        <v>63</v>
      </c>
      <c r="D47">
        <v>2022</v>
      </c>
      <c r="E47">
        <f>D47+1</f>
        <v>2023</v>
      </c>
      <c r="F47">
        <f t="shared" ref="F47:AF47" si="8">E47+1</f>
        <v>2024</v>
      </c>
      <c r="G47">
        <f t="shared" si="8"/>
        <v>2025</v>
      </c>
      <c r="H47">
        <f t="shared" si="8"/>
        <v>2026</v>
      </c>
      <c r="I47">
        <f t="shared" si="8"/>
        <v>2027</v>
      </c>
      <c r="J47">
        <f t="shared" si="8"/>
        <v>2028</v>
      </c>
      <c r="K47">
        <f t="shared" si="8"/>
        <v>2029</v>
      </c>
      <c r="L47">
        <f t="shared" si="8"/>
        <v>2030</v>
      </c>
      <c r="M47">
        <f t="shared" si="8"/>
        <v>2031</v>
      </c>
      <c r="N47">
        <f t="shared" si="8"/>
        <v>2032</v>
      </c>
      <c r="O47">
        <f t="shared" si="8"/>
        <v>2033</v>
      </c>
      <c r="P47">
        <f t="shared" si="8"/>
        <v>2034</v>
      </c>
      <c r="Q47">
        <f t="shared" si="8"/>
        <v>2035</v>
      </c>
      <c r="R47">
        <f t="shared" si="8"/>
        <v>2036</v>
      </c>
      <c r="S47">
        <f t="shared" si="8"/>
        <v>2037</v>
      </c>
      <c r="T47">
        <f t="shared" si="8"/>
        <v>2038</v>
      </c>
      <c r="U47">
        <f t="shared" si="8"/>
        <v>2039</v>
      </c>
      <c r="V47">
        <f t="shared" si="8"/>
        <v>2040</v>
      </c>
      <c r="W47">
        <f t="shared" si="8"/>
        <v>2041</v>
      </c>
      <c r="X47">
        <f t="shared" si="8"/>
        <v>2042</v>
      </c>
      <c r="Y47">
        <f t="shared" si="8"/>
        <v>2043</v>
      </c>
      <c r="Z47">
        <f t="shared" si="8"/>
        <v>2044</v>
      </c>
      <c r="AA47">
        <f t="shared" si="8"/>
        <v>2045</v>
      </c>
      <c r="AB47">
        <f t="shared" si="8"/>
        <v>2046</v>
      </c>
      <c r="AC47">
        <f t="shared" si="8"/>
        <v>2047</v>
      </c>
      <c r="AD47">
        <f t="shared" si="8"/>
        <v>2048</v>
      </c>
      <c r="AE47">
        <f t="shared" si="8"/>
        <v>2049</v>
      </c>
      <c r="AF47" s="30">
        <f t="shared" si="8"/>
        <v>2050</v>
      </c>
    </row>
    <row r="48" spans="2:33" x14ac:dyDescent="0.35">
      <c r="B48" s="31" t="s">
        <v>15</v>
      </c>
      <c r="C48" t="s">
        <v>119</v>
      </c>
      <c r="D48">
        <f>IF(SUM($C48:C48)&lt;'Feeder inputs'!$K2, IF(D26&gt;='Intrinsic hosting capacity'!$G3, 'Feeder inputs'!$K2, 0), IF(D26&gt;'Intrinsic hosting capacity'!$L3, 'Feeder inputs'!$L2, 0))</f>
        <v>0</v>
      </c>
      <c r="E48">
        <f>IF(SUM($C48:D48)&lt;'Feeder inputs'!$K2, IF(E26&gt;='Intrinsic hosting capacity'!$G3, 'Feeder inputs'!$K2, 0), IF(E26&gt;'Intrinsic hosting capacity'!$L3, 'Feeder inputs'!$L2, 0))</f>
        <v>0</v>
      </c>
      <c r="F48">
        <f>IF(SUM($C48:E48)&lt;'Feeder inputs'!$K2, IF(F26&gt;='Intrinsic hosting capacity'!$G3, 'Feeder inputs'!$K2, 0), IF(F26&gt;'Intrinsic hosting capacity'!$L3, 'Feeder inputs'!$L2, 0))</f>
        <v>0</v>
      </c>
      <c r="G48">
        <f>IF(SUM($C48:F48)&lt;'Feeder inputs'!$K2, IF(G26&gt;='Intrinsic hosting capacity'!$G3, 'Feeder inputs'!$K2, 0), IF(G26&gt;'Intrinsic hosting capacity'!$L3, 'Feeder inputs'!$L2, 0))</f>
        <v>0</v>
      </c>
      <c r="H48">
        <f>IF(SUM($C48:G48)&lt;'Feeder inputs'!$K2, IF(H26&gt;='Intrinsic hosting capacity'!$G3, 'Feeder inputs'!$K2, 0), IF(H26&gt;'Intrinsic hosting capacity'!$L3, 'Feeder inputs'!$L2, 0))</f>
        <v>0</v>
      </c>
      <c r="I48">
        <f>IF(SUM($C48:H48)&lt;'Feeder inputs'!$K2, IF(I26&gt;='Intrinsic hosting capacity'!$G3, 'Feeder inputs'!$K2, 0), IF(I26&gt;'Intrinsic hosting capacity'!$L3, 'Feeder inputs'!$L2, 0))</f>
        <v>0</v>
      </c>
      <c r="J48">
        <f>IF(SUM($C48:I48)&lt;'Feeder inputs'!$K2, IF(J26&gt;='Intrinsic hosting capacity'!$G3, 'Feeder inputs'!$K2, 0), IF(J26&gt;'Intrinsic hosting capacity'!$L3, 'Feeder inputs'!$L2, 0))</f>
        <v>0</v>
      </c>
      <c r="K48">
        <f>IF(SUM($C48:J48)&lt;'Feeder inputs'!$K2, IF(K26&gt;='Intrinsic hosting capacity'!$G3, 'Feeder inputs'!$K2, 0), IF(K26&gt;'Intrinsic hosting capacity'!$L3, 'Feeder inputs'!$L2, 0))</f>
        <v>0</v>
      </c>
      <c r="L48">
        <f>IF(SUM($C48:K48)&lt;'Feeder inputs'!$K2, IF(L26&gt;='Intrinsic hosting capacity'!$G3, 'Feeder inputs'!$K2, 0), IF(L26&gt;'Intrinsic hosting capacity'!$L3, 'Feeder inputs'!$L2, 0))</f>
        <v>0</v>
      </c>
      <c r="M48">
        <f>IF(SUM($C48:L48)&lt;'Feeder inputs'!$K2, IF(M26&gt;='Intrinsic hosting capacity'!$G3, 'Feeder inputs'!$K2, 0), IF(M26&gt;'Intrinsic hosting capacity'!$L3, 'Feeder inputs'!$L2, 0))</f>
        <v>0</v>
      </c>
      <c r="N48">
        <f>IF(SUM($C48:M48)&lt;'Feeder inputs'!$K2, IF(N26&gt;='Intrinsic hosting capacity'!$G3, 'Feeder inputs'!$K2, 0), IF(N26&gt;'Intrinsic hosting capacity'!$L3, 'Feeder inputs'!$L2, 0))</f>
        <v>0</v>
      </c>
      <c r="O48">
        <f>IF(SUM($C48:N48)&lt;'Feeder inputs'!$K2, IF(O26&gt;='Intrinsic hosting capacity'!$G3, 'Feeder inputs'!$K2, 0), IF(O26&gt;'Intrinsic hosting capacity'!$L3, 'Feeder inputs'!$L2, 0))</f>
        <v>0</v>
      </c>
      <c r="P48">
        <f>IF(SUM($C48:O48)&lt;'Feeder inputs'!$K2, IF(P26&gt;='Intrinsic hosting capacity'!$G3, 'Feeder inputs'!$K2, 0), IF(P26&gt;'Intrinsic hosting capacity'!$L3, 'Feeder inputs'!$L2, 0))</f>
        <v>0</v>
      </c>
      <c r="Q48">
        <f>IF(SUM($C48:P48)&lt;'Feeder inputs'!$K2, IF(Q26&gt;='Intrinsic hosting capacity'!$G3, 'Feeder inputs'!$K2, 0), IF(Q26&gt;'Intrinsic hosting capacity'!$L3, 'Feeder inputs'!$L2, 0))</f>
        <v>0</v>
      </c>
      <c r="R48">
        <f>IF(SUM($C48:Q48)&lt;'Feeder inputs'!$K2, IF(R26&gt;='Intrinsic hosting capacity'!$G3, 'Feeder inputs'!$K2, 0), IF(R26&gt;'Intrinsic hosting capacity'!$L3, 'Feeder inputs'!$L2, 0))</f>
        <v>0</v>
      </c>
      <c r="S48">
        <f>IF(SUM($C48:R48)&lt;'Feeder inputs'!$K2, IF(S26&gt;='Intrinsic hosting capacity'!$G3, 'Feeder inputs'!$K2, 0), IF(S26&gt;'Intrinsic hosting capacity'!$L3, 'Feeder inputs'!$L2, 0))</f>
        <v>0</v>
      </c>
      <c r="T48">
        <f>IF(SUM($C48:S48)&lt;'Feeder inputs'!$K2, IF(T26&gt;='Intrinsic hosting capacity'!$G3, 'Feeder inputs'!$K2, 0), IF(T26&gt;'Intrinsic hosting capacity'!$L3, 'Feeder inputs'!$L2, 0))</f>
        <v>0</v>
      </c>
      <c r="U48">
        <f>IF(SUM($C48:T48)&lt;'Feeder inputs'!$K2, IF(U26&gt;='Intrinsic hosting capacity'!$G3, 'Feeder inputs'!$K2, 0), IF(U26&gt;'Intrinsic hosting capacity'!$L3, 'Feeder inputs'!$L2, 0))</f>
        <v>0</v>
      </c>
      <c r="V48">
        <f>IF(SUM($C48:U48)&lt;'Feeder inputs'!$K2, IF(V26&gt;='Intrinsic hosting capacity'!$G3, 'Feeder inputs'!$K2, 0), IF(V26&gt;'Intrinsic hosting capacity'!$L3, 'Feeder inputs'!$L2, 0))</f>
        <v>0</v>
      </c>
      <c r="W48">
        <f>IF(SUM($C48:V48)&lt;'Feeder inputs'!$K2, IF(W26&gt;='Intrinsic hosting capacity'!$G3, 'Feeder inputs'!$K2, 0), IF(W26&gt;'Intrinsic hosting capacity'!$L3, 'Feeder inputs'!$L2, 0))</f>
        <v>0</v>
      </c>
      <c r="X48">
        <f>IF(SUM($C48:W48)&lt;'Feeder inputs'!$K2, IF(X26&gt;='Intrinsic hosting capacity'!$G3, 'Feeder inputs'!$K2, 0), IF(X26&gt;'Intrinsic hosting capacity'!$L3, 'Feeder inputs'!$L2, 0))</f>
        <v>0</v>
      </c>
      <c r="Y48">
        <f>IF(SUM($C48:X48)&lt;'Feeder inputs'!$K2, IF(Y26&gt;='Intrinsic hosting capacity'!$G3, 'Feeder inputs'!$K2, 0), IF(Y26&gt;'Intrinsic hosting capacity'!$L3, 'Feeder inputs'!$L2, 0))</f>
        <v>0</v>
      </c>
      <c r="Z48">
        <f>IF(SUM($C48:Y48)&lt;'Feeder inputs'!$K2, IF(Z26&gt;='Intrinsic hosting capacity'!$G3, 'Feeder inputs'!$K2, 0), IF(Z26&gt;'Intrinsic hosting capacity'!$L3, 'Feeder inputs'!$L2, 0))</f>
        <v>0</v>
      </c>
      <c r="AA48">
        <f>IF(SUM($C48:Z48)&lt;'Feeder inputs'!$K2, IF(AA26&gt;='Intrinsic hosting capacity'!$G3, 'Feeder inputs'!$K2, 0), IF(AA26&gt;'Intrinsic hosting capacity'!$L3, 'Feeder inputs'!$L2, 0))</f>
        <v>0</v>
      </c>
      <c r="AB48">
        <f>IF(SUM($C48:AA48)&lt;'Feeder inputs'!$K2, IF(AB26&gt;='Intrinsic hosting capacity'!$G3, 'Feeder inputs'!$K2, 0), IF(AB26&gt;'Intrinsic hosting capacity'!$L3, 'Feeder inputs'!$L2, 0))</f>
        <v>0</v>
      </c>
      <c r="AC48">
        <f>IF(SUM($C48:AB48)&lt;'Feeder inputs'!$K2, IF(AC26&gt;='Intrinsic hosting capacity'!$G3, 'Feeder inputs'!$K2, 0), IF(AC26&gt;'Intrinsic hosting capacity'!$L3, 'Feeder inputs'!$L2, 0))</f>
        <v>0</v>
      </c>
      <c r="AD48">
        <f>IF(SUM($C48:AC48)&lt;'Feeder inputs'!$K2, IF(AD26&gt;='Intrinsic hosting capacity'!$G3, 'Feeder inputs'!$K2, 0), IF(AD26&gt;'Intrinsic hosting capacity'!$L3, 'Feeder inputs'!$L2, 0))</f>
        <v>0</v>
      </c>
      <c r="AE48">
        <f>IF(SUM($C48:AD48)&lt;'Feeder inputs'!$K2, IF(AE26&gt;='Intrinsic hosting capacity'!$G3, 'Feeder inputs'!$K2, 0), IF(AE26&gt;'Intrinsic hosting capacity'!$L3, 'Feeder inputs'!$L2, 0))</f>
        <v>0</v>
      </c>
      <c r="AF48" s="30">
        <f>IF(SUM($C48:AE48)&lt;'Feeder inputs'!$K2, IF(AF26&gt;='Intrinsic hosting capacity'!$G3, 'Feeder inputs'!$K2, 0), IF(AF26&gt;'Intrinsic hosting capacity'!$L3, 'Feeder inputs'!$L2, 0))</f>
        <v>0</v>
      </c>
    </row>
    <row r="49" spans="2:32" x14ac:dyDescent="0.35">
      <c r="B49" s="33" t="s">
        <v>16</v>
      </c>
      <c r="C49" t="s">
        <v>119</v>
      </c>
      <c r="D49">
        <f>IF(SUM($C49:C49)&lt;'Feeder inputs'!$K3, IF(D27&gt;='Intrinsic hosting capacity'!$G4, 'Feeder inputs'!$K3, 0), IF(D27&gt;'Intrinsic hosting capacity'!$L4, 'Feeder inputs'!$L3, 0))</f>
        <v>0</v>
      </c>
      <c r="E49">
        <f>IF(SUM($C49:D49)&lt;'Feeder inputs'!$K3, IF(E27&gt;='Intrinsic hosting capacity'!$G4, 'Feeder inputs'!$K3, 0), IF(E27&gt;'Intrinsic hosting capacity'!$L4, 'Feeder inputs'!$L3, 0))</f>
        <v>0</v>
      </c>
      <c r="F49">
        <f>IF(SUM($C49:E49)&lt;'Feeder inputs'!$K3, IF(F27&gt;='Intrinsic hosting capacity'!$G4, 'Feeder inputs'!$K3, 0), IF(F27&gt;'Intrinsic hosting capacity'!$L4, 'Feeder inputs'!$L3, 0))</f>
        <v>0</v>
      </c>
      <c r="G49">
        <f>IF(SUM($C49:F49)&lt;'Feeder inputs'!$K3, IF(G27&gt;='Intrinsic hosting capacity'!$G4, 'Feeder inputs'!$K3, 0), IF(G27&gt;'Intrinsic hosting capacity'!$L4, 'Feeder inputs'!$L3, 0))</f>
        <v>0</v>
      </c>
      <c r="H49">
        <f>IF(SUM($C49:G49)&lt;'Feeder inputs'!$K3, IF(H27&gt;='Intrinsic hosting capacity'!$G4, 'Feeder inputs'!$K3, 0), IF(H27&gt;'Intrinsic hosting capacity'!$L4, 'Feeder inputs'!$L3, 0))</f>
        <v>0</v>
      </c>
      <c r="I49">
        <f>IF(SUM($C49:H49)&lt;'Feeder inputs'!$K3, IF(I27&gt;='Intrinsic hosting capacity'!$G4, 'Feeder inputs'!$K3, 0), IF(I27&gt;'Intrinsic hosting capacity'!$L4, 'Feeder inputs'!$L3, 0))</f>
        <v>0</v>
      </c>
      <c r="J49">
        <f>IF(SUM($C49:I49)&lt;'Feeder inputs'!$K3, IF(J27&gt;='Intrinsic hosting capacity'!$G4, 'Feeder inputs'!$K3, 0), IF(J27&gt;'Intrinsic hosting capacity'!$L4, 'Feeder inputs'!$L3, 0))</f>
        <v>0</v>
      </c>
      <c r="K49">
        <f>IF(SUM($C49:J49)&lt;'Feeder inputs'!$K3, IF(K27&gt;='Intrinsic hosting capacity'!$G4, 'Feeder inputs'!$K3, 0), IF(K27&gt;'Intrinsic hosting capacity'!$L4, 'Feeder inputs'!$L3, 0))</f>
        <v>0</v>
      </c>
      <c r="L49">
        <f>IF(SUM($C49:K49)&lt;'Feeder inputs'!$K3, IF(L27&gt;='Intrinsic hosting capacity'!$G4, 'Feeder inputs'!$K3, 0), IF(L27&gt;'Intrinsic hosting capacity'!$L4, 'Feeder inputs'!$L3, 0))</f>
        <v>0</v>
      </c>
      <c r="M49">
        <f>IF(SUM($C49:L49)&lt;'Feeder inputs'!$K3, IF(M27&gt;='Intrinsic hosting capacity'!$G4, 'Feeder inputs'!$K3, 0), IF(M27&gt;'Intrinsic hosting capacity'!$L4, 'Feeder inputs'!$L3, 0))</f>
        <v>0</v>
      </c>
      <c r="N49">
        <f>IF(SUM($C49:M49)&lt;'Feeder inputs'!$K3, IF(N27&gt;='Intrinsic hosting capacity'!$G4, 'Feeder inputs'!$K3, 0), IF(N27&gt;'Intrinsic hosting capacity'!$L4, 'Feeder inputs'!$L3, 0))</f>
        <v>0</v>
      </c>
      <c r="O49">
        <f>IF(SUM($C49:N49)&lt;'Feeder inputs'!$K3, IF(O27&gt;='Intrinsic hosting capacity'!$G4, 'Feeder inputs'!$K3, 0), IF(O27&gt;'Intrinsic hosting capacity'!$L4, 'Feeder inputs'!$L3, 0))</f>
        <v>0</v>
      </c>
      <c r="P49">
        <f>IF(SUM($C49:O49)&lt;'Feeder inputs'!$K3, IF(P27&gt;='Intrinsic hosting capacity'!$G4, 'Feeder inputs'!$K3, 0), IF(P27&gt;'Intrinsic hosting capacity'!$L4, 'Feeder inputs'!$L3, 0))</f>
        <v>0</v>
      </c>
      <c r="Q49">
        <f>IF(SUM($C49:P49)&lt;'Feeder inputs'!$K3, IF(Q27&gt;='Intrinsic hosting capacity'!$G4, 'Feeder inputs'!$K3, 0), IF(Q27&gt;'Intrinsic hosting capacity'!$L4, 'Feeder inputs'!$L3, 0))</f>
        <v>0</v>
      </c>
      <c r="R49">
        <f>IF(SUM($C49:Q49)&lt;'Feeder inputs'!$K3, IF(R27&gt;='Intrinsic hosting capacity'!$G4, 'Feeder inputs'!$K3, 0), IF(R27&gt;'Intrinsic hosting capacity'!$L4, 'Feeder inputs'!$L3, 0))</f>
        <v>0</v>
      </c>
      <c r="S49">
        <f>IF(SUM($C49:R49)&lt;'Feeder inputs'!$K3, IF(S27&gt;='Intrinsic hosting capacity'!$G4, 'Feeder inputs'!$K3, 0), IF(S27&gt;'Intrinsic hosting capacity'!$L4, 'Feeder inputs'!$L3, 0))</f>
        <v>0</v>
      </c>
      <c r="T49">
        <f>IF(SUM($C49:S49)&lt;'Feeder inputs'!$K3, IF(T27&gt;='Intrinsic hosting capacity'!$G4, 'Feeder inputs'!$K3, 0), IF(T27&gt;'Intrinsic hosting capacity'!$L4, 'Feeder inputs'!$L3, 0))</f>
        <v>0</v>
      </c>
      <c r="U49">
        <f>IF(SUM($C49:T49)&lt;'Feeder inputs'!$K3, IF(U27&gt;='Intrinsic hosting capacity'!$G4, 'Feeder inputs'!$K3, 0), IF(U27&gt;'Intrinsic hosting capacity'!$L4, 'Feeder inputs'!$L3, 0))</f>
        <v>0</v>
      </c>
      <c r="V49">
        <f>IF(SUM($C49:U49)&lt;'Feeder inputs'!$K3, IF(V27&gt;='Intrinsic hosting capacity'!$G4, 'Feeder inputs'!$K3, 0), IF(V27&gt;'Intrinsic hosting capacity'!$L4, 'Feeder inputs'!$L3, 0))</f>
        <v>0</v>
      </c>
      <c r="W49">
        <f>IF(SUM($C49:V49)&lt;'Feeder inputs'!$K3, IF(W27&gt;='Intrinsic hosting capacity'!$G4, 'Feeder inputs'!$K3, 0), IF(W27&gt;'Intrinsic hosting capacity'!$L4, 'Feeder inputs'!$L3, 0))</f>
        <v>0</v>
      </c>
      <c r="X49">
        <f>IF(SUM($C49:W49)&lt;'Feeder inputs'!$K3, IF(X27&gt;='Intrinsic hosting capacity'!$G4, 'Feeder inputs'!$K3, 0), IF(X27&gt;'Intrinsic hosting capacity'!$L4, 'Feeder inputs'!$L3, 0))</f>
        <v>0</v>
      </c>
      <c r="Y49">
        <f>IF(SUM($C49:X49)&lt;'Feeder inputs'!$K3, IF(Y27&gt;='Intrinsic hosting capacity'!$G4, 'Feeder inputs'!$K3, 0), IF(Y27&gt;'Intrinsic hosting capacity'!$L4, 'Feeder inputs'!$L3, 0))</f>
        <v>0</v>
      </c>
      <c r="Z49">
        <f>IF(SUM($C49:Y49)&lt;'Feeder inputs'!$K3, IF(Z27&gt;='Intrinsic hosting capacity'!$G4, 'Feeder inputs'!$K3, 0), IF(Z27&gt;'Intrinsic hosting capacity'!$L4, 'Feeder inputs'!$L3, 0))</f>
        <v>0</v>
      </c>
      <c r="AA49">
        <f>IF(SUM($C49:Z49)&lt;'Feeder inputs'!$K3, IF(AA27&gt;='Intrinsic hosting capacity'!$G4, 'Feeder inputs'!$K3, 0), IF(AA27&gt;'Intrinsic hosting capacity'!$L4, 'Feeder inputs'!$L3, 0))</f>
        <v>0</v>
      </c>
      <c r="AB49">
        <f>IF(SUM($C49:AA49)&lt;'Feeder inputs'!$K3, IF(AB27&gt;='Intrinsic hosting capacity'!$G4, 'Feeder inputs'!$K3, 0), IF(AB27&gt;'Intrinsic hosting capacity'!$L4, 'Feeder inputs'!$L3, 0))</f>
        <v>0</v>
      </c>
      <c r="AC49">
        <f>IF(SUM($C49:AB49)&lt;'Feeder inputs'!$K3, IF(AC27&gt;='Intrinsic hosting capacity'!$G4, 'Feeder inputs'!$K3, 0), IF(AC27&gt;'Intrinsic hosting capacity'!$L4, 'Feeder inputs'!$L3, 0))</f>
        <v>0</v>
      </c>
      <c r="AD49">
        <f>IF(SUM($C49:AC49)&lt;'Feeder inputs'!$K3, IF(AD27&gt;='Intrinsic hosting capacity'!$G4, 'Feeder inputs'!$K3, 0), IF(AD27&gt;'Intrinsic hosting capacity'!$L4, 'Feeder inputs'!$L3, 0))</f>
        <v>0</v>
      </c>
      <c r="AE49">
        <f>IF(SUM($C49:AD49)&lt;'Feeder inputs'!$K3, IF(AE27&gt;='Intrinsic hosting capacity'!$G4, 'Feeder inputs'!$K3, 0), IF(AE27&gt;'Intrinsic hosting capacity'!$L4, 'Feeder inputs'!$L3, 0))</f>
        <v>0</v>
      </c>
      <c r="AF49" s="30">
        <f>IF(SUM($C49:AE49)&lt;'Feeder inputs'!$K3, IF(AF27&gt;='Intrinsic hosting capacity'!$G4, 'Feeder inputs'!$K3, 0), IF(AF27&gt;'Intrinsic hosting capacity'!$L4, 'Feeder inputs'!$L3, 0))</f>
        <v>0</v>
      </c>
    </row>
    <row r="50" spans="2:32" x14ac:dyDescent="0.35">
      <c r="B50" s="33" t="s">
        <v>17</v>
      </c>
      <c r="C50" t="s">
        <v>119</v>
      </c>
      <c r="D50">
        <f>IF(SUM($C50:C50)&lt;'Feeder inputs'!$K4, IF(D28&gt;='Intrinsic hosting capacity'!$G5, 'Feeder inputs'!$K4, 0), IF(D28&gt;'Intrinsic hosting capacity'!$L5, 'Feeder inputs'!$L4, 0))</f>
        <v>0</v>
      </c>
      <c r="E50">
        <f>IF(SUM($C50:D50)&lt;'Feeder inputs'!$K4, IF(E28&gt;='Intrinsic hosting capacity'!$G5, 'Feeder inputs'!$K4, 0), IF(E28&gt;'Intrinsic hosting capacity'!$L5, 'Feeder inputs'!$L4, 0))</f>
        <v>0</v>
      </c>
      <c r="F50">
        <f>IF(SUM($C50:E50)&lt;'Feeder inputs'!$K4, IF(F28&gt;='Intrinsic hosting capacity'!$G5, 'Feeder inputs'!$K4, 0), IF(F28&gt;'Intrinsic hosting capacity'!$L5, 'Feeder inputs'!$L4, 0))</f>
        <v>0</v>
      </c>
      <c r="G50">
        <f>IF(SUM($C50:F50)&lt;'Feeder inputs'!$K4, IF(G28&gt;='Intrinsic hosting capacity'!$G5, 'Feeder inputs'!$K4, 0), IF(G28&gt;'Intrinsic hosting capacity'!$L5, 'Feeder inputs'!$L4, 0))</f>
        <v>0</v>
      </c>
      <c r="H50">
        <f>IF(SUM($C50:G50)&lt;'Feeder inputs'!$K4, IF(H28&gt;='Intrinsic hosting capacity'!$G5, 'Feeder inputs'!$K4, 0), IF(H28&gt;'Intrinsic hosting capacity'!$L5, 'Feeder inputs'!$L4, 0))</f>
        <v>0</v>
      </c>
      <c r="I50">
        <f>IF(SUM($C50:H50)&lt;'Feeder inputs'!$K4, IF(I28&gt;='Intrinsic hosting capacity'!$G5, 'Feeder inputs'!$K4, 0), IF(I28&gt;'Intrinsic hosting capacity'!$L5, 'Feeder inputs'!$L4, 0))</f>
        <v>0</v>
      </c>
      <c r="J50">
        <f>IF(SUM($C50:I50)&lt;'Feeder inputs'!$K4, IF(J28&gt;='Intrinsic hosting capacity'!$G5, 'Feeder inputs'!$K4, 0), IF(J28&gt;'Intrinsic hosting capacity'!$L5, 'Feeder inputs'!$L4, 0))</f>
        <v>0</v>
      </c>
      <c r="K50">
        <f>IF(SUM($C50:J50)&lt;'Feeder inputs'!$K4, IF(K28&gt;='Intrinsic hosting capacity'!$G5, 'Feeder inputs'!$K4, 0), IF(K28&gt;'Intrinsic hosting capacity'!$L5, 'Feeder inputs'!$L4, 0))</f>
        <v>0</v>
      </c>
      <c r="L50">
        <f>IF(SUM($C50:K50)&lt;'Feeder inputs'!$K4, IF(L28&gt;='Intrinsic hosting capacity'!$G5, 'Feeder inputs'!$K4, 0), IF(L28&gt;'Intrinsic hosting capacity'!$L5, 'Feeder inputs'!$L4, 0))</f>
        <v>0</v>
      </c>
      <c r="M50">
        <f>IF(SUM($C50:L50)&lt;'Feeder inputs'!$K4, IF(M28&gt;='Intrinsic hosting capacity'!$G5, 'Feeder inputs'!$K4, 0), IF(M28&gt;'Intrinsic hosting capacity'!$L5, 'Feeder inputs'!$L4, 0))</f>
        <v>0</v>
      </c>
      <c r="N50">
        <f>IF(SUM($C50:M50)&lt;'Feeder inputs'!$K4, IF(N28&gt;='Intrinsic hosting capacity'!$G5, 'Feeder inputs'!$K4, 0), IF(N28&gt;'Intrinsic hosting capacity'!$L5, 'Feeder inputs'!$L4, 0))</f>
        <v>0</v>
      </c>
      <c r="O50">
        <f>IF(SUM($C50:N50)&lt;'Feeder inputs'!$K4, IF(O28&gt;='Intrinsic hosting capacity'!$G5, 'Feeder inputs'!$K4, 0), IF(O28&gt;'Intrinsic hosting capacity'!$L5, 'Feeder inputs'!$L4, 0))</f>
        <v>0</v>
      </c>
      <c r="P50">
        <f>IF(SUM($C50:O50)&lt;'Feeder inputs'!$K4, IF(P28&gt;='Intrinsic hosting capacity'!$G5, 'Feeder inputs'!$K4, 0), IF(P28&gt;'Intrinsic hosting capacity'!$L5, 'Feeder inputs'!$L4, 0))</f>
        <v>0</v>
      </c>
      <c r="Q50">
        <f>IF(SUM($C50:P50)&lt;'Feeder inputs'!$K4, IF(Q28&gt;='Intrinsic hosting capacity'!$G5, 'Feeder inputs'!$K4, 0), IF(Q28&gt;'Intrinsic hosting capacity'!$L5, 'Feeder inputs'!$L4, 0))</f>
        <v>0</v>
      </c>
      <c r="R50">
        <f>IF(SUM($C50:Q50)&lt;'Feeder inputs'!$K4, IF(R28&gt;='Intrinsic hosting capacity'!$G5, 'Feeder inputs'!$K4, 0), IF(R28&gt;'Intrinsic hosting capacity'!$L5, 'Feeder inputs'!$L4, 0))</f>
        <v>0</v>
      </c>
      <c r="S50">
        <f>IF(SUM($C50:R50)&lt;'Feeder inputs'!$K4, IF(S28&gt;='Intrinsic hosting capacity'!$G5, 'Feeder inputs'!$K4, 0), IF(S28&gt;'Intrinsic hosting capacity'!$L5, 'Feeder inputs'!$L4, 0))</f>
        <v>0</v>
      </c>
      <c r="T50">
        <f>IF(SUM($C50:S50)&lt;'Feeder inputs'!$K4, IF(T28&gt;='Intrinsic hosting capacity'!$G5, 'Feeder inputs'!$K4, 0), IF(T28&gt;'Intrinsic hosting capacity'!$L5, 'Feeder inputs'!$L4, 0))</f>
        <v>0</v>
      </c>
      <c r="U50">
        <f>IF(SUM($C50:T50)&lt;'Feeder inputs'!$K4, IF(U28&gt;='Intrinsic hosting capacity'!$G5, 'Feeder inputs'!$K4, 0), IF(U28&gt;'Intrinsic hosting capacity'!$L5, 'Feeder inputs'!$L4, 0))</f>
        <v>0</v>
      </c>
      <c r="V50">
        <f>IF(SUM($C50:U50)&lt;'Feeder inputs'!$K4, IF(V28&gt;='Intrinsic hosting capacity'!$G5, 'Feeder inputs'!$K4, 0), IF(V28&gt;'Intrinsic hosting capacity'!$L5, 'Feeder inputs'!$L4, 0))</f>
        <v>0</v>
      </c>
      <c r="W50">
        <f>IF(SUM($C50:V50)&lt;'Feeder inputs'!$K4, IF(W28&gt;='Intrinsic hosting capacity'!$G5, 'Feeder inputs'!$K4, 0), IF(W28&gt;'Intrinsic hosting capacity'!$L5, 'Feeder inputs'!$L4, 0))</f>
        <v>0</v>
      </c>
      <c r="X50">
        <f>IF(SUM($C50:W50)&lt;'Feeder inputs'!$K4, IF(X28&gt;='Intrinsic hosting capacity'!$G5, 'Feeder inputs'!$K4, 0), IF(X28&gt;'Intrinsic hosting capacity'!$L5, 'Feeder inputs'!$L4, 0))</f>
        <v>0</v>
      </c>
      <c r="Y50">
        <f>IF(SUM($C50:X50)&lt;'Feeder inputs'!$K4, IF(Y28&gt;='Intrinsic hosting capacity'!$G5, 'Feeder inputs'!$K4, 0), IF(Y28&gt;'Intrinsic hosting capacity'!$L5, 'Feeder inputs'!$L4, 0))</f>
        <v>0</v>
      </c>
      <c r="Z50">
        <f>IF(SUM($C50:Y50)&lt;'Feeder inputs'!$K4, IF(Z28&gt;='Intrinsic hosting capacity'!$G5, 'Feeder inputs'!$K4, 0), IF(Z28&gt;'Intrinsic hosting capacity'!$L5, 'Feeder inputs'!$L4, 0))</f>
        <v>0</v>
      </c>
      <c r="AA50">
        <f>IF(SUM($C50:Z50)&lt;'Feeder inputs'!$K4, IF(AA28&gt;='Intrinsic hosting capacity'!$G5, 'Feeder inputs'!$K4, 0), IF(AA28&gt;'Intrinsic hosting capacity'!$L5, 'Feeder inputs'!$L4, 0))</f>
        <v>200000</v>
      </c>
      <c r="AB50">
        <f>IF(SUM($C50:AA50)&lt;'Feeder inputs'!$K4, IF(AB28&gt;='Intrinsic hosting capacity'!$G5, 'Feeder inputs'!$K4, 0), IF(AB28&gt;'Intrinsic hosting capacity'!$L5, 'Feeder inputs'!$L4, 0))</f>
        <v>0</v>
      </c>
      <c r="AC50">
        <f>IF(SUM($C50:AB50)&lt;'Feeder inputs'!$K4, IF(AC28&gt;='Intrinsic hosting capacity'!$G5, 'Feeder inputs'!$K4, 0), IF(AC28&gt;'Intrinsic hosting capacity'!$L5, 'Feeder inputs'!$L4, 0))</f>
        <v>0</v>
      </c>
      <c r="AD50">
        <f>IF(SUM($C50:AC50)&lt;'Feeder inputs'!$K4, IF(AD28&gt;='Intrinsic hosting capacity'!$G5, 'Feeder inputs'!$K4, 0), IF(AD28&gt;'Intrinsic hosting capacity'!$L5, 'Feeder inputs'!$L4, 0))</f>
        <v>0</v>
      </c>
      <c r="AE50">
        <f>IF(SUM($C50:AD50)&lt;'Feeder inputs'!$K4, IF(AE28&gt;='Intrinsic hosting capacity'!$G5, 'Feeder inputs'!$K4, 0), IF(AE28&gt;'Intrinsic hosting capacity'!$L5, 'Feeder inputs'!$L4, 0))</f>
        <v>0</v>
      </c>
      <c r="AF50" s="30">
        <f>IF(SUM($C50:AE50)&lt;'Feeder inputs'!$K4, IF(AF28&gt;='Intrinsic hosting capacity'!$G5, 'Feeder inputs'!$K4, 0), IF(AF28&gt;'Intrinsic hosting capacity'!$L5, 'Feeder inputs'!$L4, 0))</f>
        <v>0</v>
      </c>
    </row>
    <row r="51" spans="2:32" x14ac:dyDescent="0.35">
      <c r="B51" s="33" t="s">
        <v>18</v>
      </c>
      <c r="C51" t="s">
        <v>119</v>
      </c>
      <c r="D51">
        <f>IF(SUM($C51:C51)&lt;'Feeder inputs'!$K5, IF(D29&gt;='Intrinsic hosting capacity'!$G6, 'Feeder inputs'!$K5, 0), IF(D29&gt;'Intrinsic hosting capacity'!$L6, 'Feeder inputs'!$L5, 0))</f>
        <v>0</v>
      </c>
      <c r="E51">
        <f>IF(SUM($C51:D51)&lt;'Feeder inputs'!$K5, IF(E29&gt;='Intrinsic hosting capacity'!$G6, 'Feeder inputs'!$K5, 0), IF(E29&gt;'Intrinsic hosting capacity'!$L6, 'Feeder inputs'!$L5, 0))</f>
        <v>0</v>
      </c>
      <c r="F51">
        <f>IF(SUM($C51:E51)&lt;'Feeder inputs'!$K5, IF(F29&gt;='Intrinsic hosting capacity'!$G6, 'Feeder inputs'!$K5, 0), IF(F29&gt;'Intrinsic hosting capacity'!$L6, 'Feeder inputs'!$L5, 0))</f>
        <v>0</v>
      </c>
      <c r="G51">
        <f>IF(SUM($C51:F51)&lt;'Feeder inputs'!$K5, IF(G29&gt;='Intrinsic hosting capacity'!$G6, 'Feeder inputs'!$K5, 0), IF(G29&gt;'Intrinsic hosting capacity'!$L6, 'Feeder inputs'!$L5, 0))</f>
        <v>0</v>
      </c>
      <c r="H51">
        <f>IF(SUM($C51:G51)&lt;'Feeder inputs'!$K5, IF(H29&gt;='Intrinsic hosting capacity'!$G6, 'Feeder inputs'!$K5, 0), IF(H29&gt;'Intrinsic hosting capacity'!$L6, 'Feeder inputs'!$L5, 0))</f>
        <v>0</v>
      </c>
      <c r="I51">
        <f>IF(SUM($C51:H51)&lt;'Feeder inputs'!$K5, IF(I29&gt;='Intrinsic hosting capacity'!$G6, 'Feeder inputs'!$K5, 0), IF(I29&gt;'Intrinsic hosting capacity'!$L6, 'Feeder inputs'!$L5, 0))</f>
        <v>0</v>
      </c>
      <c r="J51">
        <f>IF(SUM($C51:I51)&lt;'Feeder inputs'!$K5, IF(J29&gt;='Intrinsic hosting capacity'!$G6, 'Feeder inputs'!$K5, 0), IF(J29&gt;'Intrinsic hosting capacity'!$L6, 'Feeder inputs'!$L5, 0))</f>
        <v>0</v>
      </c>
      <c r="K51">
        <f>IF(SUM($C51:J51)&lt;'Feeder inputs'!$K5, IF(K29&gt;='Intrinsic hosting capacity'!$G6, 'Feeder inputs'!$K5, 0), IF(K29&gt;'Intrinsic hosting capacity'!$L6, 'Feeder inputs'!$L5, 0))</f>
        <v>0</v>
      </c>
      <c r="L51">
        <f>IF(SUM($C51:K51)&lt;'Feeder inputs'!$K5, IF(L29&gt;='Intrinsic hosting capacity'!$G6, 'Feeder inputs'!$K5, 0), IF(L29&gt;'Intrinsic hosting capacity'!$L6, 'Feeder inputs'!$L5, 0))</f>
        <v>0</v>
      </c>
      <c r="M51">
        <f>IF(SUM($C51:L51)&lt;'Feeder inputs'!$K5, IF(M29&gt;='Intrinsic hosting capacity'!$G6, 'Feeder inputs'!$K5, 0), IF(M29&gt;'Intrinsic hosting capacity'!$L6, 'Feeder inputs'!$L5, 0))</f>
        <v>0</v>
      </c>
      <c r="N51">
        <f>IF(SUM($C51:M51)&lt;'Feeder inputs'!$K5, IF(N29&gt;='Intrinsic hosting capacity'!$G6, 'Feeder inputs'!$K5, 0), IF(N29&gt;'Intrinsic hosting capacity'!$L6, 'Feeder inputs'!$L5, 0))</f>
        <v>0</v>
      </c>
      <c r="O51">
        <f>IF(SUM($C51:N51)&lt;'Feeder inputs'!$K5, IF(O29&gt;='Intrinsic hosting capacity'!$G6, 'Feeder inputs'!$K5, 0), IF(O29&gt;'Intrinsic hosting capacity'!$L6, 'Feeder inputs'!$L5, 0))</f>
        <v>0</v>
      </c>
      <c r="P51">
        <f>IF(SUM($C51:O51)&lt;'Feeder inputs'!$K5, IF(P29&gt;='Intrinsic hosting capacity'!$G6, 'Feeder inputs'!$K5, 0), IF(P29&gt;'Intrinsic hosting capacity'!$L6, 'Feeder inputs'!$L5, 0))</f>
        <v>0</v>
      </c>
      <c r="Q51">
        <f>IF(SUM($C51:P51)&lt;'Feeder inputs'!$K5, IF(Q29&gt;='Intrinsic hosting capacity'!$G6, 'Feeder inputs'!$K5, 0), IF(Q29&gt;'Intrinsic hosting capacity'!$L6, 'Feeder inputs'!$L5, 0))</f>
        <v>0</v>
      </c>
      <c r="R51">
        <f>IF(SUM($C51:Q51)&lt;'Feeder inputs'!$K5, IF(R29&gt;='Intrinsic hosting capacity'!$G6, 'Feeder inputs'!$K5, 0), IF(R29&gt;'Intrinsic hosting capacity'!$L6, 'Feeder inputs'!$L5, 0))</f>
        <v>0</v>
      </c>
      <c r="S51">
        <f>IF(SUM($C51:R51)&lt;'Feeder inputs'!$K5, IF(S29&gt;='Intrinsic hosting capacity'!$G6, 'Feeder inputs'!$K5, 0), IF(S29&gt;'Intrinsic hosting capacity'!$L6, 'Feeder inputs'!$L5, 0))</f>
        <v>0</v>
      </c>
      <c r="T51">
        <f>IF(SUM($C51:S51)&lt;'Feeder inputs'!$K5, IF(T29&gt;='Intrinsic hosting capacity'!$G6, 'Feeder inputs'!$K5, 0), IF(T29&gt;'Intrinsic hosting capacity'!$L6, 'Feeder inputs'!$L5, 0))</f>
        <v>0</v>
      </c>
      <c r="U51">
        <f>IF(SUM($C51:T51)&lt;'Feeder inputs'!$K5, IF(U29&gt;='Intrinsic hosting capacity'!$G6, 'Feeder inputs'!$K5, 0), IF(U29&gt;'Intrinsic hosting capacity'!$L6, 'Feeder inputs'!$L5, 0))</f>
        <v>0</v>
      </c>
      <c r="V51">
        <f>IF(SUM($C51:U51)&lt;'Feeder inputs'!$K5, IF(V29&gt;='Intrinsic hosting capacity'!$G6, 'Feeder inputs'!$K5, 0), IF(V29&gt;'Intrinsic hosting capacity'!$L6, 'Feeder inputs'!$L5, 0))</f>
        <v>0</v>
      </c>
      <c r="W51">
        <f>IF(SUM($C51:V51)&lt;'Feeder inputs'!$K5, IF(W29&gt;='Intrinsic hosting capacity'!$G6, 'Feeder inputs'!$K5, 0), IF(W29&gt;'Intrinsic hosting capacity'!$L6, 'Feeder inputs'!$L5, 0))</f>
        <v>0</v>
      </c>
      <c r="X51">
        <f>IF(SUM($C51:W51)&lt;'Feeder inputs'!$K5, IF(X29&gt;='Intrinsic hosting capacity'!$G6, 'Feeder inputs'!$K5, 0), IF(X29&gt;'Intrinsic hosting capacity'!$L6, 'Feeder inputs'!$L5, 0))</f>
        <v>0</v>
      </c>
      <c r="Y51">
        <f>IF(SUM($C51:X51)&lt;'Feeder inputs'!$K5, IF(Y29&gt;='Intrinsic hosting capacity'!$G6, 'Feeder inputs'!$K5, 0), IF(Y29&gt;'Intrinsic hosting capacity'!$L6, 'Feeder inputs'!$L5, 0))</f>
        <v>0</v>
      </c>
      <c r="Z51">
        <f>IF(SUM($C51:Y51)&lt;'Feeder inputs'!$K5, IF(Z29&gt;='Intrinsic hosting capacity'!$G6, 'Feeder inputs'!$K5, 0), IF(Z29&gt;'Intrinsic hosting capacity'!$L6, 'Feeder inputs'!$L5, 0))</f>
        <v>0</v>
      </c>
      <c r="AA51">
        <f>IF(SUM($C51:Z51)&lt;'Feeder inputs'!$K5, IF(AA29&gt;='Intrinsic hosting capacity'!$G6, 'Feeder inputs'!$K5, 0), IF(AA29&gt;'Intrinsic hosting capacity'!$L6, 'Feeder inputs'!$L5, 0))</f>
        <v>0</v>
      </c>
      <c r="AB51">
        <f>IF(SUM($C51:AA51)&lt;'Feeder inputs'!$K5, IF(AB29&gt;='Intrinsic hosting capacity'!$G6, 'Feeder inputs'!$K5, 0), IF(AB29&gt;'Intrinsic hosting capacity'!$L6, 'Feeder inputs'!$L5, 0))</f>
        <v>0</v>
      </c>
      <c r="AC51">
        <f>IF(SUM($C51:AB51)&lt;'Feeder inputs'!$K5, IF(AC29&gt;='Intrinsic hosting capacity'!$G6, 'Feeder inputs'!$K5, 0), IF(AC29&gt;'Intrinsic hosting capacity'!$L6, 'Feeder inputs'!$L5, 0))</f>
        <v>0</v>
      </c>
      <c r="AD51">
        <f>IF(SUM($C51:AC51)&lt;'Feeder inputs'!$K5, IF(AD29&gt;='Intrinsic hosting capacity'!$G6, 'Feeder inputs'!$K5, 0), IF(AD29&gt;'Intrinsic hosting capacity'!$L6, 'Feeder inputs'!$L5, 0))</f>
        <v>0</v>
      </c>
      <c r="AE51">
        <f>IF(SUM($C51:AD51)&lt;'Feeder inputs'!$K5, IF(AE29&gt;='Intrinsic hosting capacity'!$G6, 'Feeder inputs'!$K5, 0), IF(AE29&gt;'Intrinsic hosting capacity'!$L6, 'Feeder inputs'!$L5, 0))</f>
        <v>0</v>
      </c>
      <c r="AF51" s="30">
        <f>IF(SUM($C51:AE51)&lt;'Feeder inputs'!$K5, IF(AF29&gt;='Intrinsic hosting capacity'!$G6, 'Feeder inputs'!$K5, 0), IF(AF29&gt;'Intrinsic hosting capacity'!$L6, 'Feeder inputs'!$L5, 0))</f>
        <v>0</v>
      </c>
    </row>
    <row r="52" spans="2:32" x14ac:dyDescent="0.35">
      <c r="B52" s="33" t="s">
        <v>19</v>
      </c>
      <c r="C52" t="s">
        <v>119</v>
      </c>
      <c r="D52">
        <f>IF(SUM($C52:C52)&lt;'Feeder inputs'!$K6, IF(D30&gt;='Intrinsic hosting capacity'!$G7, 'Feeder inputs'!$K6, 0), IF(D30&gt;'Intrinsic hosting capacity'!$L7, 'Feeder inputs'!$L6, 0))</f>
        <v>0</v>
      </c>
      <c r="E52">
        <f>IF(SUM($C52:D52)&lt;'Feeder inputs'!$K6, IF(E30&gt;='Intrinsic hosting capacity'!$G7, 'Feeder inputs'!$K6, 0), IF(E30&gt;'Intrinsic hosting capacity'!$L7, 'Feeder inputs'!$L6, 0))</f>
        <v>0</v>
      </c>
      <c r="F52">
        <f>IF(SUM($C52:E52)&lt;'Feeder inputs'!$K6, IF(F30&gt;='Intrinsic hosting capacity'!$G7, 'Feeder inputs'!$K6, 0), IF(F30&gt;'Intrinsic hosting capacity'!$L7, 'Feeder inputs'!$L6, 0))</f>
        <v>0</v>
      </c>
      <c r="G52">
        <f>IF(SUM($C52:F52)&lt;'Feeder inputs'!$K6, IF(G30&gt;='Intrinsic hosting capacity'!$G7, 'Feeder inputs'!$K6, 0), IF(G30&gt;'Intrinsic hosting capacity'!$L7, 'Feeder inputs'!$L6, 0))</f>
        <v>0</v>
      </c>
      <c r="H52">
        <f>IF(SUM($C52:G52)&lt;'Feeder inputs'!$K6, IF(H30&gt;='Intrinsic hosting capacity'!$G7, 'Feeder inputs'!$K6, 0), IF(H30&gt;'Intrinsic hosting capacity'!$L7, 'Feeder inputs'!$L6, 0))</f>
        <v>0</v>
      </c>
      <c r="I52">
        <f>IF(SUM($C52:H52)&lt;'Feeder inputs'!$K6, IF(I30&gt;='Intrinsic hosting capacity'!$G7, 'Feeder inputs'!$K6, 0), IF(I30&gt;'Intrinsic hosting capacity'!$L7, 'Feeder inputs'!$L6, 0))</f>
        <v>0</v>
      </c>
      <c r="J52">
        <f>IF(SUM($C52:I52)&lt;'Feeder inputs'!$K6, IF(J30&gt;='Intrinsic hosting capacity'!$G7, 'Feeder inputs'!$K6, 0), IF(J30&gt;'Intrinsic hosting capacity'!$L7, 'Feeder inputs'!$L6, 0))</f>
        <v>0</v>
      </c>
      <c r="K52">
        <f>IF(SUM($C52:J52)&lt;'Feeder inputs'!$K6, IF(K30&gt;='Intrinsic hosting capacity'!$G7, 'Feeder inputs'!$K6, 0), IF(K30&gt;'Intrinsic hosting capacity'!$L7, 'Feeder inputs'!$L6, 0))</f>
        <v>0</v>
      </c>
      <c r="L52">
        <f>IF(SUM($C52:K52)&lt;'Feeder inputs'!$K6, IF(L30&gt;='Intrinsic hosting capacity'!$G7, 'Feeder inputs'!$K6, 0), IF(L30&gt;'Intrinsic hosting capacity'!$L7, 'Feeder inputs'!$L6, 0))</f>
        <v>0</v>
      </c>
      <c r="M52">
        <f>IF(SUM($C52:L52)&lt;'Feeder inputs'!$K6, IF(M30&gt;='Intrinsic hosting capacity'!$G7, 'Feeder inputs'!$K6, 0), IF(M30&gt;'Intrinsic hosting capacity'!$L7, 'Feeder inputs'!$L6, 0))</f>
        <v>0</v>
      </c>
      <c r="N52">
        <f>IF(SUM($C52:M52)&lt;'Feeder inputs'!$K6, IF(N30&gt;='Intrinsic hosting capacity'!$G7, 'Feeder inputs'!$K6, 0), IF(N30&gt;'Intrinsic hosting capacity'!$L7, 'Feeder inputs'!$L6, 0))</f>
        <v>0</v>
      </c>
      <c r="O52">
        <f>IF(SUM($C52:N52)&lt;'Feeder inputs'!$K6, IF(O30&gt;='Intrinsic hosting capacity'!$G7, 'Feeder inputs'!$K6, 0), IF(O30&gt;'Intrinsic hosting capacity'!$L7, 'Feeder inputs'!$L6, 0))</f>
        <v>0</v>
      </c>
      <c r="P52">
        <f>IF(SUM($C52:O52)&lt;'Feeder inputs'!$K6, IF(P30&gt;='Intrinsic hosting capacity'!$G7, 'Feeder inputs'!$K6, 0), IF(P30&gt;'Intrinsic hosting capacity'!$L7, 'Feeder inputs'!$L6, 0))</f>
        <v>0</v>
      </c>
      <c r="Q52">
        <f>IF(SUM($C52:P52)&lt;'Feeder inputs'!$K6, IF(Q30&gt;='Intrinsic hosting capacity'!$G7, 'Feeder inputs'!$K6, 0), IF(Q30&gt;'Intrinsic hosting capacity'!$L7, 'Feeder inputs'!$L6, 0))</f>
        <v>0</v>
      </c>
      <c r="R52">
        <f>IF(SUM($C52:Q52)&lt;'Feeder inputs'!$K6, IF(R30&gt;='Intrinsic hosting capacity'!$G7, 'Feeder inputs'!$K6, 0), IF(R30&gt;'Intrinsic hosting capacity'!$L7, 'Feeder inputs'!$L6, 0))</f>
        <v>0</v>
      </c>
      <c r="S52">
        <f>IF(SUM($C52:R52)&lt;'Feeder inputs'!$K6, IF(S30&gt;='Intrinsic hosting capacity'!$G7, 'Feeder inputs'!$K6, 0), IF(S30&gt;'Intrinsic hosting capacity'!$L7, 'Feeder inputs'!$L6, 0))</f>
        <v>0</v>
      </c>
      <c r="T52">
        <f>IF(SUM($C52:S52)&lt;'Feeder inputs'!$K6, IF(T30&gt;='Intrinsic hosting capacity'!$G7, 'Feeder inputs'!$K6, 0), IF(T30&gt;'Intrinsic hosting capacity'!$L7, 'Feeder inputs'!$L6, 0))</f>
        <v>0</v>
      </c>
      <c r="U52">
        <f>IF(SUM($C52:T52)&lt;'Feeder inputs'!$K6, IF(U30&gt;='Intrinsic hosting capacity'!$G7, 'Feeder inputs'!$K6, 0), IF(U30&gt;'Intrinsic hosting capacity'!$L7, 'Feeder inputs'!$L6, 0))</f>
        <v>0</v>
      </c>
      <c r="V52">
        <f>IF(SUM($C52:U52)&lt;'Feeder inputs'!$K6, IF(V30&gt;='Intrinsic hosting capacity'!$G7, 'Feeder inputs'!$K6, 0), IF(V30&gt;'Intrinsic hosting capacity'!$L7, 'Feeder inputs'!$L6, 0))</f>
        <v>0</v>
      </c>
      <c r="W52">
        <f>IF(SUM($C52:V52)&lt;'Feeder inputs'!$K6, IF(W30&gt;='Intrinsic hosting capacity'!$G7, 'Feeder inputs'!$K6, 0), IF(W30&gt;'Intrinsic hosting capacity'!$L7, 'Feeder inputs'!$L6, 0))</f>
        <v>0</v>
      </c>
      <c r="X52">
        <f>IF(SUM($C52:W52)&lt;'Feeder inputs'!$K6, IF(X30&gt;='Intrinsic hosting capacity'!$G7, 'Feeder inputs'!$K6, 0), IF(X30&gt;'Intrinsic hosting capacity'!$L7, 'Feeder inputs'!$L6, 0))</f>
        <v>0</v>
      </c>
      <c r="Y52">
        <f>IF(SUM($C52:X52)&lt;'Feeder inputs'!$K6, IF(Y30&gt;='Intrinsic hosting capacity'!$G7, 'Feeder inputs'!$K6, 0), IF(Y30&gt;'Intrinsic hosting capacity'!$L7, 'Feeder inputs'!$L6, 0))</f>
        <v>0</v>
      </c>
      <c r="Z52">
        <f>IF(SUM($C52:Y52)&lt;'Feeder inputs'!$K6, IF(Z30&gt;='Intrinsic hosting capacity'!$G7, 'Feeder inputs'!$K6, 0), IF(Z30&gt;'Intrinsic hosting capacity'!$L7, 'Feeder inputs'!$L6, 0))</f>
        <v>0</v>
      </c>
      <c r="AA52">
        <f>IF(SUM($C52:Z52)&lt;'Feeder inputs'!$K6, IF(AA30&gt;='Intrinsic hosting capacity'!$G7, 'Feeder inputs'!$K6, 0), IF(AA30&gt;'Intrinsic hosting capacity'!$L7, 'Feeder inputs'!$L6, 0))</f>
        <v>0</v>
      </c>
      <c r="AB52">
        <f>IF(SUM($C52:AA52)&lt;'Feeder inputs'!$K6, IF(AB30&gt;='Intrinsic hosting capacity'!$G7, 'Feeder inputs'!$K6, 0), IF(AB30&gt;'Intrinsic hosting capacity'!$L7, 'Feeder inputs'!$L6, 0))</f>
        <v>0</v>
      </c>
      <c r="AC52">
        <f>IF(SUM($C52:AB52)&lt;'Feeder inputs'!$K6, IF(AC30&gt;='Intrinsic hosting capacity'!$G7, 'Feeder inputs'!$K6, 0), IF(AC30&gt;'Intrinsic hosting capacity'!$L7, 'Feeder inputs'!$L6, 0))</f>
        <v>0</v>
      </c>
      <c r="AD52">
        <f>IF(SUM($C52:AC52)&lt;'Feeder inputs'!$K6, IF(AD30&gt;='Intrinsic hosting capacity'!$G7, 'Feeder inputs'!$K6, 0), IF(AD30&gt;'Intrinsic hosting capacity'!$L7, 'Feeder inputs'!$L6, 0))</f>
        <v>0</v>
      </c>
      <c r="AE52">
        <f>IF(SUM($C52:AD52)&lt;'Feeder inputs'!$K6, IF(AE30&gt;='Intrinsic hosting capacity'!$G7, 'Feeder inputs'!$K6, 0), IF(AE30&gt;'Intrinsic hosting capacity'!$L7, 'Feeder inputs'!$L6, 0))</f>
        <v>0</v>
      </c>
      <c r="AF52" s="30">
        <f>IF(SUM($C52:AE52)&lt;'Feeder inputs'!$K6, IF(AF30&gt;='Intrinsic hosting capacity'!$G7, 'Feeder inputs'!$K6, 0), IF(AF30&gt;'Intrinsic hosting capacity'!$L7, 'Feeder inputs'!$L6, 0))</f>
        <v>0</v>
      </c>
    </row>
    <row r="53" spans="2:32" x14ac:dyDescent="0.35">
      <c r="B53" s="33" t="s">
        <v>20</v>
      </c>
      <c r="C53" t="s">
        <v>119</v>
      </c>
      <c r="D53">
        <f>IF(SUM($C53:C53)&lt;'Feeder inputs'!$K7, IF(D31&gt;='Intrinsic hosting capacity'!$G8, 'Feeder inputs'!$K7, 0), IF(D31&gt;'Intrinsic hosting capacity'!$L8, 'Feeder inputs'!$L7, 0))</f>
        <v>0</v>
      </c>
      <c r="E53">
        <f>IF(SUM($C53:D53)&lt;'Feeder inputs'!$K7, IF(E31&gt;='Intrinsic hosting capacity'!$G8, 'Feeder inputs'!$K7, 0), IF(E31&gt;'Intrinsic hosting capacity'!$L8, 'Feeder inputs'!$L7, 0))</f>
        <v>0</v>
      </c>
      <c r="F53">
        <f>IF(SUM($C53:E53)&lt;'Feeder inputs'!$K7, IF(F31&gt;='Intrinsic hosting capacity'!$G8, 'Feeder inputs'!$K7, 0), IF(F31&gt;'Intrinsic hosting capacity'!$L8, 'Feeder inputs'!$L7, 0))</f>
        <v>0</v>
      </c>
      <c r="G53">
        <f>IF(SUM($C53:F53)&lt;'Feeder inputs'!$K7, IF(G31&gt;='Intrinsic hosting capacity'!$G8, 'Feeder inputs'!$K7, 0), IF(G31&gt;'Intrinsic hosting capacity'!$L8, 'Feeder inputs'!$L7, 0))</f>
        <v>0</v>
      </c>
      <c r="H53">
        <f>IF(SUM($C53:G53)&lt;'Feeder inputs'!$K7, IF(H31&gt;='Intrinsic hosting capacity'!$G8, 'Feeder inputs'!$K7, 0), IF(H31&gt;'Intrinsic hosting capacity'!$L8, 'Feeder inputs'!$L7, 0))</f>
        <v>0</v>
      </c>
      <c r="I53">
        <f>IF(SUM($C53:H53)&lt;'Feeder inputs'!$K7, IF(I31&gt;='Intrinsic hosting capacity'!$G8, 'Feeder inputs'!$K7, 0), IF(I31&gt;'Intrinsic hosting capacity'!$L8, 'Feeder inputs'!$L7, 0))</f>
        <v>0</v>
      </c>
      <c r="J53">
        <f>IF(SUM($C53:I53)&lt;'Feeder inputs'!$K7, IF(J31&gt;='Intrinsic hosting capacity'!$G8, 'Feeder inputs'!$K7, 0), IF(J31&gt;'Intrinsic hosting capacity'!$L8, 'Feeder inputs'!$L7, 0))</f>
        <v>0</v>
      </c>
      <c r="K53">
        <f>IF(SUM($C53:J53)&lt;'Feeder inputs'!$K7, IF(K31&gt;='Intrinsic hosting capacity'!$G8, 'Feeder inputs'!$K7, 0), IF(K31&gt;'Intrinsic hosting capacity'!$L8, 'Feeder inputs'!$L7, 0))</f>
        <v>0</v>
      </c>
      <c r="L53">
        <f>IF(SUM($C53:K53)&lt;'Feeder inputs'!$K7, IF(L31&gt;='Intrinsic hosting capacity'!$G8, 'Feeder inputs'!$K7, 0), IF(L31&gt;'Intrinsic hosting capacity'!$L8, 'Feeder inputs'!$L7, 0))</f>
        <v>0</v>
      </c>
      <c r="M53">
        <f>IF(SUM($C53:L53)&lt;'Feeder inputs'!$K7, IF(M31&gt;='Intrinsic hosting capacity'!$G8, 'Feeder inputs'!$K7, 0), IF(M31&gt;'Intrinsic hosting capacity'!$L8, 'Feeder inputs'!$L7, 0))</f>
        <v>0</v>
      </c>
      <c r="N53">
        <f>IF(SUM($C53:M53)&lt;'Feeder inputs'!$K7, IF(N31&gt;='Intrinsic hosting capacity'!$G8, 'Feeder inputs'!$K7, 0), IF(N31&gt;'Intrinsic hosting capacity'!$L8, 'Feeder inputs'!$L7, 0))</f>
        <v>0</v>
      </c>
      <c r="O53">
        <f>IF(SUM($C53:N53)&lt;'Feeder inputs'!$K7, IF(O31&gt;='Intrinsic hosting capacity'!$G8, 'Feeder inputs'!$K7, 0), IF(O31&gt;'Intrinsic hosting capacity'!$L8, 'Feeder inputs'!$L7, 0))</f>
        <v>0</v>
      </c>
      <c r="P53">
        <f>IF(SUM($C53:O53)&lt;'Feeder inputs'!$K7, IF(P31&gt;='Intrinsic hosting capacity'!$G8, 'Feeder inputs'!$K7, 0), IF(P31&gt;'Intrinsic hosting capacity'!$L8, 'Feeder inputs'!$L7, 0))</f>
        <v>0</v>
      </c>
      <c r="Q53">
        <f>IF(SUM($C53:P53)&lt;'Feeder inputs'!$K7, IF(Q31&gt;='Intrinsic hosting capacity'!$G8, 'Feeder inputs'!$K7, 0), IF(Q31&gt;'Intrinsic hosting capacity'!$L8, 'Feeder inputs'!$L7, 0))</f>
        <v>0</v>
      </c>
      <c r="R53">
        <f>IF(SUM($C53:Q53)&lt;'Feeder inputs'!$K7, IF(R31&gt;='Intrinsic hosting capacity'!$G8, 'Feeder inputs'!$K7, 0), IF(R31&gt;'Intrinsic hosting capacity'!$L8, 'Feeder inputs'!$L7, 0))</f>
        <v>0</v>
      </c>
      <c r="S53">
        <f>IF(SUM($C53:R53)&lt;'Feeder inputs'!$K7, IF(S31&gt;='Intrinsic hosting capacity'!$G8, 'Feeder inputs'!$K7, 0), IF(S31&gt;'Intrinsic hosting capacity'!$L8, 'Feeder inputs'!$L7, 0))</f>
        <v>0</v>
      </c>
      <c r="T53">
        <f>IF(SUM($C53:S53)&lt;'Feeder inputs'!$K7, IF(T31&gt;='Intrinsic hosting capacity'!$G8, 'Feeder inputs'!$K7, 0), IF(T31&gt;'Intrinsic hosting capacity'!$L8, 'Feeder inputs'!$L7, 0))</f>
        <v>0</v>
      </c>
      <c r="U53">
        <f>IF(SUM($C53:T53)&lt;'Feeder inputs'!$K7, IF(U31&gt;='Intrinsic hosting capacity'!$G8, 'Feeder inputs'!$K7, 0), IF(U31&gt;'Intrinsic hosting capacity'!$L8, 'Feeder inputs'!$L7, 0))</f>
        <v>0</v>
      </c>
      <c r="V53">
        <f>IF(SUM($C53:U53)&lt;'Feeder inputs'!$K7, IF(V31&gt;='Intrinsic hosting capacity'!$G8, 'Feeder inputs'!$K7, 0), IF(V31&gt;'Intrinsic hosting capacity'!$L8, 'Feeder inputs'!$L7, 0))</f>
        <v>0</v>
      </c>
      <c r="W53">
        <f>IF(SUM($C53:V53)&lt;'Feeder inputs'!$K7, IF(W31&gt;='Intrinsic hosting capacity'!$G8, 'Feeder inputs'!$K7, 0), IF(W31&gt;'Intrinsic hosting capacity'!$L8, 'Feeder inputs'!$L7, 0))</f>
        <v>0</v>
      </c>
      <c r="X53">
        <f>IF(SUM($C53:W53)&lt;'Feeder inputs'!$K7, IF(X31&gt;='Intrinsic hosting capacity'!$G8, 'Feeder inputs'!$K7, 0), IF(X31&gt;'Intrinsic hosting capacity'!$L8, 'Feeder inputs'!$L7, 0))</f>
        <v>0</v>
      </c>
      <c r="Y53">
        <f>IF(SUM($C53:X53)&lt;'Feeder inputs'!$K7, IF(Y31&gt;='Intrinsic hosting capacity'!$G8, 'Feeder inputs'!$K7, 0), IF(Y31&gt;'Intrinsic hosting capacity'!$L8, 'Feeder inputs'!$L7, 0))</f>
        <v>0</v>
      </c>
      <c r="Z53">
        <f>IF(SUM($C53:Y53)&lt;'Feeder inputs'!$K7, IF(Z31&gt;='Intrinsic hosting capacity'!$G8, 'Feeder inputs'!$K7, 0), IF(Z31&gt;'Intrinsic hosting capacity'!$L8, 'Feeder inputs'!$L7, 0))</f>
        <v>0</v>
      </c>
      <c r="AA53">
        <f>IF(SUM($C53:Z53)&lt;'Feeder inputs'!$K7, IF(AA31&gt;='Intrinsic hosting capacity'!$G8, 'Feeder inputs'!$K7, 0), IF(AA31&gt;'Intrinsic hosting capacity'!$L8, 'Feeder inputs'!$L7, 0))</f>
        <v>0</v>
      </c>
      <c r="AB53">
        <f>IF(SUM($C53:AA53)&lt;'Feeder inputs'!$K7, IF(AB31&gt;='Intrinsic hosting capacity'!$G8, 'Feeder inputs'!$K7, 0), IF(AB31&gt;'Intrinsic hosting capacity'!$L8, 'Feeder inputs'!$L7, 0))</f>
        <v>0</v>
      </c>
      <c r="AC53">
        <f>IF(SUM($C53:AB53)&lt;'Feeder inputs'!$K7, IF(AC31&gt;='Intrinsic hosting capacity'!$G8, 'Feeder inputs'!$K7, 0), IF(AC31&gt;'Intrinsic hosting capacity'!$L8, 'Feeder inputs'!$L7, 0))</f>
        <v>0</v>
      </c>
      <c r="AD53">
        <f>IF(SUM($C53:AC53)&lt;'Feeder inputs'!$K7, IF(AD31&gt;='Intrinsic hosting capacity'!$G8, 'Feeder inputs'!$K7, 0), IF(AD31&gt;'Intrinsic hosting capacity'!$L8, 'Feeder inputs'!$L7, 0))</f>
        <v>0</v>
      </c>
      <c r="AE53">
        <f>IF(SUM($C53:AD53)&lt;'Feeder inputs'!$K7, IF(AE31&gt;='Intrinsic hosting capacity'!$G8, 'Feeder inputs'!$K7, 0), IF(AE31&gt;'Intrinsic hosting capacity'!$L8, 'Feeder inputs'!$L7, 0))</f>
        <v>0</v>
      </c>
      <c r="AF53" s="30">
        <f>IF(SUM($C53:AE53)&lt;'Feeder inputs'!$K7, IF(AF31&gt;='Intrinsic hosting capacity'!$G8, 'Feeder inputs'!$K7, 0), IF(AF31&gt;'Intrinsic hosting capacity'!$L8, 'Feeder inputs'!$L7, 0))</f>
        <v>0</v>
      </c>
    </row>
    <row r="54" spans="2:32" x14ac:dyDescent="0.35">
      <c r="B54" s="33" t="s">
        <v>18</v>
      </c>
      <c r="C54" t="s">
        <v>119</v>
      </c>
      <c r="D54">
        <f>IF(SUM($C54:C54)&lt;'Feeder inputs'!$K8, IF(D32&gt;='Intrinsic hosting capacity'!$G9, 'Feeder inputs'!$K8, 0), IF(D32&gt;'Intrinsic hosting capacity'!$L9, 'Feeder inputs'!$L8, 0))</f>
        <v>0</v>
      </c>
      <c r="E54">
        <f>IF(SUM($C54:D54)&lt;'Feeder inputs'!$K8, IF(E32&gt;='Intrinsic hosting capacity'!$G9, 'Feeder inputs'!$K8, 0), IF(E32&gt;'Intrinsic hosting capacity'!$L9, 'Feeder inputs'!$L8, 0))</f>
        <v>0</v>
      </c>
      <c r="F54">
        <f>IF(SUM($C54:E54)&lt;'Feeder inputs'!$K8, IF(F32&gt;='Intrinsic hosting capacity'!$G9, 'Feeder inputs'!$K8, 0), IF(F32&gt;'Intrinsic hosting capacity'!$L9, 'Feeder inputs'!$L8, 0))</f>
        <v>0</v>
      </c>
      <c r="G54">
        <f>IF(SUM($C54:F54)&lt;'Feeder inputs'!$K8, IF(G32&gt;='Intrinsic hosting capacity'!$G9, 'Feeder inputs'!$K8, 0), IF(G32&gt;'Intrinsic hosting capacity'!$L9, 'Feeder inputs'!$L8, 0))</f>
        <v>165000</v>
      </c>
      <c r="H54">
        <f>IF(SUM($C54:G54)&lt;'Feeder inputs'!$K8, IF(H32&gt;='Intrinsic hosting capacity'!$G9, 'Feeder inputs'!$K8, 0), IF(H32&gt;'Intrinsic hosting capacity'!$L9, 'Feeder inputs'!$L8, 0))</f>
        <v>0</v>
      </c>
      <c r="I54">
        <f>IF(SUM($C54:H54)&lt;'Feeder inputs'!$K8, IF(I32&gt;='Intrinsic hosting capacity'!$G9, 'Feeder inputs'!$K8, 0), IF(I32&gt;'Intrinsic hosting capacity'!$L9, 'Feeder inputs'!$L8, 0))</f>
        <v>0</v>
      </c>
      <c r="J54">
        <f>IF(SUM($C54:I54)&lt;'Feeder inputs'!$K8, IF(J32&gt;='Intrinsic hosting capacity'!$G9, 'Feeder inputs'!$K8, 0), IF(J32&gt;'Intrinsic hosting capacity'!$L9, 'Feeder inputs'!$L8, 0))</f>
        <v>0</v>
      </c>
      <c r="K54">
        <f>IF(SUM($C54:J54)&lt;'Feeder inputs'!$K8, IF(K32&gt;='Intrinsic hosting capacity'!$G9, 'Feeder inputs'!$K8, 0), IF(K32&gt;'Intrinsic hosting capacity'!$L9, 'Feeder inputs'!$L8, 0))</f>
        <v>0</v>
      </c>
      <c r="L54">
        <f>IF(SUM($C54:K54)&lt;'Feeder inputs'!$K8, IF(L32&gt;='Intrinsic hosting capacity'!$G9, 'Feeder inputs'!$K8, 0), IF(L32&gt;'Intrinsic hosting capacity'!$L9, 'Feeder inputs'!$L8, 0))</f>
        <v>0</v>
      </c>
      <c r="M54">
        <f>IF(SUM($C54:L54)&lt;'Feeder inputs'!$K8, IF(M32&gt;='Intrinsic hosting capacity'!$G9, 'Feeder inputs'!$K8, 0), IF(M32&gt;'Intrinsic hosting capacity'!$L9, 'Feeder inputs'!$L8, 0))</f>
        <v>0</v>
      </c>
      <c r="N54">
        <f>IF(SUM($C54:M54)&lt;'Feeder inputs'!$K8, IF(N32&gt;='Intrinsic hosting capacity'!$G9, 'Feeder inputs'!$K8, 0), IF(N32&gt;'Intrinsic hosting capacity'!$L9, 'Feeder inputs'!$L8, 0))</f>
        <v>0</v>
      </c>
      <c r="O54">
        <f>IF(SUM($C54:N54)&lt;'Feeder inputs'!$K8, IF(O32&gt;='Intrinsic hosting capacity'!$G9, 'Feeder inputs'!$K8, 0), IF(O32&gt;'Intrinsic hosting capacity'!$L9, 'Feeder inputs'!$L8, 0))</f>
        <v>0</v>
      </c>
      <c r="P54">
        <f>IF(SUM($C54:O54)&lt;'Feeder inputs'!$K8, IF(P32&gt;='Intrinsic hosting capacity'!$G9, 'Feeder inputs'!$K8, 0), IF(P32&gt;'Intrinsic hosting capacity'!$L9, 'Feeder inputs'!$L8, 0))</f>
        <v>0</v>
      </c>
      <c r="Q54">
        <f>IF(SUM($C54:P54)&lt;'Feeder inputs'!$K8, IF(Q32&gt;='Intrinsic hosting capacity'!$G9, 'Feeder inputs'!$K8, 0), IF(Q32&gt;'Intrinsic hosting capacity'!$L9, 'Feeder inputs'!$L8, 0))</f>
        <v>0</v>
      </c>
      <c r="R54">
        <f>IF(SUM($C54:Q54)&lt;'Feeder inputs'!$K8, IF(R32&gt;='Intrinsic hosting capacity'!$G9, 'Feeder inputs'!$K8, 0), IF(R32&gt;'Intrinsic hosting capacity'!$L9, 'Feeder inputs'!$L8, 0))</f>
        <v>0</v>
      </c>
      <c r="S54">
        <f>IF(SUM($C54:R54)&lt;'Feeder inputs'!$K8, IF(S32&gt;='Intrinsic hosting capacity'!$G9, 'Feeder inputs'!$K8, 0), IF(S32&gt;'Intrinsic hosting capacity'!$L9, 'Feeder inputs'!$L8, 0))</f>
        <v>0</v>
      </c>
      <c r="T54">
        <f>IF(SUM($C54:S54)&lt;'Feeder inputs'!$K8, IF(T32&gt;='Intrinsic hosting capacity'!$G9, 'Feeder inputs'!$K8, 0), IF(T32&gt;'Intrinsic hosting capacity'!$L9, 'Feeder inputs'!$L8, 0))</f>
        <v>0</v>
      </c>
      <c r="U54">
        <f>IF(SUM($C54:T54)&lt;'Feeder inputs'!$K8, IF(U32&gt;='Intrinsic hosting capacity'!$G9, 'Feeder inputs'!$K8, 0), IF(U32&gt;'Intrinsic hosting capacity'!$L9, 'Feeder inputs'!$L8, 0))</f>
        <v>0</v>
      </c>
      <c r="V54">
        <f>IF(SUM($C54:U54)&lt;'Feeder inputs'!$K8, IF(V32&gt;='Intrinsic hosting capacity'!$G9, 'Feeder inputs'!$K8, 0), IF(V32&gt;'Intrinsic hosting capacity'!$L9, 'Feeder inputs'!$L8, 0))</f>
        <v>0</v>
      </c>
      <c r="W54">
        <f>IF(SUM($C54:V54)&lt;'Feeder inputs'!$K8, IF(W32&gt;='Intrinsic hosting capacity'!$G9, 'Feeder inputs'!$K8, 0), IF(W32&gt;'Intrinsic hosting capacity'!$L9, 'Feeder inputs'!$L8, 0))</f>
        <v>0</v>
      </c>
      <c r="X54">
        <f>IF(SUM($C54:W54)&lt;'Feeder inputs'!$K8, IF(X32&gt;='Intrinsic hosting capacity'!$G9, 'Feeder inputs'!$K8, 0), IF(X32&gt;'Intrinsic hosting capacity'!$L9, 'Feeder inputs'!$L8, 0))</f>
        <v>0</v>
      </c>
      <c r="Y54">
        <f>IF(SUM($C54:X54)&lt;'Feeder inputs'!$K8, IF(Y32&gt;='Intrinsic hosting capacity'!$G9, 'Feeder inputs'!$K8, 0), IF(Y32&gt;'Intrinsic hosting capacity'!$L9, 'Feeder inputs'!$L8, 0))</f>
        <v>0</v>
      </c>
      <c r="Z54">
        <f>IF(SUM($C54:Y54)&lt;'Feeder inputs'!$K8, IF(Z32&gt;='Intrinsic hosting capacity'!$G9, 'Feeder inputs'!$K8, 0), IF(Z32&gt;'Intrinsic hosting capacity'!$L9, 'Feeder inputs'!$L8, 0))</f>
        <v>0</v>
      </c>
      <c r="AA54">
        <f>IF(SUM($C54:Z54)&lt;'Feeder inputs'!$K8, IF(AA32&gt;='Intrinsic hosting capacity'!$G9, 'Feeder inputs'!$K8, 0), IF(AA32&gt;'Intrinsic hosting capacity'!$L9, 'Feeder inputs'!$L8, 0))</f>
        <v>0</v>
      </c>
      <c r="AB54">
        <f>IF(SUM($C54:AA54)&lt;'Feeder inputs'!$K8, IF(AB32&gt;='Intrinsic hosting capacity'!$G9, 'Feeder inputs'!$K8, 0), IF(AB32&gt;'Intrinsic hosting capacity'!$L9, 'Feeder inputs'!$L8, 0))</f>
        <v>0</v>
      </c>
      <c r="AC54">
        <f>IF(SUM($C54:AB54)&lt;'Feeder inputs'!$K8, IF(AC32&gt;='Intrinsic hosting capacity'!$G9, 'Feeder inputs'!$K8, 0), IF(AC32&gt;'Intrinsic hosting capacity'!$L9, 'Feeder inputs'!$L8, 0))</f>
        <v>0</v>
      </c>
      <c r="AD54">
        <f>IF(SUM($C54:AC54)&lt;'Feeder inputs'!$K8, IF(AD32&gt;='Intrinsic hosting capacity'!$G9, 'Feeder inputs'!$K8, 0), IF(AD32&gt;'Intrinsic hosting capacity'!$L9, 'Feeder inputs'!$L8, 0))</f>
        <v>0</v>
      </c>
      <c r="AE54">
        <f>IF(SUM($C54:AD54)&lt;'Feeder inputs'!$K8, IF(AE32&gt;='Intrinsic hosting capacity'!$G9, 'Feeder inputs'!$K8, 0), IF(AE32&gt;'Intrinsic hosting capacity'!$L9, 'Feeder inputs'!$L8, 0))</f>
        <v>0</v>
      </c>
      <c r="AF54" s="30">
        <f>IF(SUM($C54:AE54)&lt;'Feeder inputs'!$K8, IF(AF32&gt;='Intrinsic hosting capacity'!$G9, 'Feeder inputs'!$K8, 0), IF(AF32&gt;'Intrinsic hosting capacity'!$L9, 'Feeder inputs'!$L8, 0))</f>
        <v>0</v>
      </c>
    </row>
    <row r="55" spans="2:32" x14ac:dyDescent="0.35">
      <c r="B55" s="33" t="s">
        <v>18</v>
      </c>
      <c r="C55" t="s">
        <v>119</v>
      </c>
      <c r="D55">
        <f>IF(SUM($C55:C55)&lt;'Feeder inputs'!$K9, IF(D33&gt;='Intrinsic hosting capacity'!$G10, 'Feeder inputs'!$K9, 0), IF(D33&gt;'Intrinsic hosting capacity'!$L10, 'Feeder inputs'!$L9, 0))</f>
        <v>0</v>
      </c>
      <c r="E55">
        <f>IF(SUM($C55:D55)&lt;'Feeder inputs'!$K9, IF(E33&gt;='Intrinsic hosting capacity'!$G10, 'Feeder inputs'!$K9, 0), IF(E33&gt;'Intrinsic hosting capacity'!$L10, 'Feeder inputs'!$L9, 0))</f>
        <v>0</v>
      </c>
      <c r="F55">
        <f>IF(SUM($C55:E55)&lt;'Feeder inputs'!$K9, IF(F33&gt;='Intrinsic hosting capacity'!$G10, 'Feeder inputs'!$K9, 0), IF(F33&gt;'Intrinsic hosting capacity'!$L10, 'Feeder inputs'!$L9, 0))</f>
        <v>0</v>
      </c>
      <c r="G55">
        <f>IF(SUM($C55:F55)&lt;'Feeder inputs'!$K9, IF(G33&gt;='Intrinsic hosting capacity'!$G10, 'Feeder inputs'!$K9, 0), IF(G33&gt;'Intrinsic hosting capacity'!$L10, 'Feeder inputs'!$L9, 0))</f>
        <v>0</v>
      </c>
      <c r="H55">
        <f>IF(SUM($C55:G55)&lt;'Feeder inputs'!$K9, IF(H33&gt;='Intrinsic hosting capacity'!$G10, 'Feeder inputs'!$K9, 0), IF(H33&gt;'Intrinsic hosting capacity'!$L10, 'Feeder inputs'!$L9, 0))</f>
        <v>0</v>
      </c>
      <c r="I55">
        <f>IF(SUM($C55:H55)&lt;'Feeder inputs'!$K9, IF(I33&gt;='Intrinsic hosting capacity'!$G10, 'Feeder inputs'!$K9, 0), IF(I33&gt;'Intrinsic hosting capacity'!$L10, 'Feeder inputs'!$L9, 0))</f>
        <v>0</v>
      </c>
      <c r="J55">
        <f>IF(SUM($C55:I55)&lt;'Feeder inputs'!$K9, IF(J33&gt;='Intrinsic hosting capacity'!$G10, 'Feeder inputs'!$K9, 0), IF(J33&gt;'Intrinsic hosting capacity'!$L10, 'Feeder inputs'!$L9, 0))</f>
        <v>0</v>
      </c>
      <c r="K55">
        <f>IF(SUM($C55:J55)&lt;'Feeder inputs'!$K9, IF(K33&gt;='Intrinsic hosting capacity'!$G10, 'Feeder inputs'!$K9, 0), IF(K33&gt;'Intrinsic hosting capacity'!$L10, 'Feeder inputs'!$L9, 0))</f>
        <v>0</v>
      </c>
      <c r="L55">
        <f>IF(SUM($C55:K55)&lt;'Feeder inputs'!$K9, IF(L33&gt;='Intrinsic hosting capacity'!$G10, 'Feeder inputs'!$K9, 0), IF(L33&gt;'Intrinsic hosting capacity'!$L10, 'Feeder inputs'!$L9, 0))</f>
        <v>0</v>
      </c>
      <c r="M55">
        <f>IF(SUM($C55:L55)&lt;'Feeder inputs'!$K9, IF(M33&gt;='Intrinsic hosting capacity'!$G10, 'Feeder inputs'!$K9, 0), IF(M33&gt;'Intrinsic hosting capacity'!$L10, 'Feeder inputs'!$L9, 0))</f>
        <v>0</v>
      </c>
      <c r="N55">
        <f>IF(SUM($C55:M55)&lt;'Feeder inputs'!$K9, IF(N33&gt;='Intrinsic hosting capacity'!$G10, 'Feeder inputs'!$K9, 0), IF(N33&gt;'Intrinsic hosting capacity'!$L10, 'Feeder inputs'!$L9, 0))</f>
        <v>0</v>
      </c>
      <c r="O55">
        <f>IF(SUM($C55:N55)&lt;'Feeder inputs'!$K9, IF(O33&gt;='Intrinsic hosting capacity'!$G10, 'Feeder inputs'!$K9, 0), IF(O33&gt;'Intrinsic hosting capacity'!$L10, 'Feeder inputs'!$L9, 0))</f>
        <v>0</v>
      </c>
      <c r="P55">
        <f>IF(SUM($C55:O55)&lt;'Feeder inputs'!$K9, IF(P33&gt;='Intrinsic hosting capacity'!$G10, 'Feeder inputs'!$K9, 0), IF(P33&gt;'Intrinsic hosting capacity'!$L10, 'Feeder inputs'!$L9, 0))</f>
        <v>0</v>
      </c>
      <c r="Q55">
        <f>IF(SUM($C55:P55)&lt;'Feeder inputs'!$K9, IF(Q33&gt;='Intrinsic hosting capacity'!$G10, 'Feeder inputs'!$K9, 0), IF(Q33&gt;'Intrinsic hosting capacity'!$L10, 'Feeder inputs'!$L9, 0))</f>
        <v>0</v>
      </c>
      <c r="R55">
        <f>IF(SUM($C55:Q55)&lt;'Feeder inputs'!$K9, IF(R33&gt;='Intrinsic hosting capacity'!$G10, 'Feeder inputs'!$K9, 0), IF(R33&gt;'Intrinsic hosting capacity'!$L10, 'Feeder inputs'!$L9, 0))</f>
        <v>0</v>
      </c>
      <c r="S55">
        <f>IF(SUM($C55:R55)&lt;'Feeder inputs'!$K9, IF(S33&gt;='Intrinsic hosting capacity'!$G10, 'Feeder inputs'!$K9, 0), IF(S33&gt;'Intrinsic hosting capacity'!$L10, 'Feeder inputs'!$L9, 0))</f>
        <v>0</v>
      </c>
      <c r="T55">
        <f>IF(SUM($C55:S55)&lt;'Feeder inputs'!$K9, IF(T33&gt;='Intrinsic hosting capacity'!$G10, 'Feeder inputs'!$K9, 0), IF(T33&gt;'Intrinsic hosting capacity'!$L10, 'Feeder inputs'!$L9, 0))</f>
        <v>0</v>
      </c>
      <c r="U55">
        <f>IF(SUM($C55:T55)&lt;'Feeder inputs'!$K9, IF(U33&gt;='Intrinsic hosting capacity'!$G10, 'Feeder inputs'!$K9, 0), IF(U33&gt;'Intrinsic hosting capacity'!$L10, 'Feeder inputs'!$L9, 0))</f>
        <v>0</v>
      </c>
      <c r="V55">
        <f>IF(SUM($C55:U55)&lt;'Feeder inputs'!$K9, IF(V33&gt;='Intrinsic hosting capacity'!$G10, 'Feeder inputs'!$K9, 0), IF(V33&gt;'Intrinsic hosting capacity'!$L10, 'Feeder inputs'!$L9, 0))</f>
        <v>0</v>
      </c>
      <c r="W55">
        <f>IF(SUM($C55:V55)&lt;'Feeder inputs'!$K9, IF(W33&gt;='Intrinsic hosting capacity'!$G10, 'Feeder inputs'!$K9, 0), IF(W33&gt;'Intrinsic hosting capacity'!$L10, 'Feeder inputs'!$L9, 0))</f>
        <v>0</v>
      </c>
      <c r="X55">
        <f>IF(SUM($C55:W55)&lt;'Feeder inputs'!$K9, IF(X33&gt;='Intrinsic hosting capacity'!$G10, 'Feeder inputs'!$K9, 0), IF(X33&gt;'Intrinsic hosting capacity'!$L10, 'Feeder inputs'!$L9, 0))</f>
        <v>0</v>
      </c>
      <c r="Y55">
        <f>IF(SUM($C55:X55)&lt;'Feeder inputs'!$K9, IF(Y33&gt;='Intrinsic hosting capacity'!$G10, 'Feeder inputs'!$K9, 0), IF(Y33&gt;'Intrinsic hosting capacity'!$L10, 'Feeder inputs'!$L9, 0))</f>
        <v>0</v>
      </c>
      <c r="Z55">
        <f>IF(SUM($C55:Y55)&lt;'Feeder inputs'!$K9, IF(Z33&gt;='Intrinsic hosting capacity'!$G10, 'Feeder inputs'!$K9, 0), IF(Z33&gt;'Intrinsic hosting capacity'!$L10, 'Feeder inputs'!$L9, 0))</f>
        <v>0</v>
      </c>
      <c r="AA55">
        <f>IF(SUM($C55:Z55)&lt;'Feeder inputs'!$K9, IF(AA33&gt;='Intrinsic hosting capacity'!$G10, 'Feeder inputs'!$K9, 0), IF(AA33&gt;'Intrinsic hosting capacity'!$L10, 'Feeder inputs'!$L9, 0))</f>
        <v>0</v>
      </c>
      <c r="AB55">
        <f>IF(SUM($C55:AA55)&lt;'Feeder inputs'!$K9, IF(AB33&gt;='Intrinsic hosting capacity'!$G10, 'Feeder inputs'!$K9, 0), IF(AB33&gt;'Intrinsic hosting capacity'!$L10, 'Feeder inputs'!$L9, 0))</f>
        <v>0</v>
      </c>
      <c r="AC55">
        <f>IF(SUM($C55:AB55)&lt;'Feeder inputs'!$K9, IF(AC33&gt;='Intrinsic hosting capacity'!$G10, 'Feeder inputs'!$K9, 0), IF(AC33&gt;'Intrinsic hosting capacity'!$L10, 'Feeder inputs'!$L9, 0))</f>
        <v>0</v>
      </c>
      <c r="AD55">
        <f>IF(SUM($C55:AC55)&lt;'Feeder inputs'!$K9, IF(AD33&gt;='Intrinsic hosting capacity'!$G10, 'Feeder inputs'!$K9, 0), IF(AD33&gt;'Intrinsic hosting capacity'!$L10, 'Feeder inputs'!$L9, 0))</f>
        <v>0</v>
      </c>
      <c r="AE55">
        <f>IF(SUM($C55:AD55)&lt;'Feeder inputs'!$K9, IF(AE33&gt;='Intrinsic hosting capacity'!$G10, 'Feeder inputs'!$K9, 0), IF(AE33&gt;'Intrinsic hosting capacity'!$L10, 'Feeder inputs'!$L9, 0))</f>
        <v>0</v>
      </c>
      <c r="AF55" s="30">
        <f>IF(SUM($C55:AE55)&lt;'Feeder inputs'!$K9, IF(AF33&gt;='Intrinsic hosting capacity'!$G10, 'Feeder inputs'!$K9, 0), IF(AF33&gt;'Intrinsic hosting capacity'!$L10, 'Feeder inputs'!$L9, 0))</f>
        <v>0</v>
      </c>
    </row>
    <row r="56" spans="2:32" x14ac:dyDescent="0.35">
      <c r="B56" s="33" t="s">
        <v>18</v>
      </c>
      <c r="C56" t="s">
        <v>119</v>
      </c>
      <c r="D56">
        <f>IF(SUM($C56:C56)&lt;'Feeder inputs'!$K10, IF(D34&gt;='Intrinsic hosting capacity'!$G11, 'Feeder inputs'!$K10, 0), IF(D34&gt;'Intrinsic hosting capacity'!$L11, 'Feeder inputs'!$L10, 0))</f>
        <v>0</v>
      </c>
      <c r="E56">
        <f>IF(SUM($C56:D56)&lt;'Feeder inputs'!$K10, IF(E34&gt;='Intrinsic hosting capacity'!$G11, 'Feeder inputs'!$K10, 0), IF(E34&gt;'Intrinsic hosting capacity'!$L11, 'Feeder inputs'!$L10, 0))</f>
        <v>0</v>
      </c>
      <c r="F56">
        <f>IF(SUM($C56:E56)&lt;'Feeder inputs'!$K10, IF(F34&gt;='Intrinsic hosting capacity'!$G11, 'Feeder inputs'!$K10, 0), IF(F34&gt;'Intrinsic hosting capacity'!$L11, 'Feeder inputs'!$L10, 0))</f>
        <v>0</v>
      </c>
      <c r="G56">
        <f>IF(SUM($C56:F56)&lt;'Feeder inputs'!$K10, IF(G34&gt;='Intrinsic hosting capacity'!$G11, 'Feeder inputs'!$K10, 0), IF(G34&gt;'Intrinsic hosting capacity'!$L11, 'Feeder inputs'!$L10, 0))</f>
        <v>0</v>
      </c>
      <c r="H56">
        <f>IF(SUM($C56:G56)&lt;'Feeder inputs'!$K10, IF(H34&gt;='Intrinsic hosting capacity'!$G11, 'Feeder inputs'!$K10, 0), IF(H34&gt;'Intrinsic hosting capacity'!$L11, 'Feeder inputs'!$L10, 0))</f>
        <v>0</v>
      </c>
      <c r="I56">
        <f>IF(SUM($C56:H56)&lt;'Feeder inputs'!$K10, IF(I34&gt;='Intrinsic hosting capacity'!$G11, 'Feeder inputs'!$K10, 0), IF(I34&gt;'Intrinsic hosting capacity'!$L11, 'Feeder inputs'!$L10, 0))</f>
        <v>0</v>
      </c>
      <c r="J56">
        <f>IF(SUM($C56:I56)&lt;'Feeder inputs'!$K10, IF(J34&gt;='Intrinsic hosting capacity'!$G11, 'Feeder inputs'!$K10, 0), IF(J34&gt;'Intrinsic hosting capacity'!$L11, 'Feeder inputs'!$L10, 0))</f>
        <v>0</v>
      </c>
      <c r="K56">
        <f>IF(SUM($C56:J56)&lt;'Feeder inputs'!$K10, IF(K34&gt;='Intrinsic hosting capacity'!$G11, 'Feeder inputs'!$K10, 0), IF(K34&gt;'Intrinsic hosting capacity'!$L11, 'Feeder inputs'!$L10, 0))</f>
        <v>0</v>
      </c>
      <c r="L56">
        <f>IF(SUM($C56:K56)&lt;'Feeder inputs'!$K10, IF(L34&gt;='Intrinsic hosting capacity'!$G11, 'Feeder inputs'!$K10, 0), IF(L34&gt;'Intrinsic hosting capacity'!$L11, 'Feeder inputs'!$L10, 0))</f>
        <v>0</v>
      </c>
      <c r="M56">
        <f>IF(SUM($C56:L56)&lt;'Feeder inputs'!$K10, IF(M34&gt;='Intrinsic hosting capacity'!$G11, 'Feeder inputs'!$K10, 0), IF(M34&gt;'Intrinsic hosting capacity'!$L11, 'Feeder inputs'!$L10, 0))</f>
        <v>0</v>
      </c>
      <c r="N56">
        <f>IF(SUM($C56:M56)&lt;'Feeder inputs'!$K10, IF(N34&gt;='Intrinsic hosting capacity'!$G11, 'Feeder inputs'!$K10, 0), IF(N34&gt;'Intrinsic hosting capacity'!$L11, 'Feeder inputs'!$L10, 0))</f>
        <v>0</v>
      </c>
      <c r="O56">
        <f>IF(SUM($C56:N56)&lt;'Feeder inputs'!$K10, IF(O34&gt;='Intrinsic hosting capacity'!$G11, 'Feeder inputs'!$K10, 0), IF(O34&gt;'Intrinsic hosting capacity'!$L11, 'Feeder inputs'!$L10, 0))</f>
        <v>0</v>
      </c>
      <c r="P56">
        <f>IF(SUM($C56:O56)&lt;'Feeder inputs'!$K10, IF(P34&gt;='Intrinsic hosting capacity'!$G11, 'Feeder inputs'!$K10, 0), IF(P34&gt;'Intrinsic hosting capacity'!$L11, 'Feeder inputs'!$L10, 0))</f>
        <v>0</v>
      </c>
      <c r="Q56">
        <f>IF(SUM($C56:P56)&lt;'Feeder inputs'!$K10, IF(Q34&gt;='Intrinsic hosting capacity'!$G11, 'Feeder inputs'!$K10, 0), IF(Q34&gt;'Intrinsic hosting capacity'!$L11, 'Feeder inputs'!$L10, 0))</f>
        <v>0</v>
      </c>
      <c r="R56">
        <f>IF(SUM($C56:Q56)&lt;'Feeder inputs'!$K10, IF(R34&gt;='Intrinsic hosting capacity'!$G11, 'Feeder inputs'!$K10, 0), IF(R34&gt;'Intrinsic hosting capacity'!$L11, 'Feeder inputs'!$L10, 0))</f>
        <v>0</v>
      </c>
      <c r="S56">
        <f>IF(SUM($C56:R56)&lt;'Feeder inputs'!$K10, IF(S34&gt;='Intrinsic hosting capacity'!$G11, 'Feeder inputs'!$K10, 0), IF(S34&gt;'Intrinsic hosting capacity'!$L11, 'Feeder inputs'!$L10, 0))</f>
        <v>0</v>
      </c>
      <c r="T56">
        <f>IF(SUM($C56:S56)&lt;'Feeder inputs'!$K10, IF(T34&gt;='Intrinsic hosting capacity'!$G11, 'Feeder inputs'!$K10, 0), IF(T34&gt;'Intrinsic hosting capacity'!$L11, 'Feeder inputs'!$L10, 0))</f>
        <v>0</v>
      </c>
      <c r="U56">
        <f>IF(SUM($C56:T56)&lt;'Feeder inputs'!$K10, IF(U34&gt;='Intrinsic hosting capacity'!$G11, 'Feeder inputs'!$K10, 0), IF(U34&gt;'Intrinsic hosting capacity'!$L11, 'Feeder inputs'!$L10, 0))</f>
        <v>0</v>
      </c>
      <c r="V56">
        <f>IF(SUM($C56:U56)&lt;'Feeder inputs'!$K10, IF(V34&gt;='Intrinsic hosting capacity'!$G11, 'Feeder inputs'!$K10, 0), IF(V34&gt;'Intrinsic hosting capacity'!$L11, 'Feeder inputs'!$L10, 0))</f>
        <v>0</v>
      </c>
      <c r="W56">
        <f>IF(SUM($C56:V56)&lt;'Feeder inputs'!$K10, IF(W34&gt;='Intrinsic hosting capacity'!$G11, 'Feeder inputs'!$K10, 0), IF(W34&gt;'Intrinsic hosting capacity'!$L11, 'Feeder inputs'!$L10, 0))</f>
        <v>0</v>
      </c>
      <c r="X56">
        <f>IF(SUM($C56:W56)&lt;'Feeder inputs'!$K10, IF(X34&gt;='Intrinsic hosting capacity'!$G11, 'Feeder inputs'!$K10, 0), IF(X34&gt;'Intrinsic hosting capacity'!$L11, 'Feeder inputs'!$L10, 0))</f>
        <v>0</v>
      </c>
      <c r="Y56">
        <f>IF(SUM($C56:X56)&lt;'Feeder inputs'!$K10, IF(Y34&gt;='Intrinsic hosting capacity'!$G11, 'Feeder inputs'!$K10, 0), IF(Y34&gt;'Intrinsic hosting capacity'!$L11, 'Feeder inputs'!$L10, 0))</f>
        <v>0</v>
      </c>
      <c r="Z56">
        <f>IF(SUM($C56:Y56)&lt;'Feeder inputs'!$K10, IF(Z34&gt;='Intrinsic hosting capacity'!$G11, 'Feeder inputs'!$K10, 0), IF(Z34&gt;'Intrinsic hosting capacity'!$L11, 'Feeder inputs'!$L10, 0))</f>
        <v>0</v>
      </c>
      <c r="AA56">
        <f>IF(SUM($C56:Z56)&lt;'Feeder inputs'!$K10, IF(AA34&gt;='Intrinsic hosting capacity'!$G11, 'Feeder inputs'!$K10, 0), IF(AA34&gt;'Intrinsic hosting capacity'!$L11, 'Feeder inputs'!$L10, 0))</f>
        <v>50000</v>
      </c>
      <c r="AB56">
        <f>IF(SUM($C56:AA56)&lt;'Feeder inputs'!$K10, IF(AB34&gt;='Intrinsic hosting capacity'!$G11, 'Feeder inputs'!$K10, 0), IF(AB34&gt;'Intrinsic hosting capacity'!$L11, 'Feeder inputs'!$L10, 0))</f>
        <v>0</v>
      </c>
      <c r="AC56">
        <f>IF(SUM($C56:AB56)&lt;'Feeder inputs'!$K10, IF(AC34&gt;='Intrinsic hosting capacity'!$G11, 'Feeder inputs'!$K10, 0), IF(AC34&gt;'Intrinsic hosting capacity'!$L11, 'Feeder inputs'!$L10, 0))</f>
        <v>0</v>
      </c>
      <c r="AD56">
        <f>IF(SUM($C56:AC56)&lt;'Feeder inputs'!$K10, IF(AD34&gt;='Intrinsic hosting capacity'!$G11, 'Feeder inputs'!$K10, 0), IF(AD34&gt;'Intrinsic hosting capacity'!$L11, 'Feeder inputs'!$L10, 0))</f>
        <v>0</v>
      </c>
      <c r="AE56">
        <f>IF(SUM($C56:AD56)&lt;'Feeder inputs'!$K10, IF(AE34&gt;='Intrinsic hosting capacity'!$G11, 'Feeder inputs'!$K10, 0), IF(AE34&gt;'Intrinsic hosting capacity'!$L11, 'Feeder inputs'!$L10, 0))</f>
        <v>0</v>
      </c>
      <c r="AF56" s="30">
        <f>IF(SUM($C56:AE56)&lt;'Feeder inputs'!$K10, IF(AF34&gt;='Intrinsic hosting capacity'!$G11, 'Feeder inputs'!$K10, 0), IF(AF34&gt;'Intrinsic hosting capacity'!$L11, 'Feeder inputs'!$L10, 0))</f>
        <v>0</v>
      </c>
    </row>
    <row r="57" spans="2:32" ht="15" thickBot="1" x14ac:dyDescent="0.4">
      <c r="B57" s="34" t="s">
        <v>21</v>
      </c>
      <c r="C57" t="s">
        <v>119</v>
      </c>
      <c r="D57">
        <f>IF(SUM($C57:C57)&lt;'Feeder inputs'!$K11, IF(D35&gt;='Intrinsic hosting capacity'!$G12, 'Feeder inputs'!$K11, 0), IF(D35&gt;'Intrinsic hosting capacity'!$L12, 'Feeder inputs'!$L11, 0))</f>
        <v>0</v>
      </c>
      <c r="E57">
        <f>IF(SUM($C57:D57)&lt;'Feeder inputs'!$K11, IF(E35&gt;='Intrinsic hosting capacity'!$G12, 'Feeder inputs'!$K11, 0), IF(E35&gt;'Intrinsic hosting capacity'!$L12, 'Feeder inputs'!$L11, 0))</f>
        <v>0</v>
      </c>
      <c r="F57">
        <f>IF(SUM($C57:E57)&lt;'Feeder inputs'!$K11, IF(F35&gt;='Intrinsic hosting capacity'!$G12, 'Feeder inputs'!$K11, 0), IF(F35&gt;'Intrinsic hosting capacity'!$L12, 'Feeder inputs'!$L11, 0))</f>
        <v>0</v>
      </c>
      <c r="G57">
        <f>IF(SUM($C57:F57)&lt;'Feeder inputs'!$K11, IF(G35&gt;='Intrinsic hosting capacity'!$G12, 'Feeder inputs'!$K11, 0), IF(G35&gt;'Intrinsic hosting capacity'!$L12, 'Feeder inputs'!$L11, 0))</f>
        <v>0</v>
      </c>
      <c r="H57">
        <f>IF(SUM($C57:G57)&lt;'Feeder inputs'!$K11, IF(H35&gt;='Intrinsic hosting capacity'!$G12, 'Feeder inputs'!$K11, 0), IF(H35&gt;'Intrinsic hosting capacity'!$L12, 'Feeder inputs'!$L11, 0))</f>
        <v>0</v>
      </c>
      <c r="I57">
        <f>IF(SUM($C57:H57)&lt;'Feeder inputs'!$K11, IF(I35&gt;='Intrinsic hosting capacity'!$G12, 'Feeder inputs'!$K11, 0), IF(I35&gt;'Intrinsic hosting capacity'!$L12, 'Feeder inputs'!$L11, 0))</f>
        <v>0</v>
      </c>
      <c r="J57">
        <f>IF(SUM($C57:I57)&lt;'Feeder inputs'!$K11, IF(J35&gt;='Intrinsic hosting capacity'!$G12, 'Feeder inputs'!$K11, 0), IF(J35&gt;'Intrinsic hosting capacity'!$L12, 'Feeder inputs'!$L11, 0))</f>
        <v>0</v>
      </c>
      <c r="K57">
        <f>IF(SUM($C57:J57)&lt;'Feeder inputs'!$K11, IF(K35&gt;='Intrinsic hosting capacity'!$G12, 'Feeder inputs'!$K11, 0), IF(K35&gt;'Intrinsic hosting capacity'!$L12, 'Feeder inputs'!$L11, 0))</f>
        <v>0</v>
      </c>
      <c r="L57">
        <f>IF(SUM($C57:K57)&lt;'Feeder inputs'!$K11, IF(L35&gt;='Intrinsic hosting capacity'!$G12, 'Feeder inputs'!$K11, 0), IF(L35&gt;'Intrinsic hosting capacity'!$L12, 'Feeder inputs'!$L11, 0))</f>
        <v>0</v>
      </c>
      <c r="M57">
        <f>IF(SUM($C57:L57)&lt;'Feeder inputs'!$K11, IF(M35&gt;='Intrinsic hosting capacity'!$G12, 'Feeder inputs'!$K11, 0), IF(M35&gt;'Intrinsic hosting capacity'!$L12, 'Feeder inputs'!$L11, 0))</f>
        <v>0</v>
      </c>
      <c r="N57">
        <f>IF(SUM($C57:M57)&lt;'Feeder inputs'!$K11, IF(N35&gt;='Intrinsic hosting capacity'!$G12, 'Feeder inputs'!$K11, 0), IF(N35&gt;'Intrinsic hosting capacity'!$L12, 'Feeder inputs'!$L11, 0))</f>
        <v>125000</v>
      </c>
      <c r="O57">
        <f>IF(SUM($C57:N57)&lt;'Feeder inputs'!$K11, IF(O35&gt;='Intrinsic hosting capacity'!$G12, 'Feeder inputs'!$K11, 0), IF(O35&gt;'Intrinsic hosting capacity'!$L12, 'Feeder inputs'!$L11, 0))</f>
        <v>0</v>
      </c>
      <c r="P57">
        <f>IF(SUM($C57:O57)&lt;'Feeder inputs'!$K11, IF(P35&gt;='Intrinsic hosting capacity'!$G12, 'Feeder inputs'!$K11, 0), IF(P35&gt;'Intrinsic hosting capacity'!$L12, 'Feeder inputs'!$L11, 0))</f>
        <v>0</v>
      </c>
      <c r="Q57">
        <f>IF(SUM($C57:P57)&lt;'Feeder inputs'!$K11, IF(Q35&gt;='Intrinsic hosting capacity'!$G12, 'Feeder inputs'!$K11, 0), IF(Q35&gt;'Intrinsic hosting capacity'!$L12, 'Feeder inputs'!$L11, 0))</f>
        <v>0</v>
      </c>
      <c r="R57">
        <f>IF(SUM($C57:Q57)&lt;'Feeder inputs'!$K11, IF(R35&gt;='Intrinsic hosting capacity'!$G12, 'Feeder inputs'!$K11, 0), IF(R35&gt;'Intrinsic hosting capacity'!$L12, 'Feeder inputs'!$L11, 0))</f>
        <v>0</v>
      </c>
      <c r="S57">
        <f>IF(SUM($C57:R57)&lt;'Feeder inputs'!$K11, IF(S35&gt;='Intrinsic hosting capacity'!$G12, 'Feeder inputs'!$K11, 0), IF(S35&gt;'Intrinsic hosting capacity'!$L12, 'Feeder inputs'!$L11, 0))</f>
        <v>0</v>
      </c>
      <c r="T57">
        <f>IF(SUM($C57:S57)&lt;'Feeder inputs'!$K11, IF(T35&gt;='Intrinsic hosting capacity'!$G12, 'Feeder inputs'!$K11, 0), IF(T35&gt;'Intrinsic hosting capacity'!$L12, 'Feeder inputs'!$L11, 0))</f>
        <v>0</v>
      </c>
      <c r="U57">
        <f>IF(SUM($C57:T57)&lt;'Feeder inputs'!$K11, IF(U35&gt;='Intrinsic hosting capacity'!$G12, 'Feeder inputs'!$K11, 0), IF(U35&gt;'Intrinsic hosting capacity'!$L12, 'Feeder inputs'!$L11, 0))</f>
        <v>0</v>
      </c>
      <c r="V57">
        <f>IF(SUM($C57:U57)&lt;'Feeder inputs'!$K11, IF(V35&gt;='Intrinsic hosting capacity'!$G12, 'Feeder inputs'!$K11, 0), IF(V35&gt;'Intrinsic hosting capacity'!$L12, 'Feeder inputs'!$L11, 0))</f>
        <v>0</v>
      </c>
      <c r="W57">
        <f>IF(SUM($C57:V57)&lt;'Feeder inputs'!$K11, IF(W35&gt;='Intrinsic hosting capacity'!$G12, 'Feeder inputs'!$K11, 0), IF(W35&gt;'Intrinsic hosting capacity'!$L12, 'Feeder inputs'!$L11, 0))</f>
        <v>0</v>
      </c>
      <c r="X57">
        <f>IF(SUM($C57:W57)&lt;'Feeder inputs'!$K11, IF(X35&gt;='Intrinsic hosting capacity'!$G12, 'Feeder inputs'!$K11, 0), IF(X35&gt;'Intrinsic hosting capacity'!$L12, 'Feeder inputs'!$L11, 0))</f>
        <v>0</v>
      </c>
      <c r="Y57">
        <f>IF(SUM($C57:X57)&lt;'Feeder inputs'!$K11, IF(Y35&gt;='Intrinsic hosting capacity'!$G12, 'Feeder inputs'!$K11, 0), IF(Y35&gt;'Intrinsic hosting capacity'!$L12, 'Feeder inputs'!$L11, 0))</f>
        <v>0</v>
      </c>
      <c r="Z57">
        <f>IF(SUM($C57:Y57)&lt;'Feeder inputs'!$K11, IF(Z35&gt;='Intrinsic hosting capacity'!$G12, 'Feeder inputs'!$K11, 0), IF(Z35&gt;'Intrinsic hosting capacity'!$L12, 'Feeder inputs'!$L11, 0))</f>
        <v>0</v>
      </c>
      <c r="AA57">
        <f>IF(SUM($C57:Z57)&lt;'Feeder inputs'!$K11, IF(AA35&gt;='Intrinsic hosting capacity'!$G12, 'Feeder inputs'!$K11, 0), IF(AA35&gt;'Intrinsic hosting capacity'!$L12, 'Feeder inputs'!$L11, 0))</f>
        <v>0</v>
      </c>
      <c r="AB57">
        <f>IF(SUM($C57:AA57)&lt;'Feeder inputs'!$K11, IF(AB35&gt;='Intrinsic hosting capacity'!$G12, 'Feeder inputs'!$K11, 0), IF(AB35&gt;'Intrinsic hosting capacity'!$L12, 'Feeder inputs'!$L11, 0))</f>
        <v>0</v>
      </c>
      <c r="AC57">
        <f>IF(SUM($C57:AB57)&lt;'Feeder inputs'!$K11, IF(AC35&gt;='Intrinsic hosting capacity'!$G12, 'Feeder inputs'!$K11, 0), IF(AC35&gt;'Intrinsic hosting capacity'!$L12, 'Feeder inputs'!$L11, 0))</f>
        <v>0</v>
      </c>
      <c r="AD57">
        <f>IF(SUM($C57:AC57)&lt;'Feeder inputs'!$K11, IF(AD35&gt;='Intrinsic hosting capacity'!$G12, 'Feeder inputs'!$K11, 0), IF(AD35&gt;'Intrinsic hosting capacity'!$L12, 'Feeder inputs'!$L11, 0))</f>
        <v>0</v>
      </c>
      <c r="AE57">
        <f>IF(SUM($C57:AD57)&lt;'Feeder inputs'!$K11, IF(AE35&gt;='Intrinsic hosting capacity'!$G12, 'Feeder inputs'!$K11, 0), IF(AE35&gt;'Intrinsic hosting capacity'!$L12, 'Feeder inputs'!$L11, 0))</f>
        <v>0</v>
      </c>
      <c r="AF57" s="30">
        <f>IF(SUM($C57:AE57)&lt;'Feeder inputs'!$K11, IF(AF35&gt;='Intrinsic hosting capacity'!$G12, 'Feeder inputs'!$K11, 0), IF(AF35&gt;'Intrinsic hosting capacity'!$L12, 'Feeder inputs'!$L11, 0))</f>
        <v>0</v>
      </c>
    </row>
    <row r="58" spans="2:32" x14ac:dyDescent="0.35">
      <c r="B58" s="33" t="s">
        <v>22</v>
      </c>
      <c r="C58" t="s">
        <v>119</v>
      </c>
      <c r="D58">
        <f>IF(SUM($C58:C58)&lt;'Feeder inputs'!$K12, IF(D36&gt;='Intrinsic hosting capacity'!$G13, 'Feeder inputs'!$K12, 0), IF(D36&gt;'Intrinsic hosting capacity'!$L13, 'Feeder inputs'!$L12, 0))</f>
        <v>0</v>
      </c>
      <c r="E58">
        <f>IF(SUM($C58:D58)&lt;'Feeder inputs'!$K12, IF(E36&gt;='Intrinsic hosting capacity'!$G13, 'Feeder inputs'!$K12, 0), IF(E36&gt;'Intrinsic hosting capacity'!$L13, 'Feeder inputs'!$L12, 0))</f>
        <v>0</v>
      </c>
      <c r="F58">
        <f>IF(SUM($C58:E58)&lt;'Feeder inputs'!$K12, IF(F36&gt;='Intrinsic hosting capacity'!$G13, 'Feeder inputs'!$K12, 0), IF(F36&gt;'Intrinsic hosting capacity'!$L13, 'Feeder inputs'!$L12, 0))</f>
        <v>0</v>
      </c>
      <c r="G58">
        <f>IF(SUM($C58:F58)&lt;'Feeder inputs'!$K12, IF(G36&gt;='Intrinsic hosting capacity'!$G13, 'Feeder inputs'!$K12, 0), IF(G36&gt;'Intrinsic hosting capacity'!$L13, 'Feeder inputs'!$L12, 0))</f>
        <v>0</v>
      </c>
      <c r="H58">
        <f>IF(SUM($C58:G58)&lt;'Feeder inputs'!$K12, IF(H36&gt;='Intrinsic hosting capacity'!$G13, 'Feeder inputs'!$K12, 0), IF(H36&gt;'Intrinsic hosting capacity'!$L13, 'Feeder inputs'!$L12, 0))</f>
        <v>0</v>
      </c>
      <c r="I58">
        <f>IF(SUM($C58:H58)&lt;'Feeder inputs'!$K12, IF(I36&gt;='Intrinsic hosting capacity'!$G13, 'Feeder inputs'!$K12, 0), IF(I36&gt;'Intrinsic hosting capacity'!$L13, 'Feeder inputs'!$L12, 0))</f>
        <v>0</v>
      </c>
      <c r="J58">
        <f>IF(SUM($C58:I58)&lt;'Feeder inputs'!$K12, IF(J36&gt;='Intrinsic hosting capacity'!$G13, 'Feeder inputs'!$K12, 0), IF(J36&gt;'Intrinsic hosting capacity'!$L13, 'Feeder inputs'!$L12, 0))</f>
        <v>0</v>
      </c>
      <c r="K58">
        <f>IF(SUM($C58:J58)&lt;'Feeder inputs'!$K12, IF(K36&gt;='Intrinsic hosting capacity'!$G13, 'Feeder inputs'!$K12, 0), IF(K36&gt;'Intrinsic hosting capacity'!$L13, 'Feeder inputs'!$L12, 0))</f>
        <v>0</v>
      </c>
      <c r="L58">
        <f>IF(SUM($C58:K58)&lt;'Feeder inputs'!$K12, IF(L36&gt;='Intrinsic hosting capacity'!$G13, 'Feeder inputs'!$K12, 0), IF(L36&gt;'Intrinsic hosting capacity'!$L13, 'Feeder inputs'!$L12, 0))</f>
        <v>0</v>
      </c>
      <c r="M58">
        <f>IF(SUM($C58:L58)&lt;'Feeder inputs'!$K12, IF(M36&gt;='Intrinsic hosting capacity'!$G13, 'Feeder inputs'!$K12, 0), IF(M36&gt;'Intrinsic hosting capacity'!$L13, 'Feeder inputs'!$L12, 0))</f>
        <v>0</v>
      </c>
      <c r="N58">
        <f>IF(SUM($C58:M58)&lt;'Feeder inputs'!$K12, IF(N36&gt;='Intrinsic hosting capacity'!$G13, 'Feeder inputs'!$K12, 0), IF(N36&gt;'Intrinsic hosting capacity'!$L13, 'Feeder inputs'!$L12, 0))</f>
        <v>0</v>
      </c>
      <c r="O58">
        <f>IF(SUM($C58:N58)&lt;'Feeder inputs'!$K12, IF(O36&gt;='Intrinsic hosting capacity'!$G13, 'Feeder inputs'!$K12, 0), IF(O36&gt;'Intrinsic hosting capacity'!$L13, 'Feeder inputs'!$L12, 0))</f>
        <v>0</v>
      </c>
      <c r="P58">
        <f>IF(SUM($C58:O58)&lt;'Feeder inputs'!$K12, IF(P36&gt;='Intrinsic hosting capacity'!$G13, 'Feeder inputs'!$K12, 0), IF(P36&gt;'Intrinsic hosting capacity'!$L13, 'Feeder inputs'!$L12, 0))</f>
        <v>0</v>
      </c>
      <c r="Q58">
        <f>IF(SUM($C58:P58)&lt;'Feeder inputs'!$K12, IF(Q36&gt;='Intrinsic hosting capacity'!$G13, 'Feeder inputs'!$K12, 0), IF(Q36&gt;'Intrinsic hosting capacity'!$L13, 'Feeder inputs'!$L12, 0))</f>
        <v>0</v>
      </c>
      <c r="R58">
        <f>IF(SUM($C58:Q58)&lt;'Feeder inputs'!$K12, IF(R36&gt;='Intrinsic hosting capacity'!$G13, 'Feeder inputs'!$K12, 0), IF(R36&gt;'Intrinsic hosting capacity'!$L13, 'Feeder inputs'!$L12, 0))</f>
        <v>0</v>
      </c>
      <c r="S58">
        <f>IF(SUM($C58:R58)&lt;'Feeder inputs'!$K12, IF(S36&gt;='Intrinsic hosting capacity'!$G13, 'Feeder inputs'!$K12, 0), IF(S36&gt;'Intrinsic hosting capacity'!$L13, 'Feeder inputs'!$L12, 0))</f>
        <v>0</v>
      </c>
      <c r="T58">
        <f>IF(SUM($C58:S58)&lt;'Feeder inputs'!$K12, IF(T36&gt;='Intrinsic hosting capacity'!$G13, 'Feeder inputs'!$K12, 0), IF(T36&gt;'Intrinsic hosting capacity'!$L13, 'Feeder inputs'!$L12, 0))</f>
        <v>0</v>
      </c>
      <c r="U58">
        <f>IF(SUM($C58:T58)&lt;'Feeder inputs'!$K12, IF(U36&gt;='Intrinsic hosting capacity'!$G13, 'Feeder inputs'!$K12, 0), IF(U36&gt;'Intrinsic hosting capacity'!$L13, 'Feeder inputs'!$L12, 0))</f>
        <v>0</v>
      </c>
      <c r="V58">
        <f>IF(SUM($C58:U58)&lt;'Feeder inputs'!$K12, IF(V36&gt;='Intrinsic hosting capacity'!$G13, 'Feeder inputs'!$K12, 0), IF(V36&gt;'Intrinsic hosting capacity'!$L13, 'Feeder inputs'!$L12, 0))</f>
        <v>0</v>
      </c>
      <c r="W58">
        <f>IF(SUM($C58:V58)&lt;'Feeder inputs'!$K12, IF(W36&gt;='Intrinsic hosting capacity'!$G13, 'Feeder inputs'!$K12, 0), IF(W36&gt;'Intrinsic hosting capacity'!$L13, 'Feeder inputs'!$L12, 0))</f>
        <v>0</v>
      </c>
      <c r="X58">
        <f>IF(SUM($C58:W58)&lt;'Feeder inputs'!$K12, IF(X36&gt;='Intrinsic hosting capacity'!$G13, 'Feeder inputs'!$K12, 0), IF(X36&gt;'Intrinsic hosting capacity'!$L13, 'Feeder inputs'!$L12, 0))</f>
        <v>200000</v>
      </c>
      <c r="Y58">
        <f>IF(SUM($C58:X58)&lt;'Feeder inputs'!$K12, IF(Y36&gt;='Intrinsic hosting capacity'!$G13, 'Feeder inputs'!$K12, 0), IF(Y36&gt;'Intrinsic hosting capacity'!$L13, 'Feeder inputs'!$L12, 0))</f>
        <v>0</v>
      </c>
      <c r="Z58">
        <f>IF(SUM($C58:Y58)&lt;'Feeder inputs'!$K12, IF(Z36&gt;='Intrinsic hosting capacity'!$G13, 'Feeder inputs'!$K12, 0), IF(Z36&gt;'Intrinsic hosting capacity'!$L13, 'Feeder inputs'!$L12, 0))</f>
        <v>0</v>
      </c>
      <c r="AA58">
        <f>IF(SUM($C58:Z58)&lt;'Feeder inputs'!$K12, IF(AA36&gt;='Intrinsic hosting capacity'!$G13, 'Feeder inputs'!$K12, 0), IF(AA36&gt;'Intrinsic hosting capacity'!$L13, 'Feeder inputs'!$L12, 0))</f>
        <v>0</v>
      </c>
      <c r="AB58">
        <f>IF(SUM($C58:AA58)&lt;'Feeder inputs'!$K12, IF(AB36&gt;='Intrinsic hosting capacity'!$G13, 'Feeder inputs'!$K12, 0), IF(AB36&gt;'Intrinsic hosting capacity'!$L13, 'Feeder inputs'!$L12, 0))</f>
        <v>0</v>
      </c>
      <c r="AC58">
        <f>IF(SUM($C58:AB58)&lt;'Feeder inputs'!$K12, IF(AC36&gt;='Intrinsic hosting capacity'!$G13, 'Feeder inputs'!$K12, 0), IF(AC36&gt;'Intrinsic hosting capacity'!$L13, 'Feeder inputs'!$L12, 0))</f>
        <v>0</v>
      </c>
      <c r="AD58">
        <f>IF(SUM($C58:AC58)&lt;'Feeder inputs'!$K12, IF(AD36&gt;='Intrinsic hosting capacity'!$G13, 'Feeder inputs'!$K12, 0), IF(AD36&gt;'Intrinsic hosting capacity'!$L13, 'Feeder inputs'!$L12, 0))</f>
        <v>0</v>
      </c>
      <c r="AE58">
        <f>IF(SUM($C58:AD58)&lt;'Feeder inputs'!$K12, IF(AE36&gt;='Intrinsic hosting capacity'!$G13, 'Feeder inputs'!$K12, 0), IF(AE36&gt;'Intrinsic hosting capacity'!$L13, 'Feeder inputs'!$L12, 0))</f>
        <v>0</v>
      </c>
      <c r="AF58" s="30">
        <f>IF(SUM($C58:AE58)&lt;'Feeder inputs'!$K12, IF(AF36&gt;='Intrinsic hosting capacity'!$G13, 'Feeder inputs'!$K12, 0), IF(AF36&gt;'Intrinsic hosting capacity'!$L13, 'Feeder inputs'!$L12, 0))</f>
        <v>0</v>
      </c>
    </row>
    <row r="59" spans="2:32" x14ac:dyDescent="0.35">
      <c r="B59" s="33" t="s">
        <v>76</v>
      </c>
      <c r="C59" t="s">
        <v>119</v>
      </c>
      <c r="D59">
        <f>IF(SUM($C59:C59)&lt;'Feeder inputs'!$K13, IF(D37&gt;='Intrinsic hosting capacity'!$G14, 'Feeder inputs'!$K13, 0), IF(D37&gt;'Intrinsic hosting capacity'!$L14, 'Feeder inputs'!$L13, 0))</f>
        <v>0</v>
      </c>
      <c r="E59">
        <f>IF(SUM($C59:D59)&lt;'Feeder inputs'!$K13, IF(E37&gt;='Intrinsic hosting capacity'!$G14, 'Feeder inputs'!$K13, 0), IF(E37&gt;'Intrinsic hosting capacity'!$L14, 'Feeder inputs'!$L13, 0))</f>
        <v>165000</v>
      </c>
      <c r="F59">
        <f>IF(SUM($C59:E59)&lt;'Feeder inputs'!$K13, IF(F37&gt;='Intrinsic hosting capacity'!$G14, 'Feeder inputs'!$K13, 0), IF(F37&gt;'Intrinsic hosting capacity'!$L14, 'Feeder inputs'!$L13, 0))</f>
        <v>0</v>
      </c>
      <c r="G59">
        <f>IF(SUM($C59:F59)&lt;'Feeder inputs'!$K13, IF(G37&gt;='Intrinsic hosting capacity'!$G14, 'Feeder inputs'!$K13, 0), IF(G37&gt;'Intrinsic hosting capacity'!$L14, 'Feeder inputs'!$L13, 0))</f>
        <v>0</v>
      </c>
      <c r="H59">
        <f>IF(SUM($C59:G59)&lt;'Feeder inputs'!$K13, IF(H37&gt;='Intrinsic hosting capacity'!$G14, 'Feeder inputs'!$K13, 0), IF(H37&gt;'Intrinsic hosting capacity'!$L14, 'Feeder inputs'!$L13, 0))</f>
        <v>0</v>
      </c>
      <c r="I59">
        <f>IF(SUM($C59:H59)&lt;'Feeder inputs'!$K13, IF(I37&gt;='Intrinsic hosting capacity'!$G14, 'Feeder inputs'!$K13, 0), IF(I37&gt;'Intrinsic hosting capacity'!$L14, 'Feeder inputs'!$L13, 0))</f>
        <v>0</v>
      </c>
      <c r="J59">
        <f>IF(SUM($C59:I59)&lt;'Feeder inputs'!$K13, IF(J37&gt;='Intrinsic hosting capacity'!$G14, 'Feeder inputs'!$K13, 0), IF(J37&gt;'Intrinsic hosting capacity'!$L14, 'Feeder inputs'!$L13, 0))</f>
        <v>0</v>
      </c>
      <c r="K59">
        <f>IF(SUM($C59:J59)&lt;'Feeder inputs'!$K13, IF(K37&gt;='Intrinsic hosting capacity'!$G14, 'Feeder inputs'!$K13, 0), IF(K37&gt;'Intrinsic hosting capacity'!$L14, 'Feeder inputs'!$L13, 0))</f>
        <v>0</v>
      </c>
      <c r="L59">
        <f>IF(SUM($C59:K59)&lt;'Feeder inputs'!$K13, IF(L37&gt;='Intrinsic hosting capacity'!$G14, 'Feeder inputs'!$K13, 0), IF(L37&gt;'Intrinsic hosting capacity'!$L14, 'Feeder inputs'!$L13, 0))</f>
        <v>0</v>
      </c>
      <c r="M59">
        <f>IF(SUM($C59:L59)&lt;'Feeder inputs'!$K13, IF(M37&gt;='Intrinsic hosting capacity'!$G14, 'Feeder inputs'!$K13, 0), IF(M37&gt;'Intrinsic hosting capacity'!$L14, 'Feeder inputs'!$L13, 0))</f>
        <v>0</v>
      </c>
      <c r="N59">
        <f>IF(SUM($C59:M59)&lt;'Feeder inputs'!$K13, IF(N37&gt;='Intrinsic hosting capacity'!$G14, 'Feeder inputs'!$K13, 0), IF(N37&gt;'Intrinsic hosting capacity'!$L14, 'Feeder inputs'!$L13, 0))</f>
        <v>0</v>
      </c>
      <c r="O59">
        <f>IF(SUM($C59:N59)&lt;'Feeder inputs'!$K13, IF(O37&gt;='Intrinsic hosting capacity'!$G14, 'Feeder inputs'!$K13, 0), IF(O37&gt;'Intrinsic hosting capacity'!$L14, 'Feeder inputs'!$L13, 0))</f>
        <v>0</v>
      </c>
      <c r="P59">
        <f>IF(SUM($C59:O59)&lt;'Feeder inputs'!$K13, IF(P37&gt;='Intrinsic hosting capacity'!$G14, 'Feeder inputs'!$K13, 0), IF(P37&gt;'Intrinsic hosting capacity'!$L14, 'Feeder inputs'!$L13, 0))</f>
        <v>0</v>
      </c>
      <c r="Q59">
        <f>IF(SUM($C59:P59)&lt;'Feeder inputs'!$K13, IF(Q37&gt;='Intrinsic hosting capacity'!$G14, 'Feeder inputs'!$K13, 0), IF(Q37&gt;'Intrinsic hosting capacity'!$L14, 'Feeder inputs'!$L13, 0))</f>
        <v>0</v>
      </c>
      <c r="R59">
        <f>IF(SUM($C59:Q59)&lt;'Feeder inputs'!$K13, IF(R37&gt;='Intrinsic hosting capacity'!$G14, 'Feeder inputs'!$K13, 0), IF(R37&gt;'Intrinsic hosting capacity'!$L14, 'Feeder inputs'!$L13, 0))</f>
        <v>0</v>
      </c>
      <c r="S59">
        <f>IF(SUM($C59:R59)&lt;'Feeder inputs'!$K13, IF(S37&gt;='Intrinsic hosting capacity'!$G14, 'Feeder inputs'!$K13, 0), IF(S37&gt;'Intrinsic hosting capacity'!$L14, 'Feeder inputs'!$L13, 0))</f>
        <v>0</v>
      </c>
      <c r="T59">
        <f>IF(SUM($C59:S59)&lt;'Feeder inputs'!$K13, IF(T37&gt;='Intrinsic hosting capacity'!$G14, 'Feeder inputs'!$K13, 0), IF(T37&gt;'Intrinsic hosting capacity'!$L14, 'Feeder inputs'!$L13, 0))</f>
        <v>0</v>
      </c>
      <c r="U59">
        <f>IF(SUM($C59:T59)&lt;'Feeder inputs'!$K13, IF(U37&gt;='Intrinsic hosting capacity'!$G14, 'Feeder inputs'!$K13, 0), IF(U37&gt;'Intrinsic hosting capacity'!$L14, 'Feeder inputs'!$L13, 0))</f>
        <v>0</v>
      </c>
      <c r="V59">
        <f>IF(SUM($C59:U59)&lt;'Feeder inputs'!$K13, IF(V37&gt;='Intrinsic hosting capacity'!$G14, 'Feeder inputs'!$K13, 0), IF(V37&gt;'Intrinsic hosting capacity'!$L14, 'Feeder inputs'!$L13, 0))</f>
        <v>0</v>
      </c>
      <c r="W59">
        <f>IF(SUM($C59:V59)&lt;'Feeder inputs'!$K13, IF(W37&gt;='Intrinsic hosting capacity'!$G14, 'Feeder inputs'!$K13, 0), IF(W37&gt;'Intrinsic hosting capacity'!$L14, 'Feeder inputs'!$L13, 0))</f>
        <v>0</v>
      </c>
      <c r="X59">
        <f>IF(SUM($C59:W59)&lt;'Feeder inputs'!$K13, IF(X37&gt;='Intrinsic hosting capacity'!$G14, 'Feeder inputs'!$K13, 0), IF(X37&gt;'Intrinsic hosting capacity'!$L14, 'Feeder inputs'!$L13, 0))</f>
        <v>0</v>
      </c>
      <c r="Y59">
        <f>IF(SUM($C59:X59)&lt;'Feeder inputs'!$K13, IF(Y37&gt;='Intrinsic hosting capacity'!$G14, 'Feeder inputs'!$K13, 0), IF(Y37&gt;'Intrinsic hosting capacity'!$L14, 'Feeder inputs'!$L13, 0))</f>
        <v>0</v>
      </c>
      <c r="Z59">
        <f>IF(SUM($C59:Y59)&lt;'Feeder inputs'!$K13, IF(Z37&gt;='Intrinsic hosting capacity'!$G14, 'Feeder inputs'!$K13, 0), IF(Z37&gt;'Intrinsic hosting capacity'!$L14, 'Feeder inputs'!$L13, 0))</f>
        <v>0</v>
      </c>
      <c r="AA59">
        <f>IF(SUM($C59:Z59)&lt;'Feeder inputs'!$K13, IF(AA37&gt;='Intrinsic hosting capacity'!$G14, 'Feeder inputs'!$K13, 0), IF(AA37&gt;'Intrinsic hosting capacity'!$L14, 'Feeder inputs'!$L13, 0))</f>
        <v>0</v>
      </c>
      <c r="AB59">
        <f>IF(SUM($C59:AA59)&lt;'Feeder inputs'!$K13, IF(AB37&gt;='Intrinsic hosting capacity'!$G14, 'Feeder inputs'!$K13, 0), IF(AB37&gt;'Intrinsic hosting capacity'!$L14, 'Feeder inputs'!$L13, 0))</f>
        <v>0</v>
      </c>
      <c r="AC59">
        <f>IF(SUM($C59:AB59)&lt;'Feeder inputs'!$K13, IF(AC37&gt;='Intrinsic hosting capacity'!$G14, 'Feeder inputs'!$K13, 0), IF(AC37&gt;'Intrinsic hosting capacity'!$L14, 'Feeder inputs'!$L13, 0))</f>
        <v>0</v>
      </c>
      <c r="AD59">
        <f>IF(SUM($C59:AC59)&lt;'Feeder inputs'!$K13, IF(AD37&gt;='Intrinsic hosting capacity'!$G14, 'Feeder inputs'!$K13, 0), IF(AD37&gt;'Intrinsic hosting capacity'!$L14, 'Feeder inputs'!$L13, 0))</f>
        <v>0</v>
      </c>
      <c r="AE59">
        <f>IF(SUM($C59:AD59)&lt;'Feeder inputs'!$K13, IF(AE37&gt;='Intrinsic hosting capacity'!$G14, 'Feeder inputs'!$K13, 0), IF(AE37&gt;'Intrinsic hosting capacity'!$L14, 'Feeder inputs'!$L13, 0))</f>
        <v>0</v>
      </c>
      <c r="AF59" s="30">
        <f>IF(SUM($C59:AE59)&lt;'Feeder inputs'!$K13, IF(AF37&gt;='Intrinsic hosting capacity'!$G14, 'Feeder inputs'!$K13, 0), IF(AF37&gt;'Intrinsic hosting capacity'!$L14, 'Feeder inputs'!$L13, 0))</f>
        <v>0</v>
      </c>
    </row>
    <row r="60" spans="2:32" x14ac:dyDescent="0.35">
      <c r="B60" s="33" t="s">
        <v>24</v>
      </c>
      <c r="C60" t="s">
        <v>119</v>
      </c>
      <c r="D60">
        <f>IF(SUM($C60:C60)&lt;'Feeder inputs'!$K14, IF(D38&gt;='Intrinsic hosting capacity'!$G15, 'Feeder inputs'!$K14, 0), IF(D38&gt;'Intrinsic hosting capacity'!$L15, 'Feeder inputs'!$L14, 0))</f>
        <v>0</v>
      </c>
      <c r="E60">
        <f>IF(SUM($C60:D60)&lt;'Feeder inputs'!$K14, IF(E38&gt;='Intrinsic hosting capacity'!$G15, 'Feeder inputs'!$K14, 0), IF(E38&gt;'Intrinsic hosting capacity'!$L15, 'Feeder inputs'!$L14, 0))</f>
        <v>0</v>
      </c>
      <c r="F60">
        <f>IF(SUM($C60:E60)&lt;'Feeder inputs'!$K14, IF(F38&gt;='Intrinsic hosting capacity'!$G15, 'Feeder inputs'!$K14, 0), IF(F38&gt;'Intrinsic hosting capacity'!$L15, 'Feeder inputs'!$L14, 0))</f>
        <v>0</v>
      </c>
      <c r="G60">
        <f>IF(SUM($C60:F60)&lt;'Feeder inputs'!$K14, IF(G38&gt;='Intrinsic hosting capacity'!$G15, 'Feeder inputs'!$K14, 0), IF(G38&gt;'Intrinsic hosting capacity'!$L15, 'Feeder inputs'!$L14, 0))</f>
        <v>0</v>
      </c>
      <c r="H60">
        <f>IF(SUM($C60:G60)&lt;'Feeder inputs'!$K14, IF(H38&gt;='Intrinsic hosting capacity'!$G15, 'Feeder inputs'!$K14, 0), IF(H38&gt;'Intrinsic hosting capacity'!$L15, 'Feeder inputs'!$L14, 0))</f>
        <v>0</v>
      </c>
      <c r="I60">
        <f>IF(SUM($C60:H60)&lt;'Feeder inputs'!$K14, IF(I38&gt;='Intrinsic hosting capacity'!$G15, 'Feeder inputs'!$K14, 0), IF(I38&gt;'Intrinsic hosting capacity'!$L15, 'Feeder inputs'!$L14, 0))</f>
        <v>0</v>
      </c>
      <c r="J60">
        <f>IF(SUM($C60:I60)&lt;'Feeder inputs'!$K14, IF(J38&gt;='Intrinsic hosting capacity'!$G15, 'Feeder inputs'!$K14, 0), IF(J38&gt;'Intrinsic hosting capacity'!$L15, 'Feeder inputs'!$L14, 0))</f>
        <v>0</v>
      </c>
      <c r="K60">
        <f>IF(SUM($C60:J60)&lt;'Feeder inputs'!$K14, IF(K38&gt;='Intrinsic hosting capacity'!$G15, 'Feeder inputs'!$K14, 0), IF(K38&gt;'Intrinsic hosting capacity'!$L15, 'Feeder inputs'!$L14, 0))</f>
        <v>0</v>
      </c>
      <c r="L60">
        <f>IF(SUM($C60:K60)&lt;'Feeder inputs'!$K14, IF(L38&gt;='Intrinsic hosting capacity'!$G15, 'Feeder inputs'!$K14, 0), IF(L38&gt;'Intrinsic hosting capacity'!$L15, 'Feeder inputs'!$L14, 0))</f>
        <v>0</v>
      </c>
      <c r="M60">
        <f>IF(SUM($C60:L60)&lt;'Feeder inputs'!$K14, IF(M38&gt;='Intrinsic hosting capacity'!$G15, 'Feeder inputs'!$K14, 0), IF(M38&gt;'Intrinsic hosting capacity'!$L15, 'Feeder inputs'!$L14, 0))</f>
        <v>0</v>
      </c>
      <c r="N60">
        <f>IF(SUM($C60:M60)&lt;'Feeder inputs'!$K14, IF(N38&gt;='Intrinsic hosting capacity'!$G15, 'Feeder inputs'!$K14, 0), IF(N38&gt;'Intrinsic hosting capacity'!$L15, 'Feeder inputs'!$L14, 0))</f>
        <v>0</v>
      </c>
      <c r="O60">
        <f>IF(SUM($C60:N60)&lt;'Feeder inputs'!$K14, IF(O38&gt;='Intrinsic hosting capacity'!$G15, 'Feeder inputs'!$K14, 0), IF(O38&gt;'Intrinsic hosting capacity'!$L15, 'Feeder inputs'!$L14, 0))</f>
        <v>0</v>
      </c>
      <c r="P60">
        <f>IF(SUM($C60:O60)&lt;'Feeder inputs'!$K14, IF(P38&gt;='Intrinsic hosting capacity'!$G15, 'Feeder inputs'!$K14, 0), IF(P38&gt;'Intrinsic hosting capacity'!$L15, 'Feeder inputs'!$L14, 0))</f>
        <v>0</v>
      </c>
      <c r="Q60">
        <f>IF(SUM($C60:P60)&lt;'Feeder inputs'!$K14, IF(Q38&gt;='Intrinsic hosting capacity'!$G15, 'Feeder inputs'!$K14, 0), IF(Q38&gt;'Intrinsic hosting capacity'!$L15, 'Feeder inputs'!$L14, 0))</f>
        <v>0</v>
      </c>
      <c r="R60">
        <f>IF(SUM($C60:Q60)&lt;'Feeder inputs'!$K14, IF(R38&gt;='Intrinsic hosting capacity'!$G15, 'Feeder inputs'!$K14, 0), IF(R38&gt;'Intrinsic hosting capacity'!$L15, 'Feeder inputs'!$L14, 0))</f>
        <v>0</v>
      </c>
      <c r="S60">
        <f>IF(SUM($C60:R60)&lt;'Feeder inputs'!$K14, IF(S38&gt;='Intrinsic hosting capacity'!$G15, 'Feeder inputs'!$K14, 0), IF(S38&gt;'Intrinsic hosting capacity'!$L15, 'Feeder inputs'!$L14, 0))</f>
        <v>0</v>
      </c>
      <c r="T60">
        <f>IF(SUM($C60:S60)&lt;'Feeder inputs'!$K14, IF(T38&gt;='Intrinsic hosting capacity'!$G15, 'Feeder inputs'!$K14, 0), IF(T38&gt;'Intrinsic hosting capacity'!$L15, 'Feeder inputs'!$L14, 0))</f>
        <v>0</v>
      </c>
      <c r="U60">
        <f>IF(SUM($C60:T60)&lt;'Feeder inputs'!$K14, IF(U38&gt;='Intrinsic hosting capacity'!$G15, 'Feeder inputs'!$K14, 0), IF(U38&gt;'Intrinsic hosting capacity'!$L15, 'Feeder inputs'!$L14, 0))</f>
        <v>0</v>
      </c>
      <c r="V60">
        <f>IF(SUM($C60:U60)&lt;'Feeder inputs'!$K14, IF(V38&gt;='Intrinsic hosting capacity'!$G15, 'Feeder inputs'!$K14, 0), IF(V38&gt;'Intrinsic hosting capacity'!$L15, 'Feeder inputs'!$L14, 0))</f>
        <v>0</v>
      </c>
      <c r="W60">
        <f>IF(SUM($C60:V60)&lt;'Feeder inputs'!$K14, IF(W38&gt;='Intrinsic hosting capacity'!$G15, 'Feeder inputs'!$K14, 0), IF(W38&gt;'Intrinsic hosting capacity'!$L15, 'Feeder inputs'!$L14, 0))</f>
        <v>0</v>
      </c>
      <c r="X60">
        <f>IF(SUM($C60:W60)&lt;'Feeder inputs'!$K14, IF(X38&gt;='Intrinsic hosting capacity'!$G15, 'Feeder inputs'!$K14, 0), IF(X38&gt;'Intrinsic hosting capacity'!$L15, 'Feeder inputs'!$L14, 0))</f>
        <v>0</v>
      </c>
      <c r="Y60">
        <f>IF(SUM($C60:X60)&lt;'Feeder inputs'!$K14, IF(Y38&gt;='Intrinsic hosting capacity'!$G15, 'Feeder inputs'!$K14, 0), IF(Y38&gt;'Intrinsic hosting capacity'!$L15, 'Feeder inputs'!$L14, 0))</f>
        <v>0</v>
      </c>
      <c r="Z60">
        <f>IF(SUM($C60:Y60)&lt;'Feeder inputs'!$K14, IF(Z38&gt;='Intrinsic hosting capacity'!$G15, 'Feeder inputs'!$K14, 0), IF(Z38&gt;'Intrinsic hosting capacity'!$L15, 'Feeder inputs'!$L14, 0))</f>
        <v>0</v>
      </c>
      <c r="AA60">
        <f>IF(SUM($C60:Z60)&lt;'Feeder inputs'!$K14, IF(AA38&gt;='Intrinsic hosting capacity'!$G15, 'Feeder inputs'!$K14, 0), IF(AA38&gt;'Intrinsic hosting capacity'!$L15, 'Feeder inputs'!$L14, 0))</f>
        <v>0</v>
      </c>
      <c r="AB60">
        <f>IF(SUM($C60:AA60)&lt;'Feeder inputs'!$K14, IF(AB38&gt;='Intrinsic hosting capacity'!$G15, 'Feeder inputs'!$K14, 0), IF(AB38&gt;'Intrinsic hosting capacity'!$L15, 'Feeder inputs'!$L14, 0))</f>
        <v>0</v>
      </c>
      <c r="AC60">
        <f>IF(SUM($C60:AB60)&lt;'Feeder inputs'!$K14, IF(AC38&gt;='Intrinsic hosting capacity'!$G15, 'Feeder inputs'!$K14, 0), IF(AC38&gt;'Intrinsic hosting capacity'!$L15, 'Feeder inputs'!$L14, 0))</f>
        <v>0</v>
      </c>
      <c r="AD60">
        <f>IF(SUM($C60:AC60)&lt;'Feeder inputs'!$K14, IF(AD38&gt;='Intrinsic hosting capacity'!$G15, 'Feeder inputs'!$K14, 0), IF(AD38&gt;'Intrinsic hosting capacity'!$L15, 'Feeder inputs'!$L14, 0))</f>
        <v>0</v>
      </c>
      <c r="AE60">
        <f>IF(SUM($C60:AD60)&lt;'Feeder inputs'!$K14, IF(AE38&gt;='Intrinsic hosting capacity'!$G15, 'Feeder inputs'!$K14, 0), IF(AE38&gt;'Intrinsic hosting capacity'!$L15, 'Feeder inputs'!$L14, 0))</f>
        <v>0</v>
      </c>
      <c r="AF60" s="30">
        <f>IF(SUM($C60:AE60)&lt;'Feeder inputs'!$K14, IF(AF38&gt;='Intrinsic hosting capacity'!$G15, 'Feeder inputs'!$K14, 0), IF(AF38&gt;'Intrinsic hosting capacity'!$L15, 'Feeder inputs'!$L14, 0))</f>
        <v>0</v>
      </c>
    </row>
    <row r="61" spans="2:32" x14ac:dyDescent="0.35">
      <c r="B61" s="33" t="s">
        <v>25</v>
      </c>
      <c r="C61" t="s">
        <v>119</v>
      </c>
      <c r="D61">
        <f>IF(SUM($C61:C61)&lt;'Feeder inputs'!$K15, IF(D39&gt;='Intrinsic hosting capacity'!$G16, 'Feeder inputs'!$K15, 0), IF(D39&gt;'Intrinsic hosting capacity'!$L16, 'Feeder inputs'!$L15, 0))</f>
        <v>0</v>
      </c>
      <c r="E61">
        <f>IF(SUM($C61:D61)&lt;'Feeder inputs'!$K15, IF(E39&gt;='Intrinsic hosting capacity'!$G16, 'Feeder inputs'!$K15, 0), IF(E39&gt;'Intrinsic hosting capacity'!$L16, 'Feeder inputs'!$L15, 0))</f>
        <v>0</v>
      </c>
      <c r="F61">
        <f>IF(SUM($C61:E61)&lt;'Feeder inputs'!$K15, IF(F39&gt;='Intrinsic hosting capacity'!$G16, 'Feeder inputs'!$K15, 0), IF(F39&gt;'Intrinsic hosting capacity'!$L16, 'Feeder inputs'!$L15, 0))</f>
        <v>0</v>
      </c>
      <c r="G61">
        <f>IF(SUM($C61:F61)&lt;'Feeder inputs'!$K15, IF(G39&gt;='Intrinsic hosting capacity'!$G16, 'Feeder inputs'!$K15, 0), IF(G39&gt;'Intrinsic hosting capacity'!$L16, 'Feeder inputs'!$L15, 0))</f>
        <v>0</v>
      </c>
      <c r="H61">
        <f>IF(SUM($C61:G61)&lt;'Feeder inputs'!$K15, IF(H39&gt;='Intrinsic hosting capacity'!$G16, 'Feeder inputs'!$K15, 0), IF(H39&gt;'Intrinsic hosting capacity'!$L16, 'Feeder inputs'!$L15, 0))</f>
        <v>0</v>
      </c>
      <c r="I61">
        <f>IF(SUM($C61:H61)&lt;'Feeder inputs'!$K15, IF(I39&gt;='Intrinsic hosting capacity'!$G16, 'Feeder inputs'!$K15, 0), IF(I39&gt;'Intrinsic hosting capacity'!$L16, 'Feeder inputs'!$L15, 0))</f>
        <v>0</v>
      </c>
      <c r="J61">
        <f>IF(SUM($C61:I61)&lt;'Feeder inputs'!$K15, IF(J39&gt;='Intrinsic hosting capacity'!$G16, 'Feeder inputs'!$K15, 0), IF(J39&gt;'Intrinsic hosting capacity'!$L16, 'Feeder inputs'!$L15, 0))</f>
        <v>0</v>
      </c>
      <c r="K61">
        <f>IF(SUM($C61:J61)&lt;'Feeder inputs'!$K15, IF(K39&gt;='Intrinsic hosting capacity'!$G16, 'Feeder inputs'!$K15, 0), IF(K39&gt;'Intrinsic hosting capacity'!$L16, 'Feeder inputs'!$L15, 0))</f>
        <v>0</v>
      </c>
      <c r="L61">
        <f>IF(SUM($C61:K61)&lt;'Feeder inputs'!$K15, IF(L39&gt;='Intrinsic hosting capacity'!$G16, 'Feeder inputs'!$K15, 0), IF(L39&gt;'Intrinsic hosting capacity'!$L16, 'Feeder inputs'!$L15, 0))</f>
        <v>0</v>
      </c>
      <c r="M61">
        <f>IF(SUM($C61:L61)&lt;'Feeder inputs'!$K15, IF(M39&gt;='Intrinsic hosting capacity'!$G16, 'Feeder inputs'!$K15, 0), IF(M39&gt;'Intrinsic hosting capacity'!$L16, 'Feeder inputs'!$L15, 0))</f>
        <v>0</v>
      </c>
      <c r="N61">
        <f>IF(SUM($C61:M61)&lt;'Feeder inputs'!$K15, IF(N39&gt;='Intrinsic hosting capacity'!$G16, 'Feeder inputs'!$K15, 0), IF(N39&gt;'Intrinsic hosting capacity'!$L16, 'Feeder inputs'!$L15, 0))</f>
        <v>0</v>
      </c>
      <c r="O61">
        <f>IF(SUM($C61:N61)&lt;'Feeder inputs'!$K15, IF(O39&gt;='Intrinsic hosting capacity'!$G16, 'Feeder inputs'!$K15, 0), IF(O39&gt;'Intrinsic hosting capacity'!$L16, 'Feeder inputs'!$L15, 0))</f>
        <v>0</v>
      </c>
      <c r="P61">
        <f>IF(SUM($C61:O61)&lt;'Feeder inputs'!$K15, IF(P39&gt;='Intrinsic hosting capacity'!$G16, 'Feeder inputs'!$K15, 0), IF(P39&gt;'Intrinsic hosting capacity'!$L16, 'Feeder inputs'!$L15, 0))</f>
        <v>0</v>
      </c>
      <c r="Q61">
        <f>IF(SUM($C61:P61)&lt;'Feeder inputs'!$K15, IF(Q39&gt;='Intrinsic hosting capacity'!$G16, 'Feeder inputs'!$K15, 0), IF(Q39&gt;'Intrinsic hosting capacity'!$L16, 'Feeder inputs'!$L15, 0))</f>
        <v>0</v>
      </c>
      <c r="R61">
        <f>IF(SUM($C61:Q61)&lt;'Feeder inputs'!$K15, IF(R39&gt;='Intrinsic hosting capacity'!$G16, 'Feeder inputs'!$K15, 0), IF(R39&gt;'Intrinsic hosting capacity'!$L16, 'Feeder inputs'!$L15, 0))</f>
        <v>0</v>
      </c>
      <c r="S61">
        <f>IF(SUM($C61:R61)&lt;'Feeder inputs'!$K15, IF(S39&gt;='Intrinsic hosting capacity'!$G16, 'Feeder inputs'!$K15, 0), IF(S39&gt;'Intrinsic hosting capacity'!$L16, 'Feeder inputs'!$L15, 0))</f>
        <v>0</v>
      </c>
      <c r="T61">
        <f>IF(SUM($C61:S61)&lt;'Feeder inputs'!$K15, IF(T39&gt;='Intrinsic hosting capacity'!$G16, 'Feeder inputs'!$K15, 0), IF(T39&gt;'Intrinsic hosting capacity'!$L16, 'Feeder inputs'!$L15, 0))</f>
        <v>0</v>
      </c>
      <c r="U61">
        <f>IF(SUM($C61:T61)&lt;'Feeder inputs'!$K15, IF(U39&gt;='Intrinsic hosting capacity'!$G16, 'Feeder inputs'!$K15, 0), IF(U39&gt;'Intrinsic hosting capacity'!$L16, 'Feeder inputs'!$L15, 0))</f>
        <v>0</v>
      </c>
      <c r="V61">
        <f>IF(SUM($C61:U61)&lt;'Feeder inputs'!$K15, IF(V39&gt;='Intrinsic hosting capacity'!$G16, 'Feeder inputs'!$K15, 0), IF(V39&gt;'Intrinsic hosting capacity'!$L16, 'Feeder inputs'!$L15, 0))</f>
        <v>0</v>
      </c>
      <c r="W61">
        <f>IF(SUM($C61:V61)&lt;'Feeder inputs'!$K15, IF(W39&gt;='Intrinsic hosting capacity'!$G16, 'Feeder inputs'!$K15, 0), IF(W39&gt;'Intrinsic hosting capacity'!$L16, 'Feeder inputs'!$L15, 0))</f>
        <v>0</v>
      </c>
      <c r="X61">
        <f>IF(SUM($C61:W61)&lt;'Feeder inputs'!$K15, IF(X39&gt;='Intrinsic hosting capacity'!$G16, 'Feeder inputs'!$K15, 0), IF(X39&gt;'Intrinsic hosting capacity'!$L16, 'Feeder inputs'!$L15, 0))</f>
        <v>0</v>
      </c>
      <c r="Y61">
        <f>IF(SUM($C61:X61)&lt;'Feeder inputs'!$K15, IF(Y39&gt;='Intrinsic hosting capacity'!$G16, 'Feeder inputs'!$K15, 0), IF(Y39&gt;'Intrinsic hosting capacity'!$L16, 'Feeder inputs'!$L15, 0))</f>
        <v>0</v>
      </c>
      <c r="Z61">
        <f>IF(SUM($C61:Y61)&lt;'Feeder inputs'!$K15, IF(Z39&gt;='Intrinsic hosting capacity'!$G16, 'Feeder inputs'!$K15, 0), IF(Z39&gt;'Intrinsic hosting capacity'!$L16, 'Feeder inputs'!$L15, 0))</f>
        <v>0</v>
      </c>
      <c r="AA61">
        <f>IF(SUM($C61:Z61)&lt;'Feeder inputs'!$K15, IF(AA39&gt;='Intrinsic hosting capacity'!$G16, 'Feeder inputs'!$K15, 0), IF(AA39&gt;'Intrinsic hosting capacity'!$L16, 'Feeder inputs'!$L15, 0))</f>
        <v>0</v>
      </c>
      <c r="AB61">
        <f>IF(SUM($C61:AA61)&lt;'Feeder inputs'!$K15, IF(AB39&gt;='Intrinsic hosting capacity'!$G16, 'Feeder inputs'!$K15, 0), IF(AB39&gt;'Intrinsic hosting capacity'!$L16, 'Feeder inputs'!$L15, 0))</f>
        <v>0</v>
      </c>
      <c r="AC61">
        <f>IF(SUM($C61:AB61)&lt;'Feeder inputs'!$K15, IF(AC39&gt;='Intrinsic hosting capacity'!$G16, 'Feeder inputs'!$K15, 0), IF(AC39&gt;'Intrinsic hosting capacity'!$L16, 'Feeder inputs'!$L15, 0))</f>
        <v>0</v>
      </c>
      <c r="AD61">
        <f>IF(SUM($C61:AC61)&lt;'Feeder inputs'!$K15, IF(AD39&gt;='Intrinsic hosting capacity'!$G16, 'Feeder inputs'!$K15, 0), IF(AD39&gt;'Intrinsic hosting capacity'!$L16, 'Feeder inputs'!$L15, 0))</f>
        <v>0</v>
      </c>
      <c r="AE61">
        <f>IF(SUM($C61:AD61)&lt;'Feeder inputs'!$K15, IF(AE39&gt;='Intrinsic hosting capacity'!$G16, 'Feeder inputs'!$K15, 0), IF(AE39&gt;'Intrinsic hosting capacity'!$L16, 'Feeder inputs'!$L15, 0))</f>
        <v>0</v>
      </c>
      <c r="AF61" s="30">
        <f>IF(SUM($C61:AE61)&lt;'Feeder inputs'!$K15, IF(AF39&gt;='Intrinsic hosting capacity'!$G16, 'Feeder inputs'!$K15, 0), IF(AF39&gt;'Intrinsic hosting capacity'!$L16, 'Feeder inputs'!$L15, 0))</f>
        <v>0</v>
      </c>
    </row>
    <row r="62" spans="2:32" x14ac:dyDescent="0.35">
      <c r="B62" s="33" t="s">
        <v>26</v>
      </c>
      <c r="C62" t="s">
        <v>119</v>
      </c>
      <c r="D62">
        <f>IF(SUM($C62:C62)&lt;'Feeder inputs'!$K16, IF(D40&gt;='Intrinsic hosting capacity'!$G17, 'Feeder inputs'!$K16, 0), IF(D40&gt;'Intrinsic hosting capacity'!$L17, 'Feeder inputs'!$L16, 0))</f>
        <v>0</v>
      </c>
      <c r="E62">
        <f>IF(SUM($C62:D62)&lt;'Feeder inputs'!$K16, IF(E40&gt;='Intrinsic hosting capacity'!$G17, 'Feeder inputs'!$K16, 0), IF(E40&gt;'Intrinsic hosting capacity'!$L17, 'Feeder inputs'!$L16, 0))</f>
        <v>0</v>
      </c>
      <c r="F62">
        <f>IF(SUM($C62:E62)&lt;'Feeder inputs'!$K16, IF(F40&gt;='Intrinsic hosting capacity'!$G17, 'Feeder inputs'!$K16, 0), IF(F40&gt;'Intrinsic hosting capacity'!$L17, 'Feeder inputs'!$L16, 0))</f>
        <v>0</v>
      </c>
      <c r="G62">
        <f>IF(SUM($C62:F62)&lt;'Feeder inputs'!$K16, IF(G40&gt;='Intrinsic hosting capacity'!$G17, 'Feeder inputs'!$K16, 0), IF(G40&gt;'Intrinsic hosting capacity'!$L17, 'Feeder inputs'!$L16, 0))</f>
        <v>0</v>
      </c>
      <c r="H62">
        <f>IF(SUM($C62:G62)&lt;'Feeder inputs'!$K16, IF(H40&gt;='Intrinsic hosting capacity'!$G17, 'Feeder inputs'!$K16, 0), IF(H40&gt;'Intrinsic hosting capacity'!$L17, 'Feeder inputs'!$L16, 0))</f>
        <v>0</v>
      </c>
      <c r="I62">
        <f>IF(SUM($C62:H62)&lt;'Feeder inputs'!$K16, IF(I40&gt;='Intrinsic hosting capacity'!$G17, 'Feeder inputs'!$K16, 0), IF(I40&gt;'Intrinsic hosting capacity'!$L17, 'Feeder inputs'!$L16, 0))</f>
        <v>0</v>
      </c>
      <c r="J62">
        <f>IF(SUM($C62:I62)&lt;'Feeder inputs'!$K16, IF(J40&gt;='Intrinsic hosting capacity'!$G17, 'Feeder inputs'!$K16, 0), IF(J40&gt;'Intrinsic hosting capacity'!$L17, 'Feeder inputs'!$L16, 0))</f>
        <v>0</v>
      </c>
      <c r="K62">
        <f>IF(SUM($C62:J62)&lt;'Feeder inputs'!$K16, IF(K40&gt;='Intrinsic hosting capacity'!$G17, 'Feeder inputs'!$K16, 0), IF(K40&gt;'Intrinsic hosting capacity'!$L17, 'Feeder inputs'!$L16, 0))</f>
        <v>0</v>
      </c>
      <c r="L62">
        <f>IF(SUM($C62:K62)&lt;'Feeder inputs'!$K16, IF(L40&gt;='Intrinsic hosting capacity'!$G17, 'Feeder inputs'!$K16, 0), IF(L40&gt;'Intrinsic hosting capacity'!$L17, 'Feeder inputs'!$L16, 0))</f>
        <v>0</v>
      </c>
      <c r="M62">
        <f>IF(SUM($C62:L62)&lt;'Feeder inputs'!$K16, IF(M40&gt;='Intrinsic hosting capacity'!$G17, 'Feeder inputs'!$K16, 0), IF(M40&gt;'Intrinsic hosting capacity'!$L17, 'Feeder inputs'!$L16, 0))</f>
        <v>0</v>
      </c>
      <c r="N62">
        <f>IF(SUM($C62:M62)&lt;'Feeder inputs'!$K16, IF(N40&gt;='Intrinsic hosting capacity'!$G17, 'Feeder inputs'!$K16, 0), IF(N40&gt;'Intrinsic hosting capacity'!$L17, 'Feeder inputs'!$L16, 0))</f>
        <v>0</v>
      </c>
      <c r="O62">
        <f>IF(SUM($C62:N62)&lt;'Feeder inputs'!$K16, IF(O40&gt;='Intrinsic hosting capacity'!$G17, 'Feeder inputs'!$K16, 0), IF(O40&gt;'Intrinsic hosting capacity'!$L17, 'Feeder inputs'!$L16, 0))</f>
        <v>0</v>
      </c>
      <c r="P62">
        <f>IF(SUM($C62:O62)&lt;'Feeder inputs'!$K16, IF(P40&gt;='Intrinsic hosting capacity'!$G17, 'Feeder inputs'!$K16, 0), IF(P40&gt;'Intrinsic hosting capacity'!$L17, 'Feeder inputs'!$L16, 0))</f>
        <v>0</v>
      </c>
      <c r="Q62">
        <f>IF(SUM($C62:P62)&lt;'Feeder inputs'!$K16, IF(Q40&gt;='Intrinsic hosting capacity'!$G17, 'Feeder inputs'!$K16, 0), IF(Q40&gt;'Intrinsic hosting capacity'!$L17, 'Feeder inputs'!$L16, 0))</f>
        <v>0</v>
      </c>
      <c r="R62">
        <f>IF(SUM($C62:Q62)&lt;'Feeder inputs'!$K16, IF(R40&gt;='Intrinsic hosting capacity'!$G17, 'Feeder inputs'!$K16, 0), IF(R40&gt;'Intrinsic hosting capacity'!$L17, 'Feeder inputs'!$L16, 0))</f>
        <v>0</v>
      </c>
      <c r="S62">
        <f>IF(SUM($C62:R62)&lt;'Feeder inputs'!$K16, IF(S40&gt;='Intrinsic hosting capacity'!$G17, 'Feeder inputs'!$K16, 0), IF(S40&gt;'Intrinsic hosting capacity'!$L17, 'Feeder inputs'!$L16, 0))</f>
        <v>0</v>
      </c>
      <c r="T62">
        <f>IF(SUM($C62:S62)&lt;'Feeder inputs'!$K16, IF(T40&gt;='Intrinsic hosting capacity'!$G17, 'Feeder inputs'!$K16, 0), IF(T40&gt;'Intrinsic hosting capacity'!$L17, 'Feeder inputs'!$L16, 0))</f>
        <v>0</v>
      </c>
      <c r="U62">
        <f>IF(SUM($C62:T62)&lt;'Feeder inputs'!$K16, IF(U40&gt;='Intrinsic hosting capacity'!$G17, 'Feeder inputs'!$K16, 0), IF(U40&gt;'Intrinsic hosting capacity'!$L17, 'Feeder inputs'!$L16, 0))</f>
        <v>0</v>
      </c>
      <c r="V62">
        <f>IF(SUM($C62:U62)&lt;'Feeder inputs'!$K16, IF(V40&gt;='Intrinsic hosting capacity'!$G17, 'Feeder inputs'!$K16, 0), IF(V40&gt;'Intrinsic hosting capacity'!$L17, 'Feeder inputs'!$L16, 0))</f>
        <v>0</v>
      </c>
      <c r="W62">
        <f>IF(SUM($C62:V62)&lt;'Feeder inputs'!$K16, IF(W40&gt;='Intrinsic hosting capacity'!$G17, 'Feeder inputs'!$K16, 0), IF(W40&gt;'Intrinsic hosting capacity'!$L17, 'Feeder inputs'!$L16, 0))</f>
        <v>0</v>
      </c>
      <c r="X62">
        <f>IF(SUM($C62:W62)&lt;'Feeder inputs'!$K16, IF(X40&gt;='Intrinsic hosting capacity'!$G17, 'Feeder inputs'!$K16, 0), IF(X40&gt;'Intrinsic hosting capacity'!$L17, 'Feeder inputs'!$L16, 0))</f>
        <v>0</v>
      </c>
      <c r="Y62">
        <f>IF(SUM($C62:X62)&lt;'Feeder inputs'!$K16, IF(Y40&gt;='Intrinsic hosting capacity'!$G17, 'Feeder inputs'!$K16, 0), IF(Y40&gt;'Intrinsic hosting capacity'!$L17, 'Feeder inputs'!$L16, 0))</f>
        <v>0</v>
      </c>
      <c r="Z62">
        <f>IF(SUM($C62:Y62)&lt;'Feeder inputs'!$K16, IF(Z40&gt;='Intrinsic hosting capacity'!$G17, 'Feeder inputs'!$K16, 0), IF(Z40&gt;'Intrinsic hosting capacity'!$L17, 'Feeder inputs'!$L16, 0))</f>
        <v>0</v>
      </c>
      <c r="AA62">
        <f>IF(SUM($C62:Z62)&lt;'Feeder inputs'!$K16, IF(AA40&gt;='Intrinsic hosting capacity'!$G17, 'Feeder inputs'!$K16, 0), IF(AA40&gt;'Intrinsic hosting capacity'!$L17, 'Feeder inputs'!$L16, 0))</f>
        <v>0</v>
      </c>
      <c r="AB62">
        <f>IF(SUM($C62:AA62)&lt;'Feeder inputs'!$K16, IF(AB40&gt;='Intrinsic hosting capacity'!$G17, 'Feeder inputs'!$K16, 0), IF(AB40&gt;'Intrinsic hosting capacity'!$L17, 'Feeder inputs'!$L16, 0))</f>
        <v>0</v>
      </c>
      <c r="AC62">
        <f>IF(SUM($C62:AB62)&lt;'Feeder inputs'!$K16, IF(AC40&gt;='Intrinsic hosting capacity'!$G17, 'Feeder inputs'!$K16, 0), IF(AC40&gt;'Intrinsic hosting capacity'!$L17, 'Feeder inputs'!$L16, 0))</f>
        <v>0</v>
      </c>
      <c r="AD62">
        <f>IF(SUM($C62:AC62)&lt;'Feeder inputs'!$K16, IF(AD40&gt;='Intrinsic hosting capacity'!$G17, 'Feeder inputs'!$K16, 0), IF(AD40&gt;'Intrinsic hosting capacity'!$L17, 'Feeder inputs'!$L16, 0))</f>
        <v>0</v>
      </c>
      <c r="AE62">
        <f>IF(SUM($C62:AD62)&lt;'Feeder inputs'!$K16, IF(AE40&gt;='Intrinsic hosting capacity'!$G17, 'Feeder inputs'!$K16, 0), IF(AE40&gt;'Intrinsic hosting capacity'!$L17, 'Feeder inputs'!$L16, 0))</f>
        <v>0</v>
      </c>
      <c r="AF62" s="30">
        <f>IF(SUM($C62:AE62)&lt;'Feeder inputs'!$K16, IF(AF40&gt;='Intrinsic hosting capacity'!$G17, 'Feeder inputs'!$K16, 0), IF(AF40&gt;'Intrinsic hosting capacity'!$L17, 'Feeder inputs'!$L16, 0))</f>
        <v>0</v>
      </c>
    </row>
    <row r="63" spans="2:32" x14ac:dyDescent="0.35">
      <c r="B63" s="33" t="s">
        <v>27</v>
      </c>
      <c r="C63" t="s">
        <v>119</v>
      </c>
      <c r="D63">
        <f>IF(SUM($C63:C63)&lt;'Feeder inputs'!$K17, IF(D41&gt;='Intrinsic hosting capacity'!$G18, 'Feeder inputs'!$K17, 0), IF(D41&gt;'Intrinsic hosting capacity'!$L18, 'Feeder inputs'!$L17, 0))</f>
        <v>150000</v>
      </c>
      <c r="E63">
        <f>IF(SUM($C63:D63)&lt;'Feeder inputs'!$K17, IF(E41&gt;='Intrinsic hosting capacity'!$G18, 'Feeder inputs'!$K17, 0), IF(E41&gt;'Intrinsic hosting capacity'!$L18, 'Feeder inputs'!$L17, 0))</f>
        <v>0</v>
      </c>
      <c r="F63">
        <f>IF(SUM($C63:E63)&lt;'Feeder inputs'!$K17, IF(F41&gt;='Intrinsic hosting capacity'!$G18, 'Feeder inputs'!$K17, 0), IF(F41&gt;'Intrinsic hosting capacity'!$L18, 'Feeder inputs'!$L17, 0))</f>
        <v>0</v>
      </c>
      <c r="G63">
        <f>IF(SUM($C63:F63)&lt;'Feeder inputs'!$K17, IF(G41&gt;='Intrinsic hosting capacity'!$G18, 'Feeder inputs'!$K17, 0), IF(G41&gt;'Intrinsic hosting capacity'!$L18, 'Feeder inputs'!$L17, 0))</f>
        <v>0</v>
      </c>
      <c r="H63">
        <f>IF(SUM($C63:G63)&lt;'Feeder inputs'!$K17, IF(H41&gt;='Intrinsic hosting capacity'!$G18, 'Feeder inputs'!$K17, 0), IF(H41&gt;'Intrinsic hosting capacity'!$L18, 'Feeder inputs'!$L17, 0))</f>
        <v>0</v>
      </c>
      <c r="I63">
        <f>IF(SUM($C63:H63)&lt;'Feeder inputs'!$K17, IF(I41&gt;='Intrinsic hosting capacity'!$G18, 'Feeder inputs'!$K17, 0), IF(I41&gt;'Intrinsic hosting capacity'!$L18, 'Feeder inputs'!$L17, 0))</f>
        <v>0</v>
      </c>
      <c r="J63">
        <f>IF(SUM($C63:I63)&lt;'Feeder inputs'!$K17, IF(J41&gt;='Intrinsic hosting capacity'!$G18, 'Feeder inputs'!$K17, 0), IF(J41&gt;'Intrinsic hosting capacity'!$L18, 'Feeder inputs'!$L17, 0))</f>
        <v>0</v>
      </c>
      <c r="K63">
        <f>IF(SUM($C63:J63)&lt;'Feeder inputs'!$K17, IF(K41&gt;='Intrinsic hosting capacity'!$G18, 'Feeder inputs'!$K17, 0), IF(K41&gt;'Intrinsic hosting capacity'!$L18, 'Feeder inputs'!$L17, 0))</f>
        <v>0</v>
      </c>
      <c r="L63">
        <f>IF(SUM($C63:K63)&lt;'Feeder inputs'!$K17, IF(L41&gt;='Intrinsic hosting capacity'!$G18, 'Feeder inputs'!$K17, 0), IF(L41&gt;'Intrinsic hosting capacity'!$L18, 'Feeder inputs'!$L17, 0))</f>
        <v>0</v>
      </c>
      <c r="M63">
        <f>IF(SUM($C63:L63)&lt;'Feeder inputs'!$K17, IF(M41&gt;='Intrinsic hosting capacity'!$G18, 'Feeder inputs'!$K17, 0), IF(M41&gt;'Intrinsic hosting capacity'!$L18, 'Feeder inputs'!$L17, 0))</f>
        <v>0</v>
      </c>
      <c r="N63">
        <f>IF(SUM($C63:M63)&lt;'Feeder inputs'!$K17, IF(N41&gt;='Intrinsic hosting capacity'!$G18, 'Feeder inputs'!$K17, 0), IF(N41&gt;'Intrinsic hosting capacity'!$L18, 'Feeder inputs'!$L17, 0))</f>
        <v>0</v>
      </c>
      <c r="O63">
        <f>IF(SUM($C63:N63)&lt;'Feeder inputs'!$K17, IF(O41&gt;='Intrinsic hosting capacity'!$G18, 'Feeder inputs'!$K17, 0), IF(O41&gt;'Intrinsic hosting capacity'!$L18, 'Feeder inputs'!$L17, 0))</f>
        <v>0</v>
      </c>
      <c r="P63">
        <f>IF(SUM($C63:O63)&lt;'Feeder inputs'!$K17, IF(P41&gt;='Intrinsic hosting capacity'!$G18, 'Feeder inputs'!$K17, 0), IF(P41&gt;'Intrinsic hosting capacity'!$L18, 'Feeder inputs'!$L17, 0))</f>
        <v>0</v>
      </c>
      <c r="Q63">
        <f>IF(SUM($C63:P63)&lt;'Feeder inputs'!$K17, IF(Q41&gt;='Intrinsic hosting capacity'!$G18, 'Feeder inputs'!$K17, 0), IF(Q41&gt;'Intrinsic hosting capacity'!$L18, 'Feeder inputs'!$L17, 0))</f>
        <v>0</v>
      </c>
      <c r="R63">
        <f>IF(SUM($C63:Q63)&lt;'Feeder inputs'!$K17, IF(R41&gt;='Intrinsic hosting capacity'!$G18, 'Feeder inputs'!$K17, 0), IF(R41&gt;'Intrinsic hosting capacity'!$L18, 'Feeder inputs'!$L17, 0))</f>
        <v>0</v>
      </c>
      <c r="S63">
        <f>IF(SUM($C63:R63)&lt;'Feeder inputs'!$K17, IF(S41&gt;='Intrinsic hosting capacity'!$G18, 'Feeder inputs'!$K17, 0), IF(S41&gt;'Intrinsic hosting capacity'!$L18, 'Feeder inputs'!$L17, 0))</f>
        <v>0</v>
      </c>
      <c r="T63">
        <f>IF(SUM($C63:S63)&lt;'Feeder inputs'!$K17, IF(T41&gt;='Intrinsic hosting capacity'!$G18, 'Feeder inputs'!$K17, 0), IF(T41&gt;'Intrinsic hosting capacity'!$L18, 'Feeder inputs'!$L17, 0))</f>
        <v>0</v>
      </c>
      <c r="U63">
        <f>IF(SUM($C63:T63)&lt;'Feeder inputs'!$K17, IF(U41&gt;='Intrinsic hosting capacity'!$G18, 'Feeder inputs'!$K17, 0), IF(U41&gt;'Intrinsic hosting capacity'!$L18, 'Feeder inputs'!$L17, 0))</f>
        <v>0</v>
      </c>
      <c r="V63">
        <f>IF(SUM($C63:U63)&lt;'Feeder inputs'!$K17, IF(V41&gt;='Intrinsic hosting capacity'!$G18, 'Feeder inputs'!$K17, 0), IF(V41&gt;'Intrinsic hosting capacity'!$L18, 'Feeder inputs'!$L17, 0))</f>
        <v>0</v>
      </c>
      <c r="W63">
        <f>IF(SUM($C63:V63)&lt;'Feeder inputs'!$K17, IF(W41&gt;='Intrinsic hosting capacity'!$G18, 'Feeder inputs'!$K17, 0), IF(W41&gt;'Intrinsic hosting capacity'!$L18, 'Feeder inputs'!$L17, 0))</f>
        <v>0</v>
      </c>
      <c r="X63">
        <f>IF(SUM($C63:W63)&lt;'Feeder inputs'!$K17, IF(X41&gt;='Intrinsic hosting capacity'!$G18, 'Feeder inputs'!$K17, 0), IF(X41&gt;'Intrinsic hosting capacity'!$L18, 'Feeder inputs'!$L17, 0))</f>
        <v>0</v>
      </c>
      <c r="Y63">
        <f>IF(SUM($C63:X63)&lt;'Feeder inputs'!$K17, IF(Y41&gt;='Intrinsic hosting capacity'!$G18, 'Feeder inputs'!$K17, 0), IF(Y41&gt;'Intrinsic hosting capacity'!$L18, 'Feeder inputs'!$L17, 0))</f>
        <v>0</v>
      </c>
      <c r="Z63">
        <f>IF(SUM($C63:Y63)&lt;'Feeder inputs'!$K17, IF(Z41&gt;='Intrinsic hosting capacity'!$G18, 'Feeder inputs'!$K17, 0), IF(Z41&gt;'Intrinsic hosting capacity'!$L18, 'Feeder inputs'!$L17, 0))</f>
        <v>0</v>
      </c>
      <c r="AA63">
        <f>IF(SUM($C63:Z63)&lt;'Feeder inputs'!$K17, IF(AA41&gt;='Intrinsic hosting capacity'!$G18, 'Feeder inputs'!$K17, 0), IF(AA41&gt;'Intrinsic hosting capacity'!$L18, 'Feeder inputs'!$L17, 0))</f>
        <v>0</v>
      </c>
      <c r="AB63">
        <f>IF(SUM($C63:AA63)&lt;'Feeder inputs'!$K17, IF(AB41&gt;='Intrinsic hosting capacity'!$G18, 'Feeder inputs'!$K17, 0), IF(AB41&gt;'Intrinsic hosting capacity'!$L18, 'Feeder inputs'!$L17, 0))</f>
        <v>0</v>
      </c>
      <c r="AC63">
        <f>IF(SUM($C63:AB63)&lt;'Feeder inputs'!$K17, IF(AC41&gt;='Intrinsic hosting capacity'!$G18, 'Feeder inputs'!$K17, 0), IF(AC41&gt;'Intrinsic hosting capacity'!$L18, 'Feeder inputs'!$L17, 0))</f>
        <v>0</v>
      </c>
      <c r="AD63">
        <f>IF(SUM($C63:AC63)&lt;'Feeder inputs'!$K17, IF(AD41&gt;='Intrinsic hosting capacity'!$G18, 'Feeder inputs'!$K17, 0), IF(AD41&gt;'Intrinsic hosting capacity'!$L18, 'Feeder inputs'!$L17, 0))</f>
        <v>0</v>
      </c>
      <c r="AE63">
        <f>IF(SUM($C63:AD63)&lt;'Feeder inputs'!$K17, IF(AE41&gt;='Intrinsic hosting capacity'!$G18, 'Feeder inputs'!$K17, 0), IF(AE41&gt;'Intrinsic hosting capacity'!$L18, 'Feeder inputs'!$L17, 0))</f>
        <v>0</v>
      </c>
      <c r="AF63" s="30">
        <f>IF(SUM($C63:AE63)&lt;'Feeder inputs'!$K17, IF(AF41&gt;='Intrinsic hosting capacity'!$G18, 'Feeder inputs'!$K17, 0), IF(AF41&gt;'Intrinsic hosting capacity'!$L18, 'Feeder inputs'!$L17, 0))</f>
        <v>0</v>
      </c>
    </row>
    <row r="64" spans="2:32" x14ac:dyDescent="0.35">
      <c r="B64" s="33" t="s">
        <v>28</v>
      </c>
      <c r="C64" t="s">
        <v>119</v>
      </c>
      <c r="D64">
        <f>IF(SUM($C64:C64)&lt;'Feeder inputs'!$K18, IF(D42&gt;='Intrinsic hosting capacity'!$G19, 'Feeder inputs'!$K18, 0), IF(D42&gt;'Intrinsic hosting capacity'!$L19, 'Feeder inputs'!$L18, 0))</f>
        <v>0</v>
      </c>
      <c r="E64">
        <f>IF(SUM($C64:D64)&lt;'Feeder inputs'!$K18, IF(E42&gt;='Intrinsic hosting capacity'!$G19, 'Feeder inputs'!$K18, 0), IF(E42&gt;'Intrinsic hosting capacity'!$L19, 'Feeder inputs'!$L18, 0))</f>
        <v>0</v>
      </c>
      <c r="F64">
        <f>IF(SUM($C64:E64)&lt;'Feeder inputs'!$K18, IF(F42&gt;='Intrinsic hosting capacity'!$G19, 'Feeder inputs'!$K18, 0), IF(F42&gt;'Intrinsic hosting capacity'!$L19, 'Feeder inputs'!$L18, 0))</f>
        <v>0</v>
      </c>
      <c r="G64">
        <f>IF(SUM($C64:F64)&lt;'Feeder inputs'!$K18, IF(G42&gt;='Intrinsic hosting capacity'!$G19, 'Feeder inputs'!$K18, 0), IF(G42&gt;'Intrinsic hosting capacity'!$L19, 'Feeder inputs'!$L18, 0))</f>
        <v>0</v>
      </c>
      <c r="H64">
        <f>IF(SUM($C64:G64)&lt;'Feeder inputs'!$K18, IF(H42&gt;='Intrinsic hosting capacity'!$G19, 'Feeder inputs'!$K18, 0), IF(H42&gt;'Intrinsic hosting capacity'!$L19, 'Feeder inputs'!$L18, 0))</f>
        <v>0</v>
      </c>
      <c r="I64">
        <f>IF(SUM($C64:H64)&lt;'Feeder inputs'!$K18, IF(I42&gt;='Intrinsic hosting capacity'!$G19, 'Feeder inputs'!$K18, 0), IF(I42&gt;'Intrinsic hosting capacity'!$L19, 'Feeder inputs'!$L18, 0))</f>
        <v>0</v>
      </c>
      <c r="J64">
        <f>IF(SUM($C64:I64)&lt;'Feeder inputs'!$K18, IF(J42&gt;='Intrinsic hosting capacity'!$G19, 'Feeder inputs'!$K18, 0), IF(J42&gt;'Intrinsic hosting capacity'!$L19, 'Feeder inputs'!$L18, 0))</f>
        <v>0</v>
      </c>
      <c r="K64">
        <f>IF(SUM($C64:J64)&lt;'Feeder inputs'!$K18, IF(K42&gt;='Intrinsic hosting capacity'!$G19, 'Feeder inputs'!$K18, 0), IF(K42&gt;'Intrinsic hosting capacity'!$L19, 'Feeder inputs'!$L18, 0))</f>
        <v>0</v>
      </c>
      <c r="L64">
        <f>IF(SUM($C64:K64)&lt;'Feeder inputs'!$K18, IF(L42&gt;='Intrinsic hosting capacity'!$G19, 'Feeder inputs'!$K18, 0), IF(L42&gt;'Intrinsic hosting capacity'!$L19, 'Feeder inputs'!$L18, 0))</f>
        <v>0</v>
      </c>
      <c r="M64">
        <f>IF(SUM($C64:L64)&lt;'Feeder inputs'!$K18, IF(M42&gt;='Intrinsic hosting capacity'!$G19, 'Feeder inputs'!$K18, 0), IF(M42&gt;'Intrinsic hosting capacity'!$L19, 'Feeder inputs'!$L18, 0))</f>
        <v>0</v>
      </c>
      <c r="N64">
        <f>IF(SUM($C64:M64)&lt;'Feeder inputs'!$K18, IF(N42&gt;='Intrinsic hosting capacity'!$G19, 'Feeder inputs'!$K18, 0), IF(N42&gt;'Intrinsic hosting capacity'!$L19, 'Feeder inputs'!$L18, 0))</f>
        <v>0</v>
      </c>
      <c r="O64">
        <f>IF(SUM($C64:N64)&lt;'Feeder inputs'!$K18, IF(O42&gt;='Intrinsic hosting capacity'!$G19, 'Feeder inputs'!$K18, 0), IF(O42&gt;'Intrinsic hosting capacity'!$L19, 'Feeder inputs'!$L18, 0))</f>
        <v>0</v>
      </c>
      <c r="P64">
        <f>IF(SUM($C64:O64)&lt;'Feeder inputs'!$K18, IF(P42&gt;='Intrinsic hosting capacity'!$G19, 'Feeder inputs'!$K18, 0), IF(P42&gt;'Intrinsic hosting capacity'!$L19, 'Feeder inputs'!$L18, 0))</f>
        <v>0</v>
      </c>
      <c r="Q64">
        <f>IF(SUM($C64:P64)&lt;'Feeder inputs'!$K18, IF(Q42&gt;='Intrinsic hosting capacity'!$G19, 'Feeder inputs'!$K18, 0), IF(Q42&gt;'Intrinsic hosting capacity'!$L19, 'Feeder inputs'!$L18, 0))</f>
        <v>0</v>
      </c>
      <c r="R64">
        <f>IF(SUM($C64:Q64)&lt;'Feeder inputs'!$K18, IF(R42&gt;='Intrinsic hosting capacity'!$G19, 'Feeder inputs'!$K18, 0), IF(R42&gt;'Intrinsic hosting capacity'!$L19, 'Feeder inputs'!$L18, 0))</f>
        <v>0</v>
      </c>
      <c r="S64">
        <f>IF(SUM($C64:R64)&lt;'Feeder inputs'!$K18, IF(S42&gt;='Intrinsic hosting capacity'!$G19, 'Feeder inputs'!$K18, 0), IF(S42&gt;'Intrinsic hosting capacity'!$L19, 'Feeder inputs'!$L18, 0))</f>
        <v>0</v>
      </c>
      <c r="T64">
        <f>IF(SUM($C64:S64)&lt;'Feeder inputs'!$K18, IF(T42&gt;='Intrinsic hosting capacity'!$G19, 'Feeder inputs'!$K18, 0), IF(T42&gt;'Intrinsic hosting capacity'!$L19, 'Feeder inputs'!$L18, 0))</f>
        <v>0</v>
      </c>
      <c r="U64">
        <f>IF(SUM($C64:T64)&lt;'Feeder inputs'!$K18, IF(U42&gt;='Intrinsic hosting capacity'!$G19, 'Feeder inputs'!$K18, 0), IF(U42&gt;'Intrinsic hosting capacity'!$L19, 'Feeder inputs'!$L18, 0))</f>
        <v>0</v>
      </c>
      <c r="V64">
        <f>IF(SUM($C64:U64)&lt;'Feeder inputs'!$K18, IF(V42&gt;='Intrinsic hosting capacity'!$G19, 'Feeder inputs'!$K18, 0), IF(V42&gt;'Intrinsic hosting capacity'!$L19, 'Feeder inputs'!$L18, 0))</f>
        <v>0</v>
      </c>
      <c r="W64">
        <f>IF(SUM($C64:V64)&lt;'Feeder inputs'!$K18, IF(W42&gt;='Intrinsic hosting capacity'!$G19, 'Feeder inputs'!$K18, 0), IF(W42&gt;'Intrinsic hosting capacity'!$L19, 'Feeder inputs'!$L18, 0))</f>
        <v>0</v>
      </c>
      <c r="X64">
        <f>IF(SUM($C64:W64)&lt;'Feeder inputs'!$K18, IF(X42&gt;='Intrinsic hosting capacity'!$G19, 'Feeder inputs'!$K18, 0), IF(X42&gt;'Intrinsic hosting capacity'!$L19, 'Feeder inputs'!$L18, 0))</f>
        <v>0</v>
      </c>
      <c r="Y64">
        <f>IF(SUM($C64:X64)&lt;'Feeder inputs'!$K18, IF(Y42&gt;='Intrinsic hosting capacity'!$G19, 'Feeder inputs'!$K18, 0), IF(Y42&gt;'Intrinsic hosting capacity'!$L19, 'Feeder inputs'!$L18, 0))</f>
        <v>0</v>
      </c>
      <c r="Z64">
        <f>IF(SUM($C64:Y64)&lt;'Feeder inputs'!$K18, IF(Z42&gt;='Intrinsic hosting capacity'!$G19, 'Feeder inputs'!$K18, 0), IF(Z42&gt;'Intrinsic hosting capacity'!$L19, 'Feeder inputs'!$L18, 0))</f>
        <v>0</v>
      </c>
      <c r="AA64">
        <f>IF(SUM($C64:Z64)&lt;'Feeder inputs'!$K18, IF(AA42&gt;='Intrinsic hosting capacity'!$G19, 'Feeder inputs'!$K18, 0), IF(AA42&gt;'Intrinsic hosting capacity'!$L19, 'Feeder inputs'!$L18, 0))</f>
        <v>0</v>
      </c>
      <c r="AB64">
        <f>IF(SUM($C64:AA64)&lt;'Feeder inputs'!$K18, IF(AB42&gt;='Intrinsic hosting capacity'!$G19, 'Feeder inputs'!$K18, 0), IF(AB42&gt;'Intrinsic hosting capacity'!$L19, 'Feeder inputs'!$L18, 0))</f>
        <v>0</v>
      </c>
      <c r="AC64">
        <f>IF(SUM($C64:AB64)&lt;'Feeder inputs'!$K18, IF(AC42&gt;='Intrinsic hosting capacity'!$G19, 'Feeder inputs'!$K18, 0), IF(AC42&gt;'Intrinsic hosting capacity'!$L19, 'Feeder inputs'!$L18, 0))</f>
        <v>0</v>
      </c>
      <c r="AD64">
        <f>IF(SUM($C64:AC64)&lt;'Feeder inputs'!$K18, IF(AD42&gt;='Intrinsic hosting capacity'!$G19, 'Feeder inputs'!$K18, 0), IF(AD42&gt;'Intrinsic hosting capacity'!$L19, 'Feeder inputs'!$L18, 0))</f>
        <v>0</v>
      </c>
      <c r="AE64">
        <f>IF(SUM($C64:AD64)&lt;'Feeder inputs'!$K18, IF(AE42&gt;='Intrinsic hosting capacity'!$G19, 'Feeder inputs'!$K18, 0), IF(AE42&gt;'Intrinsic hosting capacity'!$L19, 'Feeder inputs'!$L18, 0))</f>
        <v>0</v>
      </c>
      <c r="AF64" s="30">
        <f>IF(SUM($C64:AE64)&lt;'Feeder inputs'!$K18, IF(AF42&gt;='Intrinsic hosting capacity'!$G19, 'Feeder inputs'!$K18, 0), IF(AF42&gt;'Intrinsic hosting capacity'!$L19, 'Feeder inputs'!$L18, 0))</f>
        <v>0</v>
      </c>
    </row>
    <row r="65" spans="2:32" x14ac:dyDescent="0.35">
      <c r="B65" s="33" t="s">
        <v>29</v>
      </c>
      <c r="C65" t="s">
        <v>119</v>
      </c>
      <c r="D65">
        <f>IF(SUM($C65:C65)&lt;'Feeder inputs'!$K19, IF(D43&gt;='Intrinsic hosting capacity'!$G20, 'Feeder inputs'!$K19, 0), IF(D43&gt;'Intrinsic hosting capacity'!$L20, 'Feeder inputs'!$L19, 0))</f>
        <v>0</v>
      </c>
      <c r="E65">
        <f>IF(SUM($C65:D65)&lt;'Feeder inputs'!$K19, IF(E43&gt;='Intrinsic hosting capacity'!$G20, 'Feeder inputs'!$K19, 0), IF(E43&gt;'Intrinsic hosting capacity'!$L20, 'Feeder inputs'!$L19, 0))</f>
        <v>0</v>
      </c>
      <c r="F65">
        <f>IF(SUM($C65:E65)&lt;'Feeder inputs'!$K19, IF(F43&gt;='Intrinsic hosting capacity'!$G20, 'Feeder inputs'!$K19, 0), IF(F43&gt;'Intrinsic hosting capacity'!$L20, 'Feeder inputs'!$L19, 0))</f>
        <v>0</v>
      </c>
      <c r="G65">
        <f>IF(SUM($C65:F65)&lt;'Feeder inputs'!$K19, IF(G43&gt;='Intrinsic hosting capacity'!$G20, 'Feeder inputs'!$K19, 0), IF(G43&gt;'Intrinsic hosting capacity'!$L20, 'Feeder inputs'!$L19, 0))</f>
        <v>0</v>
      </c>
      <c r="H65">
        <f>IF(SUM($C65:G65)&lt;'Feeder inputs'!$K19, IF(H43&gt;='Intrinsic hosting capacity'!$G20, 'Feeder inputs'!$K19, 0), IF(H43&gt;'Intrinsic hosting capacity'!$L20, 'Feeder inputs'!$L19, 0))</f>
        <v>0</v>
      </c>
      <c r="I65">
        <f>IF(SUM($C65:H65)&lt;'Feeder inputs'!$K19, IF(I43&gt;='Intrinsic hosting capacity'!$G20, 'Feeder inputs'!$K19, 0), IF(I43&gt;'Intrinsic hosting capacity'!$L20, 'Feeder inputs'!$L19, 0))</f>
        <v>0</v>
      </c>
      <c r="J65">
        <f>IF(SUM($C65:I65)&lt;'Feeder inputs'!$K19, IF(J43&gt;='Intrinsic hosting capacity'!$G20, 'Feeder inputs'!$K19, 0), IF(J43&gt;'Intrinsic hosting capacity'!$L20, 'Feeder inputs'!$L19, 0))</f>
        <v>0</v>
      </c>
      <c r="K65">
        <f>IF(SUM($C65:J65)&lt;'Feeder inputs'!$K19, IF(K43&gt;='Intrinsic hosting capacity'!$G20, 'Feeder inputs'!$K19, 0), IF(K43&gt;'Intrinsic hosting capacity'!$L20, 'Feeder inputs'!$L19, 0))</f>
        <v>0</v>
      </c>
      <c r="L65">
        <f>IF(SUM($C65:K65)&lt;'Feeder inputs'!$K19, IF(L43&gt;='Intrinsic hosting capacity'!$G20, 'Feeder inputs'!$K19, 0), IF(L43&gt;'Intrinsic hosting capacity'!$L20, 'Feeder inputs'!$L19, 0))</f>
        <v>0</v>
      </c>
      <c r="M65">
        <f>IF(SUM($C65:L65)&lt;'Feeder inputs'!$K19, IF(M43&gt;='Intrinsic hosting capacity'!$G20, 'Feeder inputs'!$K19, 0), IF(M43&gt;'Intrinsic hosting capacity'!$L20, 'Feeder inputs'!$L19, 0))</f>
        <v>0</v>
      </c>
      <c r="N65">
        <f>IF(SUM($C65:M65)&lt;'Feeder inputs'!$K19, IF(N43&gt;='Intrinsic hosting capacity'!$G20, 'Feeder inputs'!$K19, 0), IF(N43&gt;'Intrinsic hosting capacity'!$L20, 'Feeder inputs'!$L19, 0))</f>
        <v>0</v>
      </c>
      <c r="O65">
        <f>IF(SUM($C65:N65)&lt;'Feeder inputs'!$K19, IF(O43&gt;='Intrinsic hosting capacity'!$G20, 'Feeder inputs'!$K19, 0), IF(O43&gt;'Intrinsic hosting capacity'!$L20, 'Feeder inputs'!$L19, 0))</f>
        <v>40000</v>
      </c>
      <c r="P65">
        <f>IF(SUM($C65:O65)&lt;'Feeder inputs'!$K19, IF(P43&gt;='Intrinsic hosting capacity'!$G20, 'Feeder inputs'!$K19, 0), IF(P43&gt;'Intrinsic hosting capacity'!$L20, 'Feeder inputs'!$L19, 0))</f>
        <v>0</v>
      </c>
      <c r="Q65">
        <f>IF(SUM($C65:P65)&lt;'Feeder inputs'!$K19, IF(Q43&gt;='Intrinsic hosting capacity'!$G20, 'Feeder inputs'!$K19, 0), IF(Q43&gt;'Intrinsic hosting capacity'!$L20, 'Feeder inputs'!$L19, 0))</f>
        <v>0</v>
      </c>
      <c r="R65">
        <f>IF(SUM($C65:Q65)&lt;'Feeder inputs'!$K19, IF(R43&gt;='Intrinsic hosting capacity'!$G20, 'Feeder inputs'!$K19, 0), IF(R43&gt;'Intrinsic hosting capacity'!$L20, 'Feeder inputs'!$L19, 0))</f>
        <v>0</v>
      </c>
      <c r="S65">
        <f>IF(SUM($C65:R65)&lt;'Feeder inputs'!$K19, IF(S43&gt;='Intrinsic hosting capacity'!$G20, 'Feeder inputs'!$K19, 0), IF(S43&gt;'Intrinsic hosting capacity'!$L20, 'Feeder inputs'!$L19, 0))</f>
        <v>0</v>
      </c>
      <c r="T65">
        <f>IF(SUM($C65:S65)&lt;'Feeder inputs'!$K19, IF(T43&gt;='Intrinsic hosting capacity'!$G20, 'Feeder inputs'!$K19, 0), IF(T43&gt;'Intrinsic hosting capacity'!$L20, 'Feeder inputs'!$L19, 0))</f>
        <v>0</v>
      </c>
      <c r="U65">
        <f>IF(SUM($C65:T65)&lt;'Feeder inputs'!$K19, IF(U43&gt;='Intrinsic hosting capacity'!$G20, 'Feeder inputs'!$K19, 0), IF(U43&gt;'Intrinsic hosting capacity'!$L20, 'Feeder inputs'!$L19, 0))</f>
        <v>0</v>
      </c>
      <c r="V65">
        <f>IF(SUM($C65:U65)&lt;'Feeder inputs'!$K19, IF(V43&gt;='Intrinsic hosting capacity'!$G20, 'Feeder inputs'!$K19, 0), IF(V43&gt;'Intrinsic hosting capacity'!$L20, 'Feeder inputs'!$L19, 0))</f>
        <v>0</v>
      </c>
      <c r="W65">
        <f>IF(SUM($C65:V65)&lt;'Feeder inputs'!$K19, IF(W43&gt;='Intrinsic hosting capacity'!$G20, 'Feeder inputs'!$K19, 0), IF(W43&gt;'Intrinsic hosting capacity'!$L20, 'Feeder inputs'!$L19, 0))</f>
        <v>0</v>
      </c>
      <c r="X65">
        <f>IF(SUM($C65:W65)&lt;'Feeder inputs'!$K19, IF(X43&gt;='Intrinsic hosting capacity'!$G20, 'Feeder inputs'!$K19, 0), IF(X43&gt;'Intrinsic hosting capacity'!$L20, 'Feeder inputs'!$L19, 0))</f>
        <v>0</v>
      </c>
      <c r="Y65">
        <f>IF(SUM($C65:X65)&lt;'Feeder inputs'!$K19, IF(Y43&gt;='Intrinsic hosting capacity'!$G20, 'Feeder inputs'!$K19, 0), IF(Y43&gt;'Intrinsic hosting capacity'!$L20, 'Feeder inputs'!$L19, 0))</f>
        <v>0</v>
      </c>
      <c r="Z65">
        <f>IF(SUM($C65:Y65)&lt;'Feeder inputs'!$K19, IF(Z43&gt;='Intrinsic hosting capacity'!$G20, 'Feeder inputs'!$K19, 0), IF(Z43&gt;'Intrinsic hosting capacity'!$L20, 'Feeder inputs'!$L19, 0))</f>
        <v>0</v>
      </c>
      <c r="AA65">
        <f>IF(SUM($C65:Z65)&lt;'Feeder inputs'!$K19, IF(AA43&gt;='Intrinsic hosting capacity'!$G20, 'Feeder inputs'!$K19, 0), IF(AA43&gt;'Intrinsic hosting capacity'!$L20, 'Feeder inputs'!$L19, 0))</f>
        <v>0</v>
      </c>
      <c r="AB65">
        <f>IF(SUM($C65:AA65)&lt;'Feeder inputs'!$K19, IF(AB43&gt;='Intrinsic hosting capacity'!$G20, 'Feeder inputs'!$K19, 0), IF(AB43&gt;'Intrinsic hosting capacity'!$L20, 'Feeder inputs'!$L19, 0))</f>
        <v>0</v>
      </c>
      <c r="AC65">
        <f>IF(SUM($C65:AB65)&lt;'Feeder inputs'!$K19, IF(AC43&gt;='Intrinsic hosting capacity'!$G20, 'Feeder inputs'!$K19, 0), IF(AC43&gt;'Intrinsic hosting capacity'!$L20, 'Feeder inputs'!$L19, 0))</f>
        <v>0</v>
      </c>
      <c r="AD65">
        <f>IF(SUM($C65:AC65)&lt;'Feeder inputs'!$K19, IF(AD43&gt;='Intrinsic hosting capacity'!$G20, 'Feeder inputs'!$K19, 0), IF(AD43&gt;'Intrinsic hosting capacity'!$L20, 'Feeder inputs'!$L19, 0))</f>
        <v>0</v>
      </c>
      <c r="AE65">
        <f>IF(SUM($C65:AD65)&lt;'Feeder inputs'!$K19, IF(AE43&gt;='Intrinsic hosting capacity'!$G20, 'Feeder inputs'!$K19, 0), IF(AE43&gt;'Intrinsic hosting capacity'!$L20, 'Feeder inputs'!$L19, 0))</f>
        <v>0</v>
      </c>
      <c r="AF65" s="30">
        <f>IF(SUM($C65:AE65)&lt;'Feeder inputs'!$K19, IF(AF43&gt;='Intrinsic hosting capacity'!$G20, 'Feeder inputs'!$K19, 0), IF(AF43&gt;'Intrinsic hosting capacity'!$L20, 'Feeder inputs'!$L19, 0))</f>
        <v>0</v>
      </c>
    </row>
    <row r="66" spans="2:32" ht="15" thickBot="1" x14ac:dyDescent="0.4">
      <c r="B66" s="35" t="s">
        <v>116</v>
      </c>
      <c r="C66" t="s">
        <v>119</v>
      </c>
      <c r="D66" s="36">
        <f>SUM(D48:D65)</f>
        <v>150000</v>
      </c>
      <c r="E66" s="36">
        <f t="shared" ref="E66:AF66" si="9">SUM(E48:E65)</f>
        <v>165000</v>
      </c>
      <c r="F66" s="36">
        <f t="shared" si="9"/>
        <v>0</v>
      </c>
      <c r="G66" s="36">
        <f t="shared" si="9"/>
        <v>165000</v>
      </c>
      <c r="H66" s="36">
        <f t="shared" si="9"/>
        <v>0</v>
      </c>
      <c r="I66" s="36">
        <f t="shared" si="9"/>
        <v>0</v>
      </c>
      <c r="J66" s="36">
        <f t="shared" si="9"/>
        <v>0</v>
      </c>
      <c r="K66" s="36">
        <f t="shared" si="9"/>
        <v>0</v>
      </c>
      <c r="L66" s="36">
        <f t="shared" si="9"/>
        <v>0</v>
      </c>
      <c r="M66" s="36">
        <f t="shared" si="9"/>
        <v>0</v>
      </c>
      <c r="N66" s="36">
        <f t="shared" si="9"/>
        <v>125000</v>
      </c>
      <c r="O66" s="36">
        <f t="shared" si="9"/>
        <v>40000</v>
      </c>
      <c r="P66" s="36">
        <f t="shared" si="9"/>
        <v>0</v>
      </c>
      <c r="Q66" s="36">
        <f t="shared" si="9"/>
        <v>0</v>
      </c>
      <c r="R66" s="36">
        <f t="shared" si="9"/>
        <v>0</v>
      </c>
      <c r="S66" s="36">
        <f t="shared" si="9"/>
        <v>0</v>
      </c>
      <c r="T66" s="36">
        <f t="shared" si="9"/>
        <v>0</v>
      </c>
      <c r="U66" s="36">
        <f t="shared" si="9"/>
        <v>0</v>
      </c>
      <c r="V66" s="36">
        <f t="shared" si="9"/>
        <v>0</v>
      </c>
      <c r="W66" s="36">
        <f t="shared" si="9"/>
        <v>0</v>
      </c>
      <c r="X66" s="36">
        <f t="shared" si="9"/>
        <v>200000</v>
      </c>
      <c r="Y66" s="36">
        <f t="shared" si="9"/>
        <v>0</v>
      </c>
      <c r="Z66" s="36">
        <f t="shared" si="9"/>
        <v>0</v>
      </c>
      <c r="AA66" s="36">
        <f t="shared" si="9"/>
        <v>250000</v>
      </c>
      <c r="AB66" s="36">
        <f t="shared" si="9"/>
        <v>0</v>
      </c>
      <c r="AC66" s="36">
        <f t="shared" si="9"/>
        <v>0</v>
      </c>
      <c r="AD66" s="36">
        <f t="shared" si="9"/>
        <v>0</v>
      </c>
      <c r="AE66" s="36">
        <f t="shared" si="9"/>
        <v>0</v>
      </c>
      <c r="AF66" s="38">
        <f t="shared" si="9"/>
        <v>0</v>
      </c>
    </row>
    <row r="67" spans="2:32" ht="15" thickBot="1" x14ac:dyDescent="0.4">
      <c r="B67" s="23"/>
    </row>
    <row r="68" spans="2:32" ht="15" thickBot="1" x14ac:dyDescent="0.4">
      <c r="B68" s="25"/>
      <c r="C68" s="26"/>
      <c r="D68" s="26" t="s">
        <v>120</v>
      </c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8"/>
    </row>
    <row r="69" spans="2:32" x14ac:dyDescent="0.35">
      <c r="B69" s="29" t="s">
        <v>63</v>
      </c>
      <c r="D69">
        <v>2022</v>
      </c>
      <c r="E69">
        <f>D69+1</f>
        <v>2023</v>
      </c>
      <c r="F69">
        <f t="shared" ref="F69" si="10">E69+1</f>
        <v>2024</v>
      </c>
      <c r="G69">
        <f t="shared" ref="G69" si="11">F69+1</f>
        <v>2025</v>
      </c>
      <c r="H69">
        <f t="shared" ref="H69" si="12">G69+1</f>
        <v>2026</v>
      </c>
      <c r="I69">
        <f t="shared" ref="I69" si="13">H69+1</f>
        <v>2027</v>
      </c>
      <c r="J69">
        <f t="shared" ref="J69" si="14">I69+1</f>
        <v>2028</v>
      </c>
      <c r="K69">
        <f t="shared" ref="K69" si="15">J69+1</f>
        <v>2029</v>
      </c>
      <c r="L69">
        <f t="shared" ref="L69" si="16">K69+1</f>
        <v>2030</v>
      </c>
      <c r="M69">
        <f t="shared" ref="M69" si="17">L69+1</f>
        <v>2031</v>
      </c>
      <c r="N69">
        <f t="shared" ref="N69" si="18">M69+1</f>
        <v>2032</v>
      </c>
      <c r="O69">
        <f t="shared" ref="O69" si="19">N69+1</f>
        <v>2033</v>
      </c>
      <c r="P69">
        <f t="shared" ref="P69" si="20">O69+1</f>
        <v>2034</v>
      </c>
      <c r="Q69">
        <f t="shared" ref="Q69" si="21">P69+1</f>
        <v>2035</v>
      </c>
      <c r="R69">
        <f t="shared" ref="R69" si="22">Q69+1</f>
        <v>2036</v>
      </c>
      <c r="S69">
        <f t="shared" ref="S69" si="23">R69+1</f>
        <v>2037</v>
      </c>
      <c r="T69">
        <f t="shared" ref="T69" si="24">S69+1</f>
        <v>2038</v>
      </c>
      <c r="U69">
        <f t="shared" ref="U69" si="25">T69+1</f>
        <v>2039</v>
      </c>
      <c r="V69">
        <f t="shared" ref="V69" si="26">U69+1</f>
        <v>2040</v>
      </c>
      <c r="W69">
        <f t="shared" ref="W69" si="27">V69+1</f>
        <v>2041</v>
      </c>
      <c r="X69">
        <f t="shared" ref="X69" si="28">W69+1</f>
        <v>2042</v>
      </c>
      <c r="Y69">
        <f t="shared" ref="Y69" si="29">X69+1</f>
        <v>2043</v>
      </c>
      <c r="Z69">
        <f t="shared" ref="Z69" si="30">Y69+1</f>
        <v>2044</v>
      </c>
      <c r="AA69">
        <f t="shared" ref="AA69" si="31">Z69+1</f>
        <v>2045</v>
      </c>
      <c r="AB69">
        <f t="shared" ref="AB69" si="32">AA69+1</f>
        <v>2046</v>
      </c>
      <c r="AC69">
        <f t="shared" ref="AC69" si="33">AB69+1</f>
        <v>2047</v>
      </c>
      <c r="AD69">
        <f t="shared" ref="AD69" si="34">AC69+1</f>
        <v>2048</v>
      </c>
      <c r="AE69">
        <f t="shared" ref="AE69" si="35">AD69+1</f>
        <v>2049</v>
      </c>
      <c r="AF69" s="30">
        <f t="shared" ref="AF69" si="36">AE69+1</f>
        <v>2050</v>
      </c>
    </row>
    <row r="70" spans="2:32" x14ac:dyDescent="0.35">
      <c r="B70" s="31" t="s">
        <v>15</v>
      </c>
      <c r="C70" t="s">
        <v>119</v>
      </c>
      <c r="D70" s="55">
        <f>-PMT(Scenario!$E$3, Scenario!$E$4,D48)</f>
        <v>0</v>
      </c>
      <c r="E70" s="24">
        <f>-PMT(Scenario!$E$3, Scenario!$E$4,E48)</f>
        <v>0</v>
      </c>
      <c r="F70" s="24">
        <f>-PMT(Scenario!$E$3, Scenario!$E$4,F48)</f>
        <v>0</v>
      </c>
      <c r="G70" s="24">
        <f>-PMT(Scenario!$E$3, Scenario!$E$4,G48)</f>
        <v>0</v>
      </c>
      <c r="H70" s="24">
        <f>-PMT(Scenario!$E$3, Scenario!$E$4,H48)</f>
        <v>0</v>
      </c>
      <c r="I70" s="24">
        <f>-PMT(Scenario!$E$3, Scenario!$E$4,I48)</f>
        <v>0</v>
      </c>
      <c r="J70" s="24">
        <f>-PMT(Scenario!$E$3, Scenario!$E$4,J48)</f>
        <v>0</v>
      </c>
      <c r="K70" s="24">
        <f>-PMT(Scenario!$E$3, Scenario!$E$4,K48)</f>
        <v>0</v>
      </c>
      <c r="L70" s="24">
        <f>-PMT(Scenario!$E$3, Scenario!$E$4,L48)</f>
        <v>0</v>
      </c>
      <c r="M70" s="24">
        <f>-PMT(Scenario!$E$3, Scenario!$E$4,M48)</f>
        <v>0</v>
      </c>
      <c r="N70" s="24">
        <f>-PMT(Scenario!$E$3, Scenario!$E$4,N48)</f>
        <v>0</v>
      </c>
      <c r="O70" s="24">
        <f>-PMT(Scenario!$E$3, Scenario!$E$4,O48)</f>
        <v>0</v>
      </c>
      <c r="P70" s="24">
        <f>-PMT(Scenario!$E$3, Scenario!$E$4,P48)</f>
        <v>0</v>
      </c>
      <c r="Q70" s="24">
        <f>-PMT(Scenario!$E$3, Scenario!$E$4,Q48)</f>
        <v>0</v>
      </c>
      <c r="R70" s="24">
        <f>-PMT(Scenario!$E$3, Scenario!$E$4,R48)</f>
        <v>0</v>
      </c>
      <c r="S70" s="24">
        <f>-PMT(Scenario!$E$3, Scenario!$E$4,S48)</f>
        <v>0</v>
      </c>
      <c r="T70" s="24">
        <f>-PMT(Scenario!$E$3, Scenario!$E$4,T48)</f>
        <v>0</v>
      </c>
      <c r="U70" s="24">
        <f>-PMT(Scenario!$E$3, Scenario!$E$4,U48)</f>
        <v>0</v>
      </c>
      <c r="V70" s="24">
        <f>-PMT(Scenario!$E$3, Scenario!$E$4,V48)</f>
        <v>0</v>
      </c>
      <c r="W70" s="24">
        <f>-PMT(Scenario!$E$3, Scenario!$E$4,W48)</f>
        <v>0</v>
      </c>
      <c r="X70" s="24">
        <f>-PMT(Scenario!$E$3, Scenario!$E$4,X48)</f>
        <v>0</v>
      </c>
      <c r="Y70" s="24">
        <f>-PMT(Scenario!$E$3, Scenario!$E$4,Y48)</f>
        <v>0</v>
      </c>
      <c r="Z70" s="24">
        <f>-PMT(Scenario!$E$3, Scenario!$E$4,Z48)</f>
        <v>0</v>
      </c>
      <c r="AA70" s="24">
        <f>-PMT(Scenario!$E$3, Scenario!$E$4,AA48)</f>
        <v>0</v>
      </c>
      <c r="AB70" s="24">
        <f>-PMT(Scenario!$E$3, Scenario!$E$4,AB48)</f>
        <v>0</v>
      </c>
      <c r="AC70" s="24">
        <f>-PMT(Scenario!$E$3, Scenario!$E$4,AC48)</f>
        <v>0</v>
      </c>
      <c r="AD70" s="24">
        <f>-PMT(Scenario!$E$3, Scenario!$E$4,AD48)</f>
        <v>0</v>
      </c>
      <c r="AE70" s="24">
        <f>-PMT(Scenario!$E$3, Scenario!$E$4,AE48)</f>
        <v>0</v>
      </c>
      <c r="AF70" s="42">
        <f>-PMT(Scenario!$E$3, Scenario!$E$4,AF48)</f>
        <v>0</v>
      </c>
    </row>
    <row r="71" spans="2:32" x14ac:dyDescent="0.35">
      <c r="B71" s="33" t="s">
        <v>16</v>
      </c>
      <c r="C71" t="s">
        <v>119</v>
      </c>
      <c r="D71" s="55">
        <f>-PMT(Scenario!$E$3, Scenario!$E$4,D49)</f>
        <v>0</v>
      </c>
      <c r="E71" s="24">
        <f>-PMT(Scenario!$E$3, Scenario!$E$4,E49)</f>
        <v>0</v>
      </c>
      <c r="F71" s="24">
        <f>-PMT(Scenario!$E$3, Scenario!$E$4,F49)</f>
        <v>0</v>
      </c>
      <c r="G71" s="24">
        <f>-PMT(Scenario!$E$3, Scenario!$E$4,G49)</f>
        <v>0</v>
      </c>
      <c r="H71" s="24">
        <f>-PMT(Scenario!$E$3, Scenario!$E$4,H49)</f>
        <v>0</v>
      </c>
      <c r="I71" s="24">
        <f>-PMT(Scenario!$E$3, Scenario!$E$4,I49)</f>
        <v>0</v>
      </c>
      <c r="J71" s="24">
        <f>-PMT(Scenario!$E$3, Scenario!$E$4,J49)</f>
        <v>0</v>
      </c>
      <c r="K71" s="24">
        <f>-PMT(Scenario!$E$3, Scenario!$E$4,K49)</f>
        <v>0</v>
      </c>
      <c r="L71" s="24">
        <f>-PMT(Scenario!$E$3, Scenario!$E$4,L49)</f>
        <v>0</v>
      </c>
      <c r="M71" s="24">
        <f>-PMT(Scenario!$E$3, Scenario!$E$4,M49)</f>
        <v>0</v>
      </c>
      <c r="N71" s="24">
        <f>-PMT(Scenario!$E$3, Scenario!$E$4,N49)</f>
        <v>0</v>
      </c>
      <c r="O71" s="24">
        <f>-PMT(Scenario!$E$3, Scenario!$E$4,O49)</f>
        <v>0</v>
      </c>
      <c r="P71" s="24">
        <f>-PMT(Scenario!$E$3, Scenario!$E$4,P49)</f>
        <v>0</v>
      </c>
      <c r="Q71" s="24">
        <f>-PMT(Scenario!$E$3, Scenario!$E$4,Q49)</f>
        <v>0</v>
      </c>
      <c r="R71" s="24">
        <f>-PMT(Scenario!$E$3, Scenario!$E$4,R49)</f>
        <v>0</v>
      </c>
      <c r="S71" s="24">
        <f>-PMT(Scenario!$E$3, Scenario!$E$4,S49)</f>
        <v>0</v>
      </c>
      <c r="T71" s="24">
        <f>-PMT(Scenario!$E$3, Scenario!$E$4,T49)</f>
        <v>0</v>
      </c>
      <c r="U71" s="24">
        <f>-PMT(Scenario!$E$3, Scenario!$E$4,U49)</f>
        <v>0</v>
      </c>
      <c r="V71" s="24">
        <f>-PMT(Scenario!$E$3, Scenario!$E$4,V49)</f>
        <v>0</v>
      </c>
      <c r="W71" s="24">
        <f>-PMT(Scenario!$E$3, Scenario!$E$4,W49)</f>
        <v>0</v>
      </c>
      <c r="X71" s="24">
        <f>-PMT(Scenario!$E$3, Scenario!$E$4,X49)</f>
        <v>0</v>
      </c>
      <c r="Y71" s="24">
        <f>-PMT(Scenario!$E$3, Scenario!$E$4,Y49)</f>
        <v>0</v>
      </c>
      <c r="Z71" s="24">
        <f>-PMT(Scenario!$E$3, Scenario!$E$4,Z49)</f>
        <v>0</v>
      </c>
      <c r="AA71" s="24">
        <f>-PMT(Scenario!$E$3, Scenario!$E$4,AA49)</f>
        <v>0</v>
      </c>
      <c r="AB71" s="24">
        <f>-PMT(Scenario!$E$3, Scenario!$E$4,AB49)</f>
        <v>0</v>
      </c>
      <c r="AC71" s="24">
        <f>-PMT(Scenario!$E$3, Scenario!$E$4,AC49)</f>
        <v>0</v>
      </c>
      <c r="AD71" s="24">
        <f>-PMT(Scenario!$E$3, Scenario!$E$4,AD49)</f>
        <v>0</v>
      </c>
      <c r="AE71" s="24">
        <f>-PMT(Scenario!$E$3, Scenario!$E$4,AE49)</f>
        <v>0</v>
      </c>
      <c r="AF71" s="42">
        <f>-PMT(Scenario!$E$3, Scenario!$E$4,AF49)</f>
        <v>0</v>
      </c>
    </row>
    <row r="72" spans="2:32" x14ac:dyDescent="0.35">
      <c r="B72" s="33" t="s">
        <v>17</v>
      </c>
      <c r="C72" t="s">
        <v>119</v>
      </c>
      <c r="D72" s="55">
        <f>-PMT(Scenario!$E$3, Scenario!$E$4,D50)</f>
        <v>0</v>
      </c>
      <c r="E72" s="24">
        <f>-PMT(Scenario!$E$3, Scenario!$E$4,E50)</f>
        <v>0</v>
      </c>
      <c r="F72" s="24">
        <f>-PMT(Scenario!$E$3, Scenario!$E$4,F50)</f>
        <v>0</v>
      </c>
      <c r="G72" s="24">
        <f>-PMT(Scenario!$E$3, Scenario!$E$4,G50)</f>
        <v>0</v>
      </c>
      <c r="H72" s="24">
        <f>-PMT(Scenario!$E$3, Scenario!$E$4,H50)</f>
        <v>0</v>
      </c>
      <c r="I72" s="24">
        <f>-PMT(Scenario!$E$3, Scenario!$E$4,I50)</f>
        <v>0</v>
      </c>
      <c r="J72" s="24">
        <f>-PMT(Scenario!$E$3, Scenario!$E$4,J50)</f>
        <v>0</v>
      </c>
      <c r="K72" s="24">
        <f>-PMT(Scenario!$E$3, Scenario!$E$4,K50)</f>
        <v>0</v>
      </c>
      <c r="L72" s="24">
        <f>-PMT(Scenario!$E$3, Scenario!$E$4,L50)</f>
        <v>0</v>
      </c>
      <c r="M72" s="24">
        <f>-PMT(Scenario!$E$3, Scenario!$E$4,M50)</f>
        <v>0</v>
      </c>
      <c r="N72" s="24">
        <f>-PMT(Scenario!$E$3, Scenario!$E$4,N50)</f>
        <v>0</v>
      </c>
      <c r="O72" s="24">
        <f>-PMT(Scenario!$E$3, Scenario!$E$4,O50)</f>
        <v>0</v>
      </c>
      <c r="P72" s="24">
        <f>-PMT(Scenario!$E$3, Scenario!$E$4,P50)</f>
        <v>0</v>
      </c>
      <c r="Q72" s="24">
        <f>-PMT(Scenario!$E$3, Scenario!$E$4,Q50)</f>
        <v>0</v>
      </c>
      <c r="R72" s="24">
        <f>-PMT(Scenario!$E$3, Scenario!$E$4,R50)</f>
        <v>0</v>
      </c>
      <c r="S72" s="24">
        <f>-PMT(Scenario!$E$3, Scenario!$E$4,S50)</f>
        <v>0</v>
      </c>
      <c r="T72" s="24">
        <f>-PMT(Scenario!$E$3, Scenario!$E$4,T50)</f>
        <v>0</v>
      </c>
      <c r="U72" s="24">
        <f>-PMT(Scenario!$E$3, Scenario!$E$4,U50)</f>
        <v>0</v>
      </c>
      <c r="V72" s="24">
        <f>-PMT(Scenario!$E$3, Scenario!$E$4,V50)</f>
        <v>0</v>
      </c>
      <c r="W72" s="24">
        <f>-PMT(Scenario!$E$3, Scenario!$E$4,W50)</f>
        <v>0</v>
      </c>
      <c r="X72" s="24">
        <f>-PMT(Scenario!$E$3, Scenario!$E$4,X50)</f>
        <v>0</v>
      </c>
      <c r="Y72" s="24">
        <f>-PMT(Scenario!$E$3, Scenario!$E$4,Y50)</f>
        <v>0</v>
      </c>
      <c r="Z72" s="24">
        <f>-PMT(Scenario!$E$3, Scenario!$E$4,Z50)</f>
        <v>0</v>
      </c>
      <c r="AA72" s="24">
        <f>-PMT(Scenario!$E$3, Scenario!$E$4,AA50)</f>
        <v>8061.4551293110953</v>
      </c>
      <c r="AB72" s="24">
        <f>-PMT(Scenario!$E$3, Scenario!$E$4,AB50)</f>
        <v>0</v>
      </c>
      <c r="AC72" s="24">
        <f>-PMT(Scenario!$E$3, Scenario!$E$4,AC50)</f>
        <v>0</v>
      </c>
      <c r="AD72" s="24">
        <f>-PMT(Scenario!$E$3, Scenario!$E$4,AD50)</f>
        <v>0</v>
      </c>
      <c r="AE72" s="24">
        <f>-PMT(Scenario!$E$3, Scenario!$E$4,AE50)</f>
        <v>0</v>
      </c>
      <c r="AF72" s="42">
        <f>-PMT(Scenario!$E$3, Scenario!$E$4,AF50)</f>
        <v>0</v>
      </c>
    </row>
    <row r="73" spans="2:32" x14ac:dyDescent="0.35">
      <c r="B73" s="33" t="s">
        <v>18</v>
      </c>
      <c r="C73" t="s">
        <v>119</v>
      </c>
      <c r="D73" s="55">
        <f>-PMT(Scenario!$E$3, Scenario!$E$4,D51)</f>
        <v>0</v>
      </c>
      <c r="E73" s="24">
        <f>-PMT(Scenario!$E$3, Scenario!$E$4,E51)</f>
        <v>0</v>
      </c>
      <c r="F73" s="24">
        <f>-PMT(Scenario!$E$3, Scenario!$E$4,F51)</f>
        <v>0</v>
      </c>
      <c r="G73" s="24">
        <f>-PMT(Scenario!$E$3, Scenario!$E$4,G51)</f>
        <v>0</v>
      </c>
      <c r="H73" s="24">
        <f>-PMT(Scenario!$E$3, Scenario!$E$4,H51)</f>
        <v>0</v>
      </c>
      <c r="I73" s="24">
        <f>-PMT(Scenario!$E$3, Scenario!$E$4,I51)</f>
        <v>0</v>
      </c>
      <c r="J73" s="24">
        <f>-PMT(Scenario!$E$3, Scenario!$E$4,J51)</f>
        <v>0</v>
      </c>
      <c r="K73" s="24">
        <f>-PMT(Scenario!$E$3, Scenario!$E$4,K51)</f>
        <v>0</v>
      </c>
      <c r="L73" s="24">
        <f>-PMT(Scenario!$E$3, Scenario!$E$4,L51)</f>
        <v>0</v>
      </c>
      <c r="M73" s="24">
        <f>-PMT(Scenario!$E$3, Scenario!$E$4,M51)</f>
        <v>0</v>
      </c>
      <c r="N73" s="24">
        <f>-PMT(Scenario!$E$3, Scenario!$E$4,N51)</f>
        <v>0</v>
      </c>
      <c r="O73" s="24">
        <f>-PMT(Scenario!$E$3, Scenario!$E$4,O51)</f>
        <v>0</v>
      </c>
      <c r="P73" s="24">
        <f>-PMT(Scenario!$E$3, Scenario!$E$4,P51)</f>
        <v>0</v>
      </c>
      <c r="Q73" s="24">
        <f>-PMT(Scenario!$E$3, Scenario!$E$4,Q51)</f>
        <v>0</v>
      </c>
      <c r="R73" s="24">
        <f>-PMT(Scenario!$E$3, Scenario!$E$4,R51)</f>
        <v>0</v>
      </c>
      <c r="S73" s="24">
        <f>-PMT(Scenario!$E$3, Scenario!$E$4,S51)</f>
        <v>0</v>
      </c>
      <c r="T73" s="24">
        <f>-PMT(Scenario!$E$3, Scenario!$E$4,T51)</f>
        <v>0</v>
      </c>
      <c r="U73" s="24">
        <f>-PMT(Scenario!$E$3, Scenario!$E$4,U51)</f>
        <v>0</v>
      </c>
      <c r="V73" s="24">
        <f>-PMT(Scenario!$E$3, Scenario!$E$4,V51)</f>
        <v>0</v>
      </c>
      <c r="W73" s="24">
        <f>-PMT(Scenario!$E$3, Scenario!$E$4,W51)</f>
        <v>0</v>
      </c>
      <c r="X73" s="24">
        <f>-PMT(Scenario!$E$3, Scenario!$E$4,X51)</f>
        <v>0</v>
      </c>
      <c r="Y73" s="24">
        <f>-PMT(Scenario!$E$3, Scenario!$E$4,Y51)</f>
        <v>0</v>
      </c>
      <c r="Z73" s="24">
        <f>-PMT(Scenario!$E$3, Scenario!$E$4,Z51)</f>
        <v>0</v>
      </c>
      <c r="AA73" s="24">
        <f>-PMT(Scenario!$E$3, Scenario!$E$4,AA51)</f>
        <v>0</v>
      </c>
      <c r="AB73" s="24">
        <f>-PMT(Scenario!$E$3, Scenario!$E$4,AB51)</f>
        <v>0</v>
      </c>
      <c r="AC73" s="24">
        <f>-PMT(Scenario!$E$3, Scenario!$E$4,AC51)</f>
        <v>0</v>
      </c>
      <c r="AD73" s="24">
        <f>-PMT(Scenario!$E$3, Scenario!$E$4,AD51)</f>
        <v>0</v>
      </c>
      <c r="AE73" s="24">
        <f>-PMT(Scenario!$E$3, Scenario!$E$4,AE51)</f>
        <v>0</v>
      </c>
      <c r="AF73" s="42">
        <f>-PMT(Scenario!$E$3, Scenario!$E$4,AF51)</f>
        <v>0</v>
      </c>
    </row>
    <row r="74" spans="2:32" x14ac:dyDescent="0.35">
      <c r="B74" s="33" t="s">
        <v>19</v>
      </c>
      <c r="C74" t="s">
        <v>119</v>
      </c>
      <c r="D74" s="55">
        <f>-PMT(Scenario!$E$3, Scenario!$E$4,D52)</f>
        <v>0</v>
      </c>
      <c r="E74" s="24">
        <f>-PMT(Scenario!$E$3, Scenario!$E$4,E52)</f>
        <v>0</v>
      </c>
      <c r="F74" s="24">
        <f>-PMT(Scenario!$E$3, Scenario!$E$4,F52)</f>
        <v>0</v>
      </c>
      <c r="G74" s="24">
        <f>-PMT(Scenario!$E$3, Scenario!$E$4,G52)</f>
        <v>0</v>
      </c>
      <c r="H74" s="24">
        <f>-PMT(Scenario!$E$3, Scenario!$E$4,H52)</f>
        <v>0</v>
      </c>
      <c r="I74" s="24">
        <f>-PMT(Scenario!$E$3, Scenario!$E$4,I52)</f>
        <v>0</v>
      </c>
      <c r="J74" s="24">
        <f>-PMT(Scenario!$E$3, Scenario!$E$4,J52)</f>
        <v>0</v>
      </c>
      <c r="K74" s="24">
        <f>-PMT(Scenario!$E$3, Scenario!$E$4,K52)</f>
        <v>0</v>
      </c>
      <c r="L74" s="24">
        <f>-PMT(Scenario!$E$3, Scenario!$E$4,L52)</f>
        <v>0</v>
      </c>
      <c r="M74" s="24">
        <f>-PMT(Scenario!$E$3, Scenario!$E$4,M52)</f>
        <v>0</v>
      </c>
      <c r="N74" s="24">
        <f>-PMT(Scenario!$E$3, Scenario!$E$4,N52)</f>
        <v>0</v>
      </c>
      <c r="O74" s="24">
        <f>-PMT(Scenario!$E$3, Scenario!$E$4,O52)</f>
        <v>0</v>
      </c>
      <c r="P74" s="24">
        <f>-PMT(Scenario!$E$3, Scenario!$E$4,P52)</f>
        <v>0</v>
      </c>
      <c r="Q74" s="24">
        <f>-PMT(Scenario!$E$3, Scenario!$E$4,Q52)</f>
        <v>0</v>
      </c>
      <c r="R74" s="24">
        <f>-PMT(Scenario!$E$3, Scenario!$E$4,R52)</f>
        <v>0</v>
      </c>
      <c r="S74" s="24">
        <f>-PMT(Scenario!$E$3, Scenario!$E$4,S52)</f>
        <v>0</v>
      </c>
      <c r="T74" s="24">
        <f>-PMT(Scenario!$E$3, Scenario!$E$4,T52)</f>
        <v>0</v>
      </c>
      <c r="U74" s="24">
        <f>-PMT(Scenario!$E$3, Scenario!$E$4,U52)</f>
        <v>0</v>
      </c>
      <c r="V74" s="24">
        <f>-PMT(Scenario!$E$3, Scenario!$E$4,V52)</f>
        <v>0</v>
      </c>
      <c r="W74" s="24">
        <f>-PMT(Scenario!$E$3, Scenario!$E$4,W52)</f>
        <v>0</v>
      </c>
      <c r="X74" s="24">
        <f>-PMT(Scenario!$E$3, Scenario!$E$4,X52)</f>
        <v>0</v>
      </c>
      <c r="Y74" s="24">
        <f>-PMT(Scenario!$E$3, Scenario!$E$4,Y52)</f>
        <v>0</v>
      </c>
      <c r="Z74" s="24">
        <f>-PMT(Scenario!$E$3, Scenario!$E$4,Z52)</f>
        <v>0</v>
      </c>
      <c r="AA74" s="24">
        <f>-PMT(Scenario!$E$3, Scenario!$E$4,AA52)</f>
        <v>0</v>
      </c>
      <c r="AB74" s="24">
        <f>-PMT(Scenario!$E$3, Scenario!$E$4,AB52)</f>
        <v>0</v>
      </c>
      <c r="AC74" s="24">
        <f>-PMT(Scenario!$E$3, Scenario!$E$4,AC52)</f>
        <v>0</v>
      </c>
      <c r="AD74" s="24">
        <f>-PMT(Scenario!$E$3, Scenario!$E$4,AD52)</f>
        <v>0</v>
      </c>
      <c r="AE74" s="24">
        <f>-PMT(Scenario!$E$3, Scenario!$E$4,AE52)</f>
        <v>0</v>
      </c>
      <c r="AF74" s="42">
        <f>-PMT(Scenario!$E$3, Scenario!$E$4,AF52)</f>
        <v>0</v>
      </c>
    </row>
    <row r="75" spans="2:32" x14ac:dyDescent="0.35">
      <c r="B75" s="33" t="s">
        <v>20</v>
      </c>
      <c r="C75" t="s">
        <v>119</v>
      </c>
      <c r="D75" s="55">
        <f>-PMT(Scenario!$E$3, Scenario!$E$4,D53)</f>
        <v>0</v>
      </c>
      <c r="E75" s="24">
        <f>-PMT(Scenario!$E$3, Scenario!$E$4,E53)</f>
        <v>0</v>
      </c>
      <c r="F75" s="24">
        <f>-PMT(Scenario!$E$3, Scenario!$E$4,F53)</f>
        <v>0</v>
      </c>
      <c r="G75" s="24">
        <f>-PMT(Scenario!$E$3, Scenario!$E$4,G53)</f>
        <v>0</v>
      </c>
      <c r="H75" s="24">
        <f>-PMT(Scenario!$E$3, Scenario!$E$4,H53)</f>
        <v>0</v>
      </c>
      <c r="I75" s="24">
        <f>-PMT(Scenario!$E$3, Scenario!$E$4,I53)</f>
        <v>0</v>
      </c>
      <c r="J75" s="24">
        <f>-PMT(Scenario!$E$3, Scenario!$E$4,J53)</f>
        <v>0</v>
      </c>
      <c r="K75" s="24">
        <f>-PMT(Scenario!$E$3, Scenario!$E$4,K53)</f>
        <v>0</v>
      </c>
      <c r="L75" s="24">
        <f>-PMT(Scenario!$E$3, Scenario!$E$4,L53)</f>
        <v>0</v>
      </c>
      <c r="M75" s="24">
        <f>-PMT(Scenario!$E$3, Scenario!$E$4,M53)</f>
        <v>0</v>
      </c>
      <c r="N75" s="24">
        <f>-PMT(Scenario!$E$3, Scenario!$E$4,N53)</f>
        <v>0</v>
      </c>
      <c r="O75" s="24">
        <f>-PMT(Scenario!$E$3, Scenario!$E$4,O53)</f>
        <v>0</v>
      </c>
      <c r="P75" s="24">
        <f>-PMT(Scenario!$E$3, Scenario!$E$4,P53)</f>
        <v>0</v>
      </c>
      <c r="Q75" s="24">
        <f>-PMT(Scenario!$E$3, Scenario!$E$4,Q53)</f>
        <v>0</v>
      </c>
      <c r="R75" s="24">
        <f>-PMT(Scenario!$E$3, Scenario!$E$4,R53)</f>
        <v>0</v>
      </c>
      <c r="S75" s="24">
        <f>-PMT(Scenario!$E$3, Scenario!$E$4,S53)</f>
        <v>0</v>
      </c>
      <c r="T75" s="24">
        <f>-PMT(Scenario!$E$3, Scenario!$E$4,T53)</f>
        <v>0</v>
      </c>
      <c r="U75" s="24">
        <f>-PMT(Scenario!$E$3, Scenario!$E$4,U53)</f>
        <v>0</v>
      </c>
      <c r="V75" s="24">
        <f>-PMT(Scenario!$E$3, Scenario!$E$4,V53)</f>
        <v>0</v>
      </c>
      <c r="W75" s="24">
        <f>-PMT(Scenario!$E$3, Scenario!$E$4,W53)</f>
        <v>0</v>
      </c>
      <c r="X75" s="24">
        <f>-PMT(Scenario!$E$3, Scenario!$E$4,X53)</f>
        <v>0</v>
      </c>
      <c r="Y75" s="24">
        <f>-PMT(Scenario!$E$3, Scenario!$E$4,Y53)</f>
        <v>0</v>
      </c>
      <c r="Z75" s="24">
        <f>-PMT(Scenario!$E$3, Scenario!$E$4,Z53)</f>
        <v>0</v>
      </c>
      <c r="AA75" s="24">
        <f>-PMT(Scenario!$E$3, Scenario!$E$4,AA53)</f>
        <v>0</v>
      </c>
      <c r="AB75" s="24">
        <f>-PMT(Scenario!$E$3, Scenario!$E$4,AB53)</f>
        <v>0</v>
      </c>
      <c r="AC75" s="24">
        <f>-PMT(Scenario!$E$3, Scenario!$E$4,AC53)</f>
        <v>0</v>
      </c>
      <c r="AD75" s="24">
        <f>-PMT(Scenario!$E$3, Scenario!$E$4,AD53)</f>
        <v>0</v>
      </c>
      <c r="AE75" s="24">
        <f>-PMT(Scenario!$E$3, Scenario!$E$4,AE53)</f>
        <v>0</v>
      </c>
      <c r="AF75" s="42">
        <f>-PMT(Scenario!$E$3, Scenario!$E$4,AF53)</f>
        <v>0</v>
      </c>
    </row>
    <row r="76" spans="2:32" x14ac:dyDescent="0.35">
      <c r="B76" s="33" t="s">
        <v>18</v>
      </c>
      <c r="C76" t="s">
        <v>119</v>
      </c>
      <c r="D76" s="55">
        <f>-PMT(Scenario!$E$3, Scenario!$E$4,D54)</f>
        <v>0</v>
      </c>
      <c r="E76" s="24">
        <f>-PMT(Scenario!$E$3, Scenario!$E$4,E54)</f>
        <v>0</v>
      </c>
      <c r="F76" s="24">
        <f>-PMT(Scenario!$E$3, Scenario!$E$4,F54)</f>
        <v>0</v>
      </c>
      <c r="G76" s="24">
        <f>-PMT(Scenario!$E$3, Scenario!$E$4,G54)</f>
        <v>6650.7004816816543</v>
      </c>
      <c r="H76" s="24">
        <f>-PMT(Scenario!$E$3, Scenario!$E$4,H54)</f>
        <v>0</v>
      </c>
      <c r="I76" s="24">
        <f>-PMT(Scenario!$E$3, Scenario!$E$4,I54)</f>
        <v>0</v>
      </c>
      <c r="J76" s="24">
        <f>-PMT(Scenario!$E$3, Scenario!$E$4,J54)</f>
        <v>0</v>
      </c>
      <c r="K76" s="24">
        <f>-PMT(Scenario!$E$3, Scenario!$E$4,K54)</f>
        <v>0</v>
      </c>
      <c r="L76" s="24">
        <f>-PMT(Scenario!$E$3, Scenario!$E$4,L54)</f>
        <v>0</v>
      </c>
      <c r="M76" s="24">
        <f>-PMT(Scenario!$E$3, Scenario!$E$4,M54)</f>
        <v>0</v>
      </c>
      <c r="N76" s="24">
        <f>-PMT(Scenario!$E$3, Scenario!$E$4,N54)</f>
        <v>0</v>
      </c>
      <c r="O76" s="24">
        <f>-PMT(Scenario!$E$3, Scenario!$E$4,O54)</f>
        <v>0</v>
      </c>
      <c r="P76" s="24">
        <f>-PMT(Scenario!$E$3, Scenario!$E$4,P54)</f>
        <v>0</v>
      </c>
      <c r="Q76" s="24">
        <f>-PMT(Scenario!$E$3, Scenario!$E$4,Q54)</f>
        <v>0</v>
      </c>
      <c r="R76" s="24">
        <f>-PMT(Scenario!$E$3, Scenario!$E$4,R54)</f>
        <v>0</v>
      </c>
      <c r="S76" s="24">
        <f>-PMT(Scenario!$E$3, Scenario!$E$4,S54)</f>
        <v>0</v>
      </c>
      <c r="T76" s="24">
        <f>-PMT(Scenario!$E$3, Scenario!$E$4,T54)</f>
        <v>0</v>
      </c>
      <c r="U76" s="24">
        <f>-PMT(Scenario!$E$3, Scenario!$E$4,U54)</f>
        <v>0</v>
      </c>
      <c r="V76" s="24">
        <f>-PMT(Scenario!$E$3, Scenario!$E$4,V54)</f>
        <v>0</v>
      </c>
      <c r="W76" s="24">
        <f>-PMT(Scenario!$E$3, Scenario!$E$4,W54)</f>
        <v>0</v>
      </c>
      <c r="X76" s="24">
        <f>-PMT(Scenario!$E$3, Scenario!$E$4,X54)</f>
        <v>0</v>
      </c>
      <c r="Y76" s="24">
        <f>-PMT(Scenario!$E$3, Scenario!$E$4,Y54)</f>
        <v>0</v>
      </c>
      <c r="Z76" s="24">
        <f>-PMT(Scenario!$E$3, Scenario!$E$4,Z54)</f>
        <v>0</v>
      </c>
      <c r="AA76" s="24">
        <f>-PMT(Scenario!$E$3, Scenario!$E$4,AA54)</f>
        <v>0</v>
      </c>
      <c r="AB76" s="24">
        <f>-PMT(Scenario!$E$3, Scenario!$E$4,AB54)</f>
        <v>0</v>
      </c>
      <c r="AC76" s="24">
        <f>-PMT(Scenario!$E$3, Scenario!$E$4,AC54)</f>
        <v>0</v>
      </c>
      <c r="AD76" s="24">
        <f>-PMT(Scenario!$E$3, Scenario!$E$4,AD54)</f>
        <v>0</v>
      </c>
      <c r="AE76" s="24">
        <f>-PMT(Scenario!$E$3, Scenario!$E$4,AE54)</f>
        <v>0</v>
      </c>
      <c r="AF76" s="42">
        <f>-PMT(Scenario!$E$3, Scenario!$E$4,AF54)</f>
        <v>0</v>
      </c>
    </row>
    <row r="77" spans="2:32" x14ac:dyDescent="0.35">
      <c r="B77" s="33" t="s">
        <v>18</v>
      </c>
      <c r="C77" t="s">
        <v>119</v>
      </c>
      <c r="D77" s="55">
        <f>-PMT(Scenario!$E$3, Scenario!$E$4,D55)</f>
        <v>0</v>
      </c>
      <c r="E77" s="24">
        <f>-PMT(Scenario!$E$3, Scenario!$E$4,E55)</f>
        <v>0</v>
      </c>
      <c r="F77" s="24">
        <f>-PMT(Scenario!$E$3, Scenario!$E$4,F55)</f>
        <v>0</v>
      </c>
      <c r="G77" s="24">
        <f>-PMT(Scenario!$E$3, Scenario!$E$4,G55)</f>
        <v>0</v>
      </c>
      <c r="H77" s="24">
        <f>-PMT(Scenario!$E$3, Scenario!$E$4,H55)</f>
        <v>0</v>
      </c>
      <c r="I77" s="24">
        <f>-PMT(Scenario!$E$3, Scenario!$E$4,I55)</f>
        <v>0</v>
      </c>
      <c r="J77" s="24">
        <f>-PMT(Scenario!$E$3, Scenario!$E$4,J55)</f>
        <v>0</v>
      </c>
      <c r="K77" s="24">
        <f>-PMT(Scenario!$E$3, Scenario!$E$4,K55)</f>
        <v>0</v>
      </c>
      <c r="L77" s="24">
        <f>-PMT(Scenario!$E$3, Scenario!$E$4,L55)</f>
        <v>0</v>
      </c>
      <c r="M77" s="24">
        <f>-PMT(Scenario!$E$3, Scenario!$E$4,M55)</f>
        <v>0</v>
      </c>
      <c r="N77" s="24">
        <f>-PMT(Scenario!$E$3, Scenario!$E$4,N55)</f>
        <v>0</v>
      </c>
      <c r="O77" s="24">
        <f>-PMT(Scenario!$E$3, Scenario!$E$4,O55)</f>
        <v>0</v>
      </c>
      <c r="P77" s="24">
        <f>-PMT(Scenario!$E$3, Scenario!$E$4,P55)</f>
        <v>0</v>
      </c>
      <c r="Q77" s="24">
        <f>-PMT(Scenario!$E$3, Scenario!$E$4,Q55)</f>
        <v>0</v>
      </c>
      <c r="R77" s="24">
        <f>-PMT(Scenario!$E$3, Scenario!$E$4,R55)</f>
        <v>0</v>
      </c>
      <c r="S77" s="24">
        <f>-PMT(Scenario!$E$3, Scenario!$E$4,S55)</f>
        <v>0</v>
      </c>
      <c r="T77" s="24">
        <f>-PMT(Scenario!$E$3, Scenario!$E$4,T55)</f>
        <v>0</v>
      </c>
      <c r="U77" s="24">
        <f>-PMT(Scenario!$E$3, Scenario!$E$4,U55)</f>
        <v>0</v>
      </c>
      <c r="V77" s="24">
        <f>-PMT(Scenario!$E$3, Scenario!$E$4,V55)</f>
        <v>0</v>
      </c>
      <c r="W77" s="24">
        <f>-PMT(Scenario!$E$3, Scenario!$E$4,W55)</f>
        <v>0</v>
      </c>
      <c r="X77" s="24">
        <f>-PMT(Scenario!$E$3, Scenario!$E$4,X55)</f>
        <v>0</v>
      </c>
      <c r="Y77" s="24">
        <f>-PMT(Scenario!$E$3, Scenario!$E$4,Y55)</f>
        <v>0</v>
      </c>
      <c r="Z77" s="24">
        <f>-PMT(Scenario!$E$3, Scenario!$E$4,Z55)</f>
        <v>0</v>
      </c>
      <c r="AA77" s="24">
        <f>-PMT(Scenario!$E$3, Scenario!$E$4,AA55)</f>
        <v>0</v>
      </c>
      <c r="AB77" s="24">
        <f>-PMT(Scenario!$E$3, Scenario!$E$4,AB55)</f>
        <v>0</v>
      </c>
      <c r="AC77" s="24">
        <f>-PMT(Scenario!$E$3, Scenario!$E$4,AC55)</f>
        <v>0</v>
      </c>
      <c r="AD77" s="24">
        <f>-PMT(Scenario!$E$3, Scenario!$E$4,AD55)</f>
        <v>0</v>
      </c>
      <c r="AE77" s="24">
        <f>-PMT(Scenario!$E$3, Scenario!$E$4,AE55)</f>
        <v>0</v>
      </c>
      <c r="AF77" s="42">
        <f>-PMT(Scenario!$E$3, Scenario!$E$4,AF55)</f>
        <v>0</v>
      </c>
    </row>
    <row r="78" spans="2:32" x14ac:dyDescent="0.35">
      <c r="B78" s="33" t="s">
        <v>18</v>
      </c>
      <c r="C78" t="s">
        <v>119</v>
      </c>
      <c r="D78" s="55">
        <f>-PMT(Scenario!$E$3, Scenario!$E$4,D56)</f>
        <v>0</v>
      </c>
      <c r="E78" s="24">
        <f>-PMT(Scenario!$E$3, Scenario!$E$4,E56)</f>
        <v>0</v>
      </c>
      <c r="F78" s="24">
        <f>-PMT(Scenario!$E$3, Scenario!$E$4,F56)</f>
        <v>0</v>
      </c>
      <c r="G78" s="24">
        <f>-PMT(Scenario!$E$3, Scenario!$E$4,G56)</f>
        <v>0</v>
      </c>
      <c r="H78" s="24">
        <f>-PMT(Scenario!$E$3, Scenario!$E$4,H56)</f>
        <v>0</v>
      </c>
      <c r="I78" s="24">
        <f>-PMT(Scenario!$E$3, Scenario!$E$4,I56)</f>
        <v>0</v>
      </c>
      <c r="J78" s="24">
        <f>-PMT(Scenario!$E$3, Scenario!$E$4,J56)</f>
        <v>0</v>
      </c>
      <c r="K78" s="24">
        <f>-PMT(Scenario!$E$3, Scenario!$E$4,K56)</f>
        <v>0</v>
      </c>
      <c r="L78" s="24">
        <f>-PMT(Scenario!$E$3, Scenario!$E$4,L56)</f>
        <v>0</v>
      </c>
      <c r="M78" s="24">
        <f>-PMT(Scenario!$E$3, Scenario!$E$4,M56)</f>
        <v>0</v>
      </c>
      <c r="N78" s="24">
        <f>-PMT(Scenario!$E$3, Scenario!$E$4,N56)</f>
        <v>0</v>
      </c>
      <c r="O78" s="24">
        <f>-PMT(Scenario!$E$3, Scenario!$E$4,O56)</f>
        <v>0</v>
      </c>
      <c r="P78" s="24">
        <f>-PMT(Scenario!$E$3, Scenario!$E$4,P56)</f>
        <v>0</v>
      </c>
      <c r="Q78" s="24">
        <f>-PMT(Scenario!$E$3, Scenario!$E$4,Q56)</f>
        <v>0</v>
      </c>
      <c r="R78" s="24">
        <f>-PMT(Scenario!$E$3, Scenario!$E$4,R56)</f>
        <v>0</v>
      </c>
      <c r="S78" s="24">
        <f>-PMT(Scenario!$E$3, Scenario!$E$4,S56)</f>
        <v>0</v>
      </c>
      <c r="T78" s="24">
        <f>-PMT(Scenario!$E$3, Scenario!$E$4,T56)</f>
        <v>0</v>
      </c>
      <c r="U78" s="24">
        <f>-PMT(Scenario!$E$3, Scenario!$E$4,U56)</f>
        <v>0</v>
      </c>
      <c r="V78" s="24">
        <f>-PMT(Scenario!$E$3, Scenario!$E$4,V56)</f>
        <v>0</v>
      </c>
      <c r="W78" s="24">
        <f>-PMT(Scenario!$E$3, Scenario!$E$4,W56)</f>
        <v>0</v>
      </c>
      <c r="X78" s="24">
        <f>-PMT(Scenario!$E$3, Scenario!$E$4,X56)</f>
        <v>0</v>
      </c>
      <c r="Y78" s="24">
        <f>-PMT(Scenario!$E$3, Scenario!$E$4,Y56)</f>
        <v>0</v>
      </c>
      <c r="Z78" s="24">
        <f>-PMT(Scenario!$E$3, Scenario!$E$4,Z56)</f>
        <v>0</v>
      </c>
      <c r="AA78" s="24">
        <f>-PMT(Scenario!$E$3, Scenario!$E$4,AA56)</f>
        <v>2015.3637823277738</v>
      </c>
      <c r="AB78" s="24">
        <f>-PMT(Scenario!$E$3, Scenario!$E$4,AB56)</f>
        <v>0</v>
      </c>
      <c r="AC78" s="24">
        <f>-PMT(Scenario!$E$3, Scenario!$E$4,AC56)</f>
        <v>0</v>
      </c>
      <c r="AD78" s="24">
        <f>-PMT(Scenario!$E$3, Scenario!$E$4,AD56)</f>
        <v>0</v>
      </c>
      <c r="AE78" s="24">
        <f>-PMT(Scenario!$E$3, Scenario!$E$4,AE56)</f>
        <v>0</v>
      </c>
      <c r="AF78" s="42">
        <f>-PMT(Scenario!$E$3, Scenario!$E$4,AF56)</f>
        <v>0</v>
      </c>
    </row>
    <row r="79" spans="2:32" ht="15" thickBot="1" x14ac:dyDescent="0.4">
      <c r="B79" s="34" t="s">
        <v>21</v>
      </c>
      <c r="C79" t="s">
        <v>119</v>
      </c>
      <c r="D79" s="55">
        <f>-PMT(Scenario!$E$3, Scenario!$E$4,D57)</f>
        <v>0</v>
      </c>
      <c r="E79" s="24">
        <f>-PMT(Scenario!$E$3, Scenario!$E$4,E57)</f>
        <v>0</v>
      </c>
      <c r="F79" s="24">
        <f>-PMT(Scenario!$E$3, Scenario!$E$4,F57)</f>
        <v>0</v>
      </c>
      <c r="G79" s="24">
        <f>-PMT(Scenario!$E$3, Scenario!$E$4,G57)</f>
        <v>0</v>
      </c>
      <c r="H79" s="24">
        <f>-PMT(Scenario!$E$3, Scenario!$E$4,H57)</f>
        <v>0</v>
      </c>
      <c r="I79" s="24">
        <f>-PMT(Scenario!$E$3, Scenario!$E$4,I57)</f>
        <v>0</v>
      </c>
      <c r="J79" s="24">
        <f>-PMT(Scenario!$E$3, Scenario!$E$4,J57)</f>
        <v>0</v>
      </c>
      <c r="K79" s="24">
        <f>-PMT(Scenario!$E$3, Scenario!$E$4,K57)</f>
        <v>0</v>
      </c>
      <c r="L79" s="24">
        <f>-PMT(Scenario!$E$3, Scenario!$E$4,L57)</f>
        <v>0</v>
      </c>
      <c r="M79" s="24">
        <f>-PMT(Scenario!$E$3, Scenario!$E$4,M57)</f>
        <v>0</v>
      </c>
      <c r="N79" s="24">
        <f>-PMT(Scenario!$E$3, Scenario!$E$4,N57)</f>
        <v>5038.4094558194347</v>
      </c>
      <c r="O79" s="24">
        <f>-PMT(Scenario!$E$3, Scenario!$E$4,O57)</f>
        <v>0</v>
      </c>
      <c r="P79" s="24">
        <f>-PMT(Scenario!$E$3, Scenario!$E$4,P57)</f>
        <v>0</v>
      </c>
      <c r="Q79" s="24">
        <f>-PMT(Scenario!$E$3, Scenario!$E$4,Q57)</f>
        <v>0</v>
      </c>
      <c r="R79" s="24">
        <f>-PMT(Scenario!$E$3, Scenario!$E$4,R57)</f>
        <v>0</v>
      </c>
      <c r="S79" s="24">
        <f>-PMT(Scenario!$E$3, Scenario!$E$4,S57)</f>
        <v>0</v>
      </c>
      <c r="T79" s="24">
        <f>-PMT(Scenario!$E$3, Scenario!$E$4,T57)</f>
        <v>0</v>
      </c>
      <c r="U79" s="24">
        <f>-PMT(Scenario!$E$3, Scenario!$E$4,U57)</f>
        <v>0</v>
      </c>
      <c r="V79" s="24">
        <f>-PMT(Scenario!$E$3, Scenario!$E$4,V57)</f>
        <v>0</v>
      </c>
      <c r="W79" s="24">
        <f>-PMT(Scenario!$E$3, Scenario!$E$4,W57)</f>
        <v>0</v>
      </c>
      <c r="X79" s="24">
        <f>-PMT(Scenario!$E$3, Scenario!$E$4,X57)</f>
        <v>0</v>
      </c>
      <c r="Y79" s="24">
        <f>-PMT(Scenario!$E$3, Scenario!$E$4,Y57)</f>
        <v>0</v>
      </c>
      <c r="Z79" s="24">
        <f>-PMT(Scenario!$E$3, Scenario!$E$4,Z57)</f>
        <v>0</v>
      </c>
      <c r="AA79" s="24">
        <f>-PMT(Scenario!$E$3, Scenario!$E$4,AA57)</f>
        <v>0</v>
      </c>
      <c r="AB79" s="24">
        <f>-PMT(Scenario!$E$3, Scenario!$E$4,AB57)</f>
        <v>0</v>
      </c>
      <c r="AC79" s="24">
        <f>-PMT(Scenario!$E$3, Scenario!$E$4,AC57)</f>
        <v>0</v>
      </c>
      <c r="AD79" s="24">
        <f>-PMT(Scenario!$E$3, Scenario!$E$4,AD57)</f>
        <v>0</v>
      </c>
      <c r="AE79" s="24">
        <f>-PMT(Scenario!$E$3, Scenario!$E$4,AE57)</f>
        <v>0</v>
      </c>
      <c r="AF79" s="42">
        <f>-PMT(Scenario!$E$3, Scenario!$E$4,AF57)</f>
        <v>0</v>
      </c>
    </row>
    <row r="80" spans="2:32" x14ac:dyDescent="0.35">
      <c r="B80" s="33" t="s">
        <v>22</v>
      </c>
      <c r="C80" t="s">
        <v>119</v>
      </c>
      <c r="D80" s="55">
        <f>-PMT(Scenario!$E$3, Scenario!$E$4,D58)</f>
        <v>0</v>
      </c>
      <c r="E80" s="24">
        <f>-PMT(Scenario!$E$3, Scenario!$E$4,E58)</f>
        <v>0</v>
      </c>
      <c r="F80" s="24">
        <f>-PMT(Scenario!$E$3, Scenario!$E$4,F58)</f>
        <v>0</v>
      </c>
      <c r="G80" s="24">
        <f>-PMT(Scenario!$E$3, Scenario!$E$4,G58)</f>
        <v>0</v>
      </c>
      <c r="H80" s="24">
        <f>-PMT(Scenario!$E$3, Scenario!$E$4,H58)</f>
        <v>0</v>
      </c>
      <c r="I80" s="24">
        <f>-PMT(Scenario!$E$3, Scenario!$E$4,I58)</f>
        <v>0</v>
      </c>
      <c r="J80" s="24">
        <f>-PMT(Scenario!$E$3, Scenario!$E$4,J58)</f>
        <v>0</v>
      </c>
      <c r="K80" s="24">
        <f>-PMT(Scenario!$E$3, Scenario!$E$4,K58)</f>
        <v>0</v>
      </c>
      <c r="L80" s="24">
        <f>-PMT(Scenario!$E$3, Scenario!$E$4,L58)</f>
        <v>0</v>
      </c>
      <c r="M80" s="24">
        <f>-PMT(Scenario!$E$3, Scenario!$E$4,M58)</f>
        <v>0</v>
      </c>
      <c r="N80" s="24">
        <f>-PMT(Scenario!$E$3, Scenario!$E$4,N58)</f>
        <v>0</v>
      </c>
      <c r="O80" s="24">
        <f>-PMT(Scenario!$E$3, Scenario!$E$4,O58)</f>
        <v>0</v>
      </c>
      <c r="P80" s="24">
        <f>-PMT(Scenario!$E$3, Scenario!$E$4,P58)</f>
        <v>0</v>
      </c>
      <c r="Q80" s="24">
        <f>-PMT(Scenario!$E$3, Scenario!$E$4,Q58)</f>
        <v>0</v>
      </c>
      <c r="R80" s="24">
        <f>-PMT(Scenario!$E$3, Scenario!$E$4,R58)</f>
        <v>0</v>
      </c>
      <c r="S80" s="24">
        <f>-PMT(Scenario!$E$3, Scenario!$E$4,S58)</f>
        <v>0</v>
      </c>
      <c r="T80" s="24">
        <f>-PMT(Scenario!$E$3, Scenario!$E$4,T58)</f>
        <v>0</v>
      </c>
      <c r="U80" s="24">
        <f>-PMT(Scenario!$E$3, Scenario!$E$4,U58)</f>
        <v>0</v>
      </c>
      <c r="V80" s="24">
        <f>-PMT(Scenario!$E$3, Scenario!$E$4,V58)</f>
        <v>0</v>
      </c>
      <c r="W80" s="24">
        <f>-PMT(Scenario!$E$3, Scenario!$E$4,W58)</f>
        <v>0</v>
      </c>
      <c r="X80" s="24">
        <f>-PMT(Scenario!$E$3, Scenario!$E$4,X58)</f>
        <v>8061.4551293110953</v>
      </c>
      <c r="Y80" s="24">
        <f>-PMT(Scenario!$E$3, Scenario!$E$4,Y58)</f>
        <v>0</v>
      </c>
      <c r="Z80" s="24">
        <f>-PMT(Scenario!$E$3, Scenario!$E$4,Z58)</f>
        <v>0</v>
      </c>
      <c r="AA80" s="24">
        <f>-PMT(Scenario!$E$3, Scenario!$E$4,AA58)</f>
        <v>0</v>
      </c>
      <c r="AB80" s="24">
        <f>-PMT(Scenario!$E$3, Scenario!$E$4,AB58)</f>
        <v>0</v>
      </c>
      <c r="AC80" s="24">
        <f>-PMT(Scenario!$E$3, Scenario!$E$4,AC58)</f>
        <v>0</v>
      </c>
      <c r="AD80" s="24">
        <f>-PMT(Scenario!$E$3, Scenario!$E$4,AD58)</f>
        <v>0</v>
      </c>
      <c r="AE80" s="24">
        <f>-PMT(Scenario!$E$3, Scenario!$E$4,AE58)</f>
        <v>0</v>
      </c>
      <c r="AF80" s="42">
        <f>-PMT(Scenario!$E$3, Scenario!$E$4,AF58)</f>
        <v>0</v>
      </c>
    </row>
    <row r="81" spans="2:32" x14ac:dyDescent="0.35">
      <c r="B81" s="33" t="s">
        <v>76</v>
      </c>
      <c r="C81" t="s">
        <v>119</v>
      </c>
      <c r="D81" s="55">
        <f>-PMT(Scenario!$E$3, Scenario!$E$4,D59)</f>
        <v>0</v>
      </c>
      <c r="E81" s="24">
        <f>-PMT(Scenario!$E$3, Scenario!$E$4,E59)</f>
        <v>6650.7004816816543</v>
      </c>
      <c r="F81" s="24">
        <f>-PMT(Scenario!$E$3, Scenario!$E$4,F59)</f>
        <v>0</v>
      </c>
      <c r="G81" s="24">
        <f>-PMT(Scenario!$E$3, Scenario!$E$4,G59)</f>
        <v>0</v>
      </c>
      <c r="H81" s="24">
        <f>-PMT(Scenario!$E$3, Scenario!$E$4,H59)</f>
        <v>0</v>
      </c>
      <c r="I81" s="24">
        <f>-PMT(Scenario!$E$3, Scenario!$E$4,I59)</f>
        <v>0</v>
      </c>
      <c r="J81" s="24">
        <f>-PMT(Scenario!$E$3, Scenario!$E$4,J59)</f>
        <v>0</v>
      </c>
      <c r="K81" s="24">
        <f>-PMT(Scenario!$E$3, Scenario!$E$4,K59)</f>
        <v>0</v>
      </c>
      <c r="L81" s="24">
        <f>-PMT(Scenario!$E$3, Scenario!$E$4,L59)</f>
        <v>0</v>
      </c>
      <c r="M81" s="24">
        <f>-PMT(Scenario!$E$3, Scenario!$E$4,M59)</f>
        <v>0</v>
      </c>
      <c r="N81" s="24">
        <f>-PMT(Scenario!$E$3, Scenario!$E$4,N59)</f>
        <v>0</v>
      </c>
      <c r="O81" s="24">
        <f>-PMT(Scenario!$E$3, Scenario!$E$4,O59)</f>
        <v>0</v>
      </c>
      <c r="P81" s="24">
        <f>-PMT(Scenario!$E$3, Scenario!$E$4,P59)</f>
        <v>0</v>
      </c>
      <c r="Q81" s="24">
        <f>-PMT(Scenario!$E$3, Scenario!$E$4,Q59)</f>
        <v>0</v>
      </c>
      <c r="R81" s="24">
        <f>-PMT(Scenario!$E$3, Scenario!$E$4,R59)</f>
        <v>0</v>
      </c>
      <c r="S81" s="24">
        <f>-PMT(Scenario!$E$3, Scenario!$E$4,S59)</f>
        <v>0</v>
      </c>
      <c r="T81" s="24">
        <f>-PMT(Scenario!$E$3, Scenario!$E$4,T59)</f>
        <v>0</v>
      </c>
      <c r="U81" s="24">
        <f>-PMT(Scenario!$E$3, Scenario!$E$4,U59)</f>
        <v>0</v>
      </c>
      <c r="V81" s="24">
        <f>-PMT(Scenario!$E$3, Scenario!$E$4,V59)</f>
        <v>0</v>
      </c>
      <c r="W81" s="24">
        <f>-PMT(Scenario!$E$3, Scenario!$E$4,W59)</f>
        <v>0</v>
      </c>
      <c r="X81" s="24">
        <f>-PMT(Scenario!$E$3, Scenario!$E$4,X59)</f>
        <v>0</v>
      </c>
      <c r="Y81" s="24">
        <f>-PMT(Scenario!$E$3, Scenario!$E$4,Y59)</f>
        <v>0</v>
      </c>
      <c r="Z81" s="24">
        <f>-PMT(Scenario!$E$3, Scenario!$E$4,Z59)</f>
        <v>0</v>
      </c>
      <c r="AA81" s="24">
        <f>-PMT(Scenario!$E$3, Scenario!$E$4,AA59)</f>
        <v>0</v>
      </c>
      <c r="AB81" s="24">
        <f>-PMT(Scenario!$E$3, Scenario!$E$4,AB59)</f>
        <v>0</v>
      </c>
      <c r="AC81" s="24">
        <f>-PMT(Scenario!$E$3, Scenario!$E$4,AC59)</f>
        <v>0</v>
      </c>
      <c r="AD81" s="24">
        <f>-PMT(Scenario!$E$3, Scenario!$E$4,AD59)</f>
        <v>0</v>
      </c>
      <c r="AE81" s="24">
        <f>-PMT(Scenario!$E$3, Scenario!$E$4,AE59)</f>
        <v>0</v>
      </c>
      <c r="AF81" s="42">
        <f>-PMT(Scenario!$E$3, Scenario!$E$4,AF59)</f>
        <v>0</v>
      </c>
    </row>
    <row r="82" spans="2:32" x14ac:dyDescent="0.35">
      <c r="B82" s="33" t="s">
        <v>24</v>
      </c>
      <c r="C82" t="s">
        <v>119</v>
      </c>
      <c r="D82" s="55">
        <f>-PMT(Scenario!$E$3, Scenario!$E$4,D60)</f>
        <v>0</v>
      </c>
      <c r="E82" s="24">
        <f>-PMT(Scenario!$E$3, Scenario!$E$4,E60)</f>
        <v>0</v>
      </c>
      <c r="F82" s="24">
        <f>-PMT(Scenario!$E$3, Scenario!$E$4,F60)</f>
        <v>0</v>
      </c>
      <c r="G82" s="24">
        <f>-PMT(Scenario!$E$3, Scenario!$E$4,G60)</f>
        <v>0</v>
      </c>
      <c r="H82" s="24">
        <f>-PMT(Scenario!$E$3, Scenario!$E$4,H60)</f>
        <v>0</v>
      </c>
      <c r="I82" s="24">
        <f>-PMT(Scenario!$E$3, Scenario!$E$4,I60)</f>
        <v>0</v>
      </c>
      <c r="J82" s="24">
        <f>-PMT(Scenario!$E$3, Scenario!$E$4,J60)</f>
        <v>0</v>
      </c>
      <c r="K82" s="24">
        <f>-PMT(Scenario!$E$3, Scenario!$E$4,K60)</f>
        <v>0</v>
      </c>
      <c r="L82" s="24">
        <f>-PMT(Scenario!$E$3, Scenario!$E$4,L60)</f>
        <v>0</v>
      </c>
      <c r="M82" s="24">
        <f>-PMT(Scenario!$E$3, Scenario!$E$4,M60)</f>
        <v>0</v>
      </c>
      <c r="N82" s="24">
        <f>-PMT(Scenario!$E$3, Scenario!$E$4,N60)</f>
        <v>0</v>
      </c>
      <c r="O82" s="24">
        <f>-PMT(Scenario!$E$3, Scenario!$E$4,O60)</f>
        <v>0</v>
      </c>
      <c r="P82" s="24">
        <f>-PMT(Scenario!$E$3, Scenario!$E$4,P60)</f>
        <v>0</v>
      </c>
      <c r="Q82" s="24">
        <f>-PMT(Scenario!$E$3, Scenario!$E$4,Q60)</f>
        <v>0</v>
      </c>
      <c r="R82" s="24">
        <f>-PMT(Scenario!$E$3, Scenario!$E$4,R60)</f>
        <v>0</v>
      </c>
      <c r="S82" s="24">
        <f>-PMT(Scenario!$E$3, Scenario!$E$4,S60)</f>
        <v>0</v>
      </c>
      <c r="T82" s="24">
        <f>-PMT(Scenario!$E$3, Scenario!$E$4,T60)</f>
        <v>0</v>
      </c>
      <c r="U82" s="24">
        <f>-PMT(Scenario!$E$3, Scenario!$E$4,U60)</f>
        <v>0</v>
      </c>
      <c r="V82" s="24">
        <f>-PMT(Scenario!$E$3, Scenario!$E$4,V60)</f>
        <v>0</v>
      </c>
      <c r="W82" s="24">
        <f>-PMT(Scenario!$E$3, Scenario!$E$4,W60)</f>
        <v>0</v>
      </c>
      <c r="X82" s="24">
        <f>-PMT(Scenario!$E$3, Scenario!$E$4,X60)</f>
        <v>0</v>
      </c>
      <c r="Y82" s="24">
        <f>-PMT(Scenario!$E$3, Scenario!$E$4,Y60)</f>
        <v>0</v>
      </c>
      <c r="Z82" s="24">
        <f>-PMT(Scenario!$E$3, Scenario!$E$4,Z60)</f>
        <v>0</v>
      </c>
      <c r="AA82" s="24">
        <f>-PMT(Scenario!$E$3, Scenario!$E$4,AA60)</f>
        <v>0</v>
      </c>
      <c r="AB82" s="24">
        <f>-PMT(Scenario!$E$3, Scenario!$E$4,AB60)</f>
        <v>0</v>
      </c>
      <c r="AC82" s="24">
        <f>-PMT(Scenario!$E$3, Scenario!$E$4,AC60)</f>
        <v>0</v>
      </c>
      <c r="AD82" s="24">
        <f>-PMT(Scenario!$E$3, Scenario!$E$4,AD60)</f>
        <v>0</v>
      </c>
      <c r="AE82" s="24">
        <f>-PMT(Scenario!$E$3, Scenario!$E$4,AE60)</f>
        <v>0</v>
      </c>
      <c r="AF82" s="42">
        <f>-PMT(Scenario!$E$3, Scenario!$E$4,AF60)</f>
        <v>0</v>
      </c>
    </row>
    <row r="83" spans="2:32" x14ac:dyDescent="0.35">
      <c r="B83" s="33" t="s">
        <v>25</v>
      </c>
      <c r="C83" t="s">
        <v>119</v>
      </c>
      <c r="D83" s="55">
        <f>-PMT(Scenario!$E$3, Scenario!$E$4,D61)</f>
        <v>0</v>
      </c>
      <c r="E83" s="24">
        <f>-PMT(Scenario!$E$3, Scenario!$E$4,E61)</f>
        <v>0</v>
      </c>
      <c r="F83" s="24">
        <f>-PMT(Scenario!$E$3, Scenario!$E$4,F61)</f>
        <v>0</v>
      </c>
      <c r="G83" s="24">
        <f>-PMT(Scenario!$E$3, Scenario!$E$4,G61)</f>
        <v>0</v>
      </c>
      <c r="H83" s="24">
        <f>-PMT(Scenario!$E$3, Scenario!$E$4,H61)</f>
        <v>0</v>
      </c>
      <c r="I83" s="24">
        <f>-PMT(Scenario!$E$3, Scenario!$E$4,I61)</f>
        <v>0</v>
      </c>
      <c r="J83" s="24">
        <f>-PMT(Scenario!$E$3, Scenario!$E$4,J61)</f>
        <v>0</v>
      </c>
      <c r="K83" s="24">
        <f>-PMT(Scenario!$E$3, Scenario!$E$4,K61)</f>
        <v>0</v>
      </c>
      <c r="L83" s="24">
        <f>-PMT(Scenario!$E$3, Scenario!$E$4,L61)</f>
        <v>0</v>
      </c>
      <c r="M83" s="24">
        <f>-PMT(Scenario!$E$3, Scenario!$E$4,M61)</f>
        <v>0</v>
      </c>
      <c r="N83" s="24">
        <f>-PMT(Scenario!$E$3, Scenario!$E$4,N61)</f>
        <v>0</v>
      </c>
      <c r="O83" s="24">
        <f>-PMT(Scenario!$E$3, Scenario!$E$4,O61)</f>
        <v>0</v>
      </c>
      <c r="P83" s="24">
        <f>-PMT(Scenario!$E$3, Scenario!$E$4,P61)</f>
        <v>0</v>
      </c>
      <c r="Q83" s="24">
        <f>-PMT(Scenario!$E$3, Scenario!$E$4,Q61)</f>
        <v>0</v>
      </c>
      <c r="R83" s="24">
        <f>-PMT(Scenario!$E$3, Scenario!$E$4,R61)</f>
        <v>0</v>
      </c>
      <c r="S83" s="24">
        <f>-PMT(Scenario!$E$3, Scenario!$E$4,S61)</f>
        <v>0</v>
      </c>
      <c r="T83" s="24">
        <f>-PMT(Scenario!$E$3, Scenario!$E$4,T61)</f>
        <v>0</v>
      </c>
      <c r="U83" s="24">
        <f>-PMT(Scenario!$E$3, Scenario!$E$4,U61)</f>
        <v>0</v>
      </c>
      <c r="V83" s="24">
        <f>-PMT(Scenario!$E$3, Scenario!$E$4,V61)</f>
        <v>0</v>
      </c>
      <c r="W83" s="24">
        <f>-PMT(Scenario!$E$3, Scenario!$E$4,W61)</f>
        <v>0</v>
      </c>
      <c r="X83" s="24">
        <f>-PMT(Scenario!$E$3, Scenario!$E$4,X61)</f>
        <v>0</v>
      </c>
      <c r="Y83" s="24">
        <f>-PMT(Scenario!$E$3, Scenario!$E$4,Y61)</f>
        <v>0</v>
      </c>
      <c r="Z83" s="24">
        <f>-PMT(Scenario!$E$3, Scenario!$E$4,Z61)</f>
        <v>0</v>
      </c>
      <c r="AA83" s="24">
        <f>-PMT(Scenario!$E$3, Scenario!$E$4,AA61)</f>
        <v>0</v>
      </c>
      <c r="AB83" s="24">
        <f>-PMT(Scenario!$E$3, Scenario!$E$4,AB61)</f>
        <v>0</v>
      </c>
      <c r="AC83" s="24">
        <f>-PMT(Scenario!$E$3, Scenario!$E$4,AC61)</f>
        <v>0</v>
      </c>
      <c r="AD83" s="24">
        <f>-PMT(Scenario!$E$3, Scenario!$E$4,AD61)</f>
        <v>0</v>
      </c>
      <c r="AE83" s="24">
        <f>-PMT(Scenario!$E$3, Scenario!$E$4,AE61)</f>
        <v>0</v>
      </c>
      <c r="AF83" s="42">
        <f>-PMT(Scenario!$E$3, Scenario!$E$4,AF61)</f>
        <v>0</v>
      </c>
    </row>
    <row r="84" spans="2:32" x14ac:dyDescent="0.35">
      <c r="B84" s="33" t="s">
        <v>26</v>
      </c>
      <c r="C84" t="s">
        <v>119</v>
      </c>
      <c r="D84" s="55">
        <f>-PMT(Scenario!$E$3, Scenario!$E$4,D62)</f>
        <v>0</v>
      </c>
      <c r="E84" s="24">
        <f>-PMT(Scenario!$E$3, Scenario!$E$4,E62)</f>
        <v>0</v>
      </c>
      <c r="F84" s="24">
        <f>-PMT(Scenario!$E$3, Scenario!$E$4,F62)</f>
        <v>0</v>
      </c>
      <c r="G84" s="24">
        <f>-PMT(Scenario!$E$3, Scenario!$E$4,G62)</f>
        <v>0</v>
      </c>
      <c r="H84" s="24">
        <f>-PMT(Scenario!$E$3, Scenario!$E$4,H62)</f>
        <v>0</v>
      </c>
      <c r="I84" s="24">
        <f>-PMT(Scenario!$E$3, Scenario!$E$4,I62)</f>
        <v>0</v>
      </c>
      <c r="J84" s="24">
        <f>-PMT(Scenario!$E$3, Scenario!$E$4,J62)</f>
        <v>0</v>
      </c>
      <c r="K84" s="24">
        <f>-PMT(Scenario!$E$3, Scenario!$E$4,K62)</f>
        <v>0</v>
      </c>
      <c r="L84" s="24">
        <f>-PMT(Scenario!$E$3, Scenario!$E$4,L62)</f>
        <v>0</v>
      </c>
      <c r="M84" s="24">
        <f>-PMT(Scenario!$E$3, Scenario!$E$4,M62)</f>
        <v>0</v>
      </c>
      <c r="N84" s="24">
        <f>-PMT(Scenario!$E$3, Scenario!$E$4,N62)</f>
        <v>0</v>
      </c>
      <c r="O84" s="24">
        <f>-PMT(Scenario!$E$3, Scenario!$E$4,O62)</f>
        <v>0</v>
      </c>
      <c r="P84" s="24">
        <f>-PMT(Scenario!$E$3, Scenario!$E$4,P62)</f>
        <v>0</v>
      </c>
      <c r="Q84" s="24">
        <f>-PMT(Scenario!$E$3, Scenario!$E$4,Q62)</f>
        <v>0</v>
      </c>
      <c r="R84" s="24">
        <f>-PMT(Scenario!$E$3, Scenario!$E$4,R62)</f>
        <v>0</v>
      </c>
      <c r="S84" s="24">
        <f>-PMT(Scenario!$E$3, Scenario!$E$4,S62)</f>
        <v>0</v>
      </c>
      <c r="T84" s="24">
        <f>-PMT(Scenario!$E$3, Scenario!$E$4,T62)</f>
        <v>0</v>
      </c>
      <c r="U84" s="24">
        <f>-PMT(Scenario!$E$3, Scenario!$E$4,U62)</f>
        <v>0</v>
      </c>
      <c r="V84" s="24">
        <f>-PMT(Scenario!$E$3, Scenario!$E$4,V62)</f>
        <v>0</v>
      </c>
      <c r="W84" s="24">
        <f>-PMT(Scenario!$E$3, Scenario!$E$4,W62)</f>
        <v>0</v>
      </c>
      <c r="X84" s="24">
        <f>-PMT(Scenario!$E$3, Scenario!$E$4,X62)</f>
        <v>0</v>
      </c>
      <c r="Y84" s="24">
        <f>-PMT(Scenario!$E$3, Scenario!$E$4,Y62)</f>
        <v>0</v>
      </c>
      <c r="Z84" s="24">
        <f>-PMT(Scenario!$E$3, Scenario!$E$4,Z62)</f>
        <v>0</v>
      </c>
      <c r="AA84" s="24">
        <f>-PMT(Scenario!$E$3, Scenario!$E$4,AA62)</f>
        <v>0</v>
      </c>
      <c r="AB84" s="24">
        <f>-PMT(Scenario!$E$3, Scenario!$E$4,AB62)</f>
        <v>0</v>
      </c>
      <c r="AC84" s="24">
        <f>-PMT(Scenario!$E$3, Scenario!$E$4,AC62)</f>
        <v>0</v>
      </c>
      <c r="AD84" s="24">
        <f>-PMT(Scenario!$E$3, Scenario!$E$4,AD62)</f>
        <v>0</v>
      </c>
      <c r="AE84" s="24">
        <f>-PMT(Scenario!$E$3, Scenario!$E$4,AE62)</f>
        <v>0</v>
      </c>
      <c r="AF84" s="42">
        <f>-PMT(Scenario!$E$3, Scenario!$E$4,AF62)</f>
        <v>0</v>
      </c>
    </row>
    <row r="85" spans="2:32" x14ac:dyDescent="0.35">
      <c r="B85" s="33" t="s">
        <v>27</v>
      </c>
      <c r="C85" t="s">
        <v>119</v>
      </c>
      <c r="D85" s="55">
        <f>-PMT(Scenario!$E$3, Scenario!$E$4,D63)</f>
        <v>6046.0913469833222</v>
      </c>
      <c r="E85" s="24">
        <f>-PMT(Scenario!$E$3, Scenario!$E$4,E63)</f>
        <v>0</v>
      </c>
      <c r="F85" s="24">
        <f>-PMT(Scenario!$E$3, Scenario!$E$4,F63)</f>
        <v>0</v>
      </c>
      <c r="G85" s="24">
        <f>-PMT(Scenario!$E$3, Scenario!$E$4,G63)</f>
        <v>0</v>
      </c>
      <c r="H85" s="24">
        <f>-PMT(Scenario!$E$3, Scenario!$E$4,H63)</f>
        <v>0</v>
      </c>
      <c r="I85" s="24">
        <f>-PMT(Scenario!$E$3, Scenario!$E$4,I63)</f>
        <v>0</v>
      </c>
      <c r="J85" s="24">
        <f>-PMT(Scenario!$E$3, Scenario!$E$4,J63)</f>
        <v>0</v>
      </c>
      <c r="K85" s="24">
        <f>-PMT(Scenario!$E$3, Scenario!$E$4,K63)</f>
        <v>0</v>
      </c>
      <c r="L85" s="24">
        <f>-PMT(Scenario!$E$3, Scenario!$E$4,L63)</f>
        <v>0</v>
      </c>
      <c r="M85" s="24">
        <f>-PMT(Scenario!$E$3, Scenario!$E$4,M63)</f>
        <v>0</v>
      </c>
      <c r="N85" s="24">
        <f>-PMT(Scenario!$E$3, Scenario!$E$4,N63)</f>
        <v>0</v>
      </c>
      <c r="O85" s="24">
        <f>-PMT(Scenario!$E$3, Scenario!$E$4,O63)</f>
        <v>0</v>
      </c>
      <c r="P85" s="24">
        <f>-PMT(Scenario!$E$3, Scenario!$E$4,P63)</f>
        <v>0</v>
      </c>
      <c r="Q85" s="24">
        <f>-PMT(Scenario!$E$3, Scenario!$E$4,Q63)</f>
        <v>0</v>
      </c>
      <c r="R85" s="24">
        <f>-PMT(Scenario!$E$3, Scenario!$E$4,R63)</f>
        <v>0</v>
      </c>
      <c r="S85" s="24">
        <f>-PMT(Scenario!$E$3, Scenario!$E$4,S63)</f>
        <v>0</v>
      </c>
      <c r="T85" s="24">
        <f>-PMT(Scenario!$E$3, Scenario!$E$4,T63)</f>
        <v>0</v>
      </c>
      <c r="U85" s="24">
        <f>-PMT(Scenario!$E$3, Scenario!$E$4,U63)</f>
        <v>0</v>
      </c>
      <c r="V85" s="24">
        <f>-PMT(Scenario!$E$3, Scenario!$E$4,V63)</f>
        <v>0</v>
      </c>
      <c r="W85" s="24">
        <f>-PMT(Scenario!$E$3, Scenario!$E$4,W63)</f>
        <v>0</v>
      </c>
      <c r="X85" s="24">
        <f>-PMT(Scenario!$E$3, Scenario!$E$4,X63)</f>
        <v>0</v>
      </c>
      <c r="Y85" s="24">
        <f>-PMT(Scenario!$E$3, Scenario!$E$4,Y63)</f>
        <v>0</v>
      </c>
      <c r="Z85" s="24">
        <f>-PMT(Scenario!$E$3, Scenario!$E$4,Z63)</f>
        <v>0</v>
      </c>
      <c r="AA85" s="24">
        <f>-PMT(Scenario!$E$3, Scenario!$E$4,AA63)</f>
        <v>0</v>
      </c>
      <c r="AB85" s="24">
        <f>-PMT(Scenario!$E$3, Scenario!$E$4,AB63)</f>
        <v>0</v>
      </c>
      <c r="AC85" s="24">
        <f>-PMT(Scenario!$E$3, Scenario!$E$4,AC63)</f>
        <v>0</v>
      </c>
      <c r="AD85" s="24">
        <f>-PMT(Scenario!$E$3, Scenario!$E$4,AD63)</f>
        <v>0</v>
      </c>
      <c r="AE85" s="24">
        <f>-PMT(Scenario!$E$3, Scenario!$E$4,AE63)</f>
        <v>0</v>
      </c>
      <c r="AF85" s="42">
        <f>-PMT(Scenario!$E$3, Scenario!$E$4,AF63)</f>
        <v>0</v>
      </c>
    </row>
    <row r="86" spans="2:32" x14ac:dyDescent="0.35">
      <c r="B86" s="33" t="s">
        <v>28</v>
      </c>
      <c r="C86" t="s">
        <v>119</v>
      </c>
      <c r="D86" s="55">
        <f>-PMT(Scenario!$E$3, Scenario!$E$4,D64)</f>
        <v>0</v>
      </c>
      <c r="E86" s="24">
        <f>-PMT(Scenario!$E$3, Scenario!$E$4,E64)</f>
        <v>0</v>
      </c>
      <c r="F86" s="24">
        <f>-PMT(Scenario!$E$3, Scenario!$E$4,F64)</f>
        <v>0</v>
      </c>
      <c r="G86" s="24">
        <f>-PMT(Scenario!$E$3, Scenario!$E$4,G64)</f>
        <v>0</v>
      </c>
      <c r="H86" s="24">
        <f>-PMT(Scenario!$E$3, Scenario!$E$4,H64)</f>
        <v>0</v>
      </c>
      <c r="I86" s="24">
        <f>-PMT(Scenario!$E$3, Scenario!$E$4,I64)</f>
        <v>0</v>
      </c>
      <c r="J86" s="24">
        <f>-PMT(Scenario!$E$3, Scenario!$E$4,J64)</f>
        <v>0</v>
      </c>
      <c r="K86" s="24">
        <f>-PMT(Scenario!$E$3, Scenario!$E$4,K64)</f>
        <v>0</v>
      </c>
      <c r="L86" s="24">
        <f>-PMT(Scenario!$E$3, Scenario!$E$4,L64)</f>
        <v>0</v>
      </c>
      <c r="M86" s="24">
        <f>-PMT(Scenario!$E$3, Scenario!$E$4,M64)</f>
        <v>0</v>
      </c>
      <c r="N86" s="24">
        <f>-PMT(Scenario!$E$3, Scenario!$E$4,N64)</f>
        <v>0</v>
      </c>
      <c r="O86" s="24">
        <f>-PMT(Scenario!$E$3, Scenario!$E$4,O64)</f>
        <v>0</v>
      </c>
      <c r="P86" s="24">
        <f>-PMT(Scenario!$E$3, Scenario!$E$4,P64)</f>
        <v>0</v>
      </c>
      <c r="Q86" s="24">
        <f>-PMT(Scenario!$E$3, Scenario!$E$4,Q64)</f>
        <v>0</v>
      </c>
      <c r="R86" s="24">
        <f>-PMT(Scenario!$E$3, Scenario!$E$4,R64)</f>
        <v>0</v>
      </c>
      <c r="S86" s="24">
        <f>-PMT(Scenario!$E$3, Scenario!$E$4,S64)</f>
        <v>0</v>
      </c>
      <c r="T86" s="24">
        <f>-PMT(Scenario!$E$3, Scenario!$E$4,T64)</f>
        <v>0</v>
      </c>
      <c r="U86" s="24">
        <f>-PMT(Scenario!$E$3, Scenario!$E$4,U64)</f>
        <v>0</v>
      </c>
      <c r="V86" s="24">
        <f>-PMT(Scenario!$E$3, Scenario!$E$4,V64)</f>
        <v>0</v>
      </c>
      <c r="W86" s="24">
        <f>-PMT(Scenario!$E$3, Scenario!$E$4,W64)</f>
        <v>0</v>
      </c>
      <c r="X86" s="24">
        <f>-PMT(Scenario!$E$3, Scenario!$E$4,X64)</f>
        <v>0</v>
      </c>
      <c r="Y86" s="24">
        <f>-PMT(Scenario!$E$3, Scenario!$E$4,Y64)</f>
        <v>0</v>
      </c>
      <c r="Z86" s="24">
        <f>-PMT(Scenario!$E$3, Scenario!$E$4,Z64)</f>
        <v>0</v>
      </c>
      <c r="AA86" s="24">
        <f>-PMT(Scenario!$E$3, Scenario!$E$4,AA64)</f>
        <v>0</v>
      </c>
      <c r="AB86" s="24">
        <f>-PMT(Scenario!$E$3, Scenario!$E$4,AB64)</f>
        <v>0</v>
      </c>
      <c r="AC86" s="24">
        <f>-PMT(Scenario!$E$3, Scenario!$E$4,AC64)</f>
        <v>0</v>
      </c>
      <c r="AD86" s="24">
        <f>-PMT(Scenario!$E$3, Scenario!$E$4,AD64)</f>
        <v>0</v>
      </c>
      <c r="AE86" s="24">
        <f>-PMT(Scenario!$E$3, Scenario!$E$4,AE64)</f>
        <v>0</v>
      </c>
      <c r="AF86" s="42">
        <f>-PMT(Scenario!$E$3, Scenario!$E$4,AF64)</f>
        <v>0</v>
      </c>
    </row>
    <row r="87" spans="2:32" x14ac:dyDescent="0.35">
      <c r="B87" s="33" t="s">
        <v>29</v>
      </c>
      <c r="C87" t="s">
        <v>119</v>
      </c>
      <c r="D87" s="55">
        <f>-PMT(Scenario!$E$3, Scenario!$E$4,D65)</f>
        <v>0</v>
      </c>
      <c r="E87" s="24">
        <f>-PMT(Scenario!$E$3, Scenario!$E$4,E65)</f>
        <v>0</v>
      </c>
      <c r="F87" s="24">
        <f>-PMT(Scenario!$E$3, Scenario!$E$4,F65)</f>
        <v>0</v>
      </c>
      <c r="G87" s="24">
        <f>-PMT(Scenario!$E$3, Scenario!$E$4,G65)</f>
        <v>0</v>
      </c>
      <c r="H87" s="24">
        <f>-PMT(Scenario!$E$3, Scenario!$E$4,H65)</f>
        <v>0</v>
      </c>
      <c r="I87" s="24">
        <f>-PMT(Scenario!$E$3, Scenario!$E$4,I65)</f>
        <v>0</v>
      </c>
      <c r="J87" s="24">
        <f>-PMT(Scenario!$E$3, Scenario!$E$4,J65)</f>
        <v>0</v>
      </c>
      <c r="K87" s="24">
        <f>-PMT(Scenario!$E$3, Scenario!$E$4,K65)</f>
        <v>0</v>
      </c>
      <c r="L87" s="24">
        <f>-PMT(Scenario!$E$3, Scenario!$E$4,L65)</f>
        <v>0</v>
      </c>
      <c r="M87" s="24">
        <f>-PMT(Scenario!$E$3, Scenario!$E$4,M65)</f>
        <v>0</v>
      </c>
      <c r="N87" s="24">
        <f>-PMT(Scenario!$E$3, Scenario!$E$4,N65)</f>
        <v>0</v>
      </c>
      <c r="O87" s="24">
        <f>-PMT(Scenario!$E$3, Scenario!$E$4,O65)</f>
        <v>1612.2910258622192</v>
      </c>
      <c r="P87" s="24">
        <f>-PMT(Scenario!$E$3, Scenario!$E$4,P65)</f>
        <v>0</v>
      </c>
      <c r="Q87" s="24">
        <f>-PMT(Scenario!$E$3, Scenario!$E$4,Q65)</f>
        <v>0</v>
      </c>
      <c r="R87" s="24">
        <f>-PMT(Scenario!$E$3, Scenario!$E$4,R65)</f>
        <v>0</v>
      </c>
      <c r="S87" s="24">
        <f>-PMT(Scenario!$E$3, Scenario!$E$4,S65)</f>
        <v>0</v>
      </c>
      <c r="T87" s="24">
        <f>-PMT(Scenario!$E$3, Scenario!$E$4,T65)</f>
        <v>0</v>
      </c>
      <c r="U87" s="24">
        <f>-PMT(Scenario!$E$3, Scenario!$E$4,U65)</f>
        <v>0</v>
      </c>
      <c r="V87" s="24">
        <f>-PMT(Scenario!$E$3, Scenario!$E$4,V65)</f>
        <v>0</v>
      </c>
      <c r="W87" s="24">
        <f>-PMT(Scenario!$E$3, Scenario!$E$4,W65)</f>
        <v>0</v>
      </c>
      <c r="X87" s="24">
        <f>-PMT(Scenario!$E$3, Scenario!$E$4,X65)</f>
        <v>0</v>
      </c>
      <c r="Y87" s="24">
        <f>-PMT(Scenario!$E$3, Scenario!$E$4,Y65)</f>
        <v>0</v>
      </c>
      <c r="Z87" s="24">
        <f>-PMT(Scenario!$E$3, Scenario!$E$4,Z65)</f>
        <v>0</v>
      </c>
      <c r="AA87" s="24">
        <f>-PMT(Scenario!$E$3, Scenario!$E$4,AA65)</f>
        <v>0</v>
      </c>
      <c r="AB87" s="24">
        <f>-PMT(Scenario!$E$3, Scenario!$E$4,AB65)</f>
        <v>0</v>
      </c>
      <c r="AC87" s="24">
        <f>-PMT(Scenario!$E$3, Scenario!$E$4,AC65)</f>
        <v>0</v>
      </c>
      <c r="AD87" s="24">
        <f>-PMT(Scenario!$E$3, Scenario!$E$4,AD65)</f>
        <v>0</v>
      </c>
      <c r="AE87" s="24">
        <f>-PMT(Scenario!$E$3, Scenario!$E$4,AE65)</f>
        <v>0</v>
      </c>
      <c r="AF87" s="42">
        <f>-PMT(Scenario!$E$3, Scenario!$E$4,AF65)</f>
        <v>0</v>
      </c>
    </row>
    <row r="88" spans="2:32" ht="15" thickBot="1" x14ac:dyDescent="0.4">
      <c r="B88" s="35" t="s">
        <v>116</v>
      </c>
      <c r="C88" t="s">
        <v>119</v>
      </c>
      <c r="D88" s="43">
        <f>SUM(D70:D87)</f>
        <v>6046.0913469833222</v>
      </c>
      <c r="E88" s="43">
        <f t="shared" ref="E88:AF88" si="37">SUM(E70:E87)</f>
        <v>6650.7004816816543</v>
      </c>
      <c r="F88" s="43">
        <f t="shared" si="37"/>
        <v>0</v>
      </c>
      <c r="G88" s="43">
        <f t="shared" si="37"/>
        <v>6650.7004816816543</v>
      </c>
      <c r="H88" s="43">
        <f t="shared" si="37"/>
        <v>0</v>
      </c>
      <c r="I88" s="43">
        <f t="shared" si="37"/>
        <v>0</v>
      </c>
      <c r="J88" s="43">
        <f t="shared" si="37"/>
        <v>0</v>
      </c>
      <c r="K88" s="43">
        <f t="shared" si="37"/>
        <v>0</v>
      </c>
      <c r="L88" s="43">
        <f t="shared" si="37"/>
        <v>0</v>
      </c>
      <c r="M88" s="43">
        <f t="shared" si="37"/>
        <v>0</v>
      </c>
      <c r="N88" s="43">
        <f t="shared" si="37"/>
        <v>5038.4094558194347</v>
      </c>
      <c r="O88" s="43">
        <f t="shared" si="37"/>
        <v>1612.2910258622192</v>
      </c>
      <c r="P88" s="43">
        <f t="shared" si="37"/>
        <v>0</v>
      </c>
      <c r="Q88" s="43">
        <f t="shared" si="37"/>
        <v>0</v>
      </c>
      <c r="R88" s="43">
        <f t="shared" si="37"/>
        <v>0</v>
      </c>
      <c r="S88" s="43">
        <f t="shared" si="37"/>
        <v>0</v>
      </c>
      <c r="T88" s="43">
        <f t="shared" si="37"/>
        <v>0</v>
      </c>
      <c r="U88" s="43">
        <f t="shared" si="37"/>
        <v>0</v>
      </c>
      <c r="V88" s="43">
        <f t="shared" si="37"/>
        <v>0</v>
      </c>
      <c r="W88" s="43">
        <f t="shared" si="37"/>
        <v>0</v>
      </c>
      <c r="X88" s="43">
        <f t="shared" si="37"/>
        <v>8061.4551293110953</v>
      </c>
      <c r="Y88" s="43">
        <f t="shared" si="37"/>
        <v>0</v>
      </c>
      <c r="Z88" s="43">
        <f t="shared" si="37"/>
        <v>0</v>
      </c>
      <c r="AA88" s="43">
        <f t="shared" si="37"/>
        <v>10076.818911638869</v>
      </c>
      <c r="AB88" s="43">
        <f t="shared" si="37"/>
        <v>0</v>
      </c>
      <c r="AC88" s="43">
        <f t="shared" si="37"/>
        <v>0</v>
      </c>
      <c r="AD88" s="43">
        <f t="shared" si="37"/>
        <v>0</v>
      </c>
      <c r="AE88" s="43">
        <f t="shared" si="37"/>
        <v>0</v>
      </c>
      <c r="AF88" s="44">
        <f t="shared" si="37"/>
        <v>0</v>
      </c>
    </row>
    <row r="89" spans="2:32" ht="15" thickBot="1" x14ac:dyDescent="0.4"/>
    <row r="90" spans="2:32" ht="15" thickBot="1" x14ac:dyDescent="0.4">
      <c r="B90" s="25"/>
      <c r="C90" s="26"/>
      <c r="D90" s="26" t="s">
        <v>121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8"/>
    </row>
    <row r="91" spans="2:32" x14ac:dyDescent="0.35">
      <c r="B91" s="29" t="s">
        <v>63</v>
      </c>
      <c r="D91">
        <v>2022</v>
      </c>
      <c r="E91">
        <f>D91+1</f>
        <v>2023</v>
      </c>
      <c r="F91">
        <f t="shared" ref="F91" si="38">E91+1</f>
        <v>2024</v>
      </c>
      <c r="G91">
        <f t="shared" ref="G91" si="39">F91+1</f>
        <v>2025</v>
      </c>
      <c r="H91">
        <f t="shared" ref="H91" si="40">G91+1</f>
        <v>2026</v>
      </c>
      <c r="I91">
        <f t="shared" ref="I91" si="41">H91+1</f>
        <v>2027</v>
      </c>
      <c r="J91">
        <f t="shared" ref="J91" si="42">I91+1</f>
        <v>2028</v>
      </c>
      <c r="K91">
        <f t="shared" ref="K91" si="43">J91+1</f>
        <v>2029</v>
      </c>
      <c r="L91">
        <f t="shared" ref="L91" si="44">K91+1</f>
        <v>2030</v>
      </c>
      <c r="M91">
        <f t="shared" ref="M91" si="45">L91+1</f>
        <v>2031</v>
      </c>
      <c r="N91">
        <f t="shared" ref="N91" si="46">M91+1</f>
        <v>2032</v>
      </c>
      <c r="O91">
        <f t="shared" ref="O91" si="47">N91+1</f>
        <v>2033</v>
      </c>
      <c r="P91">
        <f t="shared" ref="P91" si="48">O91+1</f>
        <v>2034</v>
      </c>
      <c r="Q91">
        <f t="shared" ref="Q91" si="49">P91+1</f>
        <v>2035</v>
      </c>
      <c r="R91">
        <f t="shared" ref="R91" si="50">Q91+1</f>
        <v>2036</v>
      </c>
      <c r="S91">
        <f t="shared" ref="S91" si="51">R91+1</f>
        <v>2037</v>
      </c>
      <c r="T91">
        <f t="shared" ref="T91" si="52">S91+1</f>
        <v>2038</v>
      </c>
      <c r="U91">
        <f t="shared" ref="U91" si="53">T91+1</f>
        <v>2039</v>
      </c>
      <c r="V91">
        <f t="shared" ref="V91" si="54">U91+1</f>
        <v>2040</v>
      </c>
      <c r="W91">
        <f t="shared" ref="W91" si="55">V91+1</f>
        <v>2041</v>
      </c>
      <c r="X91">
        <f t="shared" ref="X91" si="56">W91+1</f>
        <v>2042</v>
      </c>
      <c r="Y91">
        <f t="shared" ref="Y91" si="57">X91+1</f>
        <v>2043</v>
      </c>
      <c r="Z91">
        <f t="shared" ref="Z91" si="58">Y91+1</f>
        <v>2044</v>
      </c>
      <c r="AA91">
        <f t="shared" ref="AA91" si="59">Z91+1</f>
        <v>2045</v>
      </c>
      <c r="AB91">
        <f t="shared" ref="AB91" si="60">AA91+1</f>
        <v>2046</v>
      </c>
      <c r="AC91">
        <f t="shared" ref="AC91" si="61">AB91+1</f>
        <v>2047</v>
      </c>
      <c r="AD91">
        <f t="shared" ref="AD91" si="62">AC91+1</f>
        <v>2048</v>
      </c>
      <c r="AE91">
        <f t="shared" ref="AE91" si="63">AD91+1</f>
        <v>2049</v>
      </c>
      <c r="AF91" s="30">
        <f t="shared" ref="AF91" si="64">AE91+1</f>
        <v>2050</v>
      </c>
    </row>
    <row r="92" spans="2:32" x14ac:dyDescent="0.35">
      <c r="B92" s="31" t="s">
        <v>15</v>
      </c>
      <c r="C92" t="s">
        <v>119</v>
      </c>
      <c r="D92" s="55">
        <f>SUM($D70:D70)</f>
        <v>0</v>
      </c>
      <c r="E92" s="24">
        <f>SUM($D70:E70)</f>
        <v>0</v>
      </c>
      <c r="F92" s="24">
        <f>SUM($D70:F70)</f>
        <v>0</v>
      </c>
      <c r="G92" s="24">
        <f>SUM($D70:G70)</f>
        <v>0</v>
      </c>
      <c r="H92" s="24">
        <f>SUM($D70:H70)</f>
        <v>0</v>
      </c>
      <c r="I92" s="24">
        <f>SUM($D70:I70)</f>
        <v>0</v>
      </c>
      <c r="J92" s="24">
        <f>SUM($D70:J70)</f>
        <v>0</v>
      </c>
      <c r="K92" s="24">
        <f>SUM($D70:K70)</f>
        <v>0</v>
      </c>
      <c r="L92" s="24">
        <f>SUM($D70:L70)</f>
        <v>0</v>
      </c>
      <c r="M92" s="24">
        <f>SUM($D70:M70)</f>
        <v>0</v>
      </c>
      <c r="N92" s="24">
        <f>SUM($D70:N70)</f>
        <v>0</v>
      </c>
      <c r="O92" s="24">
        <f>SUM($D70:O70)</f>
        <v>0</v>
      </c>
      <c r="P92" s="24">
        <f>SUM($D70:P70)</f>
        <v>0</v>
      </c>
      <c r="Q92" s="24">
        <f>SUM($D70:Q70)</f>
        <v>0</v>
      </c>
      <c r="R92" s="24">
        <f>SUM($D70:R70)</f>
        <v>0</v>
      </c>
      <c r="S92" s="24">
        <f>SUM($D70:S70)</f>
        <v>0</v>
      </c>
      <c r="T92" s="24">
        <f>SUM($D70:T70)</f>
        <v>0</v>
      </c>
      <c r="U92" s="24">
        <f>SUM($D70:U70)</f>
        <v>0</v>
      </c>
      <c r="V92" s="24">
        <f>SUM($D70:V70)</f>
        <v>0</v>
      </c>
      <c r="W92" s="24">
        <f>SUM($D70:W70)</f>
        <v>0</v>
      </c>
      <c r="X92" s="24">
        <f>SUM($D70:X70)</f>
        <v>0</v>
      </c>
      <c r="Y92" s="24">
        <f>SUM($D70:Y70)</f>
        <v>0</v>
      </c>
      <c r="Z92" s="24">
        <f>SUM($D70:Z70)</f>
        <v>0</v>
      </c>
      <c r="AA92" s="24">
        <f>SUM($D70:AA70)</f>
        <v>0</v>
      </c>
      <c r="AB92" s="24">
        <f>SUM($D70:AB70)</f>
        <v>0</v>
      </c>
      <c r="AC92" s="24">
        <f>SUM($D70:AC70)</f>
        <v>0</v>
      </c>
      <c r="AD92" s="24">
        <f>SUM($D70:AD70)</f>
        <v>0</v>
      </c>
      <c r="AE92" s="24">
        <f>SUM($D70:AE70)</f>
        <v>0</v>
      </c>
      <c r="AF92" s="42">
        <f>SUM($D70:AF70)</f>
        <v>0</v>
      </c>
    </row>
    <row r="93" spans="2:32" x14ac:dyDescent="0.35">
      <c r="B93" s="33" t="s">
        <v>16</v>
      </c>
      <c r="C93" t="s">
        <v>119</v>
      </c>
      <c r="D93" s="55">
        <f>SUM($D71:D71)</f>
        <v>0</v>
      </c>
      <c r="E93" s="24">
        <f>SUM($D71:E71)</f>
        <v>0</v>
      </c>
      <c r="F93" s="24">
        <f>SUM($D71:F71)</f>
        <v>0</v>
      </c>
      <c r="G93" s="24">
        <f>SUM($D71:G71)</f>
        <v>0</v>
      </c>
      <c r="H93" s="24">
        <f>SUM($D71:H71)</f>
        <v>0</v>
      </c>
      <c r="I93" s="24">
        <f>SUM($D71:I71)</f>
        <v>0</v>
      </c>
      <c r="J93" s="24">
        <f>SUM($D71:J71)</f>
        <v>0</v>
      </c>
      <c r="K93" s="24">
        <f>SUM($D71:K71)</f>
        <v>0</v>
      </c>
      <c r="L93" s="24">
        <f>SUM($D71:L71)</f>
        <v>0</v>
      </c>
      <c r="M93" s="24">
        <f>SUM($D71:M71)</f>
        <v>0</v>
      </c>
      <c r="N93" s="24">
        <f>SUM($D71:N71)</f>
        <v>0</v>
      </c>
      <c r="O93" s="24">
        <f>SUM($D71:O71)</f>
        <v>0</v>
      </c>
      <c r="P93" s="24">
        <f>SUM($D71:P71)</f>
        <v>0</v>
      </c>
      <c r="Q93" s="24">
        <f>SUM($D71:Q71)</f>
        <v>0</v>
      </c>
      <c r="R93" s="24">
        <f>SUM($D71:R71)</f>
        <v>0</v>
      </c>
      <c r="S93" s="24">
        <f>SUM($D71:S71)</f>
        <v>0</v>
      </c>
      <c r="T93" s="24">
        <f>SUM($D71:T71)</f>
        <v>0</v>
      </c>
      <c r="U93" s="24">
        <f>SUM($D71:U71)</f>
        <v>0</v>
      </c>
      <c r="V93" s="24">
        <f>SUM($D71:V71)</f>
        <v>0</v>
      </c>
      <c r="W93" s="24">
        <f>SUM($D71:W71)</f>
        <v>0</v>
      </c>
      <c r="X93" s="24">
        <f>SUM($D71:X71)</f>
        <v>0</v>
      </c>
      <c r="Y93" s="24">
        <f>SUM($D71:Y71)</f>
        <v>0</v>
      </c>
      <c r="Z93" s="24">
        <f>SUM($D71:Z71)</f>
        <v>0</v>
      </c>
      <c r="AA93" s="24">
        <f>SUM($D71:AA71)</f>
        <v>0</v>
      </c>
      <c r="AB93" s="24">
        <f>SUM($D71:AB71)</f>
        <v>0</v>
      </c>
      <c r="AC93" s="24">
        <f>SUM($D71:AC71)</f>
        <v>0</v>
      </c>
      <c r="AD93" s="24">
        <f>SUM($D71:AD71)</f>
        <v>0</v>
      </c>
      <c r="AE93" s="24">
        <f>SUM($D71:AE71)</f>
        <v>0</v>
      </c>
      <c r="AF93" s="42">
        <f>SUM($D71:AF71)</f>
        <v>0</v>
      </c>
    </row>
    <row r="94" spans="2:32" x14ac:dyDescent="0.35">
      <c r="B94" s="33" t="s">
        <v>17</v>
      </c>
      <c r="C94" t="s">
        <v>119</v>
      </c>
      <c r="D94" s="55">
        <f>SUM($D72:D72)</f>
        <v>0</v>
      </c>
      <c r="E94" s="24">
        <f>SUM($D72:E72)</f>
        <v>0</v>
      </c>
      <c r="F94" s="24">
        <f>SUM($D72:F72)</f>
        <v>0</v>
      </c>
      <c r="G94" s="24">
        <f>SUM($D72:G72)</f>
        <v>0</v>
      </c>
      <c r="H94" s="24">
        <f>SUM($D72:H72)</f>
        <v>0</v>
      </c>
      <c r="I94" s="24">
        <f>SUM($D72:I72)</f>
        <v>0</v>
      </c>
      <c r="J94" s="24">
        <f>SUM($D72:J72)</f>
        <v>0</v>
      </c>
      <c r="K94" s="24">
        <f>SUM($D72:K72)</f>
        <v>0</v>
      </c>
      <c r="L94" s="24">
        <f>SUM($D72:L72)</f>
        <v>0</v>
      </c>
      <c r="M94" s="24">
        <f>SUM($D72:M72)</f>
        <v>0</v>
      </c>
      <c r="N94" s="24">
        <f>SUM($D72:N72)</f>
        <v>0</v>
      </c>
      <c r="O94" s="24">
        <f>SUM($D72:O72)</f>
        <v>0</v>
      </c>
      <c r="P94" s="24">
        <f>SUM($D72:P72)</f>
        <v>0</v>
      </c>
      <c r="Q94" s="24">
        <f>SUM($D72:Q72)</f>
        <v>0</v>
      </c>
      <c r="R94" s="24">
        <f>SUM($D72:R72)</f>
        <v>0</v>
      </c>
      <c r="S94" s="24">
        <f>SUM($D72:S72)</f>
        <v>0</v>
      </c>
      <c r="T94" s="24">
        <f>SUM($D72:T72)</f>
        <v>0</v>
      </c>
      <c r="U94" s="24">
        <f>SUM($D72:U72)</f>
        <v>0</v>
      </c>
      <c r="V94" s="24">
        <f>SUM($D72:V72)</f>
        <v>0</v>
      </c>
      <c r="W94" s="24">
        <f>SUM($D72:W72)</f>
        <v>0</v>
      </c>
      <c r="X94" s="24">
        <f>SUM($D72:X72)</f>
        <v>0</v>
      </c>
      <c r="Y94" s="24">
        <f>SUM($D72:Y72)</f>
        <v>0</v>
      </c>
      <c r="Z94" s="24">
        <f>SUM($D72:Z72)</f>
        <v>0</v>
      </c>
      <c r="AA94" s="24">
        <f>SUM($D72:AA72)</f>
        <v>8061.4551293110953</v>
      </c>
      <c r="AB94" s="24">
        <f>SUM($D72:AB72)</f>
        <v>8061.4551293110953</v>
      </c>
      <c r="AC94" s="24">
        <f>SUM($D72:AC72)</f>
        <v>8061.4551293110953</v>
      </c>
      <c r="AD94" s="24">
        <f>SUM($D72:AD72)</f>
        <v>8061.4551293110953</v>
      </c>
      <c r="AE94" s="24">
        <f>SUM($D72:AE72)</f>
        <v>8061.4551293110953</v>
      </c>
      <c r="AF94" s="42">
        <f>SUM($D72:AF72)</f>
        <v>8061.4551293110953</v>
      </c>
    </row>
    <row r="95" spans="2:32" x14ac:dyDescent="0.35">
      <c r="B95" s="33" t="s">
        <v>18</v>
      </c>
      <c r="C95" t="s">
        <v>119</v>
      </c>
      <c r="D95" s="55">
        <f>SUM($D73:D73)</f>
        <v>0</v>
      </c>
      <c r="E95" s="24">
        <f>SUM($D73:E73)</f>
        <v>0</v>
      </c>
      <c r="F95" s="24">
        <f>SUM($D73:F73)</f>
        <v>0</v>
      </c>
      <c r="G95" s="24">
        <f>SUM($D73:G73)</f>
        <v>0</v>
      </c>
      <c r="H95" s="24">
        <f>SUM($D73:H73)</f>
        <v>0</v>
      </c>
      <c r="I95" s="24">
        <f>SUM($D73:I73)</f>
        <v>0</v>
      </c>
      <c r="J95" s="24">
        <f>SUM($D73:J73)</f>
        <v>0</v>
      </c>
      <c r="K95" s="24">
        <f>SUM($D73:K73)</f>
        <v>0</v>
      </c>
      <c r="L95" s="24">
        <f>SUM($D73:L73)</f>
        <v>0</v>
      </c>
      <c r="M95" s="24">
        <f>SUM($D73:M73)</f>
        <v>0</v>
      </c>
      <c r="N95" s="24">
        <f>SUM($D73:N73)</f>
        <v>0</v>
      </c>
      <c r="O95" s="24">
        <f>SUM($D73:O73)</f>
        <v>0</v>
      </c>
      <c r="P95" s="24">
        <f>SUM($D73:P73)</f>
        <v>0</v>
      </c>
      <c r="Q95" s="24">
        <f>SUM($D73:Q73)</f>
        <v>0</v>
      </c>
      <c r="R95" s="24">
        <f>SUM($D73:R73)</f>
        <v>0</v>
      </c>
      <c r="S95" s="24">
        <f>SUM($D73:S73)</f>
        <v>0</v>
      </c>
      <c r="T95" s="24">
        <f>SUM($D73:T73)</f>
        <v>0</v>
      </c>
      <c r="U95" s="24">
        <f>SUM($D73:U73)</f>
        <v>0</v>
      </c>
      <c r="V95" s="24">
        <f>SUM($D73:V73)</f>
        <v>0</v>
      </c>
      <c r="W95" s="24">
        <f>SUM($D73:W73)</f>
        <v>0</v>
      </c>
      <c r="X95" s="24">
        <f>SUM($D73:X73)</f>
        <v>0</v>
      </c>
      <c r="Y95" s="24">
        <f>SUM($D73:Y73)</f>
        <v>0</v>
      </c>
      <c r="Z95" s="24">
        <f>SUM($D73:Z73)</f>
        <v>0</v>
      </c>
      <c r="AA95" s="24">
        <f>SUM($D73:AA73)</f>
        <v>0</v>
      </c>
      <c r="AB95" s="24">
        <f>SUM($D73:AB73)</f>
        <v>0</v>
      </c>
      <c r="AC95" s="24">
        <f>SUM($D73:AC73)</f>
        <v>0</v>
      </c>
      <c r="AD95" s="24">
        <f>SUM($D73:AD73)</f>
        <v>0</v>
      </c>
      <c r="AE95" s="24">
        <f>SUM($D73:AE73)</f>
        <v>0</v>
      </c>
      <c r="AF95" s="42">
        <f>SUM($D73:AF73)</f>
        <v>0</v>
      </c>
    </row>
    <row r="96" spans="2:32" x14ac:dyDescent="0.35">
      <c r="B96" s="33" t="s">
        <v>19</v>
      </c>
      <c r="C96" t="s">
        <v>119</v>
      </c>
      <c r="D96" s="55">
        <f>SUM($D74:D74)</f>
        <v>0</v>
      </c>
      <c r="E96" s="24">
        <f>SUM($D74:E74)</f>
        <v>0</v>
      </c>
      <c r="F96" s="24">
        <f>SUM($D74:F74)</f>
        <v>0</v>
      </c>
      <c r="G96" s="24">
        <f>SUM($D74:G74)</f>
        <v>0</v>
      </c>
      <c r="H96" s="24">
        <f>SUM($D74:H74)</f>
        <v>0</v>
      </c>
      <c r="I96" s="24">
        <f>SUM($D74:I74)</f>
        <v>0</v>
      </c>
      <c r="J96" s="24">
        <f>SUM($D74:J74)</f>
        <v>0</v>
      </c>
      <c r="K96" s="24">
        <f>SUM($D74:K74)</f>
        <v>0</v>
      </c>
      <c r="L96" s="24">
        <f>SUM($D74:L74)</f>
        <v>0</v>
      </c>
      <c r="M96" s="24">
        <f>SUM($D74:M74)</f>
        <v>0</v>
      </c>
      <c r="N96" s="24">
        <f>SUM($D74:N74)</f>
        <v>0</v>
      </c>
      <c r="O96" s="24">
        <f>SUM($D74:O74)</f>
        <v>0</v>
      </c>
      <c r="P96" s="24">
        <f>SUM($D74:P74)</f>
        <v>0</v>
      </c>
      <c r="Q96" s="24">
        <f>SUM($D74:Q74)</f>
        <v>0</v>
      </c>
      <c r="R96" s="24">
        <f>SUM($D74:R74)</f>
        <v>0</v>
      </c>
      <c r="S96" s="24">
        <f>SUM($D74:S74)</f>
        <v>0</v>
      </c>
      <c r="T96" s="24">
        <f>SUM($D74:T74)</f>
        <v>0</v>
      </c>
      <c r="U96" s="24">
        <f>SUM($D74:U74)</f>
        <v>0</v>
      </c>
      <c r="V96" s="24">
        <f>SUM($D74:V74)</f>
        <v>0</v>
      </c>
      <c r="W96" s="24">
        <f>SUM($D74:W74)</f>
        <v>0</v>
      </c>
      <c r="X96" s="24">
        <f>SUM($D74:X74)</f>
        <v>0</v>
      </c>
      <c r="Y96" s="24">
        <f>SUM($D74:Y74)</f>
        <v>0</v>
      </c>
      <c r="Z96" s="24">
        <f>SUM($D74:Z74)</f>
        <v>0</v>
      </c>
      <c r="AA96" s="24">
        <f>SUM($D74:AA74)</f>
        <v>0</v>
      </c>
      <c r="AB96" s="24">
        <f>SUM($D74:AB74)</f>
        <v>0</v>
      </c>
      <c r="AC96" s="24">
        <f>SUM($D74:AC74)</f>
        <v>0</v>
      </c>
      <c r="AD96" s="24">
        <f>SUM($D74:AD74)</f>
        <v>0</v>
      </c>
      <c r="AE96" s="24">
        <f>SUM($D74:AE74)</f>
        <v>0</v>
      </c>
      <c r="AF96" s="42">
        <f>SUM($D74:AF74)</f>
        <v>0</v>
      </c>
    </row>
    <row r="97" spans="2:32" x14ac:dyDescent="0.35">
      <c r="B97" s="33" t="s">
        <v>20</v>
      </c>
      <c r="C97" t="s">
        <v>119</v>
      </c>
      <c r="D97" s="55">
        <f>SUM($D75:D75)</f>
        <v>0</v>
      </c>
      <c r="E97" s="24">
        <f>SUM($D75:E75)</f>
        <v>0</v>
      </c>
      <c r="F97" s="24">
        <f>SUM($D75:F75)</f>
        <v>0</v>
      </c>
      <c r="G97" s="24">
        <f>SUM($D75:G75)</f>
        <v>0</v>
      </c>
      <c r="H97" s="24">
        <f>SUM($D75:H75)</f>
        <v>0</v>
      </c>
      <c r="I97" s="24">
        <f>SUM($D75:I75)</f>
        <v>0</v>
      </c>
      <c r="J97" s="24">
        <f>SUM($D75:J75)</f>
        <v>0</v>
      </c>
      <c r="K97" s="24">
        <f>SUM($D75:K75)</f>
        <v>0</v>
      </c>
      <c r="L97" s="24">
        <f>SUM($D75:L75)</f>
        <v>0</v>
      </c>
      <c r="M97" s="24">
        <f>SUM($D75:M75)</f>
        <v>0</v>
      </c>
      <c r="N97" s="24">
        <f>SUM($D75:N75)</f>
        <v>0</v>
      </c>
      <c r="O97" s="24">
        <f>SUM($D75:O75)</f>
        <v>0</v>
      </c>
      <c r="P97" s="24">
        <f>SUM($D75:P75)</f>
        <v>0</v>
      </c>
      <c r="Q97" s="24">
        <f>SUM($D75:Q75)</f>
        <v>0</v>
      </c>
      <c r="R97" s="24">
        <f>SUM($D75:R75)</f>
        <v>0</v>
      </c>
      <c r="S97" s="24">
        <f>SUM($D75:S75)</f>
        <v>0</v>
      </c>
      <c r="T97" s="24">
        <f>SUM($D75:T75)</f>
        <v>0</v>
      </c>
      <c r="U97" s="24">
        <f>SUM($D75:U75)</f>
        <v>0</v>
      </c>
      <c r="V97" s="24">
        <f>SUM($D75:V75)</f>
        <v>0</v>
      </c>
      <c r="W97" s="24">
        <f>SUM($D75:W75)</f>
        <v>0</v>
      </c>
      <c r="X97" s="24">
        <f>SUM($D75:X75)</f>
        <v>0</v>
      </c>
      <c r="Y97" s="24">
        <f>SUM($D75:Y75)</f>
        <v>0</v>
      </c>
      <c r="Z97" s="24">
        <f>SUM($D75:Z75)</f>
        <v>0</v>
      </c>
      <c r="AA97" s="24">
        <f>SUM($D75:AA75)</f>
        <v>0</v>
      </c>
      <c r="AB97" s="24">
        <f>SUM($D75:AB75)</f>
        <v>0</v>
      </c>
      <c r="AC97" s="24">
        <f>SUM($D75:AC75)</f>
        <v>0</v>
      </c>
      <c r="AD97" s="24">
        <f>SUM($D75:AD75)</f>
        <v>0</v>
      </c>
      <c r="AE97" s="24">
        <f>SUM($D75:AE75)</f>
        <v>0</v>
      </c>
      <c r="AF97" s="42">
        <f>SUM($D75:AF75)</f>
        <v>0</v>
      </c>
    </row>
    <row r="98" spans="2:32" x14ac:dyDescent="0.35">
      <c r="B98" s="33" t="s">
        <v>18</v>
      </c>
      <c r="C98" t="s">
        <v>119</v>
      </c>
      <c r="D98" s="55">
        <f>SUM($D76:D76)</f>
        <v>0</v>
      </c>
      <c r="E98" s="24">
        <f>SUM($D76:E76)</f>
        <v>0</v>
      </c>
      <c r="F98" s="24">
        <f>SUM($D76:F76)</f>
        <v>0</v>
      </c>
      <c r="G98" s="24">
        <f>SUM($D76:G76)</f>
        <v>6650.7004816816543</v>
      </c>
      <c r="H98" s="24">
        <f>SUM($D76:H76)</f>
        <v>6650.7004816816543</v>
      </c>
      <c r="I98" s="24">
        <f>SUM($D76:I76)</f>
        <v>6650.7004816816543</v>
      </c>
      <c r="J98" s="24">
        <f>SUM($D76:J76)</f>
        <v>6650.7004816816543</v>
      </c>
      <c r="K98" s="24">
        <f>SUM($D76:K76)</f>
        <v>6650.7004816816543</v>
      </c>
      <c r="L98" s="24">
        <f>SUM($D76:L76)</f>
        <v>6650.7004816816543</v>
      </c>
      <c r="M98" s="24">
        <f>SUM($D76:M76)</f>
        <v>6650.7004816816543</v>
      </c>
      <c r="N98" s="24">
        <f>SUM($D76:N76)</f>
        <v>6650.7004816816543</v>
      </c>
      <c r="O98" s="24">
        <f>SUM($D76:O76)</f>
        <v>6650.7004816816543</v>
      </c>
      <c r="P98" s="24">
        <f>SUM($D76:P76)</f>
        <v>6650.7004816816543</v>
      </c>
      <c r="Q98" s="24">
        <f>SUM($D76:Q76)</f>
        <v>6650.7004816816543</v>
      </c>
      <c r="R98" s="24">
        <f>SUM($D76:R76)</f>
        <v>6650.7004816816543</v>
      </c>
      <c r="S98" s="24">
        <f>SUM($D76:S76)</f>
        <v>6650.7004816816543</v>
      </c>
      <c r="T98" s="24">
        <f>SUM($D76:T76)</f>
        <v>6650.7004816816543</v>
      </c>
      <c r="U98" s="24">
        <f>SUM($D76:U76)</f>
        <v>6650.7004816816543</v>
      </c>
      <c r="V98" s="24">
        <f>SUM($D76:V76)</f>
        <v>6650.7004816816543</v>
      </c>
      <c r="W98" s="24">
        <f>SUM($D76:W76)</f>
        <v>6650.7004816816543</v>
      </c>
      <c r="X98" s="24">
        <f>SUM($D76:X76)</f>
        <v>6650.7004816816543</v>
      </c>
      <c r="Y98" s="24">
        <f>SUM($D76:Y76)</f>
        <v>6650.7004816816543</v>
      </c>
      <c r="Z98" s="24">
        <f>SUM($D76:Z76)</f>
        <v>6650.7004816816543</v>
      </c>
      <c r="AA98" s="24">
        <f>SUM($D76:AA76)</f>
        <v>6650.7004816816543</v>
      </c>
      <c r="AB98" s="24">
        <f>SUM($D76:AB76)</f>
        <v>6650.7004816816543</v>
      </c>
      <c r="AC98" s="24">
        <f>SUM($D76:AC76)</f>
        <v>6650.7004816816543</v>
      </c>
      <c r="AD98" s="24">
        <f>SUM($D76:AD76)</f>
        <v>6650.7004816816543</v>
      </c>
      <c r="AE98" s="24">
        <f>SUM($D76:AE76)</f>
        <v>6650.7004816816543</v>
      </c>
      <c r="AF98" s="42">
        <f>SUM($D76:AF76)</f>
        <v>6650.7004816816543</v>
      </c>
    </row>
    <row r="99" spans="2:32" x14ac:dyDescent="0.35">
      <c r="B99" s="33" t="s">
        <v>18</v>
      </c>
      <c r="C99" t="s">
        <v>119</v>
      </c>
      <c r="D99" s="55">
        <f>SUM($D77:D77)</f>
        <v>0</v>
      </c>
      <c r="E99" s="24">
        <f>SUM($D77:E77)</f>
        <v>0</v>
      </c>
      <c r="F99" s="24">
        <f>SUM($D77:F77)</f>
        <v>0</v>
      </c>
      <c r="G99" s="24">
        <f>SUM($D77:G77)</f>
        <v>0</v>
      </c>
      <c r="H99" s="24">
        <f>SUM($D77:H77)</f>
        <v>0</v>
      </c>
      <c r="I99" s="24">
        <f>SUM($D77:I77)</f>
        <v>0</v>
      </c>
      <c r="J99" s="24">
        <f>SUM($D77:J77)</f>
        <v>0</v>
      </c>
      <c r="K99" s="24">
        <f>SUM($D77:K77)</f>
        <v>0</v>
      </c>
      <c r="L99" s="24">
        <f>SUM($D77:L77)</f>
        <v>0</v>
      </c>
      <c r="M99" s="24">
        <f>SUM($D77:M77)</f>
        <v>0</v>
      </c>
      <c r="N99" s="24">
        <f>SUM($D77:N77)</f>
        <v>0</v>
      </c>
      <c r="O99" s="24">
        <f>SUM($D77:O77)</f>
        <v>0</v>
      </c>
      <c r="P99" s="24">
        <f>SUM($D77:P77)</f>
        <v>0</v>
      </c>
      <c r="Q99" s="24">
        <f>SUM($D77:Q77)</f>
        <v>0</v>
      </c>
      <c r="R99" s="24">
        <f>SUM($D77:R77)</f>
        <v>0</v>
      </c>
      <c r="S99" s="24">
        <f>SUM($D77:S77)</f>
        <v>0</v>
      </c>
      <c r="T99" s="24">
        <f>SUM($D77:T77)</f>
        <v>0</v>
      </c>
      <c r="U99" s="24">
        <f>SUM($D77:U77)</f>
        <v>0</v>
      </c>
      <c r="V99" s="24">
        <f>SUM($D77:V77)</f>
        <v>0</v>
      </c>
      <c r="W99" s="24">
        <f>SUM($D77:W77)</f>
        <v>0</v>
      </c>
      <c r="X99" s="24">
        <f>SUM($D77:X77)</f>
        <v>0</v>
      </c>
      <c r="Y99" s="24">
        <f>SUM($D77:Y77)</f>
        <v>0</v>
      </c>
      <c r="Z99" s="24">
        <f>SUM($D77:Z77)</f>
        <v>0</v>
      </c>
      <c r="AA99" s="24">
        <f>SUM($D77:AA77)</f>
        <v>0</v>
      </c>
      <c r="AB99" s="24">
        <f>SUM($D77:AB77)</f>
        <v>0</v>
      </c>
      <c r="AC99" s="24">
        <f>SUM($D77:AC77)</f>
        <v>0</v>
      </c>
      <c r="AD99" s="24">
        <f>SUM($D77:AD77)</f>
        <v>0</v>
      </c>
      <c r="AE99" s="24">
        <f>SUM($D77:AE77)</f>
        <v>0</v>
      </c>
      <c r="AF99" s="42">
        <f>SUM($D77:AF77)</f>
        <v>0</v>
      </c>
    </row>
    <row r="100" spans="2:32" x14ac:dyDescent="0.35">
      <c r="B100" s="33" t="s">
        <v>18</v>
      </c>
      <c r="C100" t="s">
        <v>119</v>
      </c>
      <c r="D100" s="55">
        <f>SUM($D78:D78)</f>
        <v>0</v>
      </c>
      <c r="E100" s="24">
        <f>SUM($D78:E78)</f>
        <v>0</v>
      </c>
      <c r="F100" s="24">
        <f>SUM($D78:F78)</f>
        <v>0</v>
      </c>
      <c r="G100" s="24">
        <f>SUM($D78:G78)</f>
        <v>0</v>
      </c>
      <c r="H100" s="24">
        <f>SUM($D78:H78)</f>
        <v>0</v>
      </c>
      <c r="I100" s="24">
        <f>SUM($D78:I78)</f>
        <v>0</v>
      </c>
      <c r="J100" s="24">
        <f>SUM($D78:J78)</f>
        <v>0</v>
      </c>
      <c r="K100" s="24">
        <f>SUM($D78:K78)</f>
        <v>0</v>
      </c>
      <c r="L100" s="24">
        <f>SUM($D78:L78)</f>
        <v>0</v>
      </c>
      <c r="M100" s="24">
        <f>SUM($D78:M78)</f>
        <v>0</v>
      </c>
      <c r="N100" s="24">
        <f>SUM($D78:N78)</f>
        <v>0</v>
      </c>
      <c r="O100" s="24">
        <f>SUM($D78:O78)</f>
        <v>0</v>
      </c>
      <c r="P100" s="24">
        <f>SUM($D78:P78)</f>
        <v>0</v>
      </c>
      <c r="Q100" s="24">
        <f>SUM($D78:Q78)</f>
        <v>0</v>
      </c>
      <c r="R100" s="24">
        <f>SUM($D78:R78)</f>
        <v>0</v>
      </c>
      <c r="S100" s="24">
        <f>SUM($D78:S78)</f>
        <v>0</v>
      </c>
      <c r="T100" s="24">
        <f>SUM($D78:T78)</f>
        <v>0</v>
      </c>
      <c r="U100" s="24">
        <f>SUM($D78:U78)</f>
        <v>0</v>
      </c>
      <c r="V100" s="24">
        <f>SUM($D78:V78)</f>
        <v>0</v>
      </c>
      <c r="W100" s="24">
        <f>SUM($D78:W78)</f>
        <v>0</v>
      </c>
      <c r="X100" s="24">
        <f>SUM($D78:X78)</f>
        <v>0</v>
      </c>
      <c r="Y100" s="24">
        <f>SUM($D78:Y78)</f>
        <v>0</v>
      </c>
      <c r="Z100" s="24">
        <f>SUM($D78:Z78)</f>
        <v>0</v>
      </c>
      <c r="AA100" s="24">
        <f>SUM($D78:AA78)</f>
        <v>2015.3637823277738</v>
      </c>
      <c r="AB100" s="24">
        <f>SUM($D78:AB78)</f>
        <v>2015.3637823277738</v>
      </c>
      <c r="AC100" s="24">
        <f>SUM($D78:AC78)</f>
        <v>2015.3637823277738</v>
      </c>
      <c r="AD100" s="24">
        <f>SUM($D78:AD78)</f>
        <v>2015.3637823277738</v>
      </c>
      <c r="AE100" s="24">
        <f>SUM($D78:AE78)</f>
        <v>2015.3637823277738</v>
      </c>
      <c r="AF100" s="42">
        <f>SUM($D78:AF78)</f>
        <v>2015.3637823277738</v>
      </c>
    </row>
    <row r="101" spans="2:32" ht="15" thickBot="1" x14ac:dyDescent="0.4">
      <c r="B101" s="34" t="s">
        <v>21</v>
      </c>
      <c r="C101" t="s">
        <v>119</v>
      </c>
      <c r="D101" s="55">
        <f>SUM($D79:D79)</f>
        <v>0</v>
      </c>
      <c r="E101" s="24">
        <f>SUM($D79:E79)</f>
        <v>0</v>
      </c>
      <c r="F101" s="24">
        <f>SUM($D79:F79)</f>
        <v>0</v>
      </c>
      <c r="G101" s="24">
        <f>SUM($D79:G79)</f>
        <v>0</v>
      </c>
      <c r="H101" s="24">
        <f>SUM($D79:H79)</f>
        <v>0</v>
      </c>
      <c r="I101" s="24">
        <f>SUM($D79:I79)</f>
        <v>0</v>
      </c>
      <c r="J101" s="24">
        <f>SUM($D79:J79)</f>
        <v>0</v>
      </c>
      <c r="K101" s="24">
        <f>SUM($D79:K79)</f>
        <v>0</v>
      </c>
      <c r="L101" s="24">
        <f>SUM($D79:L79)</f>
        <v>0</v>
      </c>
      <c r="M101" s="24">
        <f>SUM($D79:M79)</f>
        <v>0</v>
      </c>
      <c r="N101" s="24">
        <f>SUM($D79:N79)</f>
        <v>5038.4094558194347</v>
      </c>
      <c r="O101" s="24">
        <f>SUM($D79:O79)</f>
        <v>5038.4094558194347</v>
      </c>
      <c r="P101" s="24">
        <f>SUM($D79:P79)</f>
        <v>5038.4094558194347</v>
      </c>
      <c r="Q101" s="24">
        <f>SUM($D79:Q79)</f>
        <v>5038.4094558194347</v>
      </c>
      <c r="R101" s="24">
        <f>SUM($D79:R79)</f>
        <v>5038.4094558194347</v>
      </c>
      <c r="S101" s="24">
        <f>SUM($D79:S79)</f>
        <v>5038.4094558194347</v>
      </c>
      <c r="T101" s="24">
        <f>SUM($D79:T79)</f>
        <v>5038.4094558194347</v>
      </c>
      <c r="U101" s="24">
        <f>SUM($D79:U79)</f>
        <v>5038.4094558194347</v>
      </c>
      <c r="V101" s="24">
        <f>SUM($D79:V79)</f>
        <v>5038.4094558194347</v>
      </c>
      <c r="W101" s="24">
        <f>SUM($D79:W79)</f>
        <v>5038.4094558194347</v>
      </c>
      <c r="X101" s="24">
        <f>SUM($D79:X79)</f>
        <v>5038.4094558194347</v>
      </c>
      <c r="Y101" s="24">
        <f>SUM($D79:Y79)</f>
        <v>5038.4094558194347</v>
      </c>
      <c r="Z101" s="24">
        <f>SUM($D79:Z79)</f>
        <v>5038.4094558194347</v>
      </c>
      <c r="AA101" s="24">
        <f>SUM($D79:AA79)</f>
        <v>5038.4094558194347</v>
      </c>
      <c r="AB101" s="24">
        <f>SUM($D79:AB79)</f>
        <v>5038.4094558194347</v>
      </c>
      <c r="AC101" s="24">
        <f>SUM($D79:AC79)</f>
        <v>5038.4094558194347</v>
      </c>
      <c r="AD101" s="24">
        <f>SUM($D79:AD79)</f>
        <v>5038.4094558194347</v>
      </c>
      <c r="AE101" s="24">
        <f>SUM($D79:AE79)</f>
        <v>5038.4094558194347</v>
      </c>
      <c r="AF101" s="42">
        <f>SUM($D79:AF79)</f>
        <v>5038.4094558194347</v>
      </c>
    </row>
    <row r="102" spans="2:32" x14ac:dyDescent="0.35">
      <c r="B102" s="33" t="s">
        <v>22</v>
      </c>
      <c r="C102" t="s">
        <v>119</v>
      </c>
      <c r="D102" s="55">
        <f>SUM($D80:D80)</f>
        <v>0</v>
      </c>
      <c r="E102" s="24">
        <f>SUM($D80:E80)</f>
        <v>0</v>
      </c>
      <c r="F102" s="24">
        <f>SUM($D80:F80)</f>
        <v>0</v>
      </c>
      <c r="G102" s="24">
        <f>SUM($D80:G80)</f>
        <v>0</v>
      </c>
      <c r="H102" s="24">
        <f>SUM($D80:H80)</f>
        <v>0</v>
      </c>
      <c r="I102" s="24">
        <f>SUM($D80:I80)</f>
        <v>0</v>
      </c>
      <c r="J102" s="24">
        <f>SUM($D80:J80)</f>
        <v>0</v>
      </c>
      <c r="K102" s="24">
        <f>SUM($D80:K80)</f>
        <v>0</v>
      </c>
      <c r="L102" s="24">
        <f>SUM($D80:L80)</f>
        <v>0</v>
      </c>
      <c r="M102" s="24">
        <f>SUM($D80:M80)</f>
        <v>0</v>
      </c>
      <c r="N102" s="24">
        <f>SUM($D80:N80)</f>
        <v>0</v>
      </c>
      <c r="O102" s="24">
        <f>SUM($D80:O80)</f>
        <v>0</v>
      </c>
      <c r="P102" s="24">
        <f>SUM($D80:P80)</f>
        <v>0</v>
      </c>
      <c r="Q102" s="24">
        <f>SUM($D80:Q80)</f>
        <v>0</v>
      </c>
      <c r="R102" s="24">
        <f>SUM($D80:R80)</f>
        <v>0</v>
      </c>
      <c r="S102" s="24">
        <f>SUM($D80:S80)</f>
        <v>0</v>
      </c>
      <c r="T102" s="24">
        <f>SUM($D80:T80)</f>
        <v>0</v>
      </c>
      <c r="U102" s="24">
        <f>SUM($D80:U80)</f>
        <v>0</v>
      </c>
      <c r="V102" s="24">
        <f>SUM($D80:V80)</f>
        <v>0</v>
      </c>
      <c r="W102" s="24">
        <f>SUM($D80:W80)</f>
        <v>0</v>
      </c>
      <c r="X102" s="24">
        <f>SUM($D80:X80)</f>
        <v>8061.4551293110953</v>
      </c>
      <c r="Y102" s="24">
        <f>SUM($D80:Y80)</f>
        <v>8061.4551293110953</v>
      </c>
      <c r="Z102" s="24">
        <f>SUM($D80:Z80)</f>
        <v>8061.4551293110953</v>
      </c>
      <c r="AA102" s="24">
        <f>SUM($D80:AA80)</f>
        <v>8061.4551293110953</v>
      </c>
      <c r="AB102" s="24">
        <f>SUM($D80:AB80)</f>
        <v>8061.4551293110953</v>
      </c>
      <c r="AC102" s="24">
        <f>SUM($D80:AC80)</f>
        <v>8061.4551293110953</v>
      </c>
      <c r="AD102" s="24">
        <f>SUM($D80:AD80)</f>
        <v>8061.4551293110953</v>
      </c>
      <c r="AE102" s="24">
        <f>SUM($D80:AE80)</f>
        <v>8061.4551293110953</v>
      </c>
      <c r="AF102" s="42">
        <f>SUM($D80:AF80)</f>
        <v>8061.4551293110953</v>
      </c>
    </row>
    <row r="103" spans="2:32" x14ac:dyDescent="0.35">
      <c r="B103" s="33" t="s">
        <v>76</v>
      </c>
      <c r="C103" t="s">
        <v>119</v>
      </c>
      <c r="D103" s="55">
        <f>SUM($D81:D81)</f>
        <v>0</v>
      </c>
      <c r="E103" s="24">
        <f>SUM($D81:E81)</f>
        <v>6650.7004816816543</v>
      </c>
      <c r="F103" s="24">
        <f>SUM($D81:F81)</f>
        <v>6650.7004816816543</v>
      </c>
      <c r="G103" s="24">
        <f>SUM($D81:G81)</f>
        <v>6650.7004816816543</v>
      </c>
      <c r="H103" s="24">
        <f>SUM($D81:H81)</f>
        <v>6650.7004816816543</v>
      </c>
      <c r="I103" s="24">
        <f>SUM($D81:I81)</f>
        <v>6650.7004816816543</v>
      </c>
      <c r="J103" s="24">
        <f>SUM($D81:J81)</f>
        <v>6650.7004816816543</v>
      </c>
      <c r="K103" s="24">
        <f>SUM($D81:K81)</f>
        <v>6650.7004816816543</v>
      </c>
      <c r="L103" s="24">
        <f>SUM($D81:L81)</f>
        <v>6650.7004816816543</v>
      </c>
      <c r="M103" s="24">
        <f>SUM($D81:M81)</f>
        <v>6650.7004816816543</v>
      </c>
      <c r="N103" s="24">
        <f>SUM($D81:N81)</f>
        <v>6650.7004816816543</v>
      </c>
      <c r="O103" s="24">
        <f>SUM($D81:O81)</f>
        <v>6650.7004816816543</v>
      </c>
      <c r="P103" s="24">
        <f>SUM($D81:P81)</f>
        <v>6650.7004816816543</v>
      </c>
      <c r="Q103" s="24">
        <f>SUM($D81:Q81)</f>
        <v>6650.7004816816543</v>
      </c>
      <c r="R103" s="24">
        <f>SUM($D81:R81)</f>
        <v>6650.7004816816543</v>
      </c>
      <c r="S103" s="24">
        <f>SUM($D81:S81)</f>
        <v>6650.7004816816543</v>
      </c>
      <c r="T103" s="24">
        <f>SUM($D81:T81)</f>
        <v>6650.7004816816543</v>
      </c>
      <c r="U103" s="24">
        <f>SUM($D81:U81)</f>
        <v>6650.7004816816543</v>
      </c>
      <c r="V103" s="24">
        <f>SUM($D81:V81)</f>
        <v>6650.7004816816543</v>
      </c>
      <c r="W103" s="24">
        <f>SUM($D81:W81)</f>
        <v>6650.7004816816543</v>
      </c>
      <c r="X103" s="24">
        <f>SUM($D81:X81)</f>
        <v>6650.7004816816543</v>
      </c>
      <c r="Y103" s="24">
        <f>SUM($D81:Y81)</f>
        <v>6650.7004816816543</v>
      </c>
      <c r="Z103" s="24">
        <f>SUM($D81:Z81)</f>
        <v>6650.7004816816543</v>
      </c>
      <c r="AA103" s="24">
        <f>SUM($D81:AA81)</f>
        <v>6650.7004816816543</v>
      </c>
      <c r="AB103" s="24">
        <f>SUM($D81:AB81)</f>
        <v>6650.7004816816543</v>
      </c>
      <c r="AC103" s="24">
        <f>SUM($D81:AC81)</f>
        <v>6650.7004816816543</v>
      </c>
      <c r="AD103" s="24">
        <f>SUM($D81:AD81)</f>
        <v>6650.7004816816543</v>
      </c>
      <c r="AE103" s="24">
        <f>SUM($D81:AE81)</f>
        <v>6650.7004816816543</v>
      </c>
      <c r="AF103" s="42">
        <f>SUM($D81:AF81)</f>
        <v>6650.7004816816543</v>
      </c>
    </row>
    <row r="104" spans="2:32" x14ac:dyDescent="0.35">
      <c r="B104" s="33" t="s">
        <v>24</v>
      </c>
      <c r="C104" t="s">
        <v>119</v>
      </c>
      <c r="D104" s="55">
        <f>SUM($D82:D82)</f>
        <v>0</v>
      </c>
      <c r="E104" s="24">
        <f>SUM($D82:E82)</f>
        <v>0</v>
      </c>
      <c r="F104" s="24">
        <f>SUM($D82:F82)</f>
        <v>0</v>
      </c>
      <c r="G104" s="24">
        <f>SUM($D82:G82)</f>
        <v>0</v>
      </c>
      <c r="H104" s="24">
        <f>SUM($D82:H82)</f>
        <v>0</v>
      </c>
      <c r="I104" s="24">
        <f>SUM($D82:I82)</f>
        <v>0</v>
      </c>
      <c r="J104" s="24">
        <f>SUM($D82:J82)</f>
        <v>0</v>
      </c>
      <c r="K104" s="24">
        <f>SUM($D82:K82)</f>
        <v>0</v>
      </c>
      <c r="L104" s="24">
        <f>SUM($D82:L82)</f>
        <v>0</v>
      </c>
      <c r="M104" s="24">
        <f>SUM($D82:M82)</f>
        <v>0</v>
      </c>
      <c r="N104" s="24">
        <f>SUM($D82:N82)</f>
        <v>0</v>
      </c>
      <c r="O104" s="24">
        <f>SUM($D82:O82)</f>
        <v>0</v>
      </c>
      <c r="P104" s="24">
        <f>SUM($D82:P82)</f>
        <v>0</v>
      </c>
      <c r="Q104" s="24">
        <f>SUM($D82:Q82)</f>
        <v>0</v>
      </c>
      <c r="R104" s="24">
        <f>SUM($D82:R82)</f>
        <v>0</v>
      </c>
      <c r="S104" s="24">
        <f>SUM($D82:S82)</f>
        <v>0</v>
      </c>
      <c r="T104" s="24">
        <f>SUM($D82:T82)</f>
        <v>0</v>
      </c>
      <c r="U104" s="24">
        <f>SUM($D82:U82)</f>
        <v>0</v>
      </c>
      <c r="V104" s="24">
        <f>SUM($D82:V82)</f>
        <v>0</v>
      </c>
      <c r="W104" s="24">
        <f>SUM($D82:W82)</f>
        <v>0</v>
      </c>
      <c r="X104" s="24">
        <f>SUM($D82:X82)</f>
        <v>0</v>
      </c>
      <c r="Y104" s="24">
        <f>SUM($D82:Y82)</f>
        <v>0</v>
      </c>
      <c r="Z104" s="24">
        <f>SUM($D82:Z82)</f>
        <v>0</v>
      </c>
      <c r="AA104" s="24">
        <f>SUM($D82:AA82)</f>
        <v>0</v>
      </c>
      <c r="AB104" s="24">
        <f>SUM($D82:AB82)</f>
        <v>0</v>
      </c>
      <c r="AC104" s="24">
        <f>SUM($D82:AC82)</f>
        <v>0</v>
      </c>
      <c r="AD104" s="24">
        <f>SUM($D82:AD82)</f>
        <v>0</v>
      </c>
      <c r="AE104" s="24">
        <f>SUM($D82:AE82)</f>
        <v>0</v>
      </c>
      <c r="AF104" s="42">
        <f>SUM($D82:AF82)</f>
        <v>0</v>
      </c>
    </row>
    <row r="105" spans="2:32" x14ac:dyDescent="0.35">
      <c r="B105" s="33" t="s">
        <v>25</v>
      </c>
      <c r="C105" t="s">
        <v>119</v>
      </c>
      <c r="D105" s="55">
        <f>SUM($D83:D83)</f>
        <v>0</v>
      </c>
      <c r="E105" s="24">
        <f>SUM($D83:E83)</f>
        <v>0</v>
      </c>
      <c r="F105" s="24">
        <f>SUM($D83:F83)</f>
        <v>0</v>
      </c>
      <c r="G105" s="24">
        <f>SUM($D83:G83)</f>
        <v>0</v>
      </c>
      <c r="H105" s="24">
        <f>SUM($D83:H83)</f>
        <v>0</v>
      </c>
      <c r="I105" s="24">
        <f>SUM($D83:I83)</f>
        <v>0</v>
      </c>
      <c r="J105" s="24">
        <f>SUM($D83:J83)</f>
        <v>0</v>
      </c>
      <c r="K105" s="24">
        <f>SUM($D83:K83)</f>
        <v>0</v>
      </c>
      <c r="L105" s="24">
        <f>SUM($D83:L83)</f>
        <v>0</v>
      </c>
      <c r="M105" s="24">
        <f>SUM($D83:M83)</f>
        <v>0</v>
      </c>
      <c r="N105" s="24">
        <f>SUM($D83:N83)</f>
        <v>0</v>
      </c>
      <c r="O105" s="24">
        <f>SUM($D83:O83)</f>
        <v>0</v>
      </c>
      <c r="P105" s="24">
        <f>SUM($D83:P83)</f>
        <v>0</v>
      </c>
      <c r="Q105" s="24">
        <f>SUM($D83:Q83)</f>
        <v>0</v>
      </c>
      <c r="R105" s="24">
        <f>SUM($D83:R83)</f>
        <v>0</v>
      </c>
      <c r="S105" s="24">
        <f>SUM($D83:S83)</f>
        <v>0</v>
      </c>
      <c r="T105" s="24">
        <f>SUM($D83:T83)</f>
        <v>0</v>
      </c>
      <c r="U105" s="24">
        <f>SUM($D83:U83)</f>
        <v>0</v>
      </c>
      <c r="V105" s="24">
        <f>SUM($D83:V83)</f>
        <v>0</v>
      </c>
      <c r="W105" s="24">
        <f>SUM($D83:W83)</f>
        <v>0</v>
      </c>
      <c r="X105" s="24">
        <f>SUM($D83:X83)</f>
        <v>0</v>
      </c>
      <c r="Y105" s="24">
        <f>SUM($D83:Y83)</f>
        <v>0</v>
      </c>
      <c r="Z105" s="24">
        <f>SUM($D83:Z83)</f>
        <v>0</v>
      </c>
      <c r="AA105" s="24">
        <f>SUM($D83:AA83)</f>
        <v>0</v>
      </c>
      <c r="AB105" s="24">
        <f>SUM($D83:AB83)</f>
        <v>0</v>
      </c>
      <c r="AC105" s="24">
        <f>SUM($D83:AC83)</f>
        <v>0</v>
      </c>
      <c r="AD105" s="24">
        <f>SUM($D83:AD83)</f>
        <v>0</v>
      </c>
      <c r="AE105" s="24">
        <f>SUM($D83:AE83)</f>
        <v>0</v>
      </c>
      <c r="AF105" s="42">
        <f>SUM($D83:AF83)</f>
        <v>0</v>
      </c>
    </row>
    <row r="106" spans="2:32" x14ac:dyDescent="0.35">
      <c r="B106" s="33" t="s">
        <v>26</v>
      </c>
      <c r="C106" t="s">
        <v>119</v>
      </c>
      <c r="D106" s="55">
        <f>SUM($D84:D84)</f>
        <v>0</v>
      </c>
      <c r="E106" s="24">
        <f>SUM($D84:E84)</f>
        <v>0</v>
      </c>
      <c r="F106" s="24">
        <f>SUM($D84:F84)</f>
        <v>0</v>
      </c>
      <c r="G106" s="24">
        <f>SUM($D84:G84)</f>
        <v>0</v>
      </c>
      <c r="H106" s="24">
        <f>SUM($D84:H84)</f>
        <v>0</v>
      </c>
      <c r="I106" s="24">
        <f>SUM($D84:I84)</f>
        <v>0</v>
      </c>
      <c r="J106" s="24">
        <f>SUM($D84:J84)</f>
        <v>0</v>
      </c>
      <c r="K106" s="24">
        <f>SUM($D84:K84)</f>
        <v>0</v>
      </c>
      <c r="L106" s="24">
        <f>SUM($D84:L84)</f>
        <v>0</v>
      </c>
      <c r="M106" s="24">
        <f>SUM($D84:M84)</f>
        <v>0</v>
      </c>
      <c r="N106" s="24">
        <f>SUM($D84:N84)</f>
        <v>0</v>
      </c>
      <c r="O106" s="24">
        <f>SUM($D84:O84)</f>
        <v>0</v>
      </c>
      <c r="P106" s="24">
        <f>SUM($D84:P84)</f>
        <v>0</v>
      </c>
      <c r="Q106" s="24">
        <f>SUM($D84:Q84)</f>
        <v>0</v>
      </c>
      <c r="R106" s="24">
        <f>SUM($D84:R84)</f>
        <v>0</v>
      </c>
      <c r="S106" s="24">
        <f>SUM($D84:S84)</f>
        <v>0</v>
      </c>
      <c r="T106" s="24">
        <f>SUM($D84:T84)</f>
        <v>0</v>
      </c>
      <c r="U106" s="24">
        <f>SUM($D84:U84)</f>
        <v>0</v>
      </c>
      <c r="V106" s="24">
        <f>SUM($D84:V84)</f>
        <v>0</v>
      </c>
      <c r="W106" s="24">
        <f>SUM($D84:W84)</f>
        <v>0</v>
      </c>
      <c r="X106" s="24">
        <f>SUM($D84:X84)</f>
        <v>0</v>
      </c>
      <c r="Y106" s="24">
        <f>SUM($D84:Y84)</f>
        <v>0</v>
      </c>
      <c r="Z106" s="24">
        <f>SUM($D84:Z84)</f>
        <v>0</v>
      </c>
      <c r="AA106" s="24">
        <f>SUM($D84:AA84)</f>
        <v>0</v>
      </c>
      <c r="AB106" s="24">
        <f>SUM($D84:AB84)</f>
        <v>0</v>
      </c>
      <c r="AC106" s="24">
        <f>SUM($D84:AC84)</f>
        <v>0</v>
      </c>
      <c r="AD106" s="24">
        <f>SUM($D84:AD84)</f>
        <v>0</v>
      </c>
      <c r="AE106" s="24">
        <f>SUM($D84:AE84)</f>
        <v>0</v>
      </c>
      <c r="AF106" s="42">
        <f>SUM($D84:AF84)</f>
        <v>0</v>
      </c>
    </row>
    <row r="107" spans="2:32" x14ac:dyDescent="0.35">
      <c r="B107" s="33" t="s">
        <v>27</v>
      </c>
      <c r="C107" t="s">
        <v>119</v>
      </c>
      <c r="D107" s="55">
        <f>SUM($D85:D85)</f>
        <v>6046.0913469833222</v>
      </c>
      <c r="E107" s="24">
        <f>SUM($D85:E85)</f>
        <v>6046.0913469833222</v>
      </c>
      <c r="F107" s="24">
        <f>SUM($D85:F85)</f>
        <v>6046.0913469833222</v>
      </c>
      <c r="G107" s="24">
        <f>SUM($D85:G85)</f>
        <v>6046.0913469833222</v>
      </c>
      <c r="H107" s="24">
        <f>SUM($D85:H85)</f>
        <v>6046.0913469833222</v>
      </c>
      <c r="I107" s="24">
        <f>SUM($D85:I85)</f>
        <v>6046.0913469833222</v>
      </c>
      <c r="J107" s="24">
        <f>SUM($D85:J85)</f>
        <v>6046.0913469833222</v>
      </c>
      <c r="K107" s="24">
        <f>SUM($D85:K85)</f>
        <v>6046.0913469833222</v>
      </c>
      <c r="L107" s="24">
        <f>SUM($D85:L85)</f>
        <v>6046.0913469833222</v>
      </c>
      <c r="M107" s="24">
        <f>SUM($D85:M85)</f>
        <v>6046.0913469833222</v>
      </c>
      <c r="N107" s="24">
        <f>SUM($D85:N85)</f>
        <v>6046.0913469833222</v>
      </c>
      <c r="O107" s="24">
        <f>SUM($D85:O85)</f>
        <v>6046.0913469833222</v>
      </c>
      <c r="P107" s="24">
        <f>SUM($D85:P85)</f>
        <v>6046.0913469833222</v>
      </c>
      <c r="Q107" s="24">
        <f>SUM($D85:Q85)</f>
        <v>6046.0913469833222</v>
      </c>
      <c r="R107" s="24">
        <f>SUM($D85:R85)</f>
        <v>6046.0913469833222</v>
      </c>
      <c r="S107" s="24">
        <f>SUM($D85:S85)</f>
        <v>6046.0913469833222</v>
      </c>
      <c r="T107" s="24">
        <f>SUM($D85:T85)</f>
        <v>6046.0913469833222</v>
      </c>
      <c r="U107" s="24">
        <f>SUM($D85:U85)</f>
        <v>6046.0913469833222</v>
      </c>
      <c r="V107" s="24">
        <f>SUM($D85:V85)</f>
        <v>6046.0913469833222</v>
      </c>
      <c r="W107" s="24">
        <f>SUM($D85:W85)</f>
        <v>6046.0913469833222</v>
      </c>
      <c r="X107" s="24">
        <f>SUM($D85:X85)</f>
        <v>6046.0913469833222</v>
      </c>
      <c r="Y107" s="24">
        <f>SUM($D85:Y85)</f>
        <v>6046.0913469833222</v>
      </c>
      <c r="Z107" s="24">
        <f>SUM($D85:Z85)</f>
        <v>6046.0913469833222</v>
      </c>
      <c r="AA107" s="24">
        <f>SUM($D85:AA85)</f>
        <v>6046.0913469833222</v>
      </c>
      <c r="AB107" s="24">
        <f>SUM($D85:AB85)</f>
        <v>6046.0913469833222</v>
      </c>
      <c r="AC107" s="24">
        <f>SUM($D85:AC85)</f>
        <v>6046.0913469833222</v>
      </c>
      <c r="AD107" s="24">
        <f>SUM($D85:AD85)</f>
        <v>6046.0913469833222</v>
      </c>
      <c r="AE107" s="24">
        <f>SUM($D85:AE85)</f>
        <v>6046.0913469833222</v>
      </c>
      <c r="AF107" s="42">
        <f>SUM($D85:AF85)</f>
        <v>6046.0913469833222</v>
      </c>
    </row>
    <row r="108" spans="2:32" x14ac:dyDescent="0.35">
      <c r="B108" s="33" t="s">
        <v>28</v>
      </c>
      <c r="C108" t="s">
        <v>119</v>
      </c>
      <c r="D108" s="55">
        <f>SUM($D86:D86)</f>
        <v>0</v>
      </c>
      <c r="E108" s="24">
        <f>SUM($D86:E86)</f>
        <v>0</v>
      </c>
      <c r="F108" s="24">
        <f>SUM($D86:F86)</f>
        <v>0</v>
      </c>
      <c r="G108" s="24">
        <f>SUM($D86:G86)</f>
        <v>0</v>
      </c>
      <c r="H108" s="24">
        <f>SUM($D86:H86)</f>
        <v>0</v>
      </c>
      <c r="I108" s="24">
        <f>SUM($D86:I86)</f>
        <v>0</v>
      </c>
      <c r="J108" s="24">
        <f>SUM($D86:J86)</f>
        <v>0</v>
      </c>
      <c r="K108" s="24">
        <f>SUM($D86:K86)</f>
        <v>0</v>
      </c>
      <c r="L108" s="24">
        <f>SUM($D86:L86)</f>
        <v>0</v>
      </c>
      <c r="M108" s="24">
        <f>SUM($D86:M86)</f>
        <v>0</v>
      </c>
      <c r="N108" s="24">
        <f>SUM($D86:N86)</f>
        <v>0</v>
      </c>
      <c r="O108" s="24">
        <f>SUM($D86:O86)</f>
        <v>0</v>
      </c>
      <c r="P108" s="24">
        <f>SUM($D86:P86)</f>
        <v>0</v>
      </c>
      <c r="Q108" s="24">
        <f>SUM($D86:Q86)</f>
        <v>0</v>
      </c>
      <c r="R108" s="24">
        <f>SUM($D86:R86)</f>
        <v>0</v>
      </c>
      <c r="S108" s="24">
        <f>SUM($D86:S86)</f>
        <v>0</v>
      </c>
      <c r="T108" s="24">
        <f>SUM($D86:T86)</f>
        <v>0</v>
      </c>
      <c r="U108" s="24">
        <f>SUM($D86:U86)</f>
        <v>0</v>
      </c>
      <c r="V108" s="24">
        <f>SUM($D86:V86)</f>
        <v>0</v>
      </c>
      <c r="W108" s="24">
        <f>SUM($D86:W86)</f>
        <v>0</v>
      </c>
      <c r="X108" s="24">
        <f>SUM($D86:X86)</f>
        <v>0</v>
      </c>
      <c r="Y108" s="24">
        <f>SUM($D86:Y86)</f>
        <v>0</v>
      </c>
      <c r="Z108" s="24">
        <f>SUM($D86:Z86)</f>
        <v>0</v>
      </c>
      <c r="AA108" s="24">
        <f>SUM($D86:AA86)</f>
        <v>0</v>
      </c>
      <c r="AB108" s="24">
        <f>SUM($D86:AB86)</f>
        <v>0</v>
      </c>
      <c r="AC108" s="24">
        <f>SUM($D86:AC86)</f>
        <v>0</v>
      </c>
      <c r="AD108" s="24">
        <f>SUM($D86:AD86)</f>
        <v>0</v>
      </c>
      <c r="AE108" s="24">
        <f>SUM($D86:AE86)</f>
        <v>0</v>
      </c>
      <c r="AF108" s="42">
        <f>SUM($D86:AF86)</f>
        <v>0</v>
      </c>
    </row>
    <row r="109" spans="2:32" x14ac:dyDescent="0.35">
      <c r="B109" s="33" t="s">
        <v>29</v>
      </c>
      <c r="C109" t="s">
        <v>119</v>
      </c>
      <c r="D109" s="55">
        <f>SUM($D87:D87)</f>
        <v>0</v>
      </c>
      <c r="E109" s="24">
        <f>SUM($D87:E87)</f>
        <v>0</v>
      </c>
      <c r="F109" s="24">
        <f>SUM($D87:F87)</f>
        <v>0</v>
      </c>
      <c r="G109" s="24">
        <f>SUM($D87:G87)</f>
        <v>0</v>
      </c>
      <c r="H109" s="24">
        <f>SUM($D87:H87)</f>
        <v>0</v>
      </c>
      <c r="I109" s="24">
        <f>SUM($D87:I87)</f>
        <v>0</v>
      </c>
      <c r="J109" s="24">
        <f>SUM($D87:J87)</f>
        <v>0</v>
      </c>
      <c r="K109" s="24">
        <f>SUM($D87:K87)</f>
        <v>0</v>
      </c>
      <c r="L109" s="24">
        <f>SUM($D87:L87)</f>
        <v>0</v>
      </c>
      <c r="M109" s="24">
        <f>SUM($D87:M87)</f>
        <v>0</v>
      </c>
      <c r="N109" s="24">
        <f>SUM($D87:N87)</f>
        <v>0</v>
      </c>
      <c r="O109" s="24">
        <f>SUM($D87:O87)</f>
        <v>1612.2910258622192</v>
      </c>
      <c r="P109" s="24">
        <f>SUM($D87:P87)</f>
        <v>1612.2910258622192</v>
      </c>
      <c r="Q109" s="24">
        <f>SUM($D87:Q87)</f>
        <v>1612.2910258622192</v>
      </c>
      <c r="R109" s="24">
        <f>SUM($D87:R87)</f>
        <v>1612.2910258622192</v>
      </c>
      <c r="S109" s="24">
        <f>SUM($D87:S87)</f>
        <v>1612.2910258622192</v>
      </c>
      <c r="T109" s="24">
        <f>SUM($D87:T87)</f>
        <v>1612.2910258622192</v>
      </c>
      <c r="U109" s="24">
        <f>SUM($D87:U87)</f>
        <v>1612.2910258622192</v>
      </c>
      <c r="V109" s="24">
        <f>SUM($D87:V87)</f>
        <v>1612.2910258622192</v>
      </c>
      <c r="W109" s="24">
        <f>SUM($D87:W87)</f>
        <v>1612.2910258622192</v>
      </c>
      <c r="X109" s="24">
        <f>SUM($D87:X87)</f>
        <v>1612.2910258622192</v>
      </c>
      <c r="Y109" s="24">
        <f>SUM($D87:Y87)</f>
        <v>1612.2910258622192</v>
      </c>
      <c r="Z109" s="24">
        <f>SUM($D87:Z87)</f>
        <v>1612.2910258622192</v>
      </c>
      <c r="AA109" s="24">
        <f>SUM($D87:AA87)</f>
        <v>1612.2910258622192</v>
      </c>
      <c r="AB109" s="24">
        <f>SUM($D87:AB87)</f>
        <v>1612.2910258622192</v>
      </c>
      <c r="AC109" s="24">
        <f>SUM($D87:AC87)</f>
        <v>1612.2910258622192</v>
      </c>
      <c r="AD109" s="24">
        <f>SUM($D87:AD87)</f>
        <v>1612.2910258622192</v>
      </c>
      <c r="AE109" s="24">
        <f>SUM($D87:AE87)</f>
        <v>1612.2910258622192</v>
      </c>
      <c r="AF109" s="42">
        <f>SUM($D87:AF87)</f>
        <v>1612.2910258622192</v>
      </c>
    </row>
    <row r="110" spans="2:32" ht="15" thickBot="1" x14ac:dyDescent="0.4">
      <c r="B110" s="35" t="s">
        <v>116</v>
      </c>
      <c r="C110" t="s">
        <v>119</v>
      </c>
      <c r="D110" s="43">
        <f>SUM(D92:D109)</f>
        <v>6046.0913469833222</v>
      </c>
      <c r="E110" s="43">
        <f t="shared" ref="E110:AF110" si="65">SUM(E92:E109)</f>
        <v>12696.791828664976</v>
      </c>
      <c r="F110" s="43">
        <f t="shared" si="65"/>
        <v>12696.791828664976</v>
      </c>
      <c r="G110" s="43">
        <f t="shared" si="65"/>
        <v>19347.492310346632</v>
      </c>
      <c r="H110" s="43">
        <f t="shared" si="65"/>
        <v>19347.492310346632</v>
      </c>
      <c r="I110" s="43">
        <f t="shared" si="65"/>
        <v>19347.492310346632</v>
      </c>
      <c r="J110" s="43">
        <f t="shared" si="65"/>
        <v>19347.492310346632</v>
      </c>
      <c r="K110" s="43">
        <f t="shared" si="65"/>
        <v>19347.492310346632</v>
      </c>
      <c r="L110" s="43">
        <f t="shared" si="65"/>
        <v>19347.492310346632</v>
      </c>
      <c r="M110" s="43">
        <f t="shared" si="65"/>
        <v>19347.492310346632</v>
      </c>
      <c r="N110" s="43">
        <f t="shared" si="65"/>
        <v>24385.901766166065</v>
      </c>
      <c r="O110" s="43">
        <f t="shared" si="65"/>
        <v>25998.192792028283</v>
      </c>
      <c r="P110" s="43">
        <f t="shared" si="65"/>
        <v>25998.192792028283</v>
      </c>
      <c r="Q110" s="43">
        <f t="shared" si="65"/>
        <v>25998.192792028283</v>
      </c>
      <c r="R110" s="43">
        <f t="shared" si="65"/>
        <v>25998.192792028283</v>
      </c>
      <c r="S110" s="43">
        <f t="shared" si="65"/>
        <v>25998.192792028283</v>
      </c>
      <c r="T110" s="43">
        <f t="shared" si="65"/>
        <v>25998.192792028283</v>
      </c>
      <c r="U110" s="43">
        <f t="shared" si="65"/>
        <v>25998.192792028283</v>
      </c>
      <c r="V110" s="43">
        <f t="shared" si="65"/>
        <v>25998.192792028283</v>
      </c>
      <c r="W110" s="43">
        <f t="shared" si="65"/>
        <v>25998.192792028283</v>
      </c>
      <c r="X110" s="43">
        <f t="shared" si="65"/>
        <v>34059.647921339383</v>
      </c>
      <c r="Y110" s="43">
        <f t="shared" si="65"/>
        <v>34059.647921339383</v>
      </c>
      <c r="Z110" s="43">
        <f t="shared" si="65"/>
        <v>34059.647921339383</v>
      </c>
      <c r="AA110" s="43">
        <f t="shared" si="65"/>
        <v>44136.466832978251</v>
      </c>
      <c r="AB110" s="43">
        <f t="shared" si="65"/>
        <v>44136.466832978251</v>
      </c>
      <c r="AC110" s="43">
        <f t="shared" si="65"/>
        <v>44136.466832978251</v>
      </c>
      <c r="AD110" s="43">
        <f t="shared" si="65"/>
        <v>44136.466832978251</v>
      </c>
      <c r="AE110" s="43">
        <f t="shared" si="65"/>
        <v>44136.466832978251</v>
      </c>
      <c r="AF110" s="44">
        <f t="shared" si="65"/>
        <v>44136.466832978251</v>
      </c>
    </row>
    <row r="111" spans="2:32" ht="15" thickBot="1" x14ac:dyDescent="0.4"/>
    <row r="112" spans="2:32" ht="15" thickBot="1" x14ac:dyDescent="0.4">
      <c r="B112" s="25"/>
      <c r="C112" s="26"/>
      <c r="D112" s="26" t="s">
        <v>122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8"/>
    </row>
    <row r="113" spans="2:32" s="9" customFormat="1" x14ac:dyDescent="0.35">
      <c r="B113" s="29" t="s">
        <v>63</v>
      </c>
      <c r="C113"/>
      <c r="D113" s="8">
        <v>2022</v>
      </c>
      <c r="E113" s="8">
        <f>D113+1</f>
        <v>2023</v>
      </c>
      <c r="F113" s="8">
        <f t="shared" ref="F113" si="66">E113+1</f>
        <v>2024</v>
      </c>
      <c r="G113" s="8">
        <f t="shared" ref="G113" si="67">F113+1</f>
        <v>2025</v>
      </c>
      <c r="H113" s="8">
        <f t="shared" ref="H113" si="68">G113+1</f>
        <v>2026</v>
      </c>
      <c r="I113" s="8">
        <f t="shared" ref="I113" si="69">H113+1</f>
        <v>2027</v>
      </c>
      <c r="J113" s="8">
        <f t="shared" ref="J113" si="70">I113+1</f>
        <v>2028</v>
      </c>
      <c r="K113" s="8">
        <f t="shared" ref="K113" si="71">J113+1</f>
        <v>2029</v>
      </c>
      <c r="L113" s="8">
        <f t="shared" ref="L113" si="72">K113+1</f>
        <v>2030</v>
      </c>
      <c r="M113" s="8">
        <f t="shared" ref="M113" si="73">L113+1</f>
        <v>2031</v>
      </c>
      <c r="N113" s="8">
        <f t="shared" ref="N113" si="74">M113+1</f>
        <v>2032</v>
      </c>
      <c r="O113" s="8">
        <f t="shared" ref="O113" si="75">N113+1</f>
        <v>2033</v>
      </c>
      <c r="P113" s="8">
        <f t="shared" ref="P113" si="76">O113+1</f>
        <v>2034</v>
      </c>
      <c r="Q113" s="8">
        <f t="shared" ref="Q113" si="77">P113+1</f>
        <v>2035</v>
      </c>
      <c r="R113" s="8">
        <f t="shared" ref="R113" si="78">Q113+1</f>
        <v>2036</v>
      </c>
      <c r="S113" s="8">
        <f t="shared" ref="S113" si="79">R113+1</f>
        <v>2037</v>
      </c>
      <c r="T113" s="8">
        <f t="shared" ref="T113" si="80">S113+1</f>
        <v>2038</v>
      </c>
      <c r="U113" s="8">
        <f t="shared" ref="U113" si="81">T113+1</f>
        <v>2039</v>
      </c>
      <c r="V113" s="8">
        <f t="shared" ref="V113" si="82">U113+1</f>
        <v>2040</v>
      </c>
      <c r="W113" s="8">
        <f t="shared" ref="W113" si="83">V113+1</f>
        <v>2041</v>
      </c>
      <c r="X113" s="8">
        <f t="shared" ref="X113" si="84">W113+1</f>
        <v>2042</v>
      </c>
      <c r="Y113" s="8">
        <f t="shared" ref="Y113" si="85">X113+1</f>
        <v>2043</v>
      </c>
      <c r="Z113" s="8">
        <f t="shared" ref="Z113" si="86">Y113+1</f>
        <v>2044</v>
      </c>
      <c r="AA113" s="8">
        <f t="shared" ref="AA113" si="87">Z113+1</f>
        <v>2045</v>
      </c>
      <c r="AB113" s="8">
        <f t="shared" ref="AB113" si="88">AA113+1</f>
        <v>2046</v>
      </c>
      <c r="AC113" s="8">
        <f t="shared" ref="AC113" si="89">AB113+1</f>
        <v>2047</v>
      </c>
      <c r="AD113" s="8">
        <f t="shared" ref="AD113" si="90">AC113+1</f>
        <v>2048</v>
      </c>
      <c r="AE113" s="8">
        <f t="shared" ref="AE113" si="91">AD113+1</f>
        <v>2049</v>
      </c>
      <c r="AF113" s="85">
        <f t="shared" ref="AF113" si="92">AE113+1</f>
        <v>2050</v>
      </c>
    </row>
    <row r="114" spans="2:32" x14ac:dyDescent="0.35">
      <c r="B114" s="31" t="s">
        <v>15</v>
      </c>
      <c r="C114" t="s">
        <v>58</v>
      </c>
      <c r="D114" s="83">
        <f>D26-$D26</f>
        <v>0</v>
      </c>
      <c r="E114" s="84">
        <f t="shared" ref="E114:AF123" si="93">E26-$D26</f>
        <v>0.94876754361227444</v>
      </c>
      <c r="F114" s="84">
        <f t="shared" si="93"/>
        <v>1.8975350872245498</v>
      </c>
      <c r="G114" s="84">
        <f t="shared" si="93"/>
        <v>2.3239912248208352</v>
      </c>
      <c r="H114" s="84">
        <f t="shared" si="93"/>
        <v>2.7364378589043605</v>
      </c>
      <c r="I114" s="84">
        <f t="shared" si="93"/>
        <v>3.1369640011585496</v>
      </c>
      <c r="J114" s="84">
        <f t="shared" si="93"/>
        <v>3.5343424008225295</v>
      </c>
      <c r="K114" s="84">
        <f t="shared" si="93"/>
        <v>3.9348245190226159</v>
      </c>
      <c r="L114" s="84">
        <f t="shared" si="93"/>
        <v>4.3222223435794103</v>
      </c>
      <c r="M114" s="84">
        <f t="shared" si="93"/>
        <v>4.7022260986415585</v>
      </c>
      <c r="N114" s="84">
        <f t="shared" si="93"/>
        <v>5.1023259629848745</v>
      </c>
      <c r="O114" s="84">
        <f t="shared" si="93"/>
        <v>5.5285829364280907</v>
      </c>
      <c r="P114" s="84">
        <f t="shared" si="93"/>
        <v>5.9842674319646143</v>
      </c>
      <c r="Q114" s="84">
        <f t="shared" si="93"/>
        <v>6.4415819857169332</v>
      </c>
      <c r="R114" s="84">
        <f t="shared" si="93"/>
        <v>6.8730361091302186</v>
      </c>
      <c r="S114" s="84">
        <f t="shared" si="93"/>
        <v>7.2786842557720295</v>
      </c>
      <c r="T114" s="84">
        <f t="shared" si="93"/>
        <v>7.6606937420986725</v>
      </c>
      <c r="U114" s="84">
        <f t="shared" si="93"/>
        <v>8.0206577743064678</v>
      </c>
      <c r="V114" s="84">
        <f t="shared" si="93"/>
        <v>8.3608619825707216</v>
      </c>
      <c r="W114" s="84">
        <f t="shared" si="93"/>
        <v>8.7099550584580143</v>
      </c>
      <c r="X114" s="84">
        <f t="shared" si="93"/>
        <v>9.068169250616954</v>
      </c>
      <c r="Y114" s="84">
        <f t="shared" si="93"/>
        <v>9.4357428758970787</v>
      </c>
      <c r="Z114" s="84">
        <f t="shared" si="93"/>
        <v>9.8129204778990236</v>
      </c>
      <c r="AA114" s="84">
        <f t="shared" si="93"/>
        <v>10.199952989667301</v>
      </c>
      <c r="AB114" s="84">
        <f t="shared" si="93"/>
        <v>10.59709790063391</v>
      </c>
      <c r="AC114" s="84">
        <f t="shared" si="93"/>
        <v>11.004619427923867</v>
      </c>
      <c r="AD114" s="84">
        <f t="shared" si="93"/>
        <v>11.422788692136599</v>
      </c>
      <c r="AE114" s="84">
        <f t="shared" si="93"/>
        <v>11.851883897720178</v>
      </c>
      <c r="AF114" s="106">
        <f t="shared" si="93"/>
        <v>12.292190518058366</v>
      </c>
    </row>
    <row r="115" spans="2:32" x14ac:dyDescent="0.35">
      <c r="B115" s="33" t="s">
        <v>16</v>
      </c>
      <c r="C115" t="s">
        <v>58</v>
      </c>
      <c r="D115" s="83">
        <f t="shared" ref="D115:S131" si="94">D27-$D27</f>
        <v>0</v>
      </c>
      <c r="E115" s="84">
        <f t="shared" si="94"/>
        <v>12.475301537925041</v>
      </c>
      <c r="F115" s="84">
        <f t="shared" si="94"/>
        <v>26.119386314828525</v>
      </c>
      <c r="G115" s="84">
        <f t="shared" si="94"/>
        <v>34.666908658077212</v>
      </c>
      <c r="H115" s="84">
        <f t="shared" si="94"/>
        <v>43.530837693585418</v>
      </c>
      <c r="I115" s="84">
        <f t="shared" si="94"/>
        <v>52.176848543591994</v>
      </c>
      <c r="J115" s="84">
        <f t="shared" si="94"/>
        <v>60.707992677627381</v>
      </c>
      <c r="K115" s="84">
        <f t="shared" si="94"/>
        <v>69.257408721649568</v>
      </c>
      <c r="L115" s="84">
        <f t="shared" si="94"/>
        <v>77.513445922997533</v>
      </c>
      <c r="M115" s="84">
        <f t="shared" si="94"/>
        <v>85.603384881591154</v>
      </c>
      <c r="N115" s="84">
        <f t="shared" si="94"/>
        <v>94.096910202871328</v>
      </c>
      <c r="O115" s="84">
        <f t="shared" si="94"/>
        <v>103.14822943576669</v>
      </c>
      <c r="P115" s="84">
        <f t="shared" si="94"/>
        <v>112.85105125993451</v>
      </c>
      <c r="Q115" s="84">
        <f t="shared" si="94"/>
        <v>122.58888434096409</v>
      </c>
      <c r="R115" s="84">
        <f t="shared" si="94"/>
        <v>131.72244661820216</v>
      </c>
      <c r="S115" s="84">
        <f t="shared" si="94"/>
        <v>140.24784012458122</v>
      </c>
      <c r="T115" s="84">
        <f t="shared" si="93"/>
        <v>148.24092590911695</v>
      </c>
      <c r="U115" s="84">
        <f t="shared" si="93"/>
        <v>155.74282039428454</v>
      </c>
      <c r="V115" s="84">
        <f t="shared" si="93"/>
        <v>162.80144253176445</v>
      </c>
      <c r="W115" s="84">
        <f t="shared" si="93"/>
        <v>170.09062235496413</v>
      </c>
      <c r="X115" s="84">
        <f t="shared" si="93"/>
        <v>177.61830416038234</v>
      </c>
      <c r="Y115" s="84">
        <f t="shared" si="93"/>
        <v>185.39271975015862</v>
      </c>
      <c r="Z115" s="84">
        <f t="shared" si="93"/>
        <v>193.42239927161776</v>
      </c>
      <c r="AA115" s="84">
        <f t="shared" si="93"/>
        <v>201.71618247855005</v>
      </c>
      <c r="AB115" s="84">
        <f t="shared" si="93"/>
        <v>210.28323043101292</v>
      </c>
      <c r="AC115" s="84">
        <f t="shared" si="93"/>
        <v>219.13303765111786</v>
      </c>
      <c r="AD115" s="84">
        <f t="shared" si="93"/>
        <v>228.27544475297285</v>
      </c>
      <c r="AE115" s="84">
        <f t="shared" si="93"/>
        <v>237.72065156568598</v>
      </c>
      <c r="AF115" s="106">
        <f t="shared" si="93"/>
        <v>247.47923076910135</v>
      </c>
    </row>
    <row r="116" spans="2:32" x14ac:dyDescent="0.35">
      <c r="B116" s="33" t="s">
        <v>17</v>
      </c>
      <c r="C116" t="s">
        <v>58</v>
      </c>
      <c r="D116" s="83">
        <f t="shared" si="94"/>
        <v>0</v>
      </c>
      <c r="E116" s="84">
        <f t="shared" si="93"/>
        <v>8.5389078925104656</v>
      </c>
      <c r="F116" s="84">
        <f t="shared" si="93"/>
        <v>17.077815785020938</v>
      </c>
      <c r="G116" s="84">
        <f t="shared" si="93"/>
        <v>20.915921023387504</v>
      </c>
      <c r="H116" s="84">
        <f t="shared" si="93"/>
        <v>24.627940730139237</v>
      </c>
      <c r="I116" s="84">
        <f t="shared" si="93"/>
        <v>28.232676010426935</v>
      </c>
      <c r="J116" s="84">
        <f t="shared" si="93"/>
        <v>31.809081607402753</v>
      </c>
      <c r="K116" s="84">
        <f t="shared" si="93"/>
        <v>35.413420671203532</v>
      </c>
      <c r="L116" s="84">
        <f t="shared" si="93"/>
        <v>38.900001092214673</v>
      </c>
      <c r="M116" s="84">
        <f t="shared" si="93"/>
        <v>42.320034887774007</v>
      </c>
      <c r="N116" s="84">
        <f t="shared" si="93"/>
        <v>45.920933666863839</v>
      </c>
      <c r="O116" s="84">
        <f t="shared" si="93"/>
        <v>49.757246427852785</v>
      </c>
      <c r="P116" s="84">
        <f t="shared" si="93"/>
        <v>53.85840688768149</v>
      </c>
      <c r="Q116" s="84">
        <f t="shared" si="93"/>
        <v>57.974237871452353</v>
      </c>
      <c r="R116" s="84">
        <f t="shared" si="93"/>
        <v>61.857324982171924</v>
      </c>
      <c r="S116" s="84">
        <f t="shared" si="93"/>
        <v>65.508158301948214</v>
      </c>
      <c r="T116" s="84">
        <f t="shared" si="93"/>
        <v>68.94624367888801</v>
      </c>
      <c r="U116" s="84">
        <f t="shared" si="93"/>
        <v>72.185919968758185</v>
      </c>
      <c r="V116" s="84">
        <f t="shared" si="93"/>
        <v>75.247757843136469</v>
      </c>
      <c r="W116" s="84">
        <f t="shared" si="93"/>
        <v>78.389595526122093</v>
      </c>
      <c r="X116" s="84">
        <f t="shared" si="93"/>
        <v>81.613523255552536</v>
      </c>
      <c r="Y116" s="84">
        <f t="shared" si="93"/>
        <v>84.92168588307365</v>
      </c>
      <c r="Z116" s="84">
        <f t="shared" si="93"/>
        <v>88.316284301091144</v>
      </c>
      <c r="AA116" s="84">
        <f t="shared" si="93"/>
        <v>91.799576907005616</v>
      </c>
      <c r="AB116" s="84">
        <f t="shared" si="93"/>
        <v>95.373881105705095</v>
      </c>
      <c r="AC116" s="84">
        <f t="shared" si="93"/>
        <v>99.041574851314692</v>
      </c>
      <c r="AD116" s="84">
        <f t="shared" si="93"/>
        <v>102.80509822922926</v>
      </c>
      <c r="AE116" s="84">
        <f t="shared" si="93"/>
        <v>106.66695507948148</v>
      </c>
      <c r="AF116" s="106">
        <f t="shared" si="93"/>
        <v>110.62971466252515</v>
      </c>
    </row>
    <row r="117" spans="2:32" x14ac:dyDescent="0.35">
      <c r="B117" s="33" t="s">
        <v>18</v>
      </c>
      <c r="C117" t="s">
        <v>58</v>
      </c>
      <c r="D117" s="83">
        <f t="shared" si="94"/>
        <v>0</v>
      </c>
      <c r="E117" s="84">
        <f t="shared" si="93"/>
        <v>1.090091014577748</v>
      </c>
      <c r="F117" s="84">
        <f t="shared" si="93"/>
        <v>3.3489652681339166</v>
      </c>
      <c r="G117" s="84">
        <f t="shared" si="93"/>
        <v>6.7790139602271751</v>
      </c>
      <c r="H117" s="84">
        <f t="shared" si="93"/>
        <v>10.693583386733085</v>
      </c>
      <c r="I117" s="84">
        <f t="shared" si="93"/>
        <v>14.533280529689392</v>
      </c>
      <c r="J117" s="84">
        <f t="shared" si="93"/>
        <v>18.295883867757034</v>
      </c>
      <c r="K117" s="84">
        <f t="shared" si="93"/>
        <v>22.039514493378171</v>
      </c>
      <c r="L117" s="84">
        <f t="shared" si="93"/>
        <v>25.646777800044603</v>
      </c>
      <c r="M117" s="84">
        <f t="shared" si="93"/>
        <v>29.176671697892438</v>
      </c>
      <c r="N117" s="84">
        <f t="shared" si="93"/>
        <v>32.868998647052827</v>
      </c>
      <c r="O117" s="84">
        <f t="shared" si="93"/>
        <v>36.805234198629599</v>
      </c>
      <c r="P117" s="84">
        <f t="shared" si="93"/>
        <v>41.039842076359136</v>
      </c>
      <c r="Q117" s="84">
        <f t="shared" si="93"/>
        <v>45.289900512360887</v>
      </c>
      <c r="R117" s="84">
        <f t="shared" si="93"/>
        <v>49.246013308639526</v>
      </c>
      <c r="S117" s="84">
        <f t="shared" si="93"/>
        <v>52.903629055316841</v>
      </c>
      <c r="T117" s="84">
        <f t="shared" si="93"/>
        <v>56.312601003932883</v>
      </c>
      <c r="U117" s="84">
        <f t="shared" si="93"/>
        <v>59.494927102606894</v>
      </c>
      <c r="V117" s="84">
        <f t="shared" si="93"/>
        <v>62.471098740915764</v>
      </c>
      <c r="W117" s="84">
        <f t="shared" si="93"/>
        <v>65.571161653467939</v>
      </c>
      <c r="X117" s="84">
        <f t="shared" si="93"/>
        <v>68.800273152978875</v>
      </c>
      <c r="Y117" s="84">
        <f t="shared" si="93"/>
        <v>72.163805239393682</v>
      </c>
      <c r="Z117" s="84">
        <f t="shared" si="93"/>
        <v>75.667353536829481</v>
      </c>
      <c r="AA117" s="84">
        <f t="shared" si="93"/>
        <v>79.316746602542466</v>
      </c>
      <c r="AB117" s="84">
        <f t="shared" si="93"/>
        <v>83.118055623406065</v>
      </c>
      <c r="AC117" s="84">
        <f t="shared" si="93"/>
        <v>87.077604516031556</v>
      </c>
      <c r="AD117" s="84">
        <f t="shared" si="93"/>
        <v>91.201980447333739</v>
      </c>
      <c r="AE117" s="84">
        <f t="shared" si="93"/>
        <v>95.49804479304396</v>
      </c>
      <c r="AF117" s="106">
        <f t="shared" si="93"/>
        <v>99.972944552401117</v>
      </c>
    </row>
    <row r="118" spans="2:32" x14ac:dyDescent="0.35">
      <c r="B118" s="33" t="s">
        <v>19</v>
      </c>
      <c r="C118" t="s">
        <v>58</v>
      </c>
      <c r="D118" s="83">
        <f t="shared" si="94"/>
        <v>0</v>
      </c>
      <c r="E118" s="84">
        <f t="shared" si="93"/>
        <v>7.5901403488981956</v>
      </c>
      <c r="F118" s="84">
        <f t="shared" si="93"/>
        <v>15.180280697796398</v>
      </c>
      <c r="G118" s="84">
        <f t="shared" si="93"/>
        <v>18.591929798566674</v>
      </c>
      <c r="H118" s="84">
        <f t="shared" si="93"/>
        <v>21.891502871234877</v>
      </c>
      <c r="I118" s="84">
        <f t="shared" si="93"/>
        <v>25.095712009268382</v>
      </c>
      <c r="J118" s="84">
        <f t="shared" si="93"/>
        <v>28.274739206580222</v>
      </c>
      <c r="K118" s="84">
        <f t="shared" si="93"/>
        <v>31.47859615218092</v>
      </c>
      <c r="L118" s="84">
        <f t="shared" si="93"/>
        <v>34.577778748635275</v>
      </c>
      <c r="M118" s="84">
        <f t="shared" si="93"/>
        <v>37.617808789132461</v>
      </c>
      <c r="N118" s="84">
        <f t="shared" si="93"/>
        <v>40.818607703878989</v>
      </c>
      <c r="O118" s="84">
        <f t="shared" si="93"/>
        <v>44.228663491424719</v>
      </c>
      <c r="P118" s="84">
        <f t="shared" si="93"/>
        <v>47.874139455716907</v>
      </c>
      <c r="Q118" s="84">
        <f t="shared" si="93"/>
        <v>51.532655885735458</v>
      </c>
      <c r="R118" s="84">
        <f t="shared" si="93"/>
        <v>54.984288873041741</v>
      </c>
      <c r="S118" s="84">
        <f t="shared" si="93"/>
        <v>58.229474046176229</v>
      </c>
      <c r="T118" s="84">
        <f t="shared" si="93"/>
        <v>61.285549936789373</v>
      </c>
      <c r="U118" s="84">
        <f t="shared" si="93"/>
        <v>64.165262194451742</v>
      </c>
      <c r="V118" s="84">
        <f t="shared" si="93"/>
        <v>66.886895860565772</v>
      </c>
      <c r="W118" s="84">
        <f t="shared" si="93"/>
        <v>69.679640467664115</v>
      </c>
      <c r="X118" s="84">
        <f t="shared" si="93"/>
        <v>72.545354004935632</v>
      </c>
      <c r="Y118" s="84">
        <f t="shared" si="93"/>
        <v>75.485943007176616</v>
      </c>
      <c r="Z118" s="84">
        <f t="shared" si="93"/>
        <v>78.503363823192188</v>
      </c>
      <c r="AA118" s="84">
        <f t="shared" si="93"/>
        <v>81.599623917338391</v>
      </c>
      <c r="AB118" s="84">
        <f t="shared" si="93"/>
        <v>84.776783205071268</v>
      </c>
      <c r="AC118" s="84">
        <f t="shared" si="93"/>
        <v>88.036955423390935</v>
      </c>
      <c r="AD118" s="84">
        <f t="shared" si="93"/>
        <v>91.382309537092766</v>
      </c>
      <c r="AE118" s="84">
        <f t="shared" si="93"/>
        <v>94.815071181761397</v>
      </c>
      <c r="AF118" s="106">
        <f t="shared" si="93"/>
        <v>98.337524144466897</v>
      </c>
    </row>
    <row r="119" spans="2:32" x14ac:dyDescent="0.35">
      <c r="B119" s="33" t="s">
        <v>20</v>
      </c>
      <c r="C119" t="s">
        <v>58</v>
      </c>
      <c r="D119" s="83">
        <f t="shared" si="94"/>
        <v>0</v>
      </c>
      <c r="E119" s="84">
        <f t="shared" si="93"/>
        <v>8.5389078925104656</v>
      </c>
      <c r="F119" s="84">
        <f t="shared" si="93"/>
        <v>17.077815785020938</v>
      </c>
      <c r="G119" s="84">
        <f t="shared" si="93"/>
        <v>20.915921023387504</v>
      </c>
      <c r="H119" s="84">
        <f t="shared" si="93"/>
        <v>24.627940730139237</v>
      </c>
      <c r="I119" s="84">
        <f t="shared" si="93"/>
        <v>28.232676010426935</v>
      </c>
      <c r="J119" s="84">
        <f t="shared" si="93"/>
        <v>31.809081607402753</v>
      </c>
      <c r="K119" s="84">
        <f t="shared" si="93"/>
        <v>35.413420671203518</v>
      </c>
      <c r="L119" s="84">
        <f t="shared" si="93"/>
        <v>38.900001092214659</v>
      </c>
      <c r="M119" s="84">
        <f t="shared" si="93"/>
        <v>42.320034887773993</v>
      </c>
      <c r="N119" s="84">
        <f t="shared" si="93"/>
        <v>45.920933666863824</v>
      </c>
      <c r="O119" s="84">
        <f t="shared" si="93"/>
        <v>49.75724642785277</v>
      </c>
      <c r="P119" s="84">
        <f t="shared" si="93"/>
        <v>53.858406887681475</v>
      </c>
      <c r="Q119" s="84">
        <f t="shared" si="93"/>
        <v>57.974237871452338</v>
      </c>
      <c r="R119" s="84">
        <f t="shared" si="93"/>
        <v>61.85732498217191</v>
      </c>
      <c r="S119" s="84">
        <f t="shared" si="93"/>
        <v>65.508158301948214</v>
      </c>
      <c r="T119" s="84">
        <f t="shared" si="93"/>
        <v>68.946243678887981</v>
      </c>
      <c r="U119" s="84">
        <f t="shared" si="93"/>
        <v>72.185919968758157</v>
      </c>
      <c r="V119" s="84">
        <f t="shared" si="93"/>
        <v>75.247757843136441</v>
      </c>
      <c r="W119" s="84">
        <f t="shared" si="93"/>
        <v>78.389595526122065</v>
      </c>
      <c r="X119" s="84">
        <f t="shared" si="93"/>
        <v>81.613523255552508</v>
      </c>
      <c r="Y119" s="84">
        <f t="shared" si="93"/>
        <v>84.921685883073621</v>
      </c>
      <c r="Z119" s="84">
        <f t="shared" si="93"/>
        <v>88.316284301091116</v>
      </c>
      <c r="AA119" s="84">
        <f t="shared" si="93"/>
        <v>91.799576907005587</v>
      </c>
      <c r="AB119" s="84">
        <f t="shared" si="93"/>
        <v>95.373881105705067</v>
      </c>
      <c r="AC119" s="84">
        <f t="shared" si="93"/>
        <v>99.041574851314664</v>
      </c>
      <c r="AD119" s="84">
        <f t="shared" si="93"/>
        <v>102.80509822922923</v>
      </c>
      <c r="AE119" s="84">
        <f t="shared" si="93"/>
        <v>106.66695507948145</v>
      </c>
      <c r="AF119" s="106">
        <f t="shared" si="93"/>
        <v>110.62971466252512</v>
      </c>
    </row>
    <row r="120" spans="2:32" x14ac:dyDescent="0.35">
      <c r="B120" s="33" t="s">
        <v>18</v>
      </c>
      <c r="C120" t="s">
        <v>58</v>
      </c>
      <c r="D120" s="83">
        <f t="shared" si="94"/>
        <v>0</v>
      </c>
      <c r="E120" s="84">
        <f t="shared" si="93"/>
        <v>15.180280697796391</v>
      </c>
      <c r="F120" s="84">
        <f t="shared" si="93"/>
        <v>30.360561395592796</v>
      </c>
      <c r="G120" s="84">
        <f t="shared" si="93"/>
        <v>37.183859597133363</v>
      </c>
      <c r="H120" s="84">
        <f t="shared" si="93"/>
        <v>43.783005742469769</v>
      </c>
      <c r="I120" s="84">
        <f t="shared" si="93"/>
        <v>50.191424018536779</v>
      </c>
      <c r="J120" s="84">
        <f t="shared" si="93"/>
        <v>56.549478413160458</v>
      </c>
      <c r="K120" s="84">
        <f t="shared" si="93"/>
        <v>62.957192304361854</v>
      </c>
      <c r="L120" s="84">
        <f t="shared" si="93"/>
        <v>69.155557497270564</v>
      </c>
      <c r="M120" s="84">
        <f t="shared" si="93"/>
        <v>75.235617578264936</v>
      </c>
      <c r="N120" s="84">
        <f t="shared" si="93"/>
        <v>81.637215407757992</v>
      </c>
      <c r="O120" s="84">
        <f t="shared" si="93"/>
        <v>88.457326982849423</v>
      </c>
      <c r="P120" s="84">
        <f t="shared" si="93"/>
        <v>95.7482789114338</v>
      </c>
      <c r="Q120" s="84">
        <f t="shared" si="93"/>
        <v>103.0653117714709</v>
      </c>
      <c r="R120" s="84">
        <f t="shared" si="93"/>
        <v>109.96857774608347</v>
      </c>
      <c r="S120" s="84">
        <f t="shared" si="93"/>
        <v>116.45894809235244</v>
      </c>
      <c r="T120" s="84">
        <f t="shared" si="93"/>
        <v>122.57109987357873</v>
      </c>
      <c r="U120" s="84">
        <f t="shared" si="93"/>
        <v>128.33052438890346</v>
      </c>
      <c r="V120" s="84">
        <f t="shared" si="93"/>
        <v>133.77379172113152</v>
      </c>
      <c r="W120" s="84">
        <f t="shared" si="93"/>
        <v>139.3592809353282</v>
      </c>
      <c r="X120" s="84">
        <f t="shared" si="93"/>
        <v>145.09070800987124</v>
      </c>
      <c r="Y120" s="84">
        <f t="shared" si="93"/>
        <v>150.97188601435323</v>
      </c>
      <c r="Z120" s="84">
        <f t="shared" si="93"/>
        <v>157.00672764638435</v>
      </c>
      <c r="AA120" s="84">
        <f t="shared" si="93"/>
        <v>163.19924783467678</v>
      </c>
      <c r="AB120" s="84">
        <f t="shared" si="93"/>
        <v>169.55356641014254</v>
      </c>
      <c r="AC120" s="84">
        <f t="shared" si="93"/>
        <v>176.07391084678184</v>
      </c>
      <c r="AD120" s="84">
        <f t="shared" si="93"/>
        <v>182.76461907418553</v>
      </c>
      <c r="AE120" s="84">
        <f t="shared" si="93"/>
        <v>189.63014236352279</v>
      </c>
      <c r="AF120" s="106">
        <f t="shared" si="93"/>
        <v>196.67504828893377</v>
      </c>
    </row>
    <row r="121" spans="2:32" x14ac:dyDescent="0.35">
      <c r="B121" s="33" t="s">
        <v>18</v>
      </c>
      <c r="C121" t="s">
        <v>58</v>
      </c>
      <c r="D121" s="83">
        <f t="shared" si="94"/>
        <v>0</v>
      </c>
      <c r="E121" s="84">
        <f t="shared" si="93"/>
        <v>14.231513154184121</v>
      </c>
      <c r="F121" s="84">
        <f t="shared" si="93"/>
        <v>28.463026308368264</v>
      </c>
      <c r="G121" s="84">
        <f t="shared" si="93"/>
        <v>34.85986837231254</v>
      </c>
      <c r="H121" s="84">
        <f t="shared" si="93"/>
        <v>41.046567883565437</v>
      </c>
      <c r="I121" s="84">
        <f t="shared" si="93"/>
        <v>47.054460017378268</v>
      </c>
      <c r="J121" s="84">
        <f t="shared" si="93"/>
        <v>53.015136012337955</v>
      </c>
      <c r="K121" s="84">
        <f t="shared" si="93"/>
        <v>59.022367785339263</v>
      </c>
      <c r="L121" s="84">
        <f t="shared" si="93"/>
        <v>64.833335153691166</v>
      </c>
      <c r="M121" s="84">
        <f t="shared" si="93"/>
        <v>70.53339147962339</v>
      </c>
      <c r="N121" s="84">
        <f t="shared" si="93"/>
        <v>76.534889444773114</v>
      </c>
      <c r="O121" s="84">
        <f t="shared" si="93"/>
        <v>82.928744046421343</v>
      </c>
      <c r="P121" s="84">
        <f t="shared" si="93"/>
        <v>89.76401147946919</v>
      </c>
      <c r="Q121" s="84">
        <f t="shared" si="93"/>
        <v>96.623729785753966</v>
      </c>
      <c r="R121" s="84">
        <f t="shared" si="93"/>
        <v>103.09554163695327</v>
      </c>
      <c r="S121" s="84">
        <f t="shared" si="93"/>
        <v>109.18026383658045</v>
      </c>
      <c r="T121" s="84">
        <f t="shared" si="93"/>
        <v>114.9104061314801</v>
      </c>
      <c r="U121" s="84">
        <f t="shared" si="93"/>
        <v>120.30986661459704</v>
      </c>
      <c r="V121" s="84">
        <f t="shared" si="93"/>
        <v>125.41292973856085</v>
      </c>
      <c r="W121" s="84">
        <f t="shared" si="93"/>
        <v>130.64932587687022</v>
      </c>
      <c r="X121" s="84">
        <f t="shared" si="93"/>
        <v>136.0225387592543</v>
      </c>
      <c r="Y121" s="84">
        <f t="shared" si="93"/>
        <v>141.53614313845614</v>
      </c>
      <c r="Z121" s="84">
        <f t="shared" si="93"/>
        <v>147.19380716848531</v>
      </c>
      <c r="AA121" s="84">
        <f t="shared" si="93"/>
        <v>152.99929484500947</v>
      </c>
      <c r="AB121" s="84">
        <f t="shared" si="93"/>
        <v>158.95646850950862</v>
      </c>
      <c r="AC121" s="84">
        <f t="shared" si="93"/>
        <v>165.06929141885797</v>
      </c>
      <c r="AD121" s="84">
        <f t="shared" si="93"/>
        <v>171.34183038204895</v>
      </c>
      <c r="AE121" s="84">
        <f t="shared" si="93"/>
        <v>177.77825846580265</v>
      </c>
      <c r="AF121" s="106">
        <f t="shared" si="93"/>
        <v>184.38285777087543</v>
      </c>
    </row>
    <row r="122" spans="2:32" x14ac:dyDescent="0.35">
      <c r="B122" s="33" t="s">
        <v>18</v>
      </c>
      <c r="C122" t="s">
        <v>58</v>
      </c>
      <c r="D122" s="83">
        <f t="shared" si="94"/>
        <v>0</v>
      </c>
      <c r="E122" s="84">
        <f t="shared" si="93"/>
        <v>11.385210523347297</v>
      </c>
      <c r="F122" s="84">
        <f t="shared" si="93"/>
        <v>22.770421046694608</v>
      </c>
      <c r="G122" s="84">
        <f t="shared" si="93"/>
        <v>27.887894697850044</v>
      </c>
      <c r="H122" s="84">
        <f t="shared" si="93"/>
        <v>32.837254306852344</v>
      </c>
      <c r="I122" s="84">
        <f t="shared" si="93"/>
        <v>37.643568013902609</v>
      </c>
      <c r="J122" s="84">
        <f t="shared" si="93"/>
        <v>42.412108809870361</v>
      </c>
      <c r="K122" s="84">
        <f t="shared" si="93"/>
        <v>47.217894228271405</v>
      </c>
      <c r="L122" s="84">
        <f t="shared" si="93"/>
        <v>51.866668122952944</v>
      </c>
      <c r="M122" s="84">
        <f t="shared" si="93"/>
        <v>56.426713183698723</v>
      </c>
      <c r="N122" s="84">
        <f t="shared" si="93"/>
        <v>61.227911555818508</v>
      </c>
      <c r="O122" s="84">
        <f t="shared" si="93"/>
        <v>66.342995237137089</v>
      </c>
      <c r="P122" s="84">
        <f t="shared" si="93"/>
        <v>71.811209183575357</v>
      </c>
      <c r="Q122" s="84">
        <f t="shared" si="93"/>
        <v>77.298983828603184</v>
      </c>
      <c r="R122" s="84">
        <f t="shared" si="93"/>
        <v>82.476433309562623</v>
      </c>
      <c r="S122" s="84">
        <f t="shared" si="93"/>
        <v>87.344211069264361</v>
      </c>
      <c r="T122" s="84">
        <f t="shared" si="93"/>
        <v>91.92832490518407</v>
      </c>
      <c r="U122" s="84">
        <f t="shared" si="93"/>
        <v>96.247893291677627</v>
      </c>
      <c r="V122" s="84">
        <f t="shared" si="93"/>
        <v>100.33034379084867</v>
      </c>
      <c r="W122" s="84">
        <f t="shared" si="93"/>
        <v>104.51946070149617</v>
      </c>
      <c r="X122" s="84">
        <f t="shared" si="93"/>
        <v>108.81803100740345</v>
      </c>
      <c r="Y122" s="84">
        <f t="shared" si="93"/>
        <v>113.22891451076492</v>
      </c>
      <c r="Z122" s="84">
        <f t="shared" si="93"/>
        <v>117.75504573478824</v>
      </c>
      <c r="AA122" s="84">
        <f t="shared" si="93"/>
        <v>122.39943587600757</v>
      </c>
      <c r="AB122" s="84">
        <f t="shared" si="93"/>
        <v>127.16517480760686</v>
      </c>
      <c r="AC122" s="84">
        <f t="shared" si="93"/>
        <v>132.0554331350863</v>
      </c>
      <c r="AD122" s="84">
        <f t="shared" si="93"/>
        <v>137.07346430563908</v>
      </c>
      <c r="AE122" s="84">
        <f t="shared" si="93"/>
        <v>142.22260677264202</v>
      </c>
      <c r="AF122" s="106">
        <f t="shared" si="93"/>
        <v>147.50628621670026</v>
      </c>
    </row>
    <row r="123" spans="2:32" ht="15" thickBot="1" x14ac:dyDescent="0.4">
      <c r="B123" s="34" t="s">
        <v>21</v>
      </c>
      <c r="C123" t="s">
        <v>58</v>
      </c>
      <c r="D123" s="83">
        <f t="shared" si="94"/>
        <v>0</v>
      </c>
      <c r="E123" s="84">
        <f t="shared" si="93"/>
        <v>25.616723677531397</v>
      </c>
      <c r="F123" s="84">
        <f t="shared" si="93"/>
        <v>51.233447355062836</v>
      </c>
      <c r="G123" s="84">
        <f t="shared" si="93"/>
        <v>62.747763070162549</v>
      </c>
      <c r="H123" s="84">
        <f t="shared" si="93"/>
        <v>73.883822190417746</v>
      </c>
      <c r="I123" s="84">
        <f t="shared" si="93"/>
        <v>84.698028031280856</v>
      </c>
      <c r="J123" s="84">
        <f t="shared" si="93"/>
        <v>95.427244822208294</v>
      </c>
      <c r="K123" s="84">
        <f t="shared" si="93"/>
        <v>106.24026201361063</v>
      </c>
      <c r="L123" s="84">
        <f t="shared" si="93"/>
        <v>116.70000327664407</v>
      </c>
      <c r="M123" s="84">
        <f t="shared" si="93"/>
        <v>126.96010466332207</v>
      </c>
      <c r="N123" s="84">
        <f t="shared" si="93"/>
        <v>137.76280100059154</v>
      </c>
      <c r="O123" s="84">
        <f t="shared" si="93"/>
        <v>149.27173928355836</v>
      </c>
      <c r="P123" s="84">
        <f t="shared" si="93"/>
        <v>161.57522066304449</v>
      </c>
      <c r="Q123" s="84">
        <f t="shared" si="93"/>
        <v>173.92271361435706</v>
      </c>
      <c r="R123" s="84">
        <f t="shared" si="93"/>
        <v>185.57197494651581</v>
      </c>
      <c r="S123" s="84">
        <f t="shared" si="93"/>
        <v>196.52447490584467</v>
      </c>
      <c r="T123" s="84">
        <f t="shared" si="93"/>
        <v>206.83873103666394</v>
      </c>
      <c r="U123" s="84">
        <f t="shared" si="93"/>
        <v>216.55775990627438</v>
      </c>
      <c r="V123" s="84">
        <f t="shared" si="93"/>
        <v>225.74327352940918</v>
      </c>
      <c r="W123" s="84">
        <f t="shared" ref="E123:AF131" si="95">W35-$D35</f>
        <v>235.16878657836605</v>
      </c>
      <c r="X123" s="84">
        <f t="shared" si="95"/>
        <v>244.84056976665738</v>
      </c>
      <c r="Y123" s="84">
        <f t="shared" si="95"/>
        <v>254.76505764922069</v>
      </c>
      <c r="Z123" s="84">
        <f t="shared" si="95"/>
        <v>264.94885290327323</v>
      </c>
      <c r="AA123" s="84">
        <f t="shared" si="95"/>
        <v>275.3987307210167</v>
      </c>
      <c r="AB123" s="84">
        <f t="shared" si="95"/>
        <v>286.12164331711512</v>
      </c>
      <c r="AC123" s="84">
        <f t="shared" si="95"/>
        <v>297.12472455394391</v>
      </c>
      <c r="AD123" s="84">
        <f t="shared" si="95"/>
        <v>308.41529468768766</v>
      </c>
      <c r="AE123" s="84">
        <f t="shared" si="95"/>
        <v>320.00086523844431</v>
      </c>
      <c r="AF123" s="106">
        <f t="shared" si="95"/>
        <v>331.88914398757532</v>
      </c>
    </row>
    <row r="124" spans="2:32" x14ac:dyDescent="0.35">
      <c r="B124" s="33" t="s">
        <v>22</v>
      </c>
      <c r="C124" t="s">
        <v>58</v>
      </c>
      <c r="D124" s="83">
        <f t="shared" si="94"/>
        <v>0</v>
      </c>
      <c r="E124" s="84">
        <f t="shared" si="95"/>
        <v>15.180280697796391</v>
      </c>
      <c r="F124" s="84">
        <f t="shared" si="95"/>
        <v>30.360561395592796</v>
      </c>
      <c r="G124" s="84">
        <f t="shared" si="95"/>
        <v>37.183859597133363</v>
      </c>
      <c r="H124" s="84">
        <f t="shared" si="95"/>
        <v>43.783005742469754</v>
      </c>
      <c r="I124" s="84">
        <f t="shared" si="95"/>
        <v>50.191424018536765</v>
      </c>
      <c r="J124" s="84">
        <f t="shared" si="95"/>
        <v>56.549478413160443</v>
      </c>
      <c r="K124" s="84">
        <f t="shared" si="95"/>
        <v>62.957192304361854</v>
      </c>
      <c r="L124" s="84">
        <f t="shared" si="95"/>
        <v>69.155557497270564</v>
      </c>
      <c r="M124" s="84">
        <f t="shared" si="95"/>
        <v>75.235617578264936</v>
      </c>
      <c r="N124" s="84">
        <f t="shared" si="95"/>
        <v>81.637215407757992</v>
      </c>
      <c r="O124" s="84">
        <f t="shared" si="95"/>
        <v>88.457326982849452</v>
      </c>
      <c r="P124" s="84">
        <f t="shared" si="95"/>
        <v>95.748278911433829</v>
      </c>
      <c r="Q124" s="84">
        <f t="shared" si="95"/>
        <v>103.06531177147093</v>
      </c>
      <c r="R124" s="84">
        <f t="shared" si="95"/>
        <v>109.9685777460835</v>
      </c>
      <c r="S124" s="84">
        <f t="shared" si="95"/>
        <v>116.45894809235247</v>
      </c>
      <c r="T124" s="84">
        <f t="shared" si="95"/>
        <v>122.57109987357876</v>
      </c>
      <c r="U124" s="84">
        <f t="shared" si="95"/>
        <v>128.33052438890348</v>
      </c>
      <c r="V124" s="84">
        <f t="shared" si="95"/>
        <v>133.77379172113154</v>
      </c>
      <c r="W124" s="84">
        <f t="shared" si="95"/>
        <v>139.35928093532823</v>
      </c>
      <c r="X124" s="84">
        <f t="shared" si="95"/>
        <v>145.09070800987126</v>
      </c>
      <c r="Y124" s="84">
        <f t="shared" si="95"/>
        <v>150.97188601435326</v>
      </c>
      <c r="Z124" s="84">
        <f t="shared" si="95"/>
        <v>157.00672764638438</v>
      </c>
      <c r="AA124" s="84">
        <f t="shared" si="95"/>
        <v>163.19924783467681</v>
      </c>
      <c r="AB124" s="84">
        <f t="shared" si="95"/>
        <v>169.55356641014257</v>
      </c>
      <c r="AC124" s="84">
        <f t="shared" si="95"/>
        <v>176.07391084678187</v>
      </c>
      <c r="AD124" s="84">
        <f t="shared" si="95"/>
        <v>182.76461907418559</v>
      </c>
      <c r="AE124" s="84">
        <f t="shared" si="95"/>
        <v>189.63014236352285</v>
      </c>
      <c r="AF124" s="106">
        <f t="shared" si="95"/>
        <v>196.67504828893385</v>
      </c>
    </row>
    <row r="125" spans="2:32" x14ac:dyDescent="0.35">
      <c r="B125" s="33" t="s">
        <v>76</v>
      </c>
      <c r="C125" t="s">
        <v>58</v>
      </c>
      <c r="D125" s="83">
        <f t="shared" si="94"/>
        <v>0</v>
      </c>
      <c r="E125" s="84">
        <f t="shared" si="95"/>
        <v>26.565491221143702</v>
      </c>
      <c r="F125" s="84">
        <f t="shared" si="95"/>
        <v>53.130982442287404</v>
      </c>
      <c r="G125" s="84">
        <f t="shared" si="95"/>
        <v>65.071754294983407</v>
      </c>
      <c r="H125" s="84">
        <f t="shared" si="95"/>
        <v>76.620260049322127</v>
      </c>
      <c r="I125" s="84">
        <f t="shared" si="95"/>
        <v>87.834992032439402</v>
      </c>
      <c r="J125" s="84">
        <f t="shared" si="95"/>
        <v>98.961587223030847</v>
      </c>
      <c r="K125" s="84">
        <f t="shared" si="95"/>
        <v>110.17508653263326</v>
      </c>
      <c r="L125" s="84">
        <f t="shared" si="95"/>
        <v>121.02222562022348</v>
      </c>
      <c r="M125" s="84">
        <f t="shared" si="95"/>
        <v>131.66233076196363</v>
      </c>
      <c r="N125" s="84">
        <f t="shared" si="95"/>
        <v>142.86512696357647</v>
      </c>
      <c r="O125" s="84">
        <f t="shared" si="95"/>
        <v>154.80032221998653</v>
      </c>
      <c r="P125" s="84">
        <f t="shared" si="95"/>
        <v>167.55948809500916</v>
      </c>
      <c r="Q125" s="84">
        <f t="shared" si="95"/>
        <v>180.36429560007406</v>
      </c>
      <c r="R125" s="84">
        <f t="shared" si="95"/>
        <v>192.44501105564609</v>
      </c>
      <c r="S125" s="84">
        <f t="shared" si="95"/>
        <v>203.8031591616168</v>
      </c>
      <c r="T125" s="84">
        <f t="shared" si="95"/>
        <v>214.49942477876277</v>
      </c>
      <c r="U125" s="84">
        <f t="shared" si="95"/>
        <v>224.57841768058103</v>
      </c>
      <c r="V125" s="84">
        <f t="shared" si="95"/>
        <v>234.10413551198013</v>
      </c>
      <c r="W125" s="84">
        <f t="shared" si="95"/>
        <v>243.87874163682432</v>
      </c>
      <c r="X125" s="84">
        <f t="shared" si="95"/>
        <v>253.90873901727457</v>
      </c>
      <c r="Y125" s="84">
        <f t="shared" si="95"/>
        <v>264.20080052511804</v>
      </c>
      <c r="Z125" s="84">
        <f t="shared" si="95"/>
        <v>274.76177338117247</v>
      </c>
      <c r="AA125" s="84">
        <f t="shared" si="95"/>
        <v>285.59868371068427</v>
      </c>
      <c r="AB125" s="84">
        <f t="shared" si="95"/>
        <v>296.71874121774937</v>
      </c>
      <c r="AC125" s="84">
        <f t="shared" si="95"/>
        <v>308.12934398186815</v>
      </c>
      <c r="AD125" s="84">
        <f t="shared" si="95"/>
        <v>319.83808337982464</v>
      </c>
      <c r="AE125" s="84">
        <f t="shared" si="95"/>
        <v>331.85274913616485</v>
      </c>
      <c r="AF125" s="106">
        <f t="shared" si="95"/>
        <v>344.18133450563403</v>
      </c>
    </row>
    <row r="126" spans="2:32" x14ac:dyDescent="0.35">
      <c r="B126" s="33" t="s">
        <v>24</v>
      </c>
      <c r="C126" t="s">
        <v>58</v>
      </c>
      <c r="D126" s="83">
        <f t="shared" si="94"/>
        <v>0</v>
      </c>
      <c r="E126" s="84">
        <f t="shared" si="95"/>
        <v>18.975350872245485</v>
      </c>
      <c r="F126" s="84">
        <f t="shared" si="95"/>
        <v>37.950701744490999</v>
      </c>
      <c r="G126" s="84">
        <f t="shared" si="95"/>
        <v>46.479824496416711</v>
      </c>
      <c r="H126" s="84">
        <f t="shared" si="95"/>
        <v>54.728757178087221</v>
      </c>
      <c r="I126" s="84">
        <f t="shared" si="95"/>
        <v>62.739280023170977</v>
      </c>
      <c r="J126" s="84">
        <f t="shared" si="95"/>
        <v>70.686848016450568</v>
      </c>
      <c r="K126" s="84">
        <f t="shared" si="95"/>
        <v>78.696490380452303</v>
      </c>
      <c r="L126" s="84">
        <f t="shared" si="95"/>
        <v>86.444446871588184</v>
      </c>
      <c r="M126" s="84">
        <f t="shared" si="95"/>
        <v>94.044521972831149</v>
      </c>
      <c r="N126" s="84">
        <f t="shared" si="95"/>
        <v>102.04651925969748</v>
      </c>
      <c r="O126" s="84">
        <f t="shared" si="95"/>
        <v>110.5716587285618</v>
      </c>
      <c r="P126" s="84">
        <f t="shared" si="95"/>
        <v>119.68534863929227</v>
      </c>
      <c r="Q126" s="84">
        <f t="shared" si="95"/>
        <v>128.83163971433865</v>
      </c>
      <c r="R126" s="84">
        <f t="shared" si="95"/>
        <v>137.46072218260434</v>
      </c>
      <c r="S126" s="84">
        <f t="shared" si="95"/>
        <v>145.57368511544055</v>
      </c>
      <c r="T126" s="84">
        <f t="shared" si="95"/>
        <v>153.21387484197339</v>
      </c>
      <c r="U126" s="84">
        <f t="shared" si="95"/>
        <v>160.41315548612931</v>
      </c>
      <c r="V126" s="84">
        <f t="shared" si="95"/>
        <v>167.21723965141439</v>
      </c>
      <c r="W126" s="84">
        <f t="shared" si="95"/>
        <v>174.19910116916026</v>
      </c>
      <c r="X126" s="84">
        <f t="shared" si="95"/>
        <v>181.36338501233905</v>
      </c>
      <c r="Y126" s="84">
        <f t="shared" si="95"/>
        <v>188.71485751794148</v>
      </c>
      <c r="Z126" s="84">
        <f t="shared" si="95"/>
        <v>196.25840955798037</v>
      </c>
      <c r="AA126" s="84">
        <f t="shared" si="95"/>
        <v>203.99905979334591</v>
      </c>
      <c r="AB126" s="84">
        <f t="shared" si="95"/>
        <v>211.94195801267813</v>
      </c>
      <c r="AC126" s="84">
        <f t="shared" si="95"/>
        <v>220.09238855847724</v>
      </c>
      <c r="AD126" s="84">
        <f t="shared" si="95"/>
        <v>228.4557738427319</v>
      </c>
      <c r="AE126" s="84">
        <f t="shared" si="95"/>
        <v>237.03767795440348</v>
      </c>
      <c r="AF126" s="106">
        <f t="shared" si="95"/>
        <v>245.84381036116724</v>
      </c>
    </row>
    <row r="127" spans="2:32" x14ac:dyDescent="0.35">
      <c r="B127" s="33" t="s">
        <v>25</v>
      </c>
      <c r="C127" t="s">
        <v>58</v>
      </c>
      <c r="D127" s="83">
        <f t="shared" si="94"/>
        <v>0</v>
      </c>
      <c r="E127" s="84">
        <f t="shared" si="95"/>
        <v>22.770421046694594</v>
      </c>
      <c r="F127" s="84">
        <f t="shared" si="95"/>
        <v>45.540842093389216</v>
      </c>
      <c r="G127" s="84">
        <f t="shared" si="95"/>
        <v>55.775789395700087</v>
      </c>
      <c r="H127" s="84">
        <f t="shared" si="95"/>
        <v>65.674508613704688</v>
      </c>
      <c r="I127" s="84">
        <f t="shared" si="95"/>
        <v>75.287136027805218</v>
      </c>
      <c r="J127" s="84">
        <f t="shared" si="95"/>
        <v>84.824217619740722</v>
      </c>
      <c r="K127" s="84">
        <f t="shared" si="95"/>
        <v>94.435788456542809</v>
      </c>
      <c r="L127" s="84">
        <f t="shared" si="95"/>
        <v>103.73333624590589</v>
      </c>
      <c r="M127" s="84">
        <f t="shared" si="95"/>
        <v>112.85342636739745</v>
      </c>
      <c r="N127" s="84">
        <f t="shared" si="95"/>
        <v>122.45582311163702</v>
      </c>
      <c r="O127" s="84">
        <f t="shared" si="95"/>
        <v>132.68599047427421</v>
      </c>
      <c r="P127" s="84">
        <f t="shared" si="95"/>
        <v>143.62241836715071</v>
      </c>
      <c r="Q127" s="84">
        <f t="shared" si="95"/>
        <v>154.59796765720637</v>
      </c>
      <c r="R127" s="84">
        <f t="shared" si="95"/>
        <v>164.95286661912525</v>
      </c>
      <c r="S127" s="84">
        <f t="shared" si="95"/>
        <v>174.68842213852872</v>
      </c>
      <c r="T127" s="84">
        <f t="shared" si="95"/>
        <v>183.85664981036814</v>
      </c>
      <c r="U127" s="84">
        <f t="shared" si="95"/>
        <v>192.49578658335525</v>
      </c>
      <c r="V127" s="84">
        <f t="shared" si="95"/>
        <v>200.66068758169735</v>
      </c>
      <c r="W127" s="84">
        <f t="shared" si="95"/>
        <v>209.03892140299234</v>
      </c>
      <c r="X127" s="84">
        <f t="shared" si="95"/>
        <v>217.6360620148069</v>
      </c>
      <c r="Y127" s="84">
        <f t="shared" si="95"/>
        <v>226.45782902152985</v>
      </c>
      <c r="Z127" s="84">
        <f t="shared" si="95"/>
        <v>235.51009146957654</v>
      </c>
      <c r="AA127" s="84">
        <f t="shared" si="95"/>
        <v>244.7988717520152</v>
      </c>
      <c r="AB127" s="84">
        <f t="shared" si="95"/>
        <v>254.33034961521378</v>
      </c>
      <c r="AC127" s="84">
        <f t="shared" si="95"/>
        <v>264.11086627017266</v>
      </c>
      <c r="AD127" s="84">
        <f t="shared" si="95"/>
        <v>274.14692861127821</v>
      </c>
      <c r="AE127" s="84">
        <f t="shared" si="95"/>
        <v>284.4452135452841</v>
      </c>
      <c r="AF127" s="106">
        <f t="shared" si="95"/>
        <v>295.01257243340058</v>
      </c>
    </row>
    <row r="128" spans="2:32" x14ac:dyDescent="0.35">
      <c r="B128" s="33" t="s">
        <v>26</v>
      </c>
      <c r="C128" t="s">
        <v>58</v>
      </c>
      <c r="D128" s="83">
        <f t="shared" si="94"/>
        <v>0</v>
      </c>
      <c r="E128" s="84">
        <f t="shared" si="95"/>
        <v>26.565491221143702</v>
      </c>
      <c r="F128" s="84">
        <f t="shared" si="95"/>
        <v>53.130982442287404</v>
      </c>
      <c r="G128" s="84">
        <f t="shared" si="95"/>
        <v>65.071754294983407</v>
      </c>
      <c r="H128" s="84">
        <f t="shared" si="95"/>
        <v>76.620260049322127</v>
      </c>
      <c r="I128" s="84">
        <f t="shared" si="95"/>
        <v>87.834992032439402</v>
      </c>
      <c r="J128" s="84">
        <f t="shared" si="95"/>
        <v>98.961587223030847</v>
      </c>
      <c r="K128" s="84">
        <f t="shared" si="95"/>
        <v>110.17508653263326</v>
      </c>
      <c r="L128" s="84">
        <f t="shared" si="95"/>
        <v>121.02222562022351</v>
      </c>
      <c r="M128" s="84">
        <f t="shared" si="95"/>
        <v>131.66233076196366</v>
      </c>
      <c r="N128" s="84">
        <f t="shared" si="95"/>
        <v>142.86512696357647</v>
      </c>
      <c r="O128" s="84">
        <f t="shared" si="95"/>
        <v>154.80032221998653</v>
      </c>
      <c r="P128" s="84">
        <f t="shared" si="95"/>
        <v>167.55948809500916</v>
      </c>
      <c r="Q128" s="84">
        <f t="shared" si="95"/>
        <v>180.36429560007406</v>
      </c>
      <c r="R128" s="84">
        <f t="shared" si="95"/>
        <v>192.44501105564609</v>
      </c>
      <c r="S128" s="84">
        <f t="shared" si="95"/>
        <v>203.8031591616168</v>
      </c>
      <c r="T128" s="84">
        <f t="shared" si="95"/>
        <v>214.49942477876277</v>
      </c>
      <c r="U128" s="84">
        <f t="shared" si="95"/>
        <v>224.57841768058103</v>
      </c>
      <c r="V128" s="84">
        <f t="shared" si="95"/>
        <v>234.10413551198013</v>
      </c>
      <c r="W128" s="84">
        <f t="shared" si="95"/>
        <v>243.87874163682432</v>
      </c>
      <c r="X128" s="84">
        <f t="shared" si="95"/>
        <v>253.90873901727457</v>
      </c>
      <c r="Y128" s="84">
        <f t="shared" si="95"/>
        <v>264.20080052511804</v>
      </c>
      <c r="Z128" s="84">
        <f t="shared" si="95"/>
        <v>274.76177338117247</v>
      </c>
      <c r="AA128" s="84">
        <f t="shared" si="95"/>
        <v>285.59868371068427</v>
      </c>
      <c r="AB128" s="84">
        <f t="shared" si="95"/>
        <v>296.71874121774937</v>
      </c>
      <c r="AC128" s="84">
        <f t="shared" si="95"/>
        <v>308.12934398186815</v>
      </c>
      <c r="AD128" s="84">
        <f t="shared" si="95"/>
        <v>319.83808337982464</v>
      </c>
      <c r="AE128" s="84">
        <f t="shared" si="95"/>
        <v>331.85274913616485</v>
      </c>
      <c r="AF128" s="106">
        <f t="shared" si="95"/>
        <v>344.18133450563403</v>
      </c>
    </row>
    <row r="129" spans="2:32" x14ac:dyDescent="0.35">
      <c r="B129" s="33" t="s">
        <v>27</v>
      </c>
      <c r="C129" t="s">
        <v>58</v>
      </c>
      <c r="D129" s="83">
        <f t="shared" si="94"/>
        <v>0</v>
      </c>
      <c r="E129" s="84">
        <f t="shared" si="95"/>
        <v>13.282745610571851</v>
      </c>
      <c r="F129" s="84">
        <f t="shared" si="95"/>
        <v>26.565491221143702</v>
      </c>
      <c r="G129" s="84">
        <f t="shared" si="95"/>
        <v>32.535877147491703</v>
      </c>
      <c r="H129" s="84">
        <f t="shared" si="95"/>
        <v>38.310130024661063</v>
      </c>
      <c r="I129" s="84">
        <f t="shared" si="95"/>
        <v>43.917496016219701</v>
      </c>
      <c r="J129" s="84">
        <f t="shared" si="95"/>
        <v>49.480793611515423</v>
      </c>
      <c r="K129" s="84">
        <f t="shared" si="95"/>
        <v>55.087543266316629</v>
      </c>
      <c r="L129" s="84">
        <f t="shared" si="95"/>
        <v>60.51111281011174</v>
      </c>
      <c r="M129" s="84">
        <f t="shared" si="95"/>
        <v>65.831165380981815</v>
      </c>
      <c r="N129" s="84">
        <f t="shared" si="95"/>
        <v>71.432563481788236</v>
      </c>
      <c r="O129" s="84">
        <f t="shared" si="95"/>
        <v>77.400161109993263</v>
      </c>
      <c r="P129" s="84">
        <f t="shared" si="95"/>
        <v>83.779744047504579</v>
      </c>
      <c r="Q129" s="84">
        <f t="shared" si="95"/>
        <v>90.182147800037029</v>
      </c>
      <c r="R129" s="84">
        <f t="shared" si="95"/>
        <v>96.222505527823046</v>
      </c>
      <c r="S129" s="84">
        <f t="shared" si="95"/>
        <v>101.9015795808084</v>
      </c>
      <c r="T129" s="84">
        <f t="shared" si="95"/>
        <v>107.24971238938139</v>
      </c>
      <c r="U129" s="84">
        <f t="shared" si="95"/>
        <v>112.28920884029051</v>
      </c>
      <c r="V129" s="84">
        <f t="shared" si="95"/>
        <v>117.05206775599007</v>
      </c>
      <c r="W129" s="84">
        <f t="shared" si="95"/>
        <v>121.93937081841216</v>
      </c>
      <c r="X129" s="84">
        <f t="shared" si="95"/>
        <v>126.95436950863728</v>
      </c>
      <c r="Y129" s="84">
        <f t="shared" si="95"/>
        <v>132.10040026255902</v>
      </c>
      <c r="Z129" s="84">
        <f t="shared" si="95"/>
        <v>137.38088669058624</v>
      </c>
      <c r="AA129" s="84">
        <f t="shared" si="95"/>
        <v>142.79934185534213</v>
      </c>
      <c r="AB129" s="84">
        <f t="shared" si="95"/>
        <v>148.35937060887468</v>
      </c>
      <c r="AC129" s="84">
        <f t="shared" si="95"/>
        <v>154.06467199093407</v>
      </c>
      <c r="AD129" s="84">
        <f t="shared" si="95"/>
        <v>159.91904168991232</v>
      </c>
      <c r="AE129" s="84">
        <f t="shared" si="95"/>
        <v>165.92637456808242</v>
      </c>
      <c r="AF129" s="106">
        <f t="shared" si="95"/>
        <v>172.09066725281701</v>
      </c>
    </row>
    <row r="130" spans="2:32" x14ac:dyDescent="0.35">
      <c r="B130" s="33" t="s">
        <v>28</v>
      </c>
      <c r="C130" t="s">
        <v>58</v>
      </c>
      <c r="D130" s="83">
        <f t="shared" si="94"/>
        <v>0</v>
      </c>
      <c r="E130" s="84">
        <f t="shared" si="95"/>
        <v>22.770421046694594</v>
      </c>
      <c r="F130" s="84">
        <f t="shared" si="95"/>
        <v>45.540842093389216</v>
      </c>
      <c r="G130" s="84">
        <f t="shared" si="95"/>
        <v>55.775789395700087</v>
      </c>
      <c r="H130" s="84">
        <f t="shared" si="95"/>
        <v>65.674508613704688</v>
      </c>
      <c r="I130" s="84">
        <f t="shared" si="95"/>
        <v>75.287136027805218</v>
      </c>
      <c r="J130" s="84">
        <f t="shared" si="95"/>
        <v>84.824217619740722</v>
      </c>
      <c r="K130" s="84">
        <f t="shared" si="95"/>
        <v>94.435788456542809</v>
      </c>
      <c r="L130" s="84">
        <f t="shared" si="95"/>
        <v>103.73333624590589</v>
      </c>
      <c r="M130" s="84">
        <f t="shared" si="95"/>
        <v>112.85342636739745</v>
      </c>
      <c r="N130" s="84">
        <f t="shared" si="95"/>
        <v>122.45582311163702</v>
      </c>
      <c r="O130" s="84">
        <f t="shared" si="95"/>
        <v>132.68599047427418</v>
      </c>
      <c r="P130" s="84">
        <f t="shared" si="95"/>
        <v>143.62241836715071</v>
      </c>
      <c r="Q130" s="84">
        <f t="shared" si="95"/>
        <v>154.59796765720637</v>
      </c>
      <c r="R130" s="84">
        <f t="shared" si="95"/>
        <v>164.95286661912525</v>
      </c>
      <c r="S130" s="84">
        <f t="shared" si="95"/>
        <v>174.68842213852872</v>
      </c>
      <c r="T130" s="84">
        <f t="shared" si="95"/>
        <v>183.85664981036814</v>
      </c>
      <c r="U130" s="84">
        <f t="shared" si="95"/>
        <v>192.49578658335525</v>
      </c>
      <c r="V130" s="84">
        <f t="shared" si="95"/>
        <v>200.66068758169735</v>
      </c>
      <c r="W130" s="84">
        <f t="shared" si="95"/>
        <v>209.03892140299234</v>
      </c>
      <c r="X130" s="84">
        <f t="shared" si="95"/>
        <v>217.6360620148069</v>
      </c>
      <c r="Y130" s="84">
        <f t="shared" si="95"/>
        <v>226.45782902152985</v>
      </c>
      <c r="Z130" s="84">
        <f t="shared" si="95"/>
        <v>235.51009146957654</v>
      </c>
      <c r="AA130" s="84">
        <f t="shared" si="95"/>
        <v>244.7988717520152</v>
      </c>
      <c r="AB130" s="84">
        <f t="shared" si="95"/>
        <v>254.33034961521378</v>
      </c>
      <c r="AC130" s="84">
        <f t="shared" si="95"/>
        <v>264.11086627017266</v>
      </c>
      <c r="AD130" s="84">
        <f t="shared" si="95"/>
        <v>274.14692861127821</v>
      </c>
      <c r="AE130" s="84">
        <f t="shared" si="95"/>
        <v>284.4452135452841</v>
      </c>
      <c r="AF130" s="106">
        <f t="shared" si="95"/>
        <v>295.01257243340058</v>
      </c>
    </row>
    <row r="131" spans="2:32" x14ac:dyDescent="0.35">
      <c r="B131" s="33" t="s">
        <v>29</v>
      </c>
      <c r="C131" t="s">
        <v>58</v>
      </c>
      <c r="D131" s="83">
        <f t="shared" si="94"/>
        <v>0</v>
      </c>
      <c r="E131" s="84">
        <f t="shared" si="95"/>
        <v>9.4876754361227427</v>
      </c>
      <c r="F131" s="84">
        <f t="shared" si="95"/>
        <v>18.9753508722455</v>
      </c>
      <c r="G131" s="84">
        <f t="shared" si="95"/>
        <v>23.239912248208356</v>
      </c>
      <c r="H131" s="84">
        <f t="shared" si="95"/>
        <v>27.364378589043611</v>
      </c>
      <c r="I131" s="84">
        <f t="shared" si="95"/>
        <v>31.369640011585489</v>
      </c>
      <c r="J131" s="84">
        <f t="shared" si="95"/>
        <v>35.343424008225284</v>
      </c>
      <c r="K131" s="84">
        <f t="shared" si="95"/>
        <v>39.348245190226152</v>
      </c>
      <c r="L131" s="84">
        <f t="shared" si="95"/>
        <v>43.222223435794092</v>
      </c>
      <c r="M131" s="84">
        <f t="shared" si="95"/>
        <v>47.022260986415574</v>
      </c>
      <c r="N131" s="84">
        <f t="shared" si="95"/>
        <v>51.023259629848738</v>
      </c>
      <c r="O131" s="84">
        <f t="shared" si="95"/>
        <v>55.2858293642809</v>
      </c>
      <c r="P131" s="84">
        <f t="shared" si="95"/>
        <v>59.842674319646136</v>
      </c>
      <c r="Q131" s="84">
        <f t="shared" si="95"/>
        <v>64.415819857169325</v>
      </c>
      <c r="R131" s="84">
        <f t="shared" si="95"/>
        <v>68.730361091302171</v>
      </c>
      <c r="S131" s="84">
        <f t="shared" si="95"/>
        <v>72.786842557720277</v>
      </c>
      <c r="T131" s="84">
        <f t="shared" si="95"/>
        <v>76.606937420986696</v>
      </c>
      <c r="U131" s="84">
        <f t="shared" si="95"/>
        <v>80.206577743064656</v>
      </c>
      <c r="V131" s="84">
        <f t="shared" si="95"/>
        <v>83.608619825707194</v>
      </c>
      <c r="W131" s="84">
        <f t="shared" si="95"/>
        <v>87.099550584580129</v>
      </c>
      <c r="X131" s="84">
        <f t="shared" si="95"/>
        <v>90.681692506169526</v>
      </c>
      <c r="Y131" s="84">
        <f t="shared" si="95"/>
        <v>94.357428758970741</v>
      </c>
      <c r="Z131" s="84">
        <f t="shared" si="95"/>
        <v>98.129204778990186</v>
      </c>
      <c r="AA131" s="84">
        <f t="shared" si="95"/>
        <v>101.99952989667295</v>
      </c>
      <c r="AB131" s="84">
        <f t="shared" si="95"/>
        <v>105.97097900633906</v>
      </c>
      <c r="AC131" s="84">
        <f t="shared" si="95"/>
        <v>110.04619427923862</v>
      </c>
      <c r="AD131" s="84">
        <f t="shared" si="95"/>
        <v>114.22788692136595</v>
      </c>
      <c r="AE131" s="84">
        <f t="shared" si="95"/>
        <v>118.51883897720174</v>
      </c>
      <c r="AF131" s="106">
        <f t="shared" si="95"/>
        <v>122.92190518058362</v>
      </c>
    </row>
    <row r="132" spans="2:32" ht="15" thickBot="1" x14ac:dyDescent="0.4">
      <c r="B132" s="35" t="s">
        <v>116</v>
      </c>
      <c r="C132" t="s">
        <v>58</v>
      </c>
      <c r="D132" s="43">
        <f>SUM(D114:D131)</f>
        <v>0</v>
      </c>
      <c r="E132" s="86">
        <f t="shared" ref="E132" si="96">SUM(E114:E131)</f>
        <v>261.19372143530643</v>
      </c>
      <c r="F132" s="86">
        <f t="shared" ref="F132" si="97">SUM(F114:F131)</f>
        <v>524.72500934856998</v>
      </c>
      <c r="G132" s="86">
        <f t="shared" ref="G132" si="98">SUM(G114:G131)</f>
        <v>648.0076322965424</v>
      </c>
      <c r="H132" s="86">
        <f t="shared" ref="H132" si="99">SUM(H114:H131)</f>
        <v>768.43470225435681</v>
      </c>
      <c r="I132" s="86">
        <f t="shared" ref="I132" si="100">SUM(I114:I131)</f>
        <v>885.45773337566288</v>
      </c>
      <c r="J132" s="86">
        <f t="shared" ref="J132" si="101">SUM(J114:J131)</f>
        <v>1001.4672431600645</v>
      </c>
      <c r="K132" s="86">
        <f t="shared" ref="K132" si="102">SUM(K114:K131)</f>
        <v>1118.2861226799307</v>
      </c>
      <c r="L132" s="86">
        <f t="shared" ref="L132" si="103">SUM(L114:L131)</f>
        <v>1231.2602553972683</v>
      </c>
      <c r="M132" s="86">
        <f t="shared" ref="M132" si="104">SUM(M114:M131)</f>
        <v>1342.0610683249304</v>
      </c>
      <c r="N132" s="86">
        <f t="shared" ref="N132" si="105">SUM(N114:N131)</f>
        <v>1458.6729851889763</v>
      </c>
      <c r="O132" s="86">
        <f t="shared" ref="O132" si="106">SUM(O114:O131)</f>
        <v>1582.9136100421276</v>
      </c>
      <c r="P132" s="86">
        <f t="shared" ref="P132" si="107">SUM(P114:P131)</f>
        <v>1715.7846930790574</v>
      </c>
      <c r="Q132" s="86">
        <f t="shared" ref="Q132" si="108">SUM(Q114:Q131)</f>
        <v>1849.1316831254437</v>
      </c>
      <c r="R132" s="86">
        <f t="shared" ref="R132" si="109">SUM(R114:R131)</f>
        <v>1974.8308844098281</v>
      </c>
      <c r="S132" s="86">
        <f t="shared" ref="S132" si="110">SUM(S114:S131)</f>
        <v>2092.8880599363974</v>
      </c>
      <c r="T132" s="86">
        <f t="shared" ref="T132" si="111">SUM(T114:T131)</f>
        <v>2203.9945936008025</v>
      </c>
      <c r="U132" s="86">
        <f t="shared" ref="U132" si="112">SUM(U114:U131)</f>
        <v>2308.6294265908791</v>
      </c>
      <c r="V132" s="86">
        <f t="shared" ref="V132" si="113">SUM(V114:V131)</f>
        <v>2407.4575187236383</v>
      </c>
      <c r="W132" s="86">
        <f t="shared" ref="W132" si="114">SUM(W114:W131)</f>
        <v>2508.9600542659728</v>
      </c>
      <c r="X132" s="86">
        <f t="shared" ref="X132" si="115">SUM(X114:X131)</f>
        <v>2613.2107517243849</v>
      </c>
      <c r="Y132" s="86">
        <f t="shared" ref="Y132" si="116">SUM(Y114:Y131)</f>
        <v>2720.2854155986888</v>
      </c>
      <c r="Z132" s="86">
        <f t="shared" ref="Z132" si="117">SUM(Z114:Z131)</f>
        <v>2830.2619975400912</v>
      </c>
      <c r="AA132" s="86">
        <f t="shared" ref="AA132" si="118">SUM(AA114:AA131)</f>
        <v>2943.2206593842561</v>
      </c>
      <c r="AB132" s="86">
        <f t="shared" ref="AB132" si="119">SUM(AB114:AB131)</f>
        <v>3059.2438381198681</v>
      </c>
      <c r="AC132" s="86">
        <f t="shared" ref="AC132" si="120">SUM(AC114:AC131)</f>
        <v>3178.4163128552768</v>
      </c>
      <c r="AD132" s="86">
        <f t="shared" ref="AD132" si="121">SUM(AD114:AD131)</f>
        <v>3300.8252738479578</v>
      </c>
      <c r="AE132" s="86">
        <f t="shared" ref="AE132" si="122">SUM(AE114:AE131)</f>
        <v>3426.560393663694</v>
      </c>
      <c r="AF132" s="107">
        <f t="shared" ref="AF132" si="123">SUM(AF114:AF131)</f>
        <v>3555.7139005347344</v>
      </c>
    </row>
    <row r="133" spans="2:32" x14ac:dyDescent="0.35">
      <c r="E133" s="24"/>
    </row>
    <row r="134" spans="2:32" ht="15" thickBot="1" x14ac:dyDescent="0.4">
      <c r="E134" s="24"/>
    </row>
    <row r="135" spans="2:32" ht="15" thickBot="1" x14ac:dyDescent="0.4">
      <c r="B135" s="53"/>
      <c r="C135" s="26"/>
      <c r="D135" s="46"/>
      <c r="E135" s="26"/>
      <c r="F135" s="26"/>
      <c r="G135" s="28"/>
    </row>
    <row r="136" spans="2:32" ht="29" x14ac:dyDescent="0.35">
      <c r="B136" s="47" t="s">
        <v>63</v>
      </c>
      <c r="C136" s="9"/>
      <c r="D136" s="48" t="s">
        <v>123</v>
      </c>
      <c r="E136" s="48" t="s">
        <v>124</v>
      </c>
      <c r="F136" s="48" t="s">
        <v>125</v>
      </c>
      <c r="G136" s="49" t="s">
        <v>126</v>
      </c>
    </row>
    <row r="137" spans="2:32" x14ac:dyDescent="0.35">
      <c r="B137" s="31" t="s">
        <v>15</v>
      </c>
      <c r="C137" t="s">
        <v>119</v>
      </c>
      <c r="D137" s="24">
        <f t="shared" ref="D137:D154" si="124">F137/G137</f>
        <v>0</v>
      </c>
      <c r="E137" s="24">
        <f>D137/Scenario!$E$5</f>
        <v>0</v>
      </c>
      <c r="F137" s="24">
        <f>NPV(Scenario!$E$3,'AIC model'!E70:AF70)</f>
        <v>0</v>
      </c>
      <c r="G137" s="42">
        <f>NPV(Scenario!$E$3, E114:AF114)</f>
        <v>123.50433048703323</v>
      </c>
    </row>
    <row r="138" spans="2:32" x14ac:dyDescent="0.35">
      <c r="B138" s="33" t="s">
        <v>16</v>
      </c>
      <c r="C138" t="s">
        <v>119</v>
      </c>
      <c r="D138" s="24">
        <f t="shared" si="124"/>
        <v>0</v>
      </c>
      <c r="E138" s="24">
        <f>D138/Scenario!$E$5</f>
        <v>0</v>
      </c>
      <c r="F138" s="24">
        <f>NPV(Scenario!$E$3,'AIC model'!E93:AF93)</f>
        <v>0</v>
      </c>
      <c r="G138" s="42">
        <f>NPV(Scenario!$E$3, E115:AF115)</f>
        <v>2343.5429537733239</v>
      </c>
    </row>
    <row r="139" spans="2:32" x14ac:dyDescent="0.35">
      <c r="B139" s="33" t="s">
        <v>17</v>
      </c>
      <c r="C139" t="s">
        <v>119</v>
      </c>
      <c r="D139" s="24">
        <f t="shared" si="124"/>
        <v>22.804925883105877</v>
      </c>
      <c r="E139" s="24">
        <f>D139/Scenario!$E$5</f>
        <v>1.2495849798962124E-2</v>
      </c>
      <c r="F139" s="24">
        <f>NPV(Scenario!$E$3,'AIC model'!E94:AF94)</f>
        <v>25348.563926994633</v>
      </c>
      <c r="G139" s="42">
        <f>NPV(Scenario!$E$3, E116:AF116)</f>
        <v>1111.538974383298</v>
      </c>
    </row>
    <row r="140" spans="2:32" x14ac:dyDescent="0.35">
      <c r="B140" s="33" t="s">
        <v>18</v>
      </c>
      <c r="C140" t="s">
        <v>119</v>
      </c>
      <c r="D140" s="24">
        <f t="shared" si="124"/>
        <v>0</v>
      </c>
      <c r="E140" s="24">
        <f>D140/Scenario!$E$5</f>
        <v>0</v>
      </c>
      <c r="F140" s="24">
        <f>NPV(Scenario!$E$3,'AIC model'!E95:AF95)</f>
        <v>0</v>
      </c>
      <c r="G140" s="42">
        <f>NPV(Scenario!$E$3, E117:AF117)</f>
        <v>861.49098792892528</v>
      </c>
    </row>
    <row r="141" spans="2:32" x14ac:dyDescent="0.35">
      <c r="B141" s="33" t="s">
        <v>19</v>
      </c>
      <c r="C141" t="s">
        <v>119</v>
      </c>
      <c r="D141" s="24">
        <f t="shared" si="124"/>
        <v>0</v>
      </c>
      <c r="E141" s="24">
        <f>D141/Scenario!$E$5</f>
        <v>0</v>
      </c>
      <c r="F141" s="24">
        <f>NPV(Scenario!$E$3,'AIC model'!E96:AF96)</f>
        <v>0</v>
      </c>
      <c r="G141" s="42">
        <f>NPV(Scenario!$E$3, E118:AF118)</f>
        <v>988.03464389626561</v>
      </c>
    </row>
    <row r="142" spans="2:32" x14ac:dyDescent="0.35">
      <c r="B142" s="33" t="s">
        <v>20</v>
      </c>
      <c r="C142" t="s">
        <v>119</v>
      </c>
      <c r="D142" s="24">
        <f t="shared" si="124"/>
        <v>0</v>
      </c>
      <c r="E142" s="24">
        <f>D142/Scenario!$E$5</f>
        <v>0</v>
      </c>
      <c r="F142" s="24">
        <f>NPV(Scenario!$E$3,'AIC model'!E97:AF97)</f>
        <v>0</v>
      </c>
      <c r="G142" s="42">
        <f>NPV(Scenario!$E$3, E119:AF119)</f>
        <v>1111.5389743832977</v>
      </c>
    </row>
    <row r="143" spans="2:32" x14ac:dyDescent="0.35">
      <c r="B143" s="33" t="s">
        <v>18</v>
      </c>
      <c r="C143" t="s">
        <v>119</v>
      </c>
      <c r="D143" s="24">
        <f t="shared" si="124"/>
        <v>60.12563774694349</v>
      </c>
      <c r="E143" s="24">
        <f>D143/Scenario!$E$5</f>
        <v>3.2945554929832047E-2</v>
      </c>
      <c r="F143" s="24">
        <f>NPV(Scenario!$E$3,'AIC model'!E98:AF98)</f>
        <v>118812.42616067434</v>
      </c>
      <c r="G143" s="42">
        <f>NPV(Scenario!$E$3, E120:AF120)</f>
        <v>1976.069287792531</v>
      </c>
    </row>
    <row r="144" spans="2:32" x14ac:dyDescent="0.35">
      <c r="B144" s="33" t="s">
        <v>18</v>
      </c>
      <c r="C144" t="s">
        <v>119</v>
      </c>
      <c r="D144" s="24">
        <f t="shared" si="124"/>
        <v>0</v>
      </c>
      <c r="E144" s="24">
        <f>D144/Scenario!$E$5</f>
        <v>0</v>
      </c>
      <c r="F144" s="24">
        <f>NPV(Scenario!$E$3,'AIC model'!E99:AF99)</f>
        <v>0</v>
      </c>
      <c r="G144" s="42">
        <f>NPV(Scenario!$E$3, E121:AF121)</f>
        <v>1852.5649573054977</v>
      </c>
    </row>
    <row r="145" spans="2:7" x14ac:dyDescent="0.35">
      <c r="B145" s="33" t="s">
        <v>18</v>
      </c>
      <c r="C145" t="s">
        <v>119</v>
      </c>
      <c r="D145" s="24">
        <f t="shared" si="124"/>
        <v>4.2759236030823491</v>
      </c>
      <c r="E145" s="24">
        <f>D145/Scenario!$E$5</f>
        <v>2.3429718373053966E-3</v>
      </c>
      <c r="F145" s="24">
        <f>NPV(Scenario!$E$3,'AIC model'!E100:AF100)</f>
        <v>6337.1409817486583</v>
      </c>
      <c r="G145" s="42">
        <f>NPV(Scenario!$E$3, E122:AF122)</f>
        <v>1482.0519658443984</v>
      </c>
    </row>
    <row r="146" spans="2:7" ht="15" thickBot="1" x14ac:dyDescent="0.4">
      <c r="B146" s="34" t="s">
        <v>21</v>
      </c>
      <c r="C146" t="s">
        <v>119</v>
      </c>
      <c r="D146" s="24">
        <f t="shared" si="124"/>
        <v>17.897851898900186</v>
      </c>
      <c r="E146" s="24">
        <f>D146/Scenario!$E$5</f>
        <v>9.8070421363836632E-3</v>
      </c>
      <c r="F146" s="24">
        <f>NPV(Scenario!$E$3,'AIC model'!E101:AF101)</f>
        <v>59682.479830103002</v>
      </c>
      <c r="G146" s="42">
        <f>NPV(Scenario!$E$3, E123:AF123)</f>
        <v>3334.616923149893</v>
      </c>
    </row>
    <row r="147" spans="2:7" x14ac:dyDescent="0.35">
      <c r="B147" s="33" t="s">
        <v>22</v>
      </c>
      <c r="C147" t="s">
        <v>119</v>
      </c>
      <c r="D147" s="24">
        <f t="shared" si="124"/>
        <v>20.012299302135538</v>
      </c>
      <c r="E147" s="24">
        <f>D147/Scenario!$E$5</f>
        <v>1.0965643453224953E-2</v>
      </c>
      <c r="F147" s="24">
        <f>NPV(Scenario!$E$3,'AIC model'!E102:AF102)</f>
        <v>39545.690029061945</v>
      </c>
      <c r="G147" s="42">
        <f>NPV(Scenario!$E$3, E124:AF124)</f>
        <v>1976.0692877925314</v>
      </c>
    </row>
    <row r="148" spans="2:7" x14ac:dyDescent="0.35">
      <c r="B148" s="33" t="s">
        <v>76</v>
      </c>
      <c r="C148" t="s">
        <v>119</v>
      </c>
      <c r="D148" s="24">
        <f t="shared" si="124"/>
        <v>38.060574451948192</v>
      </c>
      <c r="E148" s="24">
        <f>D148/Scenario!$E$5</f>
        <v>2.0855109288738734E-2</v>
      </c>
      <c r="F148" s="24">
        <f>NPV(Scenario!$E$3,'AIC model'!E103:AF103)</f>
        <v>131618.08143791277</v>
      </c>
      <c r="G148" s="42">
        <f>NPV(Scenario!$E$3, E125:AF125)</f>
        <v>3458.1212536369294</v>
      </c>
    </row>
    <row r="149" spans="2:7" x14ac:dyDescent="0.35">
      <c r="B149" s="33" t="s">
        <v>24</v>
      </c>
      <c r="C149" t="s">
        <v>119</v>
      </c>
      <c r="D149" s="24">
        <f t="shared" si="124"/>
        <v>0</v>
      </c>
      <c r="E149" s="24">
        <f>D149/Scenario!$E$5</f>
        <v>0</v>
      </c>
      <c r="F149" s="24">
        <f>NPV(Scenario!$E$3,'AIC model'!E104:AF104)</f>
        <v>0</v>
      </c>
      <c r="G149" s="42">
        <f>NPV(Scenario!$E$3, E126:AF126)</f>
        <v>2470.0866097406642</v>
      </c>
    </row>
    <row r="150" spans="2:7" x14ac:dyDescent="0.35">
      <c r="B150" s="33" t="s">
        <v>25</v>
      </c>
      <c r="C150" t="s">
        <v>119</v>
      </c>
      <c r="D150" s="24">
        <f t="shared" si="124"/>
        <v>0</v>
      </c>
      <c r="E150" s="24">
        <f>D150/Scenario!$E$5</f>
        <v>0</v>
      </c>
      <c r="F150" s="24">
        <f>NPV(Scenario!$E$3,'AIC model'!E105:AF105)</f>
        <v>0</v>
      </c>
      <c r="G150" s="42">
        <f>NPV(Scenario!$E$3, E127:AF127)</f>
        <v>2964.1039316887968</v>
      </c>
    </row>
    <row r="151" spans="2:7" x14ac:dyDescent="0.35">
      <c r="B151" s="33" t="s">
        <v>26</v>
      </c>
      <c r="C151" t="s">
        <v>119</v>
      </c>
      <c r="D151" s="24">
        <f t="shared" si="124"/>
        <v>0</v>
      </c>
      <c r="E151" s="24">
        <f>D151/Scenario!$E$5</f>
        <v>0</v>
      </c>
      <c r="F151" s="24">
        <f>NPV(Scenario!$E$3,'AIC model'!E106:AF106)</f>
        <v>0</v>
      </c>
      <c r="G151" s="42">
        <f>NPV(Scenario!$E$3, E128:AF128)</f>
        <v>3458.1212536369294</v>
      </c>
    </row>
    <row r="152" spans="2:7" x14ac:dyDescent="0.35">
      <c r="B152" s="33" t="s">
        <v>27</v>
      </c>
      <c r="C152" t="s">
        <v>119</v>
      </c>
      <c r="D152" s="24">
        <f t="shared" si="124"/>
        <v>69.201044458087623</v>
      </c>
      <c r="E152" s="24">
        <f>D152/Scenario!$E$5</f>
        <v>3.791838052497952E-2</v>
      </c>
      <c r="F152" s="24">
        <f>NPV(Scenario!$E$3,'AIC model'!E107:AF107)</f>
        <v>119652.80130719343</v>
      </c>
      <c r="G152" s="42">
        <f>NPV(Scenario!$E$3, E129:AF129)</f>
        <v>1729.0606268184647</v>
      </c>
    </row>
    <row r="153" spans="2:7" x14ac:dyDescent="0.35">
      <c r="B153" s="33" t="s">
        <v>28</v>
      </c>
      <c r="C153" t="s">
        <v>119</v>
      </c>
      <c r="D153" s="24">
        <f t="shared" si="124"/>
        <v>0</v>
      </c>
      <c r="E153" s="24">
        <f>D153/Scenario!$E$5</f>
        <v>0</v>
      </c>
      <c r="F153" s="24">
        <f>NPV(Scenario!$E$3,'AIC model'!E108:AF108)</f>
        <v>0</v>
      </c>
      <c r="G153" s="42">
        <f>NPV(Scenario!$E$3, E130:AF130)</f>
        <v>2964.1039316887968</v>
      </c>
    </row>
    <row r="154" spans="2:7" x14ac:dyDescent="0.35">
      <c r="B154" s="33" t="s">
        <v>29</v>
      </c>
      <c r="C154" t="s">
        <v>119</v>
      </c>
      <c r="D154" s="24">
        <f t="shared" si="124"/>
        <v>14.450864740301146</v>
      </c>
      <c r="E154" s="24">
        <f>D154/Scenario!$E$5</f>
        <v>7.9182820494800802E-3</v>
      </c>
      <c r="F154" s="24">
        <f>NPV(Scenario!$E$3,'AIC model'!E109:AF109)</f>
        <v>17847.44374709568</v>
      </c>
      <c r="G154" s="42">
        <f>NPV(Scenario!$E$3, E131:AF131)</f>
        <v>1235.0433048703321</v>
      </c>
    </row>
    <row r="155" spans="2:7" ht="15" thickBot="1" x14ac:dyDescent="0.4">
      <c r="B155" s="35" t="s">
        <v>116</v>
      </c>
      <c r="C155" t="s">
        <v>119</v>
      </c>
      <c r="D155" s="50">
        <f>F155/G155</f>
        <v>14.640224142927702</v>
      </c>
      <c r="E155" s="110">
        <f>D155/Scenario!$E$5</f>
        <v>8.0220406262617536E-3</v>
      </c>
      <c r="F155" s="51">
        <f>NPV(Scenario!$E$3,'AIC model'!E110:AF110)</f>
        <v>518844.6274207845</v>
      </c>
      <c r="G155" s="52">
        <f>NPV(Scenario!$E$3, E132:AF132)</f>
        <v>35439.664198817911</v>
      </c>
    </row>
  </sheetData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22bb1572-9652-4799-87f4-00cf85b5992b">
      <Terms xmlns="http://schemas.microsoft.com/office/infopath/2007/PartnerControls"/>
    </lcf76f155ced4ddcb4097134ff3c332f>
    <TaxCatchAll xmlns="7979ed89-640b-4b5b-af66-a44d5fa4dbe0" xsi:nil="true"/>
    <Categorisation xmlns="22bb1572-9652-4799-87f4-00cf85b5992b" xsi:nil="true"/>
    <SharedWithUsers xmlns="7979ed89-640b-4b5b-af66-a44d5fa4dbe0">
      <UserInfo>
        <DisplayName>Bill Nixey</DisplayName>
        <AccountId>649</AccountId>
        <AccountType/>
      </UserInfo>
      <UserInfo>
        <DisplayName>Justin Robinson</DisplayName>
        <AccountId>1048</AccountId>
        <AccountType/>
      </UserInfo>
      <UserInfo>
        <DisplayName>Jonathon Dore</DisplayName>
        <AccountId>735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91839A9FD1E54B934055EE941647FE" ma:contentTypeVersion="19" ma:contentTypeDescription="Create a new document." ma:contentTypeScope="" ma:versionID="a6db4b13ccbd7f9f1d9e70b13b3b0d5a">
  <xsd:schema xmlns:xsd="http://www.w3.org/2001/XMLSchema" xmlns:xs="http://www.w3.org/2001/XMLSchema" xmlns:p="http://schemas.microsoft.com/office/2006/metadata/properties" xmlns:ns1="http://schemas.microsoft.com/sharepoint/v3" xmlns:ns2="22bb1572-9652-4799-87f4-00cf85b5992b" xmlns:ns3="7979ed89-640b-4b5b-af66-a44d5fa4dbe0" targetNamespace="http://schemas.microsoft.com/office/2006/metadata/properties" ma:root="true" ma:fieldsID="df05c80bf245a95fc826aa2e41fc171c" ns1:_="" ns2:_="" ns3:_="">
    <xsd:import namespace="http://schemas.microsoft.com/sharepoint/v3"/>
    <xsd:import namespace="22bb1572-9652-4799-87f4-00cf85b5992b"/>
    <xsd:import namespace="7979ed89-640b-4b5b-af66-a44d5fa4db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Categorisatio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bb1572-9652-4799-87f4-00cf85b59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Categorisation" ma:index="21" nillable="true" ma:displayName="Categorisation" ma:format="Dropdown" ma:internalName="Categorisation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silience"/>
                        <xsd:enumeration value="Net Zero"/>
                        <xsd:enumeration value="Cust Exp"/>
                        <xsd:enumeration value="Affordability"/>
                        <xsd:enumeration value="CALD"/>
                        <xsd:enumeration value="SME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1a43c2ec-38d9-4aa0-904c-c7efe2e8e1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9ed89-640b-4b5b-af66-a44d5fa4db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67c57ebc-c584-4f1b-9635-dab64e8d9de8}" ma:internalName="TaxCatchAll" ma:showField="CatchAllData" ma:web="7979ed89-640b-4b5b-af66-a44d5fa4db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C533F3-1728-4124-8F1E-EF6312D6B8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6A9FD0-E7D9-4F1E-8A60-85E6678F091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2bb1572-9652-4799-87f4-00cf85b5992b"/>
    <ds:schemaRef ds:uri="7979ed89-640b-4b5b-af66-a44d5fa4dbe0"/>
  </ds:schemaRefs>
</ds:datastoreItem>
</file>

<file path=customXml/itemProps3.xml><?xml version="1.0" encoding="utf-8"?>
<ds:datastoreItem xmlns:ds="http://schemas.openxmlformats.org/officeDocument/2006/customXml" ds:itemID="{37279EF0-3EEA-41DB-8E00-C9606D83F2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2bb1572-9652-4799-87f4-00cf85b5992b"/>
    <ds:schemaRef ds:uri="7979ed89-640b-4b5b-af66-a44d5fa4db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Basic export level</vt:lpstr>
      <vt:lpstr>Export LRMC</vt:lpstr>
      <vt:lpstr>Scenario</vt:lpstr>
      <vt:lpstr>Feeder inputs</vt:lpstr>
      <vt:lpstr>Growth inputs</vt:lpstr>
      <vt:lpstr>Intrinsic hosting capacity</vt:lpstr>
      <vt:lpstr>Growth forecasts</vt:lpstr>
      <vt:lpstr>AIC model</vt:lpstr>
      <vt:lpstr>Perturbation model</vt:lpstr>
    </vt:vector>
  </TitlesOfParts>
  <Manager/>
  <Company>Ausgrid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 Robinson</dc:creator>
  <cp:keywords/>
  <dc:description/>
  <cp:lastModifiedBy>James Anthony</cp:lastModifiedBy>
  <cp:revision/>
  <dcterms:created xsi:type="dcterms:W3CDTF">2022-10-05T02:27:22Z</dcterms:created>
  <dcterms:modified xsi:type="dcterms:W3CDTF">2023-01-16T01:11:03Z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95930eb-db2c-4917-a4e2-4c584d225a4f_Enabled">
    <vt:lpwstr>true</vt:lpwstr>
  </property>
  <property fmtid="{D5CDD505-2E9C-101B-9397-08002B2CF9AE}" pid="3" name="MSIP_Label_895930eb-db2c-4917-a4e2-4c584d225a4f_SetDate">
    <vt:lpwstr>2022-10-18T05:39:43Z</vt:lpwstr>
  </property>
  <property fmtid="{D5CDD505-2E9C-101B-9397-08002B2CF9AE}" pid="4" name="MSIP_Label_895930eb-db2c-4917-a4e2-4c584d225a4f_Method">
    <vt:lpwstr>Standard</vt:lpwstr>
  </property>
  <property fmtid="{D5CDD505-2E9C-101B-9397-08002B2CF9AE}" pid="5" name="MSIP_Label_895930eb-db2c-4917-a4e2-4c584d225a4f_Name">
    <vt:lpwstr>AG-For Official use only</vt:lpwstr>
  </property>
  <property fmtid="{D5CDD505-2E9C-101B-9397-08002B2CF9AE}" pid="6" name="MSIP_Label_895930eb-db2c-4917-a4e2-4c584d225a4f_SiteId">
    <vt:lpwstr>11302428-4f10-4c14-a17f-b368bb82853d</vt:lpwstr>
  </property>
  <property fmtid="{D5CDD505-2E9C-101B-9397-08002B2CF9AE}" pid="7" name="MSIP_Label_895930eb-db2c-4917-a4e2-4c584d225a4f_ActionId">
    <vt:lpwstr>9b1651d2-0894-483d-ad4e-a58bcb9d92da</vt:lpwstr>
  </property>
  <property fmtid="{D5CDD505-2E9C-101B-9397-08002B2CF9AE}" pid="8" name="MSIP_Label_895930eb-db2c-4917-a4e2-4c584d225a4f_ContentBits">
    <vt:lpwstr>2</vt:lpwstr>
  </property>
  <property fmtid="{D5CDD505-2E9C-101B-9397-08002B2CF9AE}" pid="9" name="ContentTypeId">
    <vt:lpwstr>0x010100C491839A9FD1E54B934055EE941647FE</vt:lpwstr>
  </property>
  <property fmtid="{D5CDD505-2E9C-101B-9397-08002B2CF9AE}" pid="10" name="MediaServiceImageTags">
    <vt:lpwstr/>
  </property>
</Properties>
</file>