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3"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E24" i="1"/>
  <c r="D4" i="1"/>
  <c r="G21" i="1" l="1"/>
  <c r="E11" i="1" l="1"/>
  <c r="F11" i="1"/>
  <c r="G11" i="1"/>
  <c r="D11" i="1"/>
  <c r="F24" i="1"/>
  <c r="G24" i="1"/>
  <c r="E5" i="1" l="1"/>
  <c r="F5" i="1"/>
  <c r="G5" i="1"/>
  <c r="D5" i="1"/>
  <c r="E27" i="1" l="1"/>
  <c r="F27" i="1"/>
  <c r="G27" i="1"/>
  <c r="E28" i="1"/>
  <c r="F28" i="1"/>
  <c r="G28" i="1"/>
  <c r="E29" i="1"/>
  <c r="F29" i="1"/>
  <c r="G29" i="1"/>
  <c r="E30" i="1"/>
  <c r="F30" i="1"/>
  <c r="G30" i="1"/>
  <c r="E31" i="1"/>
  <c r="F31" i="1"/>
  <c r="G31" i="1"/>
  <c r="D28" i="1"/>
  <c r="D29" i="1"/>
  <c r="D30" i="1"/>
  <c r="D31" i="1"/>
  <c r="D27" i="1"/>
  <c r="G32" i="1" l="1"/>
  <c r="G34" i="1" s="1"/>
  <c r="G10" i="1" s="1"/>
  <c r="G12" i="1" s="1"/>
  <c r="D32" i="1"/>
  <c r="D34" i="1" s="1"/>
  <c r="E32" i="1"/>
  <c r="E34" i="1" s="1"/>
  <c r="E10" i="1" s="1"/>
  <c r="E12" i="1" s="1"/>
  <c r="F32" i="1"/>
  <c r="F34" i="1" s="1"/>
  <c r="F10" i="1" s="1"/>
  <c r="F12" i="1" s="1"/>
  <c r="D10" i="1" l="1"/>
  <c r="D12" i="1" s="1"/>
  <c r="F4" i="1"/>
  <c r="F6" i="1" s="1"/>
  <c r="E4" i="1"/>
  <c r="E6" i="1" s="1"/>
  <c r="D6" i="1"/>
  <c r="G4" i="1"/>
  <c r="G6" i="1" s="1"/>
</calcChain>
</file>

<file path=xl/sharedStrings.xml><?xml version="1.0" encoding="utf-8"?>
<sst xmlns="http://schemas.openxmlformats.org/spreadsheetml/2006/main" count="56" uniqueCount="42">
  <si>
    <t>Standard Control Services</t>
  </si>
  <si>
    <t>Return on Assets</t>
  </si>
  <si>
    <t>Incentive Schemes</t>
  </si>
  <si>
    <t>Source: Annual RIN</t>
  </si>
  <si>
    <t>Source: Ausgrid 2019-24 RFM (Dist &amp; Trans)</t>
  </si>
  <si>
    <t>Depreciation (Straightline)</t>
  </si>
  <si>
    <t>Updates for EBIT</t>
  </si>
  <si>
    <t>2013-14</t>
  </si>
  <si>
    <t>2014-15</t>
  </si>
  <si>
    <t>2015-16</t>
  </si>
  <si>
    <t>2016-17</t>
  </si>
  <si>
    <t>Earnings before interest and tax ($ Nominal)</t>
  </si>
  <si>
    <t>RoA using SL depreciation, including incentives</t>
  </si>
  <si>
    <t>Regulatory Asset Base ($ Nominal)</t>
  </si>
  <si>
    <t>RoA using SL depreciation but exclusive of incentives</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</si>
  <si>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</si>
  <si>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</si>
  <si>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</si>
  <si>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</si>
  <si>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</si>
  <si>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</si>
  <si>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</si>
  <si>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</si>
  <si>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</si>
  <si>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</si>
  <si>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</si>
  <si>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</si>
  <si>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</si>
  <si>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</si>
  <si>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</si>
  <si>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</si>
  <si>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Ausgrid 2014-19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</si>
  <si>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</si>
  <si>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</si>
  <si>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</si>
  <si>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EBSS ($ Nominal)</t>
  </si>
  <si>
    <t>STPIS ($ Nominal)</t>
  </si>
  <si>
    <t>S Factor True Up ($ Nominal)</t>
  </si>
  <si>
    <t>F Factor ($ Nominal)</t>
  </si>
  <si>
    <t>Other ($ Nominal)</t>
  </si>
  <si>
    <t>Source - Ausgrid EB RINs</t>
  </si>
  <si>
    <r>
      <rPr>
        <b/>
        <i/>
        <sz val="11"/>
        <color theme="1"/>
        <rFont val="Calibri"/>
        <family val="2"/>
        <scheme val="minor"/>
      </rPr>
      <t xml:space="preserve">Note: </t>
    </r>
    <r>
      <rPr>
        <i/>
        <sz val="11"/>
        <color theme="1"/>
        <rFont val="Calibri"/>
        <family val="2"/>
        <scheme val="minor"/>
      </rPr>
      <t>The Return on Assets ratios presented here will be impacted by 2014/15 transitional decision and 2015 final decision. The 2015 decision was appealed and subsequently set aside, with the remittal decision pending finalisation. This will need to be taken into consideration when interpreting these RoA ratios.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</si>
</sst>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6"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sz val="11"/>
      <color theme="1"/>
      <name val="Malgun Gothic"/>
      <family val="2"/>
    </font>
    <font>
      <sz val="9"/>
      <color theme="1"/>
      <name val="Calibri"/>
      <family val="2"/>
      <scheme val="minor"/>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0" fillId="0" borderId="0" xfId="0" applyFill="1"/>
    <xf numFmtId="0" fontId="3" fillId="0" borderId="0" xfId="0" applyFont="1" applyFill="1"/>
    <xf numFmtId="164" fontId="3" fillId="0" borderId="0" xfId="0" applyNumberFormat="1" applyFont="1" applyFill="1"/>
    <xf numFmtId="0" fontId="6" fillId="0" borderId="0" xfId="0" applyFont="1" applyFill="1"/>
    <xf numFmtId="0" fontId="7" fillId="0" borderId="0" xfId="0" applyFont="1" applyFill="1"/>
    <xf numFmtId="0" fontId="7" fillId="0" borderId="0" xfId="0" applyFont="1"/>
    <xf numFmtId="0" fontId="3" fillId="0" borderId="0" xfId="0" applyFont="1"/>
    <xf numFmtId="0" fontId="8" fillId="0" borderId="0" xfId="0" applyFont="1" applyFill="1"/>
    <xf numFmtId="0" fontId="9" fillId="0" borderId="0" xfId="0" applyFont="1"/>
    <xf numFmtId="164" fontId="3" fillId="0" borderId="0" xfId="0"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0" borderId="0" xfId="0" applyFont="1" applyBorder="1"/>
    <xf numFmtId="164" fontId="3" fillId="0" borderId="0" xfId="0" applyNumberFormat="1" applyFont="1" applyBorder="1"/>
    <xf numFmtId="0" fontId="6" fillId="0" borderId="1" xfId="0" applyFont="1" applyBorder="1"/>
    <xf numFmtId="0" fontId="3" fillId="0" borderId="1" xfId="0" applyFont="1" applyBorder="1"/>
    <xf numFmtId="164" fontId="3" fillId="0" borderId="1" xfId="0" applyNumberFormat="1" applyFont="1" applyBorder="1"/>
    <xf numFmtId="0" fontId="3" fillId="0" borderId="1" xfId="0" applyFont="1" applyFill="1" applyBorder="1"/>
    <xf numFmtId="164" fontId="3" fillId="0" borderId="1" xfId="0" applyNumberFormat="1" applyFont="1" applyFill="1" applyBorder="1"/>
    <xf numFmtId="0" fontId="0" fillId="0" borderId="1" xfId="0" applyFill="1" applyBorder="1"/>
    <xf numFmtId="0" fontId="4" fillId="0" borderId="1" xfId="0" applyNumberFormat="1" applyFont="1" applyFill="1" applyBorder="1" applyAlignment="1">
      <alignment vertical="center"/>
    </xf>
    <xf numFmtId="0" fontId="6" fillId="0" borderId="1" xfId="0" applyFont="1" applyFill="1" applyBorder="1"/>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4" fillId="3" borderId="0" xfId="0" applyNumberFormat="1" applyFont="1" applyFill="1" applyBorder="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horizontal="left" vertical="center" wrapText="1" indent="5"/>
    </xf>
    <xf numFmtId="0" fontId="0" fillId="0" borderId="0" xfId="0" applyFill="1" applyBorder="1"/>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0" fontId="3" fillId="0" borderId="0" xfId="0" applyFont="1" applyFill="1" applyAlignment="1">
      <alignment horizontal="left" vertical="center" wrapText="1"/>
    </xf>
    <xf numFmtId="0" fontId="14"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cell r="M13">
            <v>85917306.650999993</v>
          </cell>
          <cell r="N13">
            <v>78740427.820999995</v>
          </cell>
          <cell r="O13">
            <v>62685872.391999997</v>
          </cell>
        </row>
        <row r="14">
          <cell r="L14">
            <v>0</v>
          </cell>
          <cell r="M14">
            <v>0</v>
          </cell>
          <cell r="N14">
            <v>0</v>
          </cell>
          <cell r="O14">
            <v>0</v>
          </cell>
        </row>
        <row r="15">
          <cell r="M15">
            <v>0</v>
          </cell>
          <cell r="N15">
            <v>0</v>
          </cell>
          <cell r="O15">
            <v>0</v>
          </cell>
        </row>
        <row r="16">
          <cell r="M16">
            <v>0</v>
          </cell>
          <cell r="N16">
            <v>0</v>
          </cell>
          <cell r="O16">
            <v>0</v>
          </cell>
        </row>
        <row r="17">
          <cell r="L17">
            <v>3671707</v>
          </cell>
          <cell r="M17">
            <v>1023800</v>
          </cell>
          <cell r="N17">
            <v>3687897.1639999999</v>
          </cell>
          <cell r="O17">
            <v>1053623.1880000001</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5" sqref="B15"/>
    </sheetView>
  </sheetViews>
  <sheetFormatPr defaultRowHeight="15" x14ac:dyDescent="0.25"/>
  <cols>
    <col min="2" max="2" width="174" customWidth="1"/>
  </cols>
  <sheetData>
    <row r="2" spans="2:2" ht="18.75" x14ac:dyDescent="0.3">
      <c r="B2" s="44" t="s">
        <v>21</v>
      </c>
    </row>
    <row r="4" spans="2:2" x14ac:dyDescent="0.25">
      <c r="B4" s="45" t="s">
        <v>22</v>
      </c>
    </row>
    <row r="5" spans="2:2" x14ac:dyDescent="0.25">
      <c r="B5" s="45" t="s">
        <v>23</v>
      </c>
    </row>
    <row r="6" spans="2:2" x14ac:dyDescent="0.25">
      <c r="B6" s="46" t="s">
        <v>24</v>
      </c>
    </row>
    <row r="7" spans="2:2" x14ac:dyDescent="0.25">
      <c r="B7" s="46" t="s">
        <v>25</v>
      </c>
    </row>
    <row r="8" spans="2:2" x14ac:dyDescent="0.25">
      <c r="B8" s="46" t="s">
        <v>33</v>
      </c>
    </row>
    <row r="9" spans="2:2" x14ac:dyDescent="0.25">
      <c r="B9" s="46" t="s">
        <v>26</v>
      </c>
    </row>
    <row r="10" spans="2:2" x14ac:dyDescent="0.25">
      <c r="B10" s="46" t="s">
        <v>27</v>
      </c>
    </row>
    <row r="11" spans="2:2" ht="43.5" x14ac:dyDescent="0.25">
      <c r="B11" s="46" t="s">
        <v>34</v>
      </c>
    </row>
    <row r="12" spans="2:2" ht="29.25" x14ac:dyDescent="0.25">
      <c r="B12" s="46" t="s">
        <v>28</v>
      </c>
    </row>
    <row r="13" spans="2:2" ht="29.25" x14ac:dyDescent="0.25">
      <c r="B13" s="46" t="s">
        <v>32</v>
      </c>
    </row>
    <row r="14" spans="2:2" x14ac:dyDescent="0.25">
      <c r="B14" s="46"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topLeftCell="A4" workbookViewId="0">
      <selection activeCell="B37" sqref="B37:G37"/>
    </sheetView>
  </sheetViews>
  <sheetFormatPr defaultRowHeight="15" x14ac:dyDescent="0.25"/>
  <cols>
    <col min="1" max="1" width="3" customWidth="1"/>
    <col min="2" max="2" width="73.85546875" bestFit="1" customWidth="1"/>
    <col min="3" max="3" width="14.5703125" bestFit="1" customWidth="1"/>
    <col min="4" max="7" width="23.140625" customWidth="1"/>
    <col min="9" max="9" width="13.28515625" customWidth="1"/>
  </cols>
  <sheetData>
    <row r="1" spans="1:8" x14ac:dyDescent="0.25">
      <c r="A1" s="7"/>
      <c r="B1" s="7"/>
      <c r="C1" s="7"/>
      <c r="D1" s="14"/>
      <c r="E1" s="14"/>
      <c r="F1" s="14"/>
      <c r="G1" s="14"/>
      <c r="H1" s="14"/>
    </row>
    <row r="2" spans="1:8" x14ac:dyDescent="0.25">
      <c r="B2" s="1" t="s">
        <v>12</v>
      </c>
      <c r="C2" s="13"/>
      <c r="D2" s="2" t="s">
        <v>0</v>
      </c>
      <c r="E2" s="30"/>
      <c r="F2" s="31"/>
      <c r="G2" s="32"/>
      <c r="H2" s="7"/>
    </row>
    <row r="3" spans="1:8" x14ac:dyDescent="0.25">
      <c r="B3" s="33"/>
      <c r="C3" s="13"/>
      <c r="D3" s="17" t="s">
        <v>7</v>
      </c>
      <c r="E3" s="18" t="s">
        <v>8</v>
      </c>
      <c r="F3" s="18" t="s">
        <v>9</v>
      </c>
      <c r="G3" s="19" t="s">
        <v>10</v>
      </c>
      <c r="H3" s="7"/>
    </row>
    <row r="4" spans="1:8" x14ac:dyDescent="0.25">
      <c r="B4" s="3" t="s">
        <v>11</v>
      </c>
      <c r="C4" s="13"/>
      <c r="D4" s="34">
        <f>D24</f>
        <v>1047425826.5845063</v>
      </c>
      <c r="E4" s="35">
        <f>E24</f>
        <v>897570627.04349446</v>
      </c>
      <c r="F4" s="35">
        <f>F24</f>
        <v>478407069.94948351</v>
      </c>
      <c r="G4" s="36">
        <f>G24</f>
        <v>537250865.25409949</v>
      </c>
      <c r="H4" s="7"/>
    </row>
    <row r="5" spans="1:8" x14ac:dyDescent="0.25">
      <c r="B5" s="4" t="s">
        <v>13</v>
      </c>
      <c r="C5" s="13"/>
      <c r="D5" s="37">
        <f>D17</f>
        <v>14287405305.009605</v>
      </c>
      <c r="E5" s="38">
        <f t="shared" ref="E5:G5" si="0">E17</f>
        <v>14683463559.589781</v>
      </c>
      <c r="F5" s="38">
        <f t="shared" si="0"/>
        <v>14684096961.068813</v>
      </c>
      <c r="G5" s="39">
        <f t="shared" si="0"/>
        <v>14750530200.602013</v>
      </c>
      <c r="H5" s="7"/>
    </row>
    <row r="6" spans="1:8" x14ac:dyDescent="0.25">
      <c r="B6" s="5" t="s">
        <v>1</v>
      </c>
      <c r="C6" s="13"/>
      <c r="D6" s="40">
        <f>D4/D5</f>
        <v>7.3311129923447085E-2</v>
      </c>
      <c r="E6" s="41">
        <f t="shared" ref="E6:G6" si="1">E4/E5</f>
        <v>6.1127990913103773E-2</v>
      </c>
      <c r="F6" s="41">
        <f t="shared" si="1"/>
        <v>3.2579944903514284E-2</v>
      </c>
      <c r="G6" s="42">
        <f t="shared" si="1"/>
        <v>3.642247823960746E-2</v>
      </c>
      <c r="H6" s="7"/>
    </row>
    <row r="7" spans="1:8" x14ac:dyDescent="0.25">
      <c r="A7" s="7"/>
      <c r="B7" s="7"/>
      <c r="C7" s="7"/>
      <c r="D7" s="14"/>
      <c r="E7" s="14"/>
      <c r="F7" s="14"/>
      <c r="G7" s="14"/>
      <c r="H7" s="14"/>
    </row>
    <row r="8" spans="1:8" x14ac:dyDescent="0.25">
      <c r="B8" s="1" t="s">
        <v>14</v>
      </c>
      <c r="C8" s="13"/>
      <c r="D8" s="2" t="s">
        <v>0</v>
      </c>
      <c r="E8" s="30"/>
      <c r="F8" s="31"/>
      <c r="G8" s="32"/>
      <c r="H8" s="7"/>
    </row>
    <row r="9" spans="1:8" x14ac:dyDescent="0.25">
      <c r="B9" s="33"/>
      <c r="C9" s="13"/>
      <c r="D9" s="17" t="s">
        <v>7</v>
      </c>
      <c r="E9" s="18" t="s">
        <v>8</v>
      </c>
      <c r="F9" s="18" t="s">
        <v>9</v>
      </c>
      <c r="G9" s="19" t="s">
        <v>10</v>
      </c>
      <c r="H9" s="7"/>
    </row>
    <row r="10" spans="1:8" x14ac:dyDescent="0.25">
      <c r="B10" s="3" t="s">
        <v>11</v>
      </c>
      <c r="C10" s="13"/>
      <c r="D10" s="34">
        <f>D34</f>
        <v>1043754119.5845063</v>
      </c>
      <c r="E10" s="35">
        <f>E34</f>
        <v>810629520.39249444</v>
      </c>
      <c r="F10" s="35">
        <f>F34</f>
        <v>395978744.9644835</v>
      </c>
      <c r="G10" s="36">
        <f>G34</f>
        <v>473511369.67409945</v>
      </c>
      <c r="H10" s="7"/>
    </row>
    <row r="11" spans="1:8" x14ac:dyDescent="0.25">
      <c r="B11" s="4" t="s">
        <v>13</v>
      </c>
      <c r="C11" s="13"/>
      <c r="D11" s="37">
        <f>D17</f>
        <v>14287405305.009605</v>
      </c>
      <c r="E11" s="38">
        <f t="shared" ref="E11:G11" si="2">E17</f>
        <v>14683463559.589781</v>
      </c>
      <c r="F11" s="38">
        <f t="shared" si="2"/>
        <v>14684096961.068813</v>
      </c>
      <c r="G11" s="39">
        <f t="shared" si="2"/>
        <v>14750530200.602013</v>
      </c>
      <c r="H11" s="7"/>
    </row>
    <row r="12" spans="1:8" x14ac:dyDescent="0.25">
      <c r="B12" s="5" t="s">
        <v>1</v>
      </c>
      <c r="C12" s="13"/>
      <c r="D12" s="40">
        <f>D10/D11</f>
        <v>7.3054140853590396E-2</v>
      </c>
      <c r="E12" s="41">
        <f t="shared" ref="E12:G12" si="3">E10/E11</f>
        <v>5.5206969193795676E-2</v>
      </c>
      <c r="F12" s="41">
        <f t="shared" si="3"/>
        <v>2.696650301440541E-2</v>
      </c>
      <c r="G12" s="42">
        <f t="shared" si="3"/>
        <v>3.2101311833168819E-2</v>
      </c>
      <c r="H12" s="7"/>
    </row>
    <row r="13" spans="1:8" x14ac:dyDescent="0.25">
      <c r="A13" s="7"/>
      <c r="B13" s="43"/>
      <c r="C13" s="7"/>
      <c r="D13" s="14"/>
      <c r="E13" s="14"/>
      <c r="F13" s="14"/>
      <c r="G13" s="14"/>
      <c r="H13" s="14"/>
    </row>
    <row r="14" spans="1:8" s="13" customFormat="1" ht="12" x14ac:dyDescent="0.2">
      <c r="B14" s="33"/>
      <c r="D14" s="17" t="s">
        <v>7</v>
      </c>
      <c r="E14" s="18" t="s">
        <v>8</v>
      </c>
      <c r="F14" s="18" t="s">
        <v>9</v>
      </c>
      <c r="G14" s="19" t="s">
        <v>10</v>
      </c>
    </row>
    <row r="15" spans="1:8" s="13" customFormat="1" ht="12" x14ac:dyDescent="0.2">
      <c r="B15" s="2" t="s">
        <v>30</v>
      </c>
      <c r="D15" s="48">
        <v>8.1299999999999997E-2</v>
      </c>
      <c r="E15" s="49">
        <v>4.7300000000000002E-2</v>
      </c>
      <c r="F15" s="49">
        <v>4.6600000000000003E-2</v>
      </c>
      <c r="G15" s="50">
        <v>4.6600000000000003E-2</v>
      </c>
      <c r="H15" s="13" t="s">
        <v>31</v>
      </c>
    </row>
    <row r="16" spans="1:8" x14ac:dyDescent="0.25">
      <c r="A16" s="7"/>
      <c r="B16" s="7"/>
      <c r="C16" s="7"/>
      <c r="D16" s="14"/>
      <c r="E16" s="14"/>
      <c r="F16" s="14"/>
      <c r="G16" s="14"/>
      <c r="H16" s="14"/>
    </row>
    <row r="17" spans="1:10" x14ac:dyDescent="0.25">
      <c r="A17" s="7"/>
      <c r="B17" s="28" t="s">
        <v>15</v>
      </c>
      <c r="C17" s="27"/>
      <c r="D17" s="26">
        <v>14287405305.009605</v>
      </c>
      <c r="E17" s="26">
        <v>14683463559.589781</v>
      </c>
      <c r="F17" s="26">
        <v>14684096961.068813</v>
      </c>
      <c r="G17" s="26">
        <v>14750530200.602013</v>
      </c>
      <c r="H17" s="13" t="s">
        <v>4</v>
      </c>
      <c r="I17" s="13"/>
    </row>
    <row r="18" spans="1:10" x14ac:dyDescent="0.25">
      <c r="A18" s="7"/>
      <c r="B18" s="8"/>
      <c r="C18" s="7"/>
      <c r="D18" s="14"/>
      <c r="E18" s="14"/>
      <c r="F18" s="14"/>
      <c r="G18" s="14"/>
      <c r="H18" s="13"/>
      <c r="I18" s="13"/>
    </row>
    <row r="19" spans="1:10" x14ac:dyDescent="0.25">
      <c r="A19" s="7"/>
      <c r="B19" s="6" t="s">
        <v>6</v>
      </c>
      <c r="C19" s="8"/>
      <c r="D19" s="8"/>
      <c r="E19" s="8"/>
      <c r="F19" s="8"/>
      <c r="G19" s="8"/>
      <c r="H19" s="13"/>
      <c r="I19" s="13"/>
    </row>
    <row r="20" spans="1:10" x14ac:dyDescent="0.25">
      <c r="B20" s="13" t="s">
        <v>16</v>
      </c>
      <c r="C20" s="13"/>
      <c r="D20" s="16">
        <v>2869150491.7323627</v>
      </c>
      <c r="E20" s="16">
        <v>2775605406.591126</v>
      </c>
      <c r="F20" s="16">
        <v>2286133909.2444925</v>
      </c>
      <c r="G20" s="16">
        <v>2261980033.1919155</v>
      </c>
      <c r="H20" s="13" t="s">
        <v>3</v>
      </c>
      <c r="I20" s="13"/>
      <c r="J20" s="13"/>
    </row>
    <row r="21" spans="1:10" x14ac:dyDescent="0.25">
      <c r="B21" s="13" t="s">
        <v>17</v>
      </c>
      <c r="C21" s="13"/>
      <c r="D21" s="16">
        <v>1309840342.3320751</v>
      </c>
      <c r="E21" s="16">
        <v>1376091613.3379149</v>
      </c>
      <c r="F21" s="16">
        <v>1271230577.486161</v>
      </c>
      <c r="G21" s="16">
        <f>2084619570.97979-930060729</f>
        <v>1154558841.97979</v>
      </c>
      <c r="H21" s="13" t="s">
        <v>3</v>
      </c>
      <c r="I21" s="13"/>
      <c r="J21" s="13"/>
    </row>
    <row r="22" spans="1:10" s="13" customFormat="1" ht="12" x14ac:dyDescent="0.2">
      <c r="B22" s="13" t="s">
        <v>5</v>
      </c>
      <c r="C22" s="20"/>
      <c r="D22" s="21">
        <v>511884322.81578141</v>
      </c>
      <c r="E22" s="21">
        <v>501943166.20971656</v>
      </c>
      <c r="F22" s="21">
        <v>536496261.80884802</v>
      </c>
      <c r="G22" s="21">
        <v>570170325.95802605</v>
      </c>
      <c r="H22" s="13" t="s">
        <v>4</v>
      </c>
    </row>
    <row r="23" spans="1:10" s="13" customFormat="1" ht="12" x14ac:dyDescent="0.2">
      <c r="C23" s="20"/>
      <c r="D23" s="21"/>
      <c r="E23" s="21"/>
      <c r="F23" s="21"/>
      <c r="G23" s="21"/>
    </row>
    <row r="24" spans="1:10" s="13" customFormat="1" ht="12" x14ac:dyDescent="0.2">
      <c r="B24" s="22" t="s">
        <v>18</v>
      </c>
      <c r="C24" s="23"/>
      <c r="D24" s="24">
        <f>D20-D21-D22</f>
        <v>1047425826.5845063</v>
      </c>
      <c r="E24" s="24">
        <f>E20-E21-E22</f>
        <v>897570627.04349446</v>
      </c>
      <c r="F24" s="24">
        <f>F20-F21-F22</f>
        <v>478407069.94948351</v>
      </c>
      <c r="G24" s="24">
        <f>G20-G21-G22</f>
        <v>537250865.25409949</v>
      </c>
    </row>
    <row r="25" spans="1:10" x14ac:dyDescent="0.25">
      <c r="A25" s="7"/>
      <c r="B25" s="13"/>
      <c r="C25" s="8"/>
      <c r="D25" s="9"/>
      <c r="E25" s="9"/>
      <c r="F25" s="9"/>
      <c r="G25" s="9"/>
      <c r="H25" s="13"/>
      <c r="I25" s="13"/>
    </row>
    <row r="26" spans="1:10" x14ac:dyDescent="0.25">
      <c r="A26" s="7"/>
      <c r="B26" s="10" t="s">
        <v>2</v>
      </c>
      <c r="C26" s="8"/>
      <c r="D26" s="9"/>
      <c r="E26" s="9"/>
      <c r="F26" s="9"/>
      <c r="G26" s="9"/>
      <c r="H26" s="13"/>
      <c r="I26" s="13"/>
    </row>
    <row r="27" spans="1:10" ht="15" customHeight="1" x14ac:dyDescent="0.25">
      <c r="A27" s="7"/>
      <c r="B27" s="8" t="s">
        <v>35</v>
      </c>
      <c r="C27" s="8"/>
      <c r="D27" s="9">
        <f>'[1]3.1 Revenue  Incentives DNSP'!L13</f>
        <v>0</v>
      </c>
      <c r="E27" s="9">
        <f>'[1]3.1 Revenue  Incentives DNSP'!M13</f>
        <v>85917306.650999993</v>
      </c>
      <c r="F27" s="9">
        <f>'[1]3.1 Revenue  Incentives DNSP'!N13</f>
        <v>78740427.820999995</v>
      </c>
      <c r="G27" s="9">
        <f>'[1]3.1 Revenue  Incentives DNSP'!O13</f>
        <v>62685872.391999997</v>
      </c>
      <c r="H27" s="51" t="s">
        <v>40</v>
      </c>
      <c r="I27" s="51"/>
    </row>
    <row r="28" spans="1:10" x14ac:dyDescent="0.25">
      <c r="A28" s="7"/>
      <c r="B28" s="8" t="s">
        <v>36</v>
      </c>
      <c r="C28" s="8"/>
      <c r="D28" s="9">
        <f>'[1]3.1 Revenue  Incentives DNSP'!L14</f>
        <v>0</v>
      </c>
      <c r="E28" s="9">
        <f>'[1]3.1 Revenue  Incentives DNSP'!M14</f>
        <v>0</v>
      </c>
      <c r="F28" s="9">
        <f>'[1]3.1 Revenue  Incentives DNSP'!N14</f>
        <v>0</v>
      </c>
      <c r="G28" s="9">
        <f>'[1]3.1 Revenue  Incentives DNSP'!O14</f>
        <v>0</v>
      </c>
      <c r="H28" s="51"/>
      <c r="I28" s="51"/>
    </row>
    <row r="29" spans="1:10" x14ac:dyDescent="0.25">
      <c r="A29" s="7"/>
      <c r="B29" s="8" t="s">
        <v>37</v>
      </c>
      <c r="C29" s="8"/>
      <c r="D29" s="9">
        <f>'[1]3.1 Revenue  Incentives DNSP'!L15</f>
        <v>0</v>
      </c>
      <c r="E29" s="9">
        <f>'[1]3.1 Revenue  Incentives DNSP'!M15</f>
        <v>0</v>
      </c>
      <c r="F29" s="9">
        <f>'[1]3.1 Revenue  Incentives DNSP'!N15</f>
        <v>0</v>
      </c>
      <c r="G29" s="9">
        <f>'[1]3.1 Revenue  Incentives DNSP'!O15</f>
        <v>0</v>
      </c>
      <c r="H29" s="51"/>
      <c r="I29" s="51"/>
    </row>
    <row r="30" spans="1:10" x14ac:dyDescent="0.25">
      <c r="A30" s="7"/>
      <c r="B30" s="8" t="s">
        <v>38</v>
      </c>
      <c r="C30" s="8"/>
      <c r="D30" s="9">
        <f>'[1]3.1 Revenue  Incentives DNSP'!L16</f>
        <v>0</v>
      </c>
      <c r="E30" s="9">
        <f>'[1]3.1 Revenue  Incentives DNSP'!M16</f>
        <v>0</v>
      </c>
      <c r="F30" s="9">
        <f>'[1]3.1 Revenue  Incentives DNSP'!N16</f>
        <v>0</v>
      </c>
      <c r="G30" s="9">
        <f>'[1]3.1 Revenue  Incentives DNSP'!O16</f>
        <v>0</v>
      </c>
      <c r="H30" s="51"/>
      <c r="I30" s="51"/>
    </row>
    <row r="31" spans="1:10" x14ac:dyDescent="0.25">
      <c r="A31" s="7"/>
      <c r="B31" s="8" t="s">
        <v>39</v>
      </c>
      <c r="C31" s="8"/>
      <c r="D31" s="9">
        <f>'[1]3.1 Revenue  Incentives DNSP'!L17</f>
        <v>3671707</v>
      </c>
      <c r="E31" s="9">
        <f>'[1]3.1 Revenue  Incentives DNSP'!M17</f>
        <v>1023800</v>
      </c>
      <c r="F31" s="9">
        <f>'[1]3.1 Revenue  Incentives DNSP'!N17</f>
        <v>3687897.1639999999</v>
      </c>
      <c r="G31" s="9">
        <f>'[1]3.1 Revenue  Incentives DNSP'!O17</f>
        <v>1053623.1880000001</v>
      </c>
      <c r="H31" s="51"/>
      <c r="I31" s="51"/>
    </row>
    <row r="32" spans="1:10" x14ac:dyDescent="0.25">
      <c r="A32" s="7"/>
      <c r="B32" s="29" t="s">
        <v>19</v>
      </c>
      <c r="C32" s="25"/>
      <c r="D32" s="26">
        <f>SUM(D27:D31)</f>
        <v>3671707</v>
      </c>
      <c r="E32" s="26">
        <f t="shared" ref="E32:G32" si="4">SUM(E27:E31)</f>
        <v>86941106.650999993</v>
      </c>
      <c r="F32" s="26">
        <f t="shared" si="4"/>
        <v>82428324.984999999</v>
      </c>
      <c r="G32" s="26">
        <f t="shared" si="4"/>
        <v>63739495.579999998</v>
      </c>
      <c r="H32" s="51"/>
      <c r="I32" s="51"/>
    </row>
    <row r="33" spans="1:19" ht="16.5" x14ac:dyDescent="0.3">
      <c r="A33" s="7"/>
      <c r="B33" s="8"/>
      <c r="C33" s="8"/>
      <c r="D33" s="9"/>
      <c r="E33" s="9"/>
      <c r="F33" s="9"/>
      <c r="G33" s="9"/>
      <c r="H33" s="8"/>
      <c r="I33" s="12"/>
    </row>
    <row r="34" spans="1:19" s="13" customFormat="1" ht="12" x14ac:dyDescent="0.2">
      <c r="B34" s="22" t="s">
        <v>20</v>
      </c>
      <c r="C34" s="23"/>
      <c r="D34" s="24">
        <f>D20-D21-D32-D22</f>
        <v>1043754119.5845063</v>
      </c>
      <c r="E34" s="24">
        <f>E20-E21-E32-E22</f>
        <v>810629520.39249444</v>
      </c>
      <c r="F34" s="24">
        <f>F20-F21-F32-F22</f>
        <v>395978744.9644835</v>
      </c>
      <c r="G34" s="24">
        <f>G20-G21-G32-G22</f>
        <v>473511369.67409945</v>
      </c>
    </row>
    <row r="35" spans="1:19" ht="16.5" x14ac:dyDescent="0.3">
      <c r="A35" s="7"/>
      <c r="B35" s="11"/>
      <c r="C35" s="11"/>
      <c r="D35" s="8"/>
      <c r="E35" s="8"/>
      <c r="F35" s="8"/>
      <c r="G35" s="8"/>
      <c r="H35" s="8"/>
      <c r="I35" s="11"/>
      <c r="J35" s="7"/>
    </row>
    <row r="37" spans="1:19" ht="29.25" customHeight="1" x14ac:dyDescent="0.25">
      <c r="B37" s="52" t="s">
        <v>41</v>
      </c>
      <c r="C37" s="52"/>
      <c r="D37" s="52"/>
      <c r="E37" s="52"/>
      <c r="F37" s="52"/>
      <c r="G37" s="52"/>
      <c r="H37" s="7"/>
      <c r="J37" s="47"/>
      <c r="K37" s="47"/>
      <c r="L37" s="47"/>
      <c r="M37" s="47"/>
      <c r="N37" s="47"/>
      <c r="O37" s="47"/>
      <c r="P37" s="47"/>
      <c r="Q37" s="47"/>
      <c r="R37" s="47"/>
      <c r="S37" s="47"/>
    </row>
    <row r="39" spans="1:19" x14ac:dyDescent="0.25">
      <c r="B39" s="15"/>
      <c r="F39" s="15"/>
    </row>
  </sheetData>
  <mergeCells count="2">
    <mergeCell ref="H27:I32"/>
    <mergeCell ref="B37:G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2018-03-08T04:43:02Z</dcterms:created>
  <dcterms:modified xsi:type="dcterms:W3CDTF">2018-09-07T04:16:16Z</dcterms:modified>
</cp:coreProperties>
</file>