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aust\Pictures\5.19\"/>
    </mc:Choice>
  </mc:AlternateContent>
  <bookViews>
    <workbookView xWindow="0" yWindow="0" windowWidth="23040" windowHeight="9384"/>
  </bookViews>
  <sheets>
    <sheet name="Cover" sheetId="21" r:id="rId1"/>
    <sheet name="SustainOpexDigitalTrans" sheetId="13" r:id="rId2"/>
    <sheet name="SustainOpexInfoMgmtPgm" sheetId="20" r:id="rId3"/>
    <sheet name="Sustain Summary" sheetId="17" r:id="rId4"/>
    <sheet name="Opex Absorb" sheetId="11" r:id="rId5"/>
    <sheet name="NetBenefits" sheetId="14" r:id="rId6"/>
    <sheet name="NetBenefitsOpt1" sheetId="18" r:id="rId7"/>
  </sheets>
  <externalReferences>
    <externalReference r:id="rId8"/>
  </externalReferences>
  <definedNames>
    <definedName name="_xlnm._FilterDatabase" localSheetId="1" hidden="1">SustainOpexDigitalTrans!$A$1:$I$27</definedName>
    <definedName name="_xlnm._FilterDatabase" localSheetId="2" hidden="1">SustainOpexInfoMgmtPgm!$A$1:$I$3</definedName>
    <definedName name="Comparative_Version">'[1]Executive summary'!$M$50</definedName>
    <definedName name="Comparative_Year">'[1]Executive summary'!$M$51</definedName>
    <definedName name="CTP">[1]Setup!$O$77:$O$80</definedName>
    <definedName name="CTPO">[1]Setup!$O$65:$O$69</definedName>
    <definedName name="LOB">'[1]Executive summary'!$M$54</definedName>
    <definedName name="Model_name">[1]Setup!$O$20</definedName>
    <definedName name="Month">'[1]Executive summary'!$M$46</definedName>
    <definedName name="Month_End">[1]Setup!$O$26</definedName>
    <definedName name="Month_List">[1]Setup!$O$43:$O$54</definedName>
    <definedName name="period">[1]Setup!$O$24</definedName>
    <definedName name="Primary_Version">'[1]Executive summary'!$M$48</definedName>
    <definedName name="Primary_Year">'[1]Executive summary'!$M$49</definedName>
    <definedName name="Profit_Centre">'[1]Executive summary'!$M$47</definedName>
    <definedName name="Sheet_List">'[1]Integrity Checks'!$N$24:$N$57</definedName>
    <definedName name="SS_Sheet_No">'[1]Integrity Checks'!$U$18</definedName>
    <definedName name="Unit">'[1]Executive summary'!$M$52</definedName>
    <definedName name="Work_Type">'[1]Executive summary'!$M$53</definedName>
  </definedNames>
  <calcPr calcId="179017" calcMode="manual"/>
</workbook>
</file>

<file path=xl/calcChain.xml><?xml version="1.0" encoding="utf-8"?>
<calcChain xmlns="http://schemas.openxmlformats.org/spreadsheetml/2006/main">
  <c r="C46" i="18" l="1"/>
  <c r="D46" i="18"/>
  <c r="E46" i="18"/>
  <c r="F46" i="18"/>
  <c r="G46" i="18"/>
  <c r="H46" i="18"/>
  <c r="G6" i="14"/>
  <c r="F6" i="14"/>
  <c r="E6" i="14"/>
  <c r="D6" i="14"/>
  <c r="C6" i="14"/>
  <c r="C22" i="13" l="1"/>
  <c r="F23" i="13"/>
  <c r="C3" i="20"/>
  <c r="F2" i="20"/>
  <c r="F3" i="20" l="1"/>
  <c r="G21" i="18"/>
  <c r="F21" i="18"/>
  <c r="E21" i="18"/>
  <c r="D21" i="18"/>
  <c r="C21" i="18"/>
  <c r="C20" i="18"/>
  <c r="D20" i="18" s="1"/>
  <c r="E20" i="18" s="1"/>
  <c r="F20" i="18" s="1"/>
  <c r="G20" i="18" s="1"/>
  <c r="C6" i="18"/>
  <c r="D6" i="18" s="1"/>
  <c r="E6" i="18" s="1"/>
  <c r="H41" i="18"/>
  <c r="H40" i="18"/>
  <c r="G35" i="18"/>
  <c r="F35" i="18"/>
  <c r="E35" i="18"/>
  <c r="D35" i="18"/>
  <c r="C35" i="18"/>
  <c r="H25" i="18"/>
  <c r="G19" i="18"/>
  <c r="F19" i="18"/>
  <c r="E19" i="18"/>
  <c r="D19" i="18"/>
  <c r="C19" i="18"/>
  <c r="G18" i="18"/>
  <c r="F18" i="18"/>
  <c r="E18" i="18"/>
  <c r="D18" i="18"/>
  <c r="C18" i="18"/>
  <c r="G17" i="18"/>
  <c r="F17" i="18"/>
  <c r="E17" i="18"/>
  <c r="D17" i="18"/>
  <c r="C17" i="18"/>
  <c r="H9" i="18"/>
  <c r="H20" i="18" l="1"/>
  <c r="H21" i="18"/>
  <c r="H22" i="18" s="1"/>
  <c r="G22" i="18"/>
  <c r="D22" i="18"/>
  <c r="E22" i="18"/>
  <c r="F22" i="18"/>
  <c r="C22" i="18"/>
  <c r="H18" i="18"/>
  <c r="H19" i="18"/>
  <c r="H17" i="18"/>
  <c r="F6" i="18"/>
  <c r="G6" i="18" s="1"/>
  <c r="C10" i="18"/>
  <c r="C11" i="18" s="1"/>
  <c r="C26" i="18"/>
  <c r="C27" i="18" s="1"/>
  <c r="L27" i="11"/>
  <c r="H6" i="18" l="1"/>
  <c r="D26" i="18"/>
  <c r="D27" i="18" s="1"/>
  <c r="D10" i="18"/>
  <c r="D11" i="18" s="1"/>
  <c r="L25" i="11"/>
  <c r="L22" i="11"/>
  <c r="L21" i="11"/>
  <c r="E26" i="18" l="1"/>
  <c r="E27" i="18" s="1"/>
  <c r="E10" i="18"/>
  <c r="E11" i="18" s="1"/>
  <c r="D23" i="14"/>
  <c r="E23" i="14"/>
  <c r="F23" i="14"/>
  <c r="G23" i="14"/>
  <c r="C23" i="14"/>
  <c r="D9" i="14"/>
  <c r="E9" i="14"/>
  <c r="F9" i="14"/>
  <c r="G9" i="14"/>
  <c r="C9" i="14"/>
  <c r="D20" i="14"/>
  <c r="E20" i="14"/>
  <c r="F20" i="14"/>
  <c r="G20" i="14"/>
  <c r="C20" i="14"/>
  <c r="H39" i="14"/>
  <c r="H20" i="14" s="1"/>
  <c r="F10" i="18" l="1"/>
  <c r="F11" i="18" s="1"/>
  <c r="F26" i="18"/>
  <c r="F27" i="18" s="1"/>
  <c r="G26" i="18"/>
  <c r="G27" i="18" s="1"/>
  <c r="L23" i="11"/>
  <c r="G19" i="14"/>
  <c r="F19" i="14"/>
  <c r="E19" i="14"/>
  <c r="D19" i="14"/>
  <c r="C19" i="14"/>
  <c r="G18" i="14"/>
  <c r="F18" i="14"/>
  <c r="E18" i="14"/>
  <c r="D18" i="14"/>
  <c r="C18" i="14"/>
  <c r="G17" i="14"/>
  <c r="F17" i="14"/>
  <c r="E17" i="14"/>
  <c r="D17" i="14"/>
  <c r="C17" i="14"/>
  <c r="H38" i="14"/>
  <c r="H27" i="18" l="1"/>
  <c r="H29" i="18"/>
  <c r="G10" i="18"/>
  <c r="G11" i="18" s="1"/>
  <c r="H13" i="18" s="1"/>
  <c r="H8" i="18"/>
  <c r="H10" i="18" s="1"/>
  <c r="H11" i="18" s="1"/>
  <c r="H24" i="18"/>
  <c r="H26" i="18" s="1"/>
  <c r="D33" i="14"/>
  <c r="E33" i="14"/>
  <c r="F33" i="14"/>
  <c r="G33" i="14"/>
  <c r="C33" i="14"/>
  <c r="H19" i="14"/>
  <c r="H18" i="14"/>
  <c r="H6" i="14"/>
  <c r="C8" i="14"/>
  <c r="D8" i="14" s="1"/>
  <c r="H17" i="14"/>
  <c r="E35" i="17"/>
  <c r="E36" i="17" s="1"/>
  <c r="E39" i="17" s="1"/>
  <c r="D35" i="17"/>
  <c r="E31" i="17"/>
  <c r="D31" i="17"/>
  <c r="D36" i="17" s="1"/>
  <c r="D39" i="17" s="1"/>
  <c r="E28" i="17"/>
  <c r="D28" i="17"/>
  <c r="E21" i="17"/>
  <c r="D21" i="17"/>
  <c r="E14" i="17"/>
  <c r="D14" i="17"/>
  <c r="E9" i="17"/>
  <c r="C22" i="14" s="1"/>
  <c r="D9" i="17"/>
  <c r="L7" i="11"/>
  <c r="L10" i="11"/>
  <c r="L19" i="11" s="1"/>
  <c r="L13" i="11"/>
  <c r="L17" i="11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22" i="13" l="1"/>
  <c r="F26" i="13" s="1"/>
  <c r="F24" i="13"/>
  <c r="H31" i="18"/>
  <c r="H9" i="14"/>
  <c r="H23" i="14"/>
  <c r="C10" i="14"/>
  <c r="C11" i="14" s="1"/>
  <c r="C24" i="14"/>
  <c r="D22" i="14"/>
  <c r="D10" i="14"/>
  <c r="D11" i="14" s="1"/>
  <c r="E8" i="14"/>
  <c r="E40" i="17"/>
  <c r="C25" i="14" l="1"/>
  <c r="F8" i="14"/>
  <c r="E10" i="14"/>
  <c r="E11" i="14" s="1"/>
  <c r="E22" i="14"/>
  <c r="D24" i="14"/>
  <c r="D25" i="14" s="1"/>
  <c r="E24" i="14" l="1"/>
  <c r="E25" i="14" s="1"/>
  <c r="F22" i="14"/>
  <c r="F10" i="14"/>
  <c r="F11" i="14" s="1"/>
  <c r="G8" i="14"/>
  <c r="F24" i="14" l="1"/>
  <c r="F25" i="14" s="1"/>
  <c r="G22" i="14"/>
  <c r="G10" i="14"/>
  <c r="G11" i="14" s="1"/>
  <c r="H13" i="14" s="1"/>
  <c r="H8" i="14"/>
  <c r="H10" i="14" s="1"/>
  <c r="H11" i="14" s="1"/>
  <c r="G24" i="14" l="1"/>
  <c r="G25" i="14" s="1"/>
  <c r="H22" i="14"/>
  <c r="H24" i="14" s="1"/>
  <c r="H25" i="14" l="1"/>
  <c r="H27" i="14"/>
  <c r="H29" i="14" s="1"/>
</calcChain>
</file>

<file path=xl/sharedStrings.xml><?xml version="1.0" encoding="utf-8"?>
<sst xmlns="http://schemas.openxmlformats.org/spreadsheetml/2006/main" count="346" uniqueCount="186">
  <si>
    <t>FY20</t>
  </si>
  <si>
    <t>FY21</t>
  </si>
  <si>
    <t>FY22</t>
  </si>
  <si>
    <t>FY23</t>
  </si>
  <si>
    <t>FY24</t>
  </si>
  <si>
    <t>Total</t>
  </si>
  <si>
    <t>19. Information Management</t>
  </si>
  <si>
    <t>20. Digital Transformation</t>
  </si>
  <si>
    <t>Driver</t>
  </si>
  <si>
    <t>WORKSTREAM</t>
  </si>
  <si>
    <t xml:space="preserve">INITIATIVE </t>
  </si>
  <si>
    <t>FY18 P&amp;L IMPACT
 ($M)</t>
  </si>
  <si>
    <t xml:space="preserve">DESCRIPTION </t>
  </si>
  <si>
    <t>% of Savings Related to Technology</t>
  </si>
  <si>
    <t>Field Services</t>
  </si>
  <si>
    <t>2.01 Reorganise and rationalise Network Services - FY18</t>
  </si>
  <si>
    <t>Automated timesheets and guideline updates</t>
  </si>
  <si>
    <t>Reduce Administrative Burden  with automation</t>
  </si>
  <si>
    <t>2.02 Standardise jobs and work practices</t>
  </si>
  <si>
    <t>Further leverage IT systems and devices</t>
  </si>
  <si>
    <t>Introduce automation in SAP to sustain efficiencies</t>
  </si>
  <si>
    <t>2.03 Drive performance with data and enabled leaders</t>
  </si>
  <si>
    <t>Stage 1: provide standardised and improved reporting tools and processes to track and manage performance, based on current information/systems available
Stage 2: implement further automated reporting systems and further improve performance management processes, including career development frameworks</t>
  </si>
  <si>
    <t>Set up automated reporting for performance management of crews</t>
  </si>
  <si>
    <t>2.04 Develop and implement a scheduling and dispatch process</t>
  </si>
  <si>
    <t>Stage 1: improved and standardised temporary tool that will help to embed the new process
Stage 2: further refine the process and implement best-in-class software</t>
  </si>
  <si>
    <t xml:space="preserve">Automate the processes for scheduling and dispatch to SAP </t>
  </si>
  <si>
    <t>2.05 Optimise access to the network</t>
  </si>
  <si>
    <t>Stage 2: implement new IT systems and further streamline the process</t>
  </si>
  <si>
    <t>Automate manual processes for scheduling</t>
  </si>
  <si>
    <t>2.06 Maximise time on tools</t>
  </si>
  <si>
    <t>Stage 2: further optimise time spent on admin activities through IT improvement - further automation of training and depot activities + introduction of electronic safety system</t>
  </si>
  <si>
    <t>Automate training and depot activities including electronic forms</t>
  </si>
  <si>
    <t>Asset Management &amp; Operations</t>
  </si>
  <si>
    <t>3.01 Reorganise and rationalise Asset Management - FY18</t>
  </si>
  <si>
    <t>Deliver further GIS data maintenance efficiencies (utilising improved processes supported by contemporary system tools and technology)</t>
  </si>
  <si>
    <t>3.07 Optimise preventative maintenance</t>
  </si>
  <si>
    <t>Stage 2: Leverage advanced analytics to further refine preventative maintenance strateg</t>
  </si>
  <si>
    <t>Asset Mgmt</t>
  </si>
  <si>
    <t>3.08 Review corrective maintenance practices</t>
  </si>
  <si>
    <t xml:space="preserve">Stage 2: Update SAP with relevant changes </t>
  </si>
  <si>
    <t>Automation of condition based standards and dispatch of work</t>
  </si>
  <si>
    <t>3.14 FY18 GIS Transformation</t>
  </si>
  <si>
    <t>Improve tooling and processes for GIS data updates</t>
  </si>
  <si>
    <t>Automation of workflow for GIS data maintenance</t>
  </si>
  <si>
    <t>Customer</t>
  </si>
  <si>
    <t>5.02 Optimise contact centre</t>
  </si>
  <si>
    <t>Accelerated digital uptake - reduction in call volumes through redirection of enquiries to digital channels</t>
  </si>
  <si>
    <t>Automate digital channels to reduce call volumes</t>
  </si>
  <si>
    <t>5.04 Connections Structure FY18</t>
  </si>
  <si>
    <t xml:space="preserve">Improved Installation Data Operations platform automates some work for Network Connections 
</t>
  </si>
  <si>
    <t>Automate forms and workflow for installation inspections</t>
  </si>
  <si>
    <t>Finance</t>
  </si>
  <si>
    <t>6.01 Streamline property management operations</t>
  </si>
  <si>
    <t>Automate reporting and workflow</t>
  </si>
  <si>
    <t>6.02 Financial control</t>
  </si>
  <si>
    <t>Complete IT SAP records and automated reports project</t>
  </si>
  <si>
    <t xml:space="preserve">6.04 Streamline order to cash </t>
  </si>
  <si>
    <t>Automate handoff points and data validation</t>
  </si>
  <si>
    <t xml:space="preserve">6.05 Streamline purchase to pay </t>
  </si>
  <si>
    <t xml:space="preserve">6.06 Commercial services </t>
  </si>
  <si>
    <t xml:space="preserve">Automate reporting </t>
  </si>
  <si>
    <t>6.07 Financial operations</t>
  </si>
  <si>
    <t>Maximise Kronos benefits and streamline timesheet process in Finance</t>
  </si>
  <si>
    <t>People &amp; Culture</t>
  </si>
  <si>
    <t>7.01 People strategy</t>
  </si>
  <si>
    <t>People&amp;Culture</t>
  </si>
  <si>
    <t>7.02 People services</t>
  </si>
  <si>
    <t>Implement IT solution to enable and support centralised people and safety functions and activities
Automate some manual processes</t>
  </si>
  <si>
    <t>Automate HR processes for handoff points and data validation</t>
  </si>
  <si>
    <t>Legal &amp; CoSec</t>
  </si>
  <si>
    <t>8.01 Review governance policies &amp; rationalise CoSec</t>
  </si>
  <si>
    <t xml:space="preserve">Implement GRC capability across business (and later SAP) 
</t>
  </si>
  <si>
    <t>Procurement</t>
  </si>
  <si>
    <t>10.01 Commercial procurement of corporate goods/services</t>
  </si>
  <si>
    <t>Assessment future potential to improve procurement process controls through Ariba</t>
  </si>
  <si>
    <t>Automate handoff points and data validation, reporting</t>
  </si>
  <si>
    <t>All Ausgrid</t>
  </si>
  <si>
    <t>Technology</t>
  </si>
  <si>
    <t>11.01 IT: FY18 initiatives</t>
  </si>
  <si>
    <t>Implement Safety workflow and Automate finance reporting</t>
  </si>
  <si>
    <t>Million---&gt;</t>
  </si>
  <si>
    <t>Adapt Program</t>
  </si>
  <si>
    <t>Information Management</t>
  </si>
  <si>
    <t>Benefits</t>
  </si>
  <si>
    <t>Customer Centricity</t>
  </si>
  <si>
    <t>$M</t>
  </si>
  <si>
    <t>Program</t>
  </si>
  <si>
    <t>Project</t>
  </si>
  <si>
    <t>Type of Opex Expense</t>
  </si>
  <si>
    <t>FY19</t>
  </si>
  <si>
    <t>Total FY20-24</t>
  </si>
  <si>
    <t>Protect</t>
  </si>
  <si>
    <t>2: Cyber Security</t>
  </si>
  <si>
    <t>Cyber Program</t>
  </si>
  <si>
    <t>Licences</t>
  </si>
  <si>
    <t>Labour</t>
  </si>
  <si>
    <t>Contracted Services</t>
  </si>
  <si>
    <t>Change Management</t>
  </si>
  <si>
    <t>Maintain</t>
  </si>
  <si>
    <t>3: Application Maintenance</t>
  </si>
  <si>
    <t>S4 HANA parallel run system</t>
  </si>
  <si>
    <t>4: Infrastructure &amp; Telco Maintenance</t>
  </si>
  <si>
    <t>Cloud Implementation</t>
  </si>
  <si>
    <t>Subscription Costs</t>
  </si>
  <si>
    <t>Adapt</t>
  </si>
  <si>
    <t>6: Digital and Workplace Enablement</t>
  </si>
  <si>
    <t>Data &amp; Analytics</t>
  </si>
  <si>
    <t>Note Decrease in Cloud from FY23 as we move out of data centres</t>
  </si>
  <si>
    <t>Based on high level estimates only for Cloud</t>
  </si>
  <si>
    <t>Based on Cyber Opex Year 1 and Year 2 Business Case @ 09/11/18</t>
  </si>
  <si>
    <t>Tech $M</t>
  </si>
  <si>
    <t>RPA</t>
  </si>
  <si>
    <t>x</t>
  </si>
  <si>
    <t>Program Total</t>
  </si>
  <si>
    <t>Additonal ICT related Opex costs for AER FY20-24 from base year FY18</t>
  </si>
  <si>
    <t>Assumes Base Year is FY18, therefore include FY19 incremental</t>
  </si>
  <si>
    <t>Benefits associated to sub-programs</t>
  </si>
  <si>
    <t>Sub-Program to Absorb</t>
  </si>
  <si>
    <t>Data and Digital Enablement - RPA</t>
  </si>
  <si>
    <t xml:space="preserve">Information Management </t>
  </si>
  <si>
    <t>Note Reduction in SAP parallel run in FY24 when S4 HANA implementation completes</t>
  </si>
  <si>
    <t>Data &amp; Digital - Customer</t>
  </si>
  <si>
    <t>Advanced Analytics</t>
  </si>
  <si>
    <t xml:space="preserve">Advanced Analytics </t>
  </si>
  <si>
    <t xml:space="preserve">Program </t>
  </si>
  <si>
    <t>Data &amp; Digital - RPA</t>
  </si>
  <si>
    <t>Asset Management &amp; Operations Total</t>
  </si>
  <si>
    <t>Field Services Total</t>
  </si>
  <si>
    <t>Finance Total</t>
  </si>
  <si>
    <t>People &amp; Culture Total</t>
  </si>
  <si>
    <t>Ausgrid Functional Area</t>
  </si>
  <si>
    <t>Initative Title</t>
  </si>
  <si>
    <t>Portion of Savings related to Technology ($M)</t>
  </si>
  <si>
    <t>Organisation Wide FY18 Opex Savings
 ($M)</t>
  </si>
  <si>
    <t>Sub-Program to Sustain Savings</t>
  </si>
  <si>
    <t>Totaled by Sub-Program where investment will sustain the savings</t>
  </si>
  <si>
    <t>Data and Digital Enablement - Customer</t>
  </si>
  <si>
    <t>Data and Digital Enablement - Customer Total</t>
  </si>
  <si>
    <t>Across Functional Areas</t>
  </si>
  <si>
    <t xml:space="preserve">Total </t>
  </si>
  <si>
    <t>Breakdown of FY18 Approx $100M Operational Savings Relates to Technology Investments</t>
  </si>
  <si>
    <t>Savings Achieved  - No Portion of Technolocy is Required to Sustain these savings</t>
  </si>
  <si>
    <t>% of Savings Achieved which require Technology to Sustain</t>
  </si>
  <si>
    <t>Net Benefits Analysis Adapt Program</t>
  </si>
  <si>
    <t xml:space="preserve">19. Information Management </t>
  </si>
  <si>
    <t>20. Data and Digital Enablement</t>
  </si>
  <si>
    <t xml:space="preserve">Wearable Technology </t>
  </si>
  <si>
    <t>Costs</t>
  </si>
  <si>
    <t>Sustain Opex Reduction Achieved</t>
  </si>
  <si>
    <t>Net Benefit Information Management</t>
  </si>
  <si>
    <t>Net Benefit Data and Digital Enablement</t>
  </si>
  <si>
    <t>Data and Digital Enablement Total Costs</t>
  </si>
  <si>
    <t>Data and Digital Enablement Total  Beneftis</t>
  </si>
  <si>
    <t>Information Management  Total Benefits</t>
  </si>
  <si>
    <t>Information Management Total Costs</t>
  </si>
  <si>
    <t>Net present value</t>
  </si>
  <si>
    <t>Real discount factor</t>
  </si>
  <si>
    <t>Time period (today=FY19)</t>
  </si>
  <si>
    <t>Pre tax real WACC</t>
  </si>
  <si>
    <t>FY2020</t>
  </si>
  <si>
    <t>FY2021</t>
  </si>
  <si>
    <t>FY2022</t>
  </si>
  <si>
    <t>FY2023</t>
  </si>
  <si>
    <t>FY2024</t>
  </si>
  <si>
    <t>Process Digitisation and Automation</t>
  </si>
  <si>
    <t>Wearable Tech</t>
  </si>
  <si>
    <t>Updated Amounts - Total Real$</t>
  </si>
  <si>
    <t>Data and Digital Enablement - Process Digitisation and Automation</t>
  </si>
  <si>
    <t>Data &amp; Digital - Process Digitisation and Automation Total</t>
  </si>
  <si>
    <t>20. Digitial Transformation</t>
  </si>
  <si>
    <t>Absorb ICT Opex Data &amp; Analytics</t>
  </si>
  <si>
    <t>Digital Transformation</t>
  </si>
  <si>
    <t>Absorb ICT Opex Cloud</t>
  </si>
  <si>
    <t>Net benefit</t>
  </si>
  <si>
    <t>Maintain Program</t>
  </si>
  <si>
    <t>Opex increase if Adapt Program not endorsed</t>
  </si>
  <si>
    <t>DO NOTHING _ OPTION 1</t>
  </si>
  <si>
    <t>Unable to Sustain Opex Reduction</t>
  </si>
  <si>
    <t>Unable to Absorb ICT Cloud Opex</t>
  </si>
  <si>
    <t>PREFERRED _ OPTION 2</t>
  </si>
  <si>
    <t>Area of benefit</t>
  </si>
  <si>
    <t>Total of $100M contibuted to technology to sustain Digital Transformation</t>
  </si>
  <si>
    <t>Improved visibility and predictability of the maintenance required will ensure that the resources are not required to increase for maintenance of the network.</t>
  </si>
  <si>
    <t>Ausgrid has traded off $20M capital for this $30.3M Opex</t>
  </si>
  <si>
    <t>for 19-24 Period, to achieve ongoing cost reduction in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</si>
</sst>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Red]&quot;i&quot;;[Green]&quot;h&quot;;&quot;&quot;"/>
    <numFmt numFmtId="165" formatCode="_(#,##0_);\(#,##0\);_(&quot;-&quot;_)"/>
    <numFmt numFmtId="166" formatCode="[Red]&quot;r&quot;;[Red]&quot;r&quot;;[Green]&quot;n&quot;"/>
    <numFmt numFmtId="167" formatCode="[Color50]_(* #,##0.00_);[Red]_(* \(#,##0.00\);_(* &quot;-&quot;??_);_(@_)"/>
    <numFmt numFmtId="168" formatCode="[Color50]_(* #,##0.0,,_);[Red]_(* \(#,##0.0,,\);_(* &quot;-&quot;??_);_(@_)"/>
    <numFmt numFmtId="169" formatCode="_(* #,##0_);_(* \(#,##0\);_(* &quot;-&quot;_);@_)"/>
    <numFmt numFmtId="170" formatCode="#,##0_);\(#,##0\);&quot;- &quot;"/>
    <numFmt numFmtId="171" formatCode="_(* #,##0.0_);_(* \(#,##0.0\);_(* &quot; - &quot;?_);_(@_)"/>
    <numFmt numFmtId="172" formatCode="_-* #,##0,,_);\(#,##0,,\)_-;_-* &quot;-&quot;??_-;_-@_-"/>
    <numFmt numFmtId="173" formatCode="[Color50]0%;[Red]\(0%\);&quot;-&quot;"/>
    <numFmt numFmtId="174" formatCode="_(* #,##0.00_);_(* \(#,##0.00\);_(* &quot;-&quot;??_);_(@_)"/>
    <numFmt numFmtId="175" formatCode="_-* #,##0.0_-;\-* #,##0.0_-;_-* &quot;-&quot;??_-;_-@_-"/>
    <numFmt numFmtId="176" formatCode="0.0"/>
    <numFmt numFmtId="177" formatCode="&quot;$&quot;#,##0.0"/>
    <numFmt numFmtId="178" formatCode="_-* #,##0_-;\-* #,##0_-;_-* &quot;-&quot;??_-;_-@_-"/>
    <numFmt numFmtId="179" formatCode="_-[$$-C09]* #,##0.0_-;\-[$$-C09]* #,##0.0_-;_-[$$-C09]* &quot;-&quot;??_-;_-@_-"/>
    <numFmt numFmtId="180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name val="Wingdings 3"/>
      <family val="1"/>
      <charset val="2"/>
    </font>
    <font>
      <sz val="8"/>
      <name val="Arial"/>
      <family val="2"/>
    </font>
    <font>
      <b/>
      <sz val="9"/>
      <color rgb="FFFA7D00"/>
      <name val="Calibri"/>
      <family val="2"/>
      <scheme val="minor"/>
    </font>
    <font>
      <sz val="8"/>
      <name val="Webdings"/>
      <family val="1"/>
      <charset val="2"/>
    </font>
    <font>
      <sz val="9"/>
      <color theme="1"/>
      <name val="Calibri"/>
      <family val="2"/>
      <scheme val="minor"/>
    </font>
    <font>
      <sz val="8"/>
      <color rgb="FF7F7F7F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sz val="16"/>
      <color theme="4"/>
      <name val="Cambria"/>
      <family val="2"/>
      <scheme val="major"/>
    </font>
    <font>
      <sz val="12"/>
      <color theme="4"/>
      <name val="Calibri"/>
      <family val="2"/>
      <scheme val="minor"/>
    </font>
    <font>
      <b/>
      <sz val="10"/>
      <color theme="5"/>
      <name val="Arial"/>
      <family val="2"/>
    </font>
    <font>
      <b/>
      <sz val="9"/>
      <color theme="5"/>
      <name val="Arial"/>
      <family val="2"/>
    </font>
    <font>
      <b/>
      <sz val="11"/>
      <color theme="3"/>
      <name val="Arial"/>
      <family val="2"/>
    </font>
    <font>
      <u/>
      <sz val="9"/>
      <color theme="10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Arial"/>
      <family val="2"/>
    </font>
    <font>
      <sz val="9.5"/>
      <name val="Arial"/>
      <family val="2"/>
    </font>
    <font>
      <b/>
      <sz val="9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5"/>
      <name val="Arial"/>
      <family val="2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8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E5F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theme="3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5" fillId="6" borderId="0" applyFill="0" applyProtection="0">
      <alignment horizontal="center"/>
    </xf>
    <xf numFmtId="165" fontId="6" fillId="0" borderId="4">
      <alignment horizontal="right" vertical="center"/>
      <protection locked="0"/>
    </xf>
    <xf numFmtId="0" fontId="7" fillId="3" borderId="1" applyNumberFormat="0" applyAlignment="0" applyProtection="0"/>
    <xf numFmtId="166" fontId="8" fillId="7" borderId="5">
      <alignment horizontal="center" vertical="center"/>
    </xf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NumberFormat="0" applyFill="0" applyAlignment="0"/>
    <xf numFmtId="0" fontId="10" fillId="0" borderId="0" applyNumberFormat="0" applyFill="0" applyBorder="0" applyAlignment="0" applyProtection="0"/>
    <xf numFmtId="170" fontId="11" fillId="0" borderId="6" applyFill="0" applyAlignment="0"/>
    <xf numFmtId="0" fontId="12" fillId="8" borderId="7">
      <alignment horizontal="centerContinuous"/>
    </xf>
    <xf numFmtId="0" fontId="13" fillId="0" borderId="8">
      <alignment horizontal="centerContinuous"/>
    </xf>
    <xf numFmtId="0" fontId="12" fillId="8" borderId="7">
      <alignment horizontal="centerContinuous"/>
    </xf>
    <xf numFmtId="0" fontId="13" fillId="0" borderId="9">
      <alignment horizontal="centerContinuous"/>
    </xf>
    <xf numFmtId="0" fontId="12" fillId="8" borderId="7">
      <alignment horizontal="centerContinuous"/>
    </xf>
    <xf numFmtId="0" fontId="13" fillId="0" borderId="10">
      <alignment horizontal="centerContinuous"/>
    </xf>
    <xf numFmtId="0" fontId="11" fillId="9" borderId="11" applyNumberFormat="0">
      <alignment wrapText="1"/>
    </xf>
    <xf numFmtId="0" fontId="14" fillId="0" borderId="0" applyNumberFormat="0" applyAlignment="0"/>
    <xf numFmtId="0" fontId="15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8" fillId="0" borderId="0" applyNumberFormat="0" applyFill="0" applyBorder="0" applyAlignment="0" applyProtection="0"/>
    <xf numFmtId="0" fontId="2" fillId="10" borderId="12">
      <alignment horizontal="centerContinuous"/>
    </xf>
    <xf numFmtId="0" fontId="2" fillId="10" borderId="13">
      <alignment horizontal="centerContinuous"/>
    </xf>
    <xf numFmtId="0" fontId="2" fillId="10" borderId="14">
      <alignment horizontal="centerContinuous"/>
    </xf>
    <xf numFmtId="0" fontId="19" fillId="0" borderId="0" applyNumberFormat="0" applyFill="0" applyBorder="0" applyAlignment="0" applyProtection="0"/>
    <xf numFmtId="0" fontId="20" fillId="2" borderId="1" applyNumberFormat="0" applyAlignment="0" applyProtection="0"/>
    <xf numFmtId="171" fontId="21" fillId="11" borderId="5" applyNumberFormat="0" applyProtection="0"/>
    <xf numFmtId="170" fontId="22" fillId="0" borderId="0"/>
    <xf numFmtId="0" fontId="23" fillId="0" borderId="0" applyFill="0"/>
    <xf numFmtId="172" fontId="1" fillId="0" borderId="0"/>
    <xf numFmtId="0" fontId="1" fillId="0" borderId="0"/>
    <xf numFmtId="173" fontId="9" fillId="0" borderId="0" applyFont="0" applyFill="0" applyBorder="0" applyAlignment="0" applyProtection="0"/>
    <xf numFmtId="0" fontId="11" fillId="10" borderId="0" applyNumberFormat="0" applyFill="0" applyAlignment="0">
      <alignment horizontal="centerContinuous" wrapText="1"/>
    </xf>
    <xf numFmtId="0" fontId="24" fillId="0" borderId="15" applyNumberFormat="0" applyFill="0"/>
    <xf numFmtId="0" fontId="24" fillId="0" borderId="0" applyNumberFormat="0" applyFill="0">
      <alignment wrapText="1"/>
    </xf>
    <xf numFmtId="172" fontId="25" fillId="0" borderId="16" applyNumberFormat="0" applyFill="0" applyAlignment="0"/>
    <xf numFmtId="0" fontId="12" fillId="10" borderId="17" applyNumberFormat="0">
      <alignment horizontal="centerContinuous" wrapText="1"/>
    </xf>
    <xf numFmtId="0" fontId="12" fillId="10" borderId="18" applyNumberFormat="0">
      <alignment wrapText="1"/>
    </xf>
    <xf numFmtId="0" fontId="26" fillId="0" borderId="0" applyNumberFormat="0" applyFill="0" applyBorder="0" applyAlignment="0" applyProtection="0"/>
    <xf numFmtId="0" fontId="27" fillId="12" borderId="2" applyNumberFormat="0" applyAlignment="0" applyProtection="0"/>
    <xf numFmtId="170" fontId="11" fillId="13" borderId="19"/>
    <xf numFmtId="17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49" fontId="3" fillId="5" borderId="3" xfId="0" applyNumberFormat="1" applyFont="1" applyFill="1" applyBorder="1" applyAlignment="1">
      <alignment horizontal="left" vertical="center" wrapText="1"/>
    </xf>
    <xf numFmtId="0" fontId="28" fillId="0" borderId="0" xfId="0" applyFont="1"/>
    <xf numFmtId="0" fontId="30" fillId="15" borderId="5" xfId="0" applyFont="1" applyFill="1" applyBorder="1" applyAlignment="1">
      <alignment horizontal="center" vertical="center" wrapText="1" readingOrder="1"/>
    </xf>
    <xf numFmtId="0" fontId="30" fillId="15" borderId="13" xfId="0" applyFont="1" applyFill="1" applyBorder="1" applyAlignment="1">
      <alignment horizontal="center" vertical="center" wrapText="1" readingOrder="1"/>
    </xf>
    <xf numFmtId="0" fontId="30" fillId="15" borderId="13" xfId="0" applyFont="1" applyFill="1" applyBorder="1" applyAlignment="1">
      <alignment horizontal="right" vertical="center" wrapText="1" indent="1" readingOrder="1"/>
    </xf>
    <xf numFmtId="176" fontId="0" fillId="0" borderId="5" xfId="0" applyNumberFormat="1" applyBorder="1" applyAlignment="1">
      <alignment horizontal="center"/>
    </xf>
    <xf numFmtId="0" fontId="31" fillId="11" borderId="5" xfId="0" applyFont="1" applyFill="1" applyBorder="1" applyAlignment="1">
      <alignment horizontal="left" vertical="top" wrapText="1" readingOrder="1"/>
    </xf>
    <xf numFmtId="0" fontId="31" fillId="11" borderId="5" xfId="0" applyFont="1" applyFill="1" applyBorder="1" applyAlignment="1">
      <alignment horizontal="center" vertical="top" wrapText="1" readingOrder="1"/>
    </xf>
    <xf numFmtId="0" fontId="31" fillId="11" borderId="5" xfId="0" applyFont="1" applyFill="1" applyBorder="1" applyAlignment="1">
      <alignment vertical="top" readingOrder="1"/>
    </xf>
    <xf numFmtId="9" fontId="31" fillId="11" borderId="5" xfId="1" applyFont="1" applyFill="1" applyBorder="1" applyAlignment="1">
      <alignment horizontal="center" vertical="top" wrapText="1" readingOrder="1"/>
    </xf>
    <xf numFmtId="0" fontId="31" fillId="11" borderId="5" xfId="0" applyFont="1" applyFill="1" applyBorder="1" applyAlignment="1">
      <alignment horizontal="left" vertical="top" readingOrder="1"/>
    </xf>
    <xf numFmtId="0" fontId="9" fillId="11" borderId="5" xfId="0" applyFont="1" applyFill="1" applyBorder="1" applyAlignment="1">
      <alignment vertical="top" wrapText="1" readingOrder="1"/>
    </xf>
    <xf numFmtId="0" fontId="9" fillId="11" borderId="5" xfId="0" applyFont="1" applyFill="1" applyBorder="1" applyAlignment="1">
      <alignment vertical="top" readingOrder="1"/>
    </xf>
    <xf numFmtId="176" fontId="0" fillId="0" borderId="5" xfId="0" applyNumberFormat="1" applyFill="1" applyBorder="1" applyAlignment="1">
      <alignment horizontal="center"/>
    </xf>
    <xf numFmtId="0" fontId="32" fillId="11" borderId="5" xfId="0" applyFont="1" applyFill="1" applyBorder="1" applyAlignment="1">
      <alignment horizontal="left" vertical="top" wrapText="1" readingOrder="1"/>
    </xf>
    <xf numFmtId="0" fontId="32" fillId="11" borderId="5" xfId="0" applyFont="1" applyFill="1" applyBorder="1" applyAlignment="1">
      <alignment horizontal="center" vertical="top" wrapText="1" readingOrder="1"/>
    </xf>
    <xf numFmtId="0" fontId="32" fillId="11" borderId="5" xfId="0" applyFont="1" applyFill="1" applyBorder="1" applyAlignment="1">
      <alignment vertical="top" readingOrder="1"/>
    </xf>
    <xf numFmtId="9" fontId="32" fillId="11" borderId="5" xfId="1" applyFont="1" applyFill="1" applyBorder="1" applyAlignment="1">
      <alignment horizontal="center" vertical="top" wrapText="1" readingOrder="1"/>
    </xf>
    <xf numFmtId="0" fontId="33" fillId="0" borderId="0" xfId="0" applyFont="1" applyBorder="1" applyAlignment="1">
      <alignment vertical="center" wrapText="1"/>
    </xf>
    <xf numFmtId="0" fontId="34" fillId="0" borderId="0" xfId="0" applyFont="1" applyAlignment="1">
      <alignment wrapText="1"/>
    </xf>
    <xf numFmtId="0" fontId="30" fillId="0" borderId="0" xfId="0" applyFont="1" applyBorder="1" applyAlignment="1">
      <alignment horizontal="center" vertical="top" wrapText="1" readingOrder="1"/>
    </xf>
    <xf numFmtId="0" fontId="9" fillId="0" borderId="0" xfId="0" applyFont="1"/>
    <xf numFmtId="0" fontId="0" fillId="0" borderId="0" xfId="0" applyAlignment="1">
      <alignment horizontal="right"/>
    </xf>
    <xf numFmtId="177" fontId="30" fillId="0" borderId="0" xfId="47" applyNumberFormat="1" applyFont="1" applyBorder="1" applyAlignment="1">
      <alignment horizontal="center" vertical="center" wrapText="1" readingOrder="1"/>
    </xf>
    <xf numFmtId="43" fontId="0" fillId="0" borderId="0" xfId="0" applyNumberFormat="1"/>
    <xf numFmtId="0" fontId="29" fillId="0" borderId="0" xfId="0" applyFont="1"/>
    <xf numFmtId="0" fontId="30" fillId="16" borderId="5" xfId="0" applyFont="1" applyFill="1" applyBorder="1" applyAlignment="1">
      <alignment horizontal="left" vertical="center" wrapText="1" readingOrder="1"/>
    </xf>
    <xf numFmtId="0" fontId="31" fillId="14" borderId="5" xfId="0" applyFont="1" applyFill="1" applyBorder="1" applyAlignment="1">
      <alignment horizontal="center" vertical="top" wrapText="1" readingOrder="1"/>
    </xf>
    <xf numFmtId="0" fontId="30" fillId="16" borderId="5" xfId="0" applyFont="1" applyFill="1" applyBorder="1" applyAlignment="1">
      <alignment vertical="center" wrapText="1" readingOrder="1"/>
    </xf>
    <xf numFmtId="177" fontId="0" fillId="0" borderId="0" xfId="1" applyNumberFormat="1" applyFont="1" applyFill="1" applyBorder="1" applyAlignment="1">
      <alignment horizontal="center"/>
    </xf>
    <xf numFmtId="177" fontId="37" fillId="0" borderId="0" xfId="47" applyNumberFormat="1" applyFont="1" applyBorder="1" applyAlignment="1">
      <alignment horizontal="center" vertical="center" wrapText="1" readingOrder="1"/>
    </xf>
    <xf numFmtId="177" fontId="29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2" fillId="12" borderId="0" xfId="0" applyFont="1" applyFill="1"/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wrapText="1"/>
    </xf>
    <xf numFmtId="176" fontId="0" fillId="0" borderId="0" xfId="0" applyNumberFormat="1" applyBorder="1" applyAlignment="1">
      <alignment horizontal="center"/>
    </xf>
    <xf numFmtId="179" fontId="0" fillId="0" borderId="0" xfId="47" applyNumberFormat="1" applyFont="1" applyAlignment="1">
      <alignment horizontal="center"/>
    </xf>
    <xf numFmtId="0" fontId="2" fillId="12" borderId="0" xfId="0" applyFont="1" applyFill="1" applyAlignment="1">
      <alignment horizontal="center" wrapText="1"/>
    </xf>
    <xf numFmtId="0" fontId="0" fillId="0" borderId="20" xfId="0" applyBorder="1"/>
    <xf numFmtId="179" fontId="0" fillId="0" borderId="20" xfId="47" applyNumberFormat="1" applyFont="1" applyBorder="1" applyAlignment="1">
      <alignment horizontal="center"/>
    </xf>
    <xf numFmtId="0" fontId="0" fillId="0" borderId="20" xfId="0" applyBorder="1" applyAlignment="1">
      <alignment horizontal="right"/>
    </xf>
    <xf numFmtId="0" fontId="29" fillId="18" borderId="23" xfId="0" applyFont="1" applyFill="1" applyBorder="1"/>
    <xf numFmtId="0" fontId="0" fillId="18" borderId="23" xfId="0" applyFill="1" applyBorder="1"/>
    <xf numFmtId="179" fontId="0" fillId="18" borderId="23" xfId="47" applyNumberFormat="1" applyFont="1" applyFill="1" applyBorder="1" applyAlignment="1">
      <alignment horizontal="center"/>
    </xf>
    <xf numFmtId="179" fontId="29" fillId="18" borderId="23" xfId="47" applyNumberFormat="1" applyFont="1" applyFill="1" applyBorder="1" applyAlignment="1">
      <alignment horizontal="center"/>
    </xf>
    <xf numFmtId="0" fontId="0" fillId="18" borderId="16" xfId="0" applyFill="1" applyBorder="1"/>
    <xf numFmtId="179" fontId="0" fillId="18" borderId="16" xfId="47" applyNumberFormat="1" applyFont="1" applyFill="1" applyBorder="1" applyAlignment="1">
      <alignment horizontal="center"/>
    </xf>
    <xf numFmtId="0" fontId="2" fillId="12" borderId="24" xfId="0" applyFont="1" applyFill="1" applyBorder="1"/>
    <xf numFmtId="0" fontId="36" fillId="12" borderId="25" xfId="0" applyFont="1" applyFill="1" applyBorder="1"/>
    <xf numFmtId="179" fontId="36" fillId="12" borderId="25" xfId="47" applyNumberFormat="1" applyFont="1" applyFill="1" applyBorder="1" applyAlignment="1">
      <alignment horizontal="center"/>
    </xf>
    <xf numFmtId="179" fontId="2" fillId="12" borderId="26" xfId="47" applyNumberFormat="1" applyFont="1" applyFill="1" applyBorder="1" applyAlignment="1">
      <alignment horizontal="center"/>
    </xf>
    <xf numFmtId="0" fontId="2" fillId="12" borderId="25" xfId="0" applyFont="1" applyFill="1" applyBorder="1"/>
    <xf numFmtId="9" fontId="2" fillId="12" borderId="26" xfId="1" applyFont="1" applyFill="1" applyBorder="1"/>
    <xf numFmtId="8" fontId="0" fillId="0" borderId="0" xfId="0" applyNumberFormat="1"/>
    <xf numFmtId="0" fontId="0" fillId="15" borderId="0" xfId="0" applyFill="1"/>
    <xf numFmtId="0" fontId="0" fillId="15" borderId="0" xfId="0" applyFill="1" applyAlignment="1">
      <alignment horizontal="right"/>
    </xf>
    <xf numFmtId="0" fontId="0" fillId="15" borderId="0" xfId="0" applyFill="1" applyAlignment="1">
      <alignment horizontal="center"/>
    </xf>
    <xf numFmtId="180" fontId="0" fillId="15" borderId="0" xfId="0" applyNumberFormat="1" applyFill="1" applyAlignment="1">
      <alignment horizontal="right"/>
    </xf>
    <xf numFmtId="10" fontId="0" fillId="15" borderId="0" xfId="1" applyNumberFormat="1" applyFont="1" applyFill="1"/>
    <xf numFmtId="178" fontId="3" fillId="4" borderId="3" xfId="46" applyNumberFormat="1" applyFont="1" applyFill="1" applyBorder="1" applyAlignment="1">
      <alignment horizontal="right" vertical="center" wrapText="1"/>
    </xf>
    <xf numFmtId="0" fontId="12" fillId="19" borderId="0" xfId="0" applyFont="1" applyFill="1" applyAlignment="1">
      <alignment horizontal="left" vertical="center"/>
    </xf>
    <xf numFmtId="0" fontId="12" fillId="19" borderId="0" xfId="0" applyFont="1" applyFill="1"/>
    <xf numFmtId="0" fontId="12" fillId="19" borderId="0" xfId="0" applyFont="1" applyFill="1" applyAlignment="1">
      <alignment horizontal="center"/>
    </xf>
    <xf numFmtId="0" fontId="11" fillId="13" borderId="0" xfId="0" applyFont="1" applyFill="1" applyAlignment="1">
      <alignment horizontal="left" vertical="center"/>
    </xf>
    <xf numFmtId="0" fontId="11" fillId="13" borderId="0" xfId="0" applyFont="1" applyFill="1"/>
    <xf numFmtId="0" fontId="22" fillId="13" borderId="0" xfId="0" applyFont="1" applyFill="1"/>
    <xf numFmtId="0" fontId="11" fillId="6" borderId="0" xfId="0" applyFont="1" applyFill="1" applyAlignment="1">
      <alignment horizontal="left" vertical="center"/>
    </xf>
    <xf numFmtId="0" fontId="11" fillId="6" borderId="0" xfId="0" applyFont="1" applyFill="1"/>
    <xf numFmtId="0" fontId="22" fillId="6" borderId="0" xfId="0" applyFont="1" applyFill="1"/>
    <xf numFmtId="49" fontId="38" fillId="6" borderId="20" xfId="0" applyNumberFormat="1" applyFont="1" applyFill="1" applyBorder="1" applyAlignment="1">
      <alignment horizontal="left" vertical="center"/>
    </xf>
    <xf numFmtId="49" fontId="38" fillId="6" borderId="20" xfId="0" applyNumberFormat="1" applyFont="1" applyFill="1" applyBorder="1" applyAlignment="1">
      <alignment horizontal="right" vertical="center" wrapText="1"/>
    </xf>
    <xf numFmtId="175" fontId="38" fillId="6" borderId="20" xfId="46" applyNumberFormat="1" applyFont="1" applyFill="1" applyBorder="1" applyAlignment="1">
      <alignment horizontal="right" vertical="center" wrapText="1"/>
    </xf>
    <xf numFmtId="49" fontId="39" fillId="6" borderId="0" xfId="0" applyNumberFormat="1" applyFont="1" applyFill="1" applyBorder="1" applyAlignment="1">
      <alignment horizontal="left" vertical="center"/>
    </xf>
    <xf numFmtId="49" fontId="39" fillId="6" borderId="0" xfId="0" applyNumberFormat="1" applyFont="1" applyFill="1" applyBorder="1" applyAlignment="1">
      <alignment horizontal="left" vertical="center" wrapText="1"/>
    </xf>
    <xf numFmtId="178" fontId="38" fillId="6" borderId="0" xfId="46" applyNumberFormat="1" applyFont="1" applyFill="1" applyBorder="1" applyAlignment="1">
      <alignment horizontal="right" vertical="center" wrapText="1"/>
    </xf>
    <xf numFmtId="49" fontId="38" fillId="6" borderId="0" xfId="0" applyNumberFormat="1" applyFont="1" applyFill="1" applyBorder="1" applyAlignment="1">
      <alignment horizontal="left" vertical="center"/>
    </xf>
    <xf numFmtId="49" fontId="38" fillId="6" borderId="0" xfId="0" applyNumberFormat="1" applyFont="1" applyFill="1" applyBorder="1" applyAlignment="1">
      <alignment horizontal="right" vertical="center" wrapText="1"/>
    </xf>
    <xf numFmtId="175" fontId="38" fillId="6" borderId="0" xfId="46" applyNumberFormat="1" applyFont="1" applyFill="1" applyBorder="1" applyAlignment="1">
      <alignment horizontal="right" vertical="center" wrapText="1"/>
    </xf>
    <xf numFmtId="49" fontId="40" fillId="13" borderId="29" xfId="0" applyNumberFormat="1" applyFont="1" applyFill="1" applyBorder="1" applyAlignment="1">
      <alignment horizontal="left" vertical="center"/>
    </xf>
    <xf numFmtId="49" fontId="34" fillId="13" borderId="27" xfId="0" applyNumberFormat="1" applyFont="1" applyFill="1" applyBorder="1" applyAlignment="1">
      <alignment horizontal="right" vertical="center" wrapText="1"/>
    </xf>
    <xf numFmtId="175" fontId="40" fillId="13" borderId="27" xfId="46" applyNumberFormat="1" applyFont="1" applyFill="1" applyBorder="1" applyAlignment="1">
      <alignment horizontal="right" vertical="center" wrapText="1"/>
    </xf>
    <xf numFmtId="175" fontId="40" fillId="13" borderId="28" xfId="46" applyNumberFormat="1" applyFont="1" applyFill="1" applyBorder="1" applyAlignment="1">
      <alignment horizontal="right" vertical="center" wrapText="1"/>
    </xf>
    <xf numFmtId="176" fontId="11" fillId="6" borderId="30" xfId="0" applyNumberFormat="1" applyFont="1" applyFill="1" applyBorder="1"/>
    <xf numFmtId="0" fontId="22" fillId="6" borderId="0" xfId="0" applyFont="1" applyFill="1" applyAlignment="1">
      <alignment horizontal="left"/>
    </xf>
    <xf numFmtId="0" fontId="40" fillId="13" borderId="0" xfId="0" applyFont="1" applyFill="1" applyAlignment="1">
      <alignment horizontal="left" vertical="center"/>
    </xf>
    <xf numFmtId="0" fontId="40" fillId="13" borderId="0" xfId="0" applyFont="1" applyFill="1"/>
    <xf numFmtId="49" fontId="38" fillId="6" borderId="0" xfId="0" applyNumberFormat="1" applyFont="1" applyFill="1" applyBorder="1" applyAlignment="1">
      <alignment horizontal="left" vertical="center" wrapText="1"/>
    </xf>
    <xf numFmtId="49" fontId="40" fillId="13" borderId="27" xfId="0" applyNumberFormat="1" applyFont="1" applyFill="1" applyBorder="1" applyAlignment="1">
      <alignment horizontal="right" vertical="center" wrapText="1"/>
    </xf>
    <xf numFmtId="0" fontId="12" fillId="19" borderId="0" xfId="0" applyFont="1" applyFill="1" applyAlignment="1">
      <alignment horizontal="center"/>
    </xf>
    <xf numFmtId="176" fontId="11" fillId="6" borderId="0" xfId="0" applyNumberFormat="1" applyFont="1" applyFill="1" applyBorder="1"/>
    <xf numFmtId="176" fontId="2" fillId="12" borderId="12" xfId="0" applyNumberFormat="1" applyFont="1" applyFill="1" applyBorder="1"/>
    <xf numFmtId="0" fontId="29" fillId="6" borderId="0" xfId="0" applyFont="1" applyFill="1"/>
    <xf numFmtId="0" fontId="0" fillId="6" borderId="0" xfId="0" applyFill="1"/>
    <xf numFmtId="0" fontId="0" fillId="6" borderId="13" xfId="0" applyFill="1" applyBorder="1"/>
    <xf numFmtId="176" fontId="0" fillId="6" borderId="13" xfId="0" applyNumberFormat="1" applyFill="1" applyBorder="1"/>
    <xf numFmtId="0" fontId="0" fillId="6" borderId="22" xfId="0" applyFill="1" applyBorder="1" applyAlignment="1"/>
    <xf numFmtId="0" fontId="0" fillId="6" borderId="22" xfId="0" applyFill="1" applyBorder="1" applyAlignment="1">
      <alignment wrapText="1"/>
    </xf>
    <xf numFmtId="176" fontId="0" fillId="6" borderId="0" xfId="0" applyNumberFormat="1" applyFill="1"/>
    <xf numFmtId="176" fontId="29" fillId="6" borderId="0" xfId="0" applyNumberFormat="1" applyFont="1" applyFill="1"/>
    <xf numFmtId="0" fontId="28" fillId="14" borderId="0" xfId="0" applyFont="1" applyFill="1" applyAlignment="1">
      <alignment wrapText="1"/>
    </xf>
    <xf numFmtId="176" fontId="35" fillId="6" borderId="0" xfId="0" applyNumberFormat="1" applyFont="1" applyFill="1"/>
    <xf numFmtId="0" fontId="28" fillId="6" borderId="0" xfId="0" applyFont="1" applyFill="1"/>
    <xf numFmtId="0" fontId="0" fillId="0" borderId="0" xfId="0" applyAlignment="1">
      <alignment wrapText="1"/>
    </xf>
    <xf numFmtId="0" fontId="2" fillId="12" borderId="21" xfId="0" applyFont="1" applyFill="1" applyBorder="1" applyAlignment="1">
      <alignment horizontal="center" wrapText="1"/>
    </xf>
    <xf numFmtId="0" fontId="2" fillId="12" borderId="13" xfId="0" applyFont="1" applyFill="1" applyBorder="1" applyAlignment="1">
      <alignment horizontal="center" wrapText="1"/>
    </xf>
    <xf numFmtId="0" fontId="29" fillId="17" borderId="0" xfId="0" applyFont="1" applyFill="1" applyAlignment="1">
      <alignment horizontal="center"/>
    </xf>
    <xf numFmtId="0" fontId="2" fillId="12" borderId="22" xfId="0" applyFont="1" applyFill="1" applyBorder="1" applyAlignment="1">
      <alignment horizontal="center" wrapText="1"/>
    </xf>
    <xf numFmtId="0" fontId="12" fillId="19" borderId="0" xfId="0" applyFont="1" applyFill="1" applyAlignment="1">
      <alignment horizontal="center"/>
    </xf>
  </cellXfs>
  <cellStyles count="48">
    <cellStyle name="          _x000d__x000a_shell=progman.exe_x000d__x000a_m" xfId="2"/>
    <cellStyle name="Arrows" xfId="3"/>
    <cellStyle name="Assumptions Right Number" xfId="4"/>
    <cellStyle name="Calculation 2" xfId="5"/>
    <cellStyle name="Check Blob" xfId="6"/>
    <cellStyle name="Comma" xfId="46" builtinId="3"/>
    <cellStyle name="Comma 2 2" xfId="44"/>
    <cellStyle name="Comma Grn Red" xfId="7"/>
    <cellStyle name="Comma Grn Red 2" xfId="8"/>
    <cellStyle name="Currency" xfId="47" builtinId="4"/>
    <cellStyle name="Default" xfId="9"/>
    <cellStyle name="Explanatory Text 2" xfId="10"/>
    <cellStyle name="Grand Total" xfId="11"/>
    <cellStyle name="Head Dot high" xfId="12"/>
    <cellStyle name="Head Dot high 2" xfId="13"/>
    <cellStyle name="Head Dot Low" xfId="14"/>
    <cellStyle name="Head Dot Low 2" xfId="15"/>
    <cellStyle name="Head Dot Mid" xfId="16"/>
    <cellStyle name="Head Dot Mid 2" xfId="17"/>
    <cellStyle name="Header Shaded" xfId="18"/>
    <cellStyle name="Heading (Large)" xfId="19"/>
    <cellStyle name="Heading (Small)" xfId="20"/>
    <cellStyle name="Heading 2 2" xfId="21"/>
    <cellStyle name="Heading 3 2" xfId="22"/>
    <cellStyle name="Heading 4 2" xfId="23"/>
    <cellStyle name="Head'Low" xfId="24"/>
    <cellStyle name="Head'Mid" xfId="25"/>
    <cellStyle name="Head'Up" xfId="26"/>
    <cellStyle name="Hyperlink 2" xfId="27"/>
    <cellStyle name="Input 2" xfId="28"/>
    <cellStyle name="Input Cell" xfId="29"/>
    <cellStyle name="Normal" xfId="0" builtinId="0"/>
    <cellStyle name="Normal 2" xfId="30"/>
    <cellStyle name="Normal 2 3" xfId="31"/>
    <cellStyle name="Normal 3" xfId="32"/>
    <cellStyle name="Normal 4" xfId="33"/>
    <cellStyle name="P'cent Geen Red" xfId="34"/>
    <cellStyle name="Percent" xfId="1" builtinId="5"/>
    <cellStyle name="Percent 2 2" xfId="45"/>
    <cellStyle name="Sub Header" xfId="35"/>
    <cellStyle name="Sub Heading" xfId="36"/>
    <cellStyle name="Sub Heading (No Underline)" xfId="37"/>
    <cellStyle name="Subtotal" xfId="38"/>
    <cellStyle name="Table Heading (Centre Across)" xfId="39"/>
    <cellStyle name="Table Heading (Lower)" xfId="40"/>
    <cellStyle name="Title 2" xfId="41"/>
    <cellStyle name="Total 2" xfId="42"/>
    <cellStyle name="Totals" xfId="43"/>
  </cellStyles>
  <dxfs count="0"/>
  <tableStyles count="0" defaultTableStyle="TableStyleMedium2" defaultPivotStyle="PivotStyleLight16"/>
  <colors>
    <mruColors>
      <color rgb="FF0065A6"/>
      <color rgb="FFC3DCF2"/>
      <color rgb="FF209AD2"/>
      <color rgb="FF132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408914</xdr:colOff>
      <xdr:row>40</xdr:row>
      <xdr:rowOff>160990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85714" cy="7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48267/AppData/Local/Temp/TM1EC0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ver page"/>
      <sheetName val="Executive summary"/>
      <sheetName val="Totex"/>
      <sheetName val="Totex phasing"/>
      <sheetName val="FTE branch profile"/>
      <sheetName val="Transformation initiatives"/>
      <sheetName val="Risks and opportunities"/>
      <sheetName val="End page"/>
      <sheetName val="Optional&gt;"/>
      <sheetName val="Executive summary any"/>
      <sheetName val="Totex any"/>
      <sheetName val="Maintenance"/>
      <sheetName val="IOs"/>
      <sheetName val="FTE Group Slide"/>
      <sheetName val="Detail by Branch AG1"/>
      <sheetName val="Detail by Branch MG1"/>
      <sheetName val="FTE branch detail"/>
      <sheetName val="Integrity Checks"/>
      <sheetName val="Template Sheet"/>
      <sheetName val="SS"/>
      <sheetName val="Backup"/>
      <sheetName val="Sheet2"/>
      <sheetName val="Sheet3"/>
    </sheetNames>
    <sheetDataSet>
      <sheetData sheetId="0">
        <row r="20">
          <cell r="O20" t="str">
            <v>Ausgrid Generic Model</v>
          </cell>
        </row>
        <row r="24">
          <cell r="O24" t="str">
            <v>July</v>
          </cell>
        </row>
        <row r="26">
          <cell r="O26">
            <v>43677</v>
          </cell>
        </row>
        <row r="43">
          <cell r="O43" t="str">
            <v>January</v>
          </cell>
        </row>
        <row r="44">
          <cell r="O44" t="str">
            <v>February</v>
          </cell>
        </row>
        <row r="45">
          <cell r="O45" t="str">
            <v>March</v>
          </cell>
        </row>
        <row r="46">
          <cell r="O46" t="str">
            <v>April</v>
          </cell>
        </row>
        <row r="47">
          <cell r="O47" t="str">
            <v>May</v>
          </cell>
        </row>
        <row r="48">
          <cell r="O48" t="str">
            <v>June</v>
          </cell>
        </row>
        <row r="49">
          <cell r="O49" t="str">
            <v>July</v>
          </cell>
        </row>
        <row r="50">
          <cell r="O50" t="str">
            <v>August</v>
          </cell>
        </row>
        <row r="51">
          <cell r="O51" t="str">
            <v>September</v>
          </cell>
        </row>
        <row r="52">
          <cell r="O52" t="str">
            <v>October</v>
          </cell>
        </row>
        <row r="53">
          <cell r="O53" t="str">
            <v>November</v>
          </cell>
        </row>
        <row r="54">
          <cell r="O54" t="str">
            <v>December</v>
          </cell>
        </row>
        <row r="65">
          <cell r="O65" t="str">
            <v>MG1 - Ausgrid (Management Reporting)</v>
          </cell>
        </row>
        <row r="66">
          <cell r="O66" t="str">
            <v>MPCCORP - Corporate</v>
          </cell>
        </row>
        <row r="67">
          <cell r="O67" t="str">
            <v>MPCPS - People &amp; Culture</v>
          </cell>
        </row>
        <row r="68">
          <cell r="O68" t="str">
            <v>MPCCTP - Career Transition Program Operations</v>
          </cell>
        </row>
        <row r="69">
          <cell r="O69" t="str">
            <v>MPCCTPA - Career Transition Program Operations</v>
          </cell>
        </row>
        <row r="77">
          <cell r="O77" t="str">
            <v>MG1 - Ausgrid (Management Reporting)</v>
          </cell>
        </row>
        <row r="78">
          <cell r="O78" t="str">
            <v>MPCCORP - Corporate</v>
          </cell>
        </row>
        <row r="79">
          <cell r="O79" t="str">
            <v>MPCOCEO - Office of the CEO</v>
          </cell>
        </row>
        <row r="80">
          <cell r="O80" t="str">
            <v>MPCFADJ - Fianncial Adjustments</v>
          </cell>
        </row>
      </sheetData>
      <sheetData sheetId="1"/>
      <sheetData sheetId="2">
        <row r="46">
          <cell r="M46" t="str">
            <v>Jun YTD</v>
          </cell>
        </row>
        <row r="47">
          <cell r="M47" t="str">
            <v>MG1 - Ausgrid (Management Reporting)</v>
          </cell>
        </row>
        <row r="48">
          <cell r="M48" t="str">
            <v>Budget</v>
          </cell>
        </row>
        <row r="49">
          <cell r="M49" t="str">
            <v>2019</v>
          </cell>
        </row>
        <row r="50">
          <cell r="M50" t="str">
            <v>Actual</v>
          </cell>
        </row>
        <row r="51">
          <cell r="M51" t="str">
            <v>2018</v>
          </cell>
        </row>
        <row r="52">
          <cell r="M52" t="str">
            <v>Thousands</v>
          </cell>
        </row>
        <row r="53">
          <cell r="M53" t="str">
            <v>Profit and Loss</v>
          </cell>
        </row>
        <row r="54">
          <cell r="M54" t="str">
            <v>Ausgrid - Total</v>
          </cell>
        </row>
      </sheetData>
      <sheetData sheetId="3"/>
      <sheetData sheetId="4">
        <row r="53">
          <cell r="AD53" t="str">
            <v>Jul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8">
          <cell r="U18">
            <v>18</v>
          </cell>
        </row>
        <row r="24">
          <cell r="N24" t="str">
            <v>Setup</v>
          </cell>
        </row>
        <row r="25">
          <cell r="N25" t="str">
            <v>Cover page</v>
          </cell>
        </row>
        <row r="26">
          <cell r="N26" t="str">
            <v>Executive summary</v>
          </cell>
        </row>
        <row r="27">
          <cell r="N27" t="str">
            <v>Totex</v>
          </cell>
        </row>
        <row r="28">
          <cell r="N28" t="str">
            <v>Totex phasing</v>
          </cell>
        </row>
        <row r="29">
          <cell r="N29" t="str">
            <v>FTE branch profile</v>
          </cell>
        </row>
        <row r="30">
          <cell r="N30" t="str">
            <v>Transformation initiatives</v>
          </cell>
        </row>
        <row r="31">
          <cell r="N31" t="str">
            <v>Risks and opportunities</v>
          </cell>
        </row>
        <row r="32">
          <cell r="N32" t="str">
            <v>End page</v>
          </cell>
        </row>
        <row r="33">
          <cell r="N33" t="str">
            <v>Optional&gt;</v>
          </cell>
        </row>
        <row r="34">
          <cell r="N34" t="str">
            <v>Totex any</v>
          </cell>
        </row>
        <row r="35">
          <cell r="N35" t="str">
            <v>Executive summary any</v>
          </cell>
        </row>
        <row r="36">
          <cell r="N36" t="str">
            <v>Maintenance</v>
          </cell>
        </row>
        <row r="37">
          <cell r="N37" t="str">
            <v>IOs</v>
          </cell>
        </row>
        <row r="38">
          <cell r="N38" t="str">
            <v>FTE branch detail</v>
          </cell>
        </row>
        <row r="39">
          <cell r="N39" t="str">
            <v>Integrity Checks</v>
          </cell>
        </row>
        <row r="40">
          <cell r="N40" t="str">
            <v>Template Sheet</v>
          </cell>
        </row>
        <row r="41">
          <cell r="N41" t="str">
            <v>SS</v>
          </cell>
        </row>
        <row r="42">
          <cell r="N42" t="str">
            <v>Backup</v>
          </cell>
        </row>
        <row r="43">
          <cell r="N43" t="str">
            <v>Sheet2</v>
          </cell>
        </row>
        <row r="44">
          <cell r="N44" t="str">
            <v>Sheet3</v>
          </cell>
        </row>
        <row r="45">
          <cell r="N45" t="str">
            <v>No Sheet</v>
          </cell>
        </row>
        <row r="46">
          <cell r="N46" t="str">
            <v>No Sheet</v>
          </cell>
        </row>
        <row r="47">
          <cell r="N47" t="str">
            <v>No Sheet</v>
          </cell>
        </row>
        <row r="48">
          <cell r="N48" t="str">
            <v>No Sheet</v>
          </cell>
        </row>
        <row r="49">
          <cell r="N49" t="str">
            <v>No Sheet</v>
          </cell>
        </row>
        <row r="50">
          <cell r="N50" t="str">
            <v>No Sheet</v>
          </cell>
        </row>
        <row r="51">
          <cell r="N51" t="str">
            <v>No Sheet</v>
          </cell>
        </row>
        <row r="52">
          <cell r="N52" t="str">
            <v>No Sheet</v>
          </cell>
        </row>
        <row r="53">
          <cell r="N53" t="str">
            <v>No Sheet</v>
          </cell>
        </row>
        <row r="54">
          <cell r="N54" t="str">
            <v>No Sheet</v>
          </cell>
        </row>
        <row r="55">
          <cell r="N55" t="str">
            <v>No Sheet</v>
          </cell>
        </row>
        <row r="56">
          <cell r="N56" t="str">
            <v>No Sheet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I27"/>
  <sheetViews>
    <sheetView workbookViewId="0">
      <selection activeCell="G24" sqref="G24"/>
    </sheetView>
  </sheetViews>
  <sheetFormatPr defaultRowHeight="14.4" x14ac:dyDescent="0.3"/>
  <cols>
    <col min="1" max="1" width="16.77734375" customWidth="1"/>
    <col min="2" max="2" width="51.109375" customWidth="1"/>
    <col min="3" max="3" width="11.88671875" customWidth="1"/>
    <col min="4" max="4" width="76.109375" customWidth="1"/>
    <col min="5" max="7" width="20.77734375" customWidth="1"/>
    <col min="8" max="8" width="59" bestFit="1" customWidth="1"/>
    <col min="9" max="9" width="13.21875" bestFit="1" customWidth="1"/>
  </cols>
  <sheetData>
    <row r="1" spans="1:9" ht="43.2" x14ac:dyDescent="0.3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4" t="s">
        <v>111</v>
      </c>
      <c r="G1" s="4" t="s">
        <v>125</v>
      </c>
      <c r="H1" s="5"/>
      <c r="I1" s="4" t="s">
        <v>181</v>
      </c>
    </row>
    <row r="2" spans="1:9" x14ac:dyDescent="0.3">
      <c r="A2" s="29" t="s">
        <v>14</v>
      </c>
      <c r="B2" s="7" t="s">
        <v>15</v>
      </c>
      <c r="C2" s="8">
        <v>6.7</v>
      </c>
      <c r="D2" s="9" t="s">
        <v>16</v>
      </c>
      <c r="E2" s="10">
        <v>0.2</v>
      </c>
      <c r="F2" s="14">
        <f t="shared" ref="F2:F21" si="0">+C2*E2</f>
        <v>1.34</v>
      </c>
      <c r="G2" s="38" t="s">
        <v>126</v>
      </c>
      <c r="H2" t="s">
        <v>17</v>
      </c>
      <c r="I2" t="s">
        <v>14</v>
      </c>
    </row>
    <row r="3" spans="1:9" x14ac:dyDescent="0.3">
      <c r="A3" s="29" t="s">
        <v>14</v>
      </c>
      <c r="B3" s="7" t="s">
        <v>18</v>
      </c>
      <c r="C3" s="8">
        <v>2.5</v>
      </c>
      <c r="D3" s="11" t="s">
        <v>19</v>
      </c>
      <c r="E3" s="10">
        <v>0.1</v>
      </c>
      <c r="F3" s="14">
        <f t="shared" si="0"/>
        <v>0.25</v>
      </c>
      <c r="G3" s="38" t="s">
        <v>126</v>
      </c>
      <c r="H3" t="s">
        <v>20</v>
      </c>
      <c r="I3" t="s">
        <v>14</v>
      </c>
    </row>
    <row r="4" spans="1:9" ht="48" x14ac:dyDescent="0.3">
      <c r="A4" s="29" t="s">
        <v>14</v>
      </c>
      <c r="B4" s="7" t="s">
        <v>21</v>
      </c>
      <c r="C4" s="8">
        <v>2.5</v>
      </c>
      <c r="D4" s="12" t="s">
        <v>22</v>
      </c>
      <c r="E4" s="10">
        <v>0.3</v>
      </c>
      <c r="F4" s="14">
        <f t="shared" si="0"/>
        <v>0.75</v>
      </c>
      <c r="G4" s="38" t="s">
        <v>126</v>
      </c>
      <c r="H4" t="s">
        <v>23</v>
      </c>
      <c r="I4" t="s">
        <v>14</v>
      </c>
    </row>
    <row r="5" spans="1:9" ht="24" x14ac:dyDescent="0.3">
      <c r="A5" s="29" t="s">
        <v>14</v>
      </c>
      <c r="B5" s="7" t="s">
        <v>24</v>
      </c>
      <c r="C5" s="8">
        <v>1.2</v>
      </c>
      <c r="D5" s="12" t="s">
        <v>25</v>
      </c>
      <c r="E5" s="10">
        <v>0.8</v>
      </c>
      <c r="F5" s="14">
        <f t="shared" si="0"/>
        <v>0.96</v>
      </c>
      <c r="G5" s="38" t="s">
        <v>126</v>
      </c>
      <c r="H5" t="s">
        <v>26</v>
      </c>
      <c r="I5" t="s">
        <v>14</v>
      </c>
    </row>
    <row r="6" spans="1:9" x14ac:dyDescent="0.3">
      <c r="A6" s="29" t="s">
        <v>14</v>
      </c>
      <c r="B6" s="7" t="s">
        <v>27</v>
      </c>
      <c r="C6" s="8">
        <v>0.7</v>
      </c>
      <c r="D6" s="13" t="s">
        <v>28</v>
      </c>
      <c r="E6" s="10">
        <v>0.5</v>
      </c>
      <c r="F6" s="14">
        <f t="shared" si="0"/>
        <v>0.35</v>
      </c>
      <c r="G6" s="38" t="s">
        <v>126</v>
      </c>
      <c r="H6" t="s">
        <v>29</v>
      </c>
      <c r="I6" t="s">
        <v>14</v>
      </c>
    </row>
    <row r="7" spans="1:9" ht="24" x14ac:dyDescent="0.3">
      <c r="A7" s="29" t="s">
        <v>14</v>
      </c>
      <c r="B7" s="7" t="s">
        <v>30</v>
      </c>
      <c r="C7" s="8">
        <v>2.4</v>
      </c>
      <c r="D7" s="12" t="s">
        <v>31</v>
      </c>
      <c r="E7" s="10">
        <v>0.5</v>
      </c>
      <c r="F7" s="14">
        <f t="shared" si="0"/>
        <v>1.2</v>
      </c>
      <c r="G7" s="38" t="s">
        <v>126</v>
      </c>
      <c r="H7" t="s">
        <v>32</v>
      </c>
      <c r="I7" t="s">
        <v>14</v>
      </c>
    </row>
    <row r="8" spans="1:9" ht="24" customHeight="1" x14ac:dyDescent="0.3">
      <c r="A8" s="29" t="s">
        <v>33</v>
      </c>
      <c r="B8" s="7" t="s">
        <v>34</v>
      </c>
      <c r="C8" s="8">
        <v>4.5999999999999996</v>
      </c>
      <c r="D8" s="12" t="s">
        <v>35</v>
      </c>
      <c r="E8" s="10">
        <v>0.2</v>
      </c>
      <c r="F8" s="14">
        <f t="shared" si="0"/>
        <v>0.91999999999999993</v>
      </c>
      <c r="G8" s="38" t="s">
        <v>126</v>
      </c>
      <c r="H8" t="s">
        <v>113</v>
      </c>
      <c r="I8" t="s">
        <v>113</v>
      </c>
    </row>
    <row r="9" spans="1:9" ht="43.2" x14ac:dyDescent="0.3">
      <c r="A9" s="29" t="s">
        <v>33</v>
      </c>
      <c r="B9" s="7" t="s">
        <v>39</v>
      </c>
      <c r="C9" s="8">
        <v>10.8</v>
      </c>
      <c r="D9" s="13" t="s">
        <v>40</v>
      </c>
      <c r="E9" s="10">
        <v>0.1</v>
      </c>
      <c r="F9" s="14">
        <f t="shared" si="0"/>
        <v>1.08</v>
      </c>
      <c r="G9" s="38" t="s">
        <v>126</v>
      </c>
      <c r="H9" t="s">
        <v>41</v>
      </c>
      <c r="I9" t="s">
        <v>38</v>
      </c>
    </row>
    <row r="10" spans="1:9" ht="43.2" x14ac:dyDescent="0.3">
      <c r="A10" s="29" t="s">
        <v>33</v>
      </c>
      <c r="B10" s="7" t="s">
        <v>42</v>
      </c>
      <c r="C10" s="8">
        <v>0.4</v>
      </c>
      <c r="D10" s="12" t="s">
        <v>43</v>
      </c>
      <c r="E10" s="10">
        <v>0.25</v>
      </c>
      <c r="F10" s="14">
        <f t="shared" si="0"/>
        <v>0.1</v>
      </c>
      <c r="G10" s="38" t="s">
        <v>126</v>
      </c>
      <c r="H10" t="s">
        <v>44</v>
      </c>
      <c r="I10" t="s">
        <v>38</v>
      </c>
    </row>
    <row r="11" spans="1:9" x14ac:dyDescent="0.3">
      <c r="A11" s="29" t="s">
        <v>45</v>
      </c>
      <c r="B11" s="7" t="s">
        <v>46</v>
      </c>
      <c r="C11" s="8">
        <v>1.2</v>
      </c>
      <c r="D11" s="12" t="s">
        <v>47</v>
      </c>
      <c r="E11" s="10">
        <v>0.8</v>
      </c>
      <c r="F11" s="14">
        <f t="shared" si="0"/>
        <v>0.96</v>
      </c>
      <c r="G11" s="38" t="s">
        <v>122</v>
      </c>
      <c r="H11" t="s">
        <v>48</v>
      </c>
      <c r="I11" t="s">
        <v>45</v>
      </c>
    </row>
    <row r="12" spans="1:9" ht="36" customHeight="1" x14ac:dyDescent="0.3">
      <c r="A12" s="29" t="s">
        <v>45</v>
      </c>
      <c r="B12" s="7" t="s">
        <v>49</v>
      </c>
      <c r="C12" s="8">
        <v>2.2000000000000002</v>
      </c>
      <c r="D12" s="12" t="s">
        <v>50</v>
      </c>
      <c r="E12" s="10">
        <v>0.5</v>
      </c>
      <c r="F12" s="14">
        <f t="shared" si="0"/>
        <v>1.1000000000000001</v>
      </c>
      <c r="G12" s="38" t="s">
        <v>122</v>
      </c>
      <c r="H12" t="s">
        <v>51</v>
      </c>
      <c r="I12" t="s">
        <v>45</v>
      </c>
    </row>
    <row r="13" spans="1:9" x14ac:dyDescent="0.3">
      <c r="A13" s="29" t="s">
        <v>52</v>
      </c>
      <c r="B13" s="15" t="s">
        <v>53</v>
      </c>
      <c r="C13" s="16">
        <v>1.3</v>
      </c>
      <c r="D13" s="17"/>
      <c r="E13" s="18">
        <v>0.08</v>
      </c>
      <c r="F13" s="14">
        <f t="shared" si="0"/>
        <v>0.10400000000000001</v>
      </c>
      <c r="G13" s="38" t="s">
        <v>126</v>
      </c>
      <c r="H13" t="s">
        <v>54</v>
      </c>
      <c r="I13" t="s">
        <v>52</v>
      </c>
    </row>
    <row r="14" spans="1:9" x14ac:dyDescent="0.3">
      <c r="A14" s="29" t="s">
        <v>52</v>
      </c>
      <c r="B14" s="7" t="s">
        <v>55</v>
      </c>
      <c r="C14" s="8">
        <v>0.6</v>
      </c>
      <c r="D14" s="12" t="s">
        <v>56</v>
      </c>
      <c r="E14" s="10">
        <v>0.34</v>
      </c>
      <c r="F14" s="14">
        <f t="shared" si="0"/>
        <v>0.20400000000000001</v>
      </c>
      <c r="G14" s="38" t="s">
        <v>126</v>
      </c>
      <c r="H14" t="s">
        <v>54</v>
      </c>
      <c r="I14" t="s">
        <v>52</v>
      </c>
    </row>
    <row r="15" spans="1:9" x14ac:dyDescent="0.3">
      <c r="A15" s="29" t="s">
        <v>52</v>
      </c>
      <c r="B15" s="7" t="s">
        <v>60</v>
      </c>
      <c r="C15" s="8">
        <v>0.6</v>
      </c>
      <c r="D15" s="13" t="s">
        <v>61</v>
      </c>
      <c r="E15" s="10">
        <v>0.34</v>
      </c>
      <c r="F15" s="14">
        <f t="shared" si="0"/>
        <v>0.20400000000000001</v>
      </c>
      <c r="G15" s="38" t="s">
        <v>126</v>
      </c>
      <c r="H15" t="s">
        <v>54</v>
      </c>
      <c r="I15" t="s">
        <v>52</v>
      </c>
    </row>
    <row r="16" spans="1:9" x14ac:dyDescent="0.3">
      <c r="A16" s="29" t="s">
        <v>52</v>
      </c>
      <c r="B16" s="7" t="s">
        <v>62</v>
      </c>
      <c r="C16" s="8">
        <v>0.5</v>
      </c>
      <c r="D16" s="13" t="s">
        <v>63</v>
      </c>
      <c r="E16" s="10">
        <v>1</v>
      </c>
      <c r="F16" s="14">
        <f t="shared" si="0"/>
        <v>0.5</v>
      </c>
      <c r="G16" s="38" t="s">
        <v>126</v>
      </c>
      <c r="H16" t="s">
        <v>58</v>
      </c>
      <c r="I16" t="s">
        <v>52</v>
      </c>
    </row>
    <row r="17" spans="1:9" x14ac:dyDescent="0.3">
      <c r="A17" s="29" t="s">
        <v>64</v>
      </c>
      <c r="B17" s="7" t="s">
        <v>65</v>
      </c>
      <c r="C17" s="8">
        <v>0.5</v>
      </c>
      <c r="D17" s="13" t="s">
        <v>61</v>
      </c>
      <c r="E17" s="10">
        <v>0.2</v>
      </c>
      <c r="F17" s="14">
        <f t="shared" si="0"/>
        <v>0.1</v>
      </c>
      <c r="G17" s="38" t="s">
        <v>126</v>
      </c>
      <c r="H17" t="s">
        <v>54</v>
      </c>
      <c r="I17" t="s">
        <v>66</v>
      </c>
    </row>
    <row r="18" spans="1:9" ht="24" x14ac:dyDescent="0.3">
      <c r="A18" s="29" t="s">
        <v>64</v>
      </c>
      <c r="B18" s="7" t="s">
        <v>67</v>
      </c>
      <c r="C18" s="8">
        <v>0.4</v>
      </c>
      <c r="D18" s="12" t="s">
        <v>68</v>
      </c>
      <c r="E18" s="10">
        <v>0.5</v>
      </c>
      <c r="F18" s="14">
        <f t="shared" si="0"/>
        <v>0.2</v>
      </c>
      <c r="G18" s="38" t="s">
        <v>126</v>
      </c>
      <c r="H18" t="s">
        <v>69</v>
      </c>
      <c r="I18" t="s">
        <v>66</v>
      </c>
    </row>
    <row r="19" spans="1:9" ht="24" x14ac:dyDescent="0.3">
      <c r="A19" s="27" t="s">
        <v>70</v>
      </c>
      <c r="B19" s="7" t="s">
        <v>71</v>
      </c>
      <c r="C19" s="8">
        <v>0.6</v>
      </c>
      <c r="D19" s="12" t="s">
        <v>72</v>
      </c>
      <c r="E19" s="10">
        <v>0.34</v>
      </c>
      <c r="F19" s="14">
        <f t="shared" si="0"/>
        <v>0.20400000000000001</v>
      </c>
      <c r="G19" s="38" t="s">
        <v>126</v>
      </c>
      <c r="H19" t="s">
        <v>54</v>
      </c>
      <c r="I19" t="s">
        <v>70</v>
      </c>
    </row>
    <row r="20" spans="1:9" x14ac:dyDescent="0.3">
      <c r="A20" s="29" t="s">
        <v>73</v>
      </c>
      <c r="B20" s="7" t="s">
        <v>74</v>
      </c>
      <c r="C20" s="8">
        <v>12.8</v>
      </c>
      <c r="D20" s="13" t="s">
        <v>75</v>
      </c>
      <c r="E20" s="10">
        <v>0.2</v>
      </c>
      <c r="F20" s="14">
        <f t="shared" si="0"/>
        <v>2.5600000000000005</v>
      </c>
      <c r="G20" s="38" t="s">
        <v>126</v>
      </c>
      <c r="H20" t="s">
        <v>76</v>
      </c>
      <c r="I20" t="s">
        <v>77</v>
      </c>
    </row>
    <row r="21" spans="1:9" x14ac:dyDescent="0.3">
      <c r="A21" s="29" t="s">
        <v>78</v>
      </c>
      <c r="B21" s="7" t="s">
        <v>79</v>
      </c>
      <c r="C21" s="8">
        <v>5.5</v>
      </c>
      <c r="D21" s="13" t="s">
        <v>80</v>
      </c>
      <c r="E21" s="10">
        <v>0.2</v>
      </c>
      <c r="F21" s="14">
        <f t="shared" si="0"/>
        <v>1.1000000000000001</v>
      </c>
      <c r="G21" s="38" t="s">
        <v>126</v>
      </c>
      <c r="H21" t="s">
        <v>54</v>
      </c>
      <c r="I21" t="s">
        <v>77</v>
      </c>
    </row>
    <row r="22" spans="1:9" ht="22.8" x14ac:dyDescent="0.3">
      <c r="A22" s="19"/>
      <c r="B22" s="23" t="s">
        <v>81</v>
      </c>
      <c r="C22" s="24">
        <f>SUM(C2:C21)</f>
        <v>58</v>
      </c>
      <c r="D22" s="22"/>
      <c r="E22" s="23" t="s">
        <v>81</v>
      </c>
      <c r="F22" s="24">
        <f>SUM(F2:F21)</f>
        <v>14.186</v>
      </c>
      <c r="G22" s="24"/>
    </row>
    <row r="23" spans="1:9" x14ac:dyDescent="0.3">
      <c r="F23" s="30">
        <f>+F2+F3+F4+F5+F6+F7+F8+F9+F10+F13+F14+F15+F16+F17+F18+F19+F20+F21</f>
        <v>12.125999999999999</v>
      </c>
      <c r="G23" s="30"/>
      <c r="H23" t="s">
        <v>112</v>
      </c>
    </row>
    <row r="24" spans="1:9" x14ac:dyDescent="0.3">
      <c r="F24" s="31">
        <f>+F11+F12</f>
        <v>2.06</v>
      </c>
      <c r="G24" s="31"/>
      <c r="H24" t="s">
        <v>45</v>
      </c>
    </row>
    <row r="25" spans="1:9" x14ac:dyDescent="0.3">
      <c r="F25" s="31"/>
      <c r="G25" s="31"/>
    </row>
    <row r="26" spans="1:9" x14ac:dyDescent="0.3">
      <c r="F26" s="32">
        <f>SUM(F23:F25)</f>
        <v>14.186</v>
      </c>
      <c r="G26" s="32"/>
      <c r="H26" t="s">
        <v>182</v>
      </c>
    </row>
    <row r="27" spans="1:9" x14ac:dyDescent="0.3">
      <c r="F27" s="33"/>
      <c r="G27" s="33"/>
    </row>
  </sheetData>
  <autoFilter ref="A1:I27"/>
  <pageMargins left="0.7" right="0.7" top="0.75" bottom="0.75" header="0.3" footer="0.3"/>
  <pageSetup paperSize="8" scale="78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I3"/>
  <sheetViews>
    <sheetView topLeftCell="B1" workbookViewId="0">
      <selection activeCell="D2" sqref="D2"/>
    </sheetView>
  </sheetViews>
  <sheetFormatPr defaultRowHeight="14.4" x14ac:dyDescent="0.3"/>
  <cols>
    <col min="1" max="1" width="16.77734375" customWidth="1"/>
    <col min="2" max="2" width="51.109375" customWidth="1"/>
    <col min="3" max="3" width="11.88671875" customWidth="1"/>
    <col min="4" max="4" width="76.109375" customWidth="1"/>
    <col min="5" max="7" width="20.77734375" customWidth="1"/>
    <col min="8" max="8" width="59" bestFit="1" customWidth="1"/>
    <col min="9" max="9" width="13.21875" bestFit="1" customWidth="1"/>
  </cols>
  <sheetData>
    <row r="1" spans="1:9" ht="43.2" x14ac:dyDescent="0.3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4" t="s">
        <v>111</v>
      </c>
      <c r="G1" s="4" t="s">
        <v>125</v>
      </c>
      <c r="H1" s="5"/>
      <c r="I1" s="4" t="s">
        <v>181</v>
      </c>
    </row>
    <row r="2" spans="1:9" ht="43.2" x14ac:dyDescent="0.3">
      <c r="A2" s="29" t="s">
        <v>33</v>
      </c>
      <c r="B2" s="7" t="s">
        <v>36</v>
      </c>
      <c r="C2" s="28">
        <v>10.4</v>
      </c>
      <c r="D2" s="12" t="s">
        <v>37</v>
      </c>
      <c r="E2" s="10">
        <v>1</v>
      </c>
      <c r="F2" s="6">
        <f>+C2*E2</f>
        <v>10.4</v>
      </c>
      <c r="G2" s="38" t="s">
        <v>124</v>
      </c>
      <c r="H2" s="102" t="s">
        <v>183</v>
      </c>
      <c r="I2" t="s">
        <v>38</v>
      </c>
    </row>
    <row r="3" spans="1:9" ht="22.8" x14ac:dyDescent="0.3">
      <c r="A3" s="19"/>
      <c r="B3" s="20"/>
      <c r="C3" s="21">
        <f>SUM(C2:C2)</f>
        <v>10.4</v>
      </c>
      <c r="D3" s="22"/>
      <c r="E3" s="23" t="s">
        <v>81</v>
      </c>
      <c r="F3" s="24">
        <f>SUM(F2:F2)</f>
        <v>10.4</v>
      </c>
      <c r="G3" s="24"/>
    </row>
  </sheetData>
  <autoFilter ref="A1:I3"/>
  <pageMargins left="0.7" right="0.7" top="0.75" bottom="0.75" header="0.3" footer="0.3"/>
  <pageSetup paperSize="8" scale="78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0"/>
  <sheetViews>
    <sheetView workbookViewId="0">
      <selection activeCell="D17" sqref="D17"/>
    </sheetView>
  </sheetViews>
  <sheetFormatPr defaultRowHeight="14.4" x14ac:dyDescent="0.3"/>
  <cols>
    <col min="1" max="1" width="35.88671875" customWidth="1"/>
    <col min="2" max="2" width="58.109375" bestFit="1" customWidth="1"/>
    <col min="3" max="3" width="58.109375" customWidth="1"/>
    <col min="4" max="5" width="15.109375" customWidth="1"/>
    <col min="6" max="6" width="29.109375" bestFit="1" customWidth="1"/>
  </cols>
  <sheetData>
    <row r="1" spans="1:5" x14ac:dyDescent="0.3">
      <c r="A1" s="26" t="s">
        <v>141</v>
      </c>
      <c r="C1" s="26"/>
    </row>
    <row r="2" spans="1:5" x14ac:dyDescent="0.3">
      <c r="A2" s="26" t="s">
        <v>136</v>
      </c>
    </row>
    <row r="4" spans="1:5" ht="57.6" x14ac:dyDescent="0.3">
      <c r="A4" s="34" t="s">
        <v>135</v>
      </c>
      <c r="B4" s="34" t="s">
        <v>131</v>
      </c>
      <c r="C4" s="34" t="s">
        <v>132</v>
      </c>
      <c r="D4" s="40" t="s">
        <v>134</v>
      </c>
      <c r="E4" s="40" t="s">
        <v>133</v>
      </c>
    </row>
    <row r="5" spans="1:5" ht="15" thickBot="1" x14ac:dyDescent="0.35">
      <c r="A5" s="44" t="s">
        <v>123</v>
      </c>
      <c r="B5" s="45" t="s">
        <v>33</v>
      </c>
      <c r="C5" s="45" t="s">
        <v>36</v>
      </c>
      <c r="D5" s="46">
        <v>10.4</v>
      </c>
      <c r="E5" s="47">
        <v>10.4</v>
      </c>
    </row>
    <row r="6" spans="1:5" ht="15" thickTop="1" x14ac:dyDescent="0.3"/>
    <row r="7" spans="1:5" x14ac:dyDescent="0.3">
      <c r="A7" t="s">
        <v>137</v>
      </c>
      <c r="B7" t="s">
        <v>45</v>
      </c>
      <c r="C7" t="s">
        <v>46</v>
      </c>
      <c r="D7" s="39">
        <v>1.2</v>
      </c>
      <c r="E7" s="39">
        <v>1</v>
      </c>
    </row>
    <row r="8" spans="1:5" x14ac:dyDescent="0.3">
      <c r="C8" t="s">
        <v>49</v>
      </c>
      <c r="D8" s="39">
        <v>2.2000000000000002</v>
      </c>
      <c r="E8" s="39">
        <v>1.1000000000000001</v>
      </c>
    </row>
    <row r="9" spans="1:5" ht="15" thickBot="1" x14ac:dyDescent="0.35">
      <c r="A9" s="44" t="s">
        <v>138</v>
      </c>
      <c r="B9" s="45"/>
      <c r="C9" s="45"/>
      <c r="D9" s="46">
        <f>SUM(D7:D8)</f>
        <v>3.4000000000000004</v>
      </c>
      <c r="E9" s="47">
        <f>SUM(E7:E8)</f>
        <v>2.1</v>
      </c>
    </row>
    <row r="10" spans="1:5" ht="15" thickTop="1" x14ac:dyDescent="0.3">
      <c r="D10" s="39"/>
      <c r="E10" s="39"/>
    </row>
    <row r="11" spans="1:5" x14ac:dyDescent="0.3">
      <c r="A11" s="105" t="s">
        <v>168</v>
      </c>
      <c r="B11" t="s">
        <v>33</v>
      </c>
      <c r="C11" t="s">
        <v>34</v>
      </c>
      <c r="D11" s="39">
        <v>4.5999999999999996</v>
      </c>
      <c r="E11" s="39">
        <v>0.91999999999999993</v>
      </c>
    </row>
    <row r="12" spans="1:5" x14ac:dyDescent="0.3">
      <c r="A12" s="105"/>
      <c r="C12" t="s">
        <v>39</v>
      </c>
      <c r="D12" s="39">
        <v>10.8</v>
      </c>
      <c r="E12" s="39">
        <v>1.08</v>
      </c>
    </row>
    <row r="13" spans="1:5" x14ac:dyDescent="0.3">
      <c r="C13" t="s">
        <v>42</v>
      </c>
      <c r="D13" s="39">
        <v>0.4</v>
      </c>
      <c r="E13" s="39">
        <v>0.1</v>
      </c>
    </row>
    <row r="14" spans="1:5" x14ac:dyDescent="0.3">
      <c r="B14" s="43" t="s">
        <v>127</v>
      </c>
      <c r="C14" s="41"/>
      <c r="D14" s="42">
        <f>SUM(D11:D13)</f>
        <v>15.8</v>
      </c>
      <c r="E14" s="42">
        <f>SUM(E11:E13)</f>
        <v>2.1</v>
      </c>
    </row>
    <row r="15" spans="1:5" x14ac:dyDescent="0.3">
      <c r="B15" t="s">
        <v>14</v>
      </c>
      <c r="C15" t="s">
        <v>15</v>
      </c>
      <c r="D15" s="39">
        <v>6.7</v>
      </c>
      <c r="E15" s="39">
        <v>1.34</v>
      </c>
    </row>
    <row r="16" spans="1:5" x14ac:dyDescent="0.3">
      <c r="C16" t="s">
        <v>18</v>
      </c>
      <c r="D16" s="39">
        <v>2.5</v>
      </c>
      <c r="E16" s="39">
        <v>0.25</v>
      </c>
    </row>
    <row r="17" spans="2:5" x14ac:dyDescent="0.3">
      <c r="C17" t="s">
        <v>21</v>
      </c>
      <c r="D17" s="39">
        <v>2.5</v>
      </c>
      <c r="E17" s="39">
        <v>0.75</v>
      </c>
    </row>
    <row r="18" spans="2:5" x14ac:dyDescent="0.3">
      <c r="C18" t="s">
        <v>24</v>
      </c>
      <c r="D18" s="39">
        <v>1.2</v>
      </c>
      <c r="E18" s="39">
        <v>0.96</v>
      </c>
    </row>
    <row r="19" spans="2:5" x14ac:dyDescent="0.3">
      <c r="C19" t="s">
        <v>27</v>
      </c>
      <c r="D19" s="39">
        <v>0.7</v>
      </c>
      <c r="E19" s="39">
        <v>0.35</v>
      </c>
    </row>
    <row r="20" spans="2:5" x14ac:dyDescent="0.3">
      <c r="C20" t="s">
        <v>30</v>
      </c>
      <c r="D20" s="39">
        <v>2.4</v>
      </c>
      <c r="E20" s="39">
        <v>1.2</v>
      </c>
    </row>
    <row r="21" spans="2:5" x14ac:dyDescent="0.3">
      <c r="B21" s="43" t="s">
        <v>128</v>
      </c>
      <c r="C21" s="41"/>
      <c r="D21" s="42">
        <f>SUM(D15:D20)</f>
        <v>15.999999999999998</v>
      </c>
      <c r="E21" s="42">
        <f>SUM(E15:E20)</f>
        <v>4.8499999999999996</v>
      </c>
    </row>
    <row r="22" spans="2:5" x14ac:dyDescent="0.3">
      <c r="B22" t="s">
        <v>52</v>
      </c>
      <c r="C22" t="s">
        <v>53</v>
      </c>
      <c r="D22" s="39">
        <v>1.3</v>
      </c>
      <c r="E22" s="39">
        <v>0.10400000000000001</v>
      </c>
    </row>
    <row r="23" spans="2:5" x14ac:dyDescent="0.3">
      <c r="C23" t="s">
        <v>55</v>
      </c>
      <c r="D23" s="39">
        <v>0.6</v>
      </c>
      <c r="E23" s="39">
        <v>0.20400000000000001</v>
      </c>
    </row>
    <row r="24" spans="2:5" x14ac:dyDescent="0.3">
      <c r="C24" t="s">
        <v>57</v>
      </c>
      <c r="D24" s="39">
        <v>0</v>
      </c>
      <c r="E24" s="39">
        <v>0</v>
      </c>
    </row>
    <row r="25" spans="2:5" x14ac:dyDescent="0.3">
      <c r="C25" t="s">
        <v>59</v>
      </c>
      <c r="D25" s="39">
        <v>0.1</v>
      </c>
      <c r="E25" s="39">
        <v>0</v>
      </c>
    </row>
    <row r="26" spans="2:5" x14ac:dyDescent="0.3">
      <c r="C26" t="s">
        <v>60</v>
      </c>
      <c r="D26" s="39">
        <v>0.6</v>
      </c>
      <c r="E26" s="39">
        <v>0.20400000000000001</v>
      </c>
    </row>
    <row r="27" spans="2:5" x14ac:dyDescent="0.3">
      <c r="C27" t="s">
        <v>62</v>
      </c>
      <c r="D27" s="39">
        <v>0.5</v>
      </c>
      <c r="E27" s="39">
        <v>0.5</v>
      </c>
    </row>
    <row r="28" spans="2:5" x14ac:dyDescent="0.3">
      <c r="B28" s="43" t="s">
        <v>129</v>
      </c>
      <c r="C28" s="41"/>
      <c r="D28" s="42">
        <f>SUM(D22:D27)</f>
        <v>3.1</v>
      </c>
      <c r="E28" s="42">
        <f>SUM(E22:E27)</f>
        <v>1.012</v>
      </c>
    </row>
    <row r="29" spans="2:5" x14ac:dyDescent="0.3">
      <c r="B29" t="s">
        <v>64</v>
      </c>
      <c r="C29" t="s">
        <v>65</v>
      </c>
      <c r="D29" s="39">
        <v>0.5</v>
      </c>
      <c r="E29" s="39">
        <v>0.1</v>
      </c>
    </row>
    <row r="30" spans="2:5" x14ac:dyDescent="0.3">
      <c r="C30" t="s">
        <v>67</v>
      </c>
      <c r="D30" s="39">
        <v>0.4</v>
      </c>
      <c r="E30" s="39">
        <v>0.2</v>
      </c>
    </row>
    <row r="31" spans="2:5" x14ac:dyDescent="0.3">
      <c r="B31" s="43" t="s">
        <v>130</v>
      </c>
      <c r="C31" s="41"/>
      <c r="D31" s="42">
        <f>SUM(D29:D30)</f>
        <v>0.9</v>
      </c>
      <c r="E31" s="42">
        <f>SUM(E29:E30)</f>
        <v>0.30000000000000004</v>
      </c>
    </row>
    <row r="32" spans="2:5" x14ac:dyDescent="0.3">
      <c r="B32" t="s">
        <v>139</v>
      </c>
      <c r="C32" t="s">
        <v>71</v>
      </c>
      <c r="D32" s="39">
        <v>0.6</v>
      </c>
      <c r="E32" s="39">
        <v>0.20400000000000001</v>
      </c>
    </row>
    <row r="33" spans="1:5" x14ac:dyDescent="0.3">
      <c r="C33" t="s">
        <v>74</v>
      </c>
      <c r="D33" s="39">
        <v>12.8</v>
      </c>
      <c r="E33" s="39">
        <v>2.5600000000000005</v>
      </c>
    </row>
    <row r="34" spans="1:5" x14ac:dyDescent="0.3">
      <c r="C34" t="s">
        <v>79</v>
      </c>
      <c r="D34" s="39">
        <v>5.5</v>
      </c>
      <c r="E34" s="39">
        <v>1.1000000000000001</v>
      </c>
    </row>
    <row r="35" spans="1:5" x14ac:dyDescent="0.3">
      <c r="B35" s="43" t="s">
        <v>139</v>
      </c>
      <c r="C35" s="41"/>
      <c r="D35" s="42">
        <f>SUM(D32:D34)</f>
        <v>18.899999999999999</v>
      </c>
      <c r="E35" s="42">
        <f>SUM(E32:E34)</f>
        <v>3.8640000000000008</v>
      </c>
    </row>
    <row r="36" spans="1:5" ht="15" thickBot="1" x14ac:dyDescent="0.35">
      <c r="A36" s="44" t="s">
        <v>169</v>
      </c>
      <c r="B36" s="45"/>
      <c r="C36" s="45"/>
      <c r="D36" s="46">
        <f>+D35+D31+D28+D21+D14</f>
        <v>54.7</v>
      </c>
      <c r="E36" s="47">
        <f>+E35+E31+E28+E21+E14</f>
        <v>12.125999999999999</v>
      </c>
    </row>
    <row r="37" spans="1:5" ht="15" thickTop="1" x14ac:dyDescent="0.3"/>
    <row r="38" spans="1:5" ht="15" thickBot="1" x14ac:dyDescent="0.35">
      <c r="A38" s="48" t="s">
        <v>142</v>
      </c>
      <c r="B38" s="48"/>
      <c r="C38" s="48"/>
      <c r="D38" s="49">
        <v>30.5</v>
      </c>
      <c r="E38" s="49">
        <v>0</v>
      </c>
    </row>
    <row r="39" spans="1:5" ht="15" thickBot="1" x14ac:dyDescent="0.35">
      <c r="A39" s="50" t="s">
        <v>140</v>
      </c>
      <c r="B39" s="51"/>
      <c r="C39" s="51"/>
      <c r="D39" s="52">
        <f>+D38+D36+D9+D5</f>
        <v>99.000000000000014</v>
      </c>
      <c r="E39" s="53">
        <f>+E38+E36+E9+E5</f>
        <v>24.625999999999998</v>
      </c>
    </row>
    <row r="40" spans="1:5" ht="15" thickBot="1" x14ac:dyDescent="0.35">
      <c r="A40" s="50" t="s">
        <v>143</v>
      </c>
      <c r="B40" s="54"/>
      <c r="C40" s="54"/>
      <c r="D40" s="54"/>
      <c r="E40" s="55">
        <f>+E39/D39</f>
        <v>0.24874747474747469</v>
      </c>
    </row>
  </sheetData>
  <mergeCells count="1">
    <mergeCell ref="A11:A12"/>
  </mergeCells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9"/>
  <sheetViews>
    <sheetView topLeftCell="C1" workbookViewId="0">
      <selection activeCell="L27" sqref="L27"/>
    </sheetView>
  </sheetViews>
  <sheetFormatPr defaultRowHeight="14.4" x14ac:dyDescent="0.3"/>
  <cols>
    <col min="2" max="2" width="35" bestFit="1" customWidth="1"/>
    <col min="3" max="3" width="26.109375" customWidth="1"/>
    <col min="4" max="4" width="18.5546875" customWidth="1"/>
    <col min="11" max="11" width="12.5546875" bestFit="1" customWidth="1"/>
    <col min="13" max="13" width="42.21875" bestFit="1" customWidth="1"/>
  </cols>
  <sheetData>
    <row r="1" spans="1:13" x14ac:dyDescent="0.3">
      <c r="A1" s="94" t="s">
        <v>115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3">
      <c r="A2" s="95"/>
      <c r="B2" s="95"/>
      <c r="C2" s="95"/>
      <c r="D2" s="95"/>
      <c r="E2" s="108" t="s">
        <v>86</v>
      </c>
      <c r="F2" s="108"/>
      <c r="G2" s="108"/>
      <c r="H2" s="108"/>
      <c r="I2" s="108"/>
      <c r="J2" s="108"/>
      <c r="K2" s="108"/>
      <c r="L2" s="106" t="s">
        <v>114</v>
      </c>
      <c r="M2" s="109" t="s">
        <v>118</v>
      </c>
    </row>
    <row r="3" spans="1:13" ht="28.8" x14ac:dyDescent="0.3">
      <c r="A3" s="34" t="s">
        <v>8</v>
      </c>
      <c r="B3" s="34" t="s">
        <v>87</v>
      </c>
      <c r="C3" s="34" t="s">
        <v>88</v>
      </c>
      <c r="D3" s="37" t="s">
        <v>89</v>
      </c>
      <c r="E3" s="35" t="s">
        <v>90</v>
      </c>
      <c r="F3" s="35" t="s">
        <v>0</v>
      </c>
      <c r="G3" s="35" t="s">
        <v>1</v>
      </c>
      <c r="H3" s="35" t="s">
        <v>2</v>
      </c>
      <c r="I3" s="35" t="s">
        <v>3</v>
      </c>
      <c r="J3" s="35" t="s">
        <v>4</v>
      </c>
      <c r="K3" s="36" t="s">
        <v>91</v>
      </c>
      <c r="L3" s="107"/>
      <c r="M3" s="109"/>
    </row>
    <row r="4" spans="1:13" x14ac:dyDescent="0.3">
      <c r="A4" s="95" t="s">
        <v>92</v>
      </c>
      <c r="B4" s="95" t="s">
        <v>93</v>
      </c>
      <c r="C4" s="95" t="s">
        <v>94</v>
      </c>
      <c r="D4" s="95" t="s">
        <v>95</v>
      </c>
      <c r="E4" s="95">
        <v>0.48</v>
      </c>
      <c r="F4" s="95">
        <v>0.48</v>
      </c>
      <c r="G4" s="95">
        <v>0.48</v>
      </c>
      <c r="H4" s="95">
        <v>0.48</v>
      </c>
      <c r="I4" s="95">
        <v>0.48</v>
      </c>
      <c r="J4" s="95">
        <v>0.48</v>
      </c>
      <c r="K4" s="95">
        <v>2.4</v>
      </c>
      <c r="L4" s="96"/>
      <c r="M4" s="95"/>
    </row>
    <row r="5" spans="1:13" x14ac:dyDescent="0.3">
      <c r="A5" s="95"/>
      <c r="B5" s="95"/>
      <c r="C5" s="95" t="s">
        <v>94</v>
      </c>
      <c r="D5" s="95" t="s">
        <v>96</v>
      </c>
      <c r="E5" s="95">
        <v>1.33</v>
      </c>
      <c r="F5" s="95">
        <v>2.4300000000000002</v>
      </c>
      <c r="G5" s="95">
        <v>2.4300000000000002</v>
      </c>
      <c r="H5" s="95">
        <v>2.4300000000000002</v>
      </c>
      <c r="I5" s="95">
        <v>2.4300000000000002</v>
      </c>
      <c r="J5" s="95">
        <v>2.4300000000000002</v>
      </c>
      <c r="K5" s="95">
        <v>12.17</v>
      </c>
      <c r="L5" s="96"/>
      <c r="M5" s="95"/>
    </row>
    <row r="6" spans="1:13" x14ac:dyDescent="0.3">
      <c r="A6" s="95"/>
      <c r="B6" s="95"/>
      <c r="C6" s="95" t="s">
        <v>94</v>
      </c>
      <c r="D6" s="95" t="s">
        <v>97</v>
      </c>
      <c r="E6" s="95">
        <v>0.45</v>
      </c>
      <c r="F6" s="95">
        <v>1.24</v>
      </c>
      <c r="G6" s="95">
        <v>1.24</v>
      </c>
      <c r="H6" s="95">
        <v>1.24</v>
      </c>
      <c r="I6" s="95">
        <v>1.24</v>
      </c>
      <c r="J6" s="95">
        <v>1.24</v>
      </c>
      <c r="K6" s="95">
        <v>6.22</v>
      </c>
      <c r="L6" s="96"/>
      <c r="M6" s="95"/>
    </row>
    <row r="7" spans="1:13" x14ac:dyDescent="0.3">
      <c r="A7" s="95"/>
      <c r="B7" s="95"/>
      <c r="C7" s="95" t="s">
        <v>98</v>
      </c>
      <c r="D7" s="95" t="s">
        <v>96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7">
        <f>SUM(K4:K7)</f>
        <v>20.79</v>
      </c>
      <c r="M7" s="95" t="s">
        <v>175</v>
      </c>
    </row>
    <row r="8" spans="1:13" x14ac:dyDescent="0.3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7"/>
      <c r="M8" s="98"/>
    </row>
    <row r="9" spans="1:13" x14ac:dyDescent="0.3">
      <c r="A9" s="95" t="s">
        <v>99</v>
      </c>
      <c r="B9" s="95" t="s">
        <v>100</v>
      </c>
      <c r="C9" s="95" t="s">
        <v>101</v>
      </c>
      <c r="D9" s="95" t="s">
        <v>95</v>
      </c>
      <c r="E9" s="95">
        <v>0.28000000000000003</v>
      </c>
      <c r="F9" s="95">
        <v>1.96</v>
      </c>
      <c r="G9" s="95">
        <v>2.44</v>
      </c>
      <c r="H9" s="95">
        <v>2.42</v>
      </c>
      <c r="I9" s="95">
        <v>2.42</v>
      </c>
      <c r="J9" s="95">
        <v>-2.42</v>
      </c>
      <c r="K9" s="95">
        <v>6.83</v>
      </c>
      <c r="L9" s="97"/>
      <c r="M9" s="95"/>
    </row>
    <row r="10" spans="1:13" x14ac:dyDescent="0.3">
      <c r="A10" s="95"/>
      <c r="B10" s="95"/>
      <c r="C10" s="95" t="s">
        <v>98</v>
      </c>
      <c r="D10" s="95" t="s">
        <v>96</v>
      </c>
      <c r="E10" s="95">
        <v>0.43</v>
      </c>
      <c r="F10" s="95">
        <v>2.5</v>
      </c>
      <c r="G10" s="95">
        <v>1.67</v>
      </c>
      <c r="H10" s="95">
        <v>0.59</v>
      </c>
      <c r="I10" s="95">
        <v>0.59</v>
      </c>
      <c r="J10" s="95">
        <v>0.59</v>
      </c>
      <c r="K10" s="95">
        <v>5.93</v>
      </c>
      <c r="L10" s="97">
        <f>SUM(K9:K10)</f>
        <v>12.76</v>
      </c>
      <c r="M10" s="95" t="s">
        <v>175</v>
      </c>
    </row>
    <row r="11" spans="1:13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7"/>
      <c r="M11" s="95"/>
    </row>
    <row r="12" spans="1:13" x14ac:dyDescent="0.3">
      <c r="A12" s="95"/>
      <c r="B12" s="95" t="s">
        <v>102</v>
      </c>
      <c r="C12" s="95" t="s">
        <v>103</v>
      </c>
      <c r="D12" s="95" t="s">
        <v>104</v>
      </c>
      <c r="E12" s="95">
        <v>2.04</v>
      </c>
      <c r="F12" s="95">
        <v>3.56</v>
      </c>
      <c r="G12" s="95">
        <v>6.43</v>
      </c>
      <c r="H12" s="95">
        <v>7.61</v>
      </c>
      <c r="I12" s="95">
        <v>5.93</v>
      </c>
      <c r="J12" s="95">
        <v>5.93</v>
      </c>
      <c r="K12" s="95">
        <v>29.45</v>
      </c>
      <c r="L12" s="97"/>
      <c r="M12" s="95"/>
    </row>
    <row r="13" spans="1:13" x14ac:dyDescent="0.3">
      <c r="A13" s="95"/>
      <c r="B13" s="95"/>
      <c r="C13" s="95" t="s">
        <v>98</v>
      </c>
      <c r="D13" s="95" t="s">
        <v>96</v>
      </c>
      <c r="E13" s="95">
        <v>0.2</v>
      </c>
      <c r="F13" s="95">
        <v>0.41</v>
      </c>
      <c r="G13" s="95">
        <v>0.41</v>
      </c>
      <c r="H13" s="95">
        <v>0</v>
      </c>
      <c r="I13" s="95">
        <v>0</v>
      </c>
      <c r="J13" s="95">
        <v>0</v>
      </c>
      <c r="K13" s="95">
        <v>0.82</v>
      </c>
      <c r="L13" s="97">
        <f>SUM(K12:K13)</f>
        <v>30.27</v>
      </c>
      <c r="M13" s="99" t="s">
        <v>172</v>
      </c>
    </row>
    <row r="14" spans="1:13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7"/>
      <c r="M14" s="99"/>
    </row>
    <row r="15" spans="1:13" x14ac:dyDescent="0.3">
      <c r="A15" s="95" t="s">
        <v>105</v>
      </c>
      <c r="B15" s="95" t="s">
        <v>106</v>
      </c>
      <c r="C15" s="95" t="s">
        <v>107</v>
      </c>
      <c r="D15" s="95" t="s">
        <v>97</v>
      </c>
      <c r="E15" s="95">
        <v>0</v>
      </c>
      <c r="F15" s="95">
        <v>0.31</v>
      </c>
      <c r="G15" s="95">
        <v>0.62</v>
      </c>
      <c r="H15" s="95">
        <v>0.62</v>
      </c>
      <c r="I15" s="95">
        <v>0.62</v>
      </c>
      <c r="J15" s="95">
        <v>0.62</v>
      </c>
      <c r="K15" s="95">
        <v>2.78</v>
      </c>
      <c r="L15" s="97"/>
      <c r="M15" s="95"/>
    </row>
    <row r="16" spans="1:13" x14ac:dyDescent="0.3">
      <c r="A16" s="95"/>
      <c r="B16" s="95"/>
      <c r="C16" s="95" t="s">
        <v>107</v>
      </c>
      <c r="D16" s="95" t="s">
        <v>95</v>
      </c>
      <c r="E16" s="95">
        <v>0</v>
      </c>
      <c r="F16" s="95">
        <v>1.4</v>
      </c>
      <c r="G16" s="95">
        <v>1.5</v>
      </c>
      <c r="H16" s="95">
        <v>1.7</v>
      </c>
      <c r="I16" s="95">
        <v>1.9</v>
      </c>
      <c r="J16" s="95">
        <v>2.1</v>
      </c>
      <c r="K16" s="95">
        <v>8.6</v>
      </c>
      <c r="L16" s="97"/>
      <c r="M16" s="95"/>
    </row>
    <row r="17" spans="1:13" x14ac:dyDescent="0.3">
      <c r="A17" s="95"/>
      <c r="B17" s="95"/>
      <c r="C17" s="95" t="s">
        <v>98</v>
      </c>
      <c r="D17" s="95" t="s">
        <v>96</v>
      </c>
      <c r="E17" s="95">
        <v>0</v>
      </c>
      <c r="F17" s="95">
        <v>0.65</v>
      </c>
      <c r="G17" s="95">
        <v>0.41</v>
      </c>
      <c r="H17" s="95">
        <v>0.41</v>
      </c>
      <c r="I17" s="95">
        <v>0.41</v>
      </c>
      <c r="J17" s="95">
        <v>0.41</v>
      </c>
      <c r="K17" s="95">
        <v>2.29</v>
      </c>
      <c r="L17" s="97">
        <f>SUM(K15:K17)</f>
        <v>13.669999999999998</v>
      </c>
      <c r="M17" s="95" t="s">
        <v>120</v>
      </c>
    </row>
    <row r="18" spans="1:13" x14ac:dyDescent="0.3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7"/>
      <c r="M18" s="95"/>
    </row>
    <row r="19" spans="1:13" x14ac:dyDescent="0.3">
      <c r="A19" s="34"/>
      <c r="B19" s="34"/>
      <c r="C19" s="34" t="s">
        <v>5</v>
      </c>
      <c r="D19" s="34"/>
      <c r="E19" s="34">
        <v>5.22</v>
      </c>
      <c r="F19" s="34">
        <v>14.94</v>
      </c>
      <c r="G19" s="34">
        <v>17.64</v>
      </c>
      <c r="H19" s="34">
        <v>17.5</v>
      </c>
      <c r="I19" s="34">
        <v>16.02</v>
      </c>
      <c r="J19" s="34">
        <v>11.38</v>
      </c>
      <c r="K19" s="34">
        <v>77.489999999999995</v>
      </c>
      <c r="L19" s="93">
        <f>SUM(L4:L17)</f>
        <v>77.489999999999995</v>
      </c>
    </row>
    <row r="20" spans="1:13" x14ac:dyDescent="0.3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100"/>
      <c r="M20" s="94" t="s">
        <v>117</v>
      </c>
    </row>
    <row r="21" spans="1:13" x14ac:dyDescent="0.3">
      <c r="A21" s="95"/>
      <c r="B21" s="95"/>
      <c r="C21" s="95" t="s">
        <v>108</v>
      </c>
      <c r="D21" s="95"/>
      <c r="E21" s="95"/>
      <c r="F21" s="95"/>
      <c r="G21" s="95"/>
      <c r="H21" s="95"/>
      <c r="I21" s="95"/>
      <c r="J21" s="95"/>
      <c r="K21" s="95"/>
      <c r="L21" s="100">
        <f>L17</f>
        <v>13.669999999999998</v>
      </c>
      <c r="M21" s="95" t="s">
        <v>83</v>
      </c>
    </row>
    <row r="22" spans="1:13" x14ac:dyDescent="0.3">
      <c r="A22" s="95"/>
      <c r="B22" s="95"/>
      <c r="C22" s="95" t="s">
        <v>121</v>
      </c>
      <c r="D22" s="95"/>
      <c r="E22" s="95"/>
      <c r="F22" s="95"/>
      <c r="G22" s="95"/>
      <c r="H22" s="95"/>
      <c r="I22" s="95"/>
      <c r="J22" s="95"/>
      <c r="K22" s="95"/>
      <c r="L22" s="100">
        <f>L13</f>
        <v>30.27</v>
      </c>
      <c r="M22" s="95" t="s">
        <v>119</v>
      </c>
    </row>
    <row r="23" spans="1:13" x14ac:dyDescent="0.3">
      <c r="A23" s="95"/>
      <c r="B23" s="95"/>
      <c r="C23" s="95" t="s">
        <v>109</v>
      </c>
      <c r="D23" s="95"/>
      <c r="E23" s="95"/>
      <c r="F23" s="95"/>
      <c r="G23" s="95"/>
      <c r="H23" s="95"/>
      <c r="I23" s="95"/>
      <c r="J23" s="95"/>
      <c r="K23" s="95"/>
      <c r="L23" s="101">
        <f>SUM(L21:L22)</f>
        <v>43.94</v>
      </c>
      <c r="M23" s="95" t="s">
        <v>82</v>
      </c>
    </row>
    <row r="24" spans="1:13" x14ac:dyDescent="0.3">
      <c r="A24" s="95"/>
      <c r="B24" s="95"/>
      <c r="C24" s="95" t="s">
        <v>116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x14ac:dyDescent="0.3">
      <c r="A25" s="95"/>
      <c r="B25" s="95"/>
      <c r="C25" s="95" t="s">
        <v>110</v>
      </c>
      <c r="D25" s="95"/>
      <c r="E25" s="95"/>
      <c r="F25" s="95"/>
      <c r="G25" s="95"/>
      <c r="H25" s="95"/>
      <c r="I25" s="95"/>
      <c r="J25" s="95"/>
      <c r="K25" s="95"/>
      <c r="L25" s="101">
        <f>L7+L10</f>
        <v>33.549999999999997</v>
      </c>
      <c r="M25" s="95" t="s">
        <v>175</v>
      </c>
    </row>
    <row r="26" spans="1:13" x14ac:dyDescent="0.3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</row>
    <row r="27" spans="1:13" x14ac:dyDescent="0.3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103">
        <f>L13</f>
        <v>30.27</v>
      </c>
      <c r="M27" s="104" t="s">
        <v>176</v>
      </c>
    </row>
    <row r="28" spans="1:13" x14ac:dyDescent="0.3">
      <c r="M28" s="104" t="s">
        <v>184</v>
      </c>
    </row>
    <row r="29" spans="1:13" x14ac:dyDescent="0.3">
      <c r="M29" s="2" t="s">
        <v>185</v>
      </c>
    </row>
  </sheetData>
  <mergeCells count="3">
    <mergeCell ref="L2:L3"/>
    <mergeCell ref="E2:K2"/>
    <mergeCell ref="M2:M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9"/>
  <sheetViews>
    <sheetView workbookViewId="0">
      <selection activeCell="A40" sqref="A40:XFD45"/>
    </sheetView>
  </sheetViews>
  <sheetFormatPr defaultRowHeight="14.4" x14ac:dyDescent="0.3"/>
  <cols>
    <col min="1" max="1" width="31.5546875" customWidth="1"/>
    <col min="2" max="2" width="11.5546875" customWidth="1"/>
    <col min="3" max="7" width="9" bestFit="1" customWidth="1"/>
    <col min="8" max="8" width="9.5546875" bestFit="1" customWidth="1"/>
  </cols>
  <sheetData>
    <row r="1" spans="1:12" x14ac:dyDescent="0.3">
      <c r="A1" s="26" t="s">
        <v>180</v>
      </c>
    </row>
    <row r="2" spans="1:12" x14ac:dyDescent="0.3">
      <c r="A2" s="63" t="s">
        <v>144</v>
      </c>
      <c r="B2" s="64"/>
      <c r="C2" s="110" t="s">
        <v>86</v>
      </c>
      <c r="D2" s="110"/>
      <c r="E2" s="110"/>
      <c r="F2" s="110"/>
      <c r="G2" s="110"/>
      <c r="H2" s="110"/>
    </row>
    <row r="3" spans="1:12" x14ac:dyDescent="0.3">
      <c r="A3" s="63"/>
      <c r="B3" s="65"/>
      <c r="C3" s="65" t="s">
        <v>0</v>
      </c>
      <c r="D3" s="65" t="s">
        <v>1</v>
      </c>
      <c r="E3" s="65" t="s">
        <v>2</v>
      </c>
      <c r="F3" s="65" t="s">
        <v>3</v>
      </c>
      <c r="G3" s="65" t="s">
        <v>4</v>
      </c>
      <c r="H3" s="65" t="s">
        <v>5</v>
      </c>
    </row>
    <row r="4" spans="1:12" ht="15" customHeight="1" x14ac:dyDescent="0.3">
      <c r="A4" s="66" t="s">
        <v>145</v>
      </c>
      <c r="B4" s="67"/>
      <c r="C4" s="68"/>
      <c r="D4" s="68"/>
      <c r="E4" s="68"/>
      <c r="F4" s="68"/>
      <c r="G4" s="68"/>
      <c r="H4" s="68"/>
    </row>
    <row r="5" spans="1:12" x14ac:dyDescent="0.3">
      <c r="A5" s="69" t="s">
        <v>148</v>
      </c>
      <c r="B5" s="70"/>
      <c r="C5" s="71"/>
      <c r="D5" s="71"/>
      <c r="E5" s="71"/>
      <c r="F5" s="71"/>
      <c r="G5" s="71"/>
      <c r="H5" s="71"/>
    </row>
    <row r="6" spans="1:12" ht="15" customHeight="1" x14ac:dyDescent="0.3">
      <c r="A6" s="72" t="s">
        <v>155</v>
      </c>
      <c r="B6" s="73"/>
      <c r="C6" s="74">
        <f>C38/1000000</f>
        <v>0.57812992855775858</v>
      </c>
      <c r="D6" s="74">
        <f>D38/1000000</f>
        <v>0.80916192770026796</v>
      </c>
      <c r="E6" s="74">
        <f>E38/1000000</f>
        <v>1.3750303021031809</v>
      </c>
      <c r="F6" s="74">
        <f>F38/1000000</f>
        <v>0.81529454476383745</v>
      </c>
      <c r="G6" s="74">
        <f>G38/1000000</f>
        <v>1.0055765396100929</v>
      </c>
      <c r="H6" s="74">
        <f>SUM(C6:G6)</f>
        <v>4.5831932427351374</v>
      </c>
    </row>
    <row r="7" spans="1:12" ht="15" customHeight="1" x14ac:dyDescent="0.3">
      <c r="A7" s="75" t="s">
        <v>84</v>
      </c>
      <c r="B7" s="76"/>
      <c r="C7" s="77"/>
      <c r="D7" s="77"/>
      <c r="E7" s="77"/>
      <c r="F7" s="77"/>
      <c r="G7" s="77"/>
      <c r="H7" s="77"/>
    </row>
    <row r="8" spans="1:12" ht="15" customHeight="1" x14ac:dyDescent="0.3">
      <c r="A8" s="78" t="s">
        <v>149</v>
      </c>
      <c r="B8" s="79"/>
      <c r="C8" s="80">
        <f>+'Sustain Summary'!E5</f>
        <v>10.4</v>
      </c>
      <c r="D8" s="80">
        <f>+C8</f>
        <v>10.4</v>
      </c>
      <c r="E8" s="80">
        <f t="shared" ref="E8:G8" si="0">+D8</f>
        <v>10.4</v>
      </c>
      <c r="F8" s="80">
        <f t="shared" si="0"/>
        <v>10.4</v>
      </c>
      <c r="G8" s="80">
        <f t="shared" si="0"/>
        <v>10.4</v>
      </c>
      <c r="H8" s="80">
        <f>SUM(C8:G8)</f>
        <v>52</v>
      </c>
    </row>
    <row r="9" spans="1:12" ht="15" customHeight="1" x14ac:dyDescent="0.3">
      <c r="A9" s="78" t="s">
        <v>171</v>
      </c>
      <c r="B9" s="79"/>
      <c r="C9" s="80">
        <f>+'Opex Absorb'!F15+'Opex Absorb'!F16+'Opex Absorb'!F17</f>
        <v>2.36</v>
      </c>
      <c r="D9" s="80">
        <f>+'Opex Absorb'!G15+'Opex Absorb'!G16+'Opex Absorb'!G17</f>
        <v>2.5300000000000002</v>
      </c>
      <c r="E9" s="80">
        <f>+'Opex Absorb'!H15+'Opex Absorb'!H16+'Opex Absorb'!H17</f>
        <v>2.73</v>
      </c>
      <c r="F9" s="80">
        <f>+'Opex Absorb'!I15+'Opex Absorb'!I16+'Opex Absorb'!I17</f>
        <v>2.93</v>
      </c>
      <c r="G9" s="80">
        <f>+'Opex Absorb'!J15+'Opex Absorb'!J16+'Opex Absorb'!J17</f>
        <v>3.1300000000000003</v>
      </c>
      <c r="H9" s="80">
        <f>SUM(C9:G9)</f>
        <v>13.680000000000001</v>
      </c>
    </row>
    <row r="10" spans="1:12" ht="15" customHeight="1" x14ac:dyDescent="0.3">
      <c r="A10" s="72" t="s">
        <v>154</v>
      </c>
      <c r="B10" s="73"/>
      <c r="C10" s="74">
        <f>SUM(C8:C9)</f>
        <v>12.76</v>
      </c>
      <c r="D10" s="74">
        <f t="shared" ref="D10:G10" si="1">SUM(D8:D9)</f>
        <v>12.93</v>
      </c>
      <c r="E10" s="74">
        <f t="shared" si="1"/>
        <v>13.13</v>
      </c>
      <c r="F10" s="74">
        <f t="shared" si="1"/>
        <v>13.33</v>
      </c>
      <c r="G10" s="74">
        <f t="shared" si="1"/>
        <v>13.530000000000001</v>
      </c>
      <c r="H10" s="74">
        <f>SUM(H8:H9)</f>
        <v>65.680000000000007</v>
      </c>
    </row>
    <row r="11" spans="1:12" ht="15" customHeight="1" thickBot="1" x14ac:dyDescent="0.35">
      <c r="A11" s="81" t="s">
        <v>150</v>
      </c>
      <c r="B11" s="82"/>
      <c r="C11" s="83">
        <f>+C10-C6</f>
        <v>12.181870071442241</v>
      </c>
      <c r="D11" s="83">
        <f t="shared" ref="D11:H11" si="2">+D10-D6</f>
        <v>12.120838072299732</v>
      </c>
      <c r="E11" s="83">
        <f t="shared" si="2"/>
        <v>11.75496969789682</v>
      </c>
      <c r="F11" s="83">
        <f t="shared" si="2"/>
        <v>12.514705455236163</v>
      </c>
      <c r="G11" s="83">
        <f t="shared" si="2"/>
        <v>12.524423460389908</v>
      </c>
      <c r="H11" s="84">
        <f t="shared" si="2"/>
        <v>61.096806757264872</v>
      </c>
      <c r="I11" s="25"/>
    </row>
    <row r="12" spans="1:12" ht="15" customHeight="1" thickBot="1" x14ac:dyDescent="0.35">
      <c r="A12" s="71"/>
      <c r="B12" s="71"/>
      <c r="C12" s="71"/>
      <c r="D12" s="71"/>
      <c r="E12" s="71"/>
      <c r="F12" s="71"/>
      <c r="G12" s="71"/>
      <c r="H12" s="71"/>
    </row>
    <row r="13" spans="1:12" ht="15" customHeight="1" thickBot="1" x14ac:dyDescent="0.35">
      <c r="A13" s="71"/>
      <c r="B13" s="71"/>
      <c r="C13" s="71"/>
      <c r="D13" s="71"/>
      <c r="E13" s="71"/>
      <c r="F13" s="70" t="s">
        <v>156</v>
      </c>
      <c r="G13" s="71"/>
      <c r="H13" s="85">
        <f>SUMPRODUCT(C11:G11,C33:G33)</f>
        <v>54.685703643092921</v>
      </c>
    </row>
    <row r="14" spans="1:12" ht="15" customHeight="1" x14ac:dyDescent="0.3">
      <c r="A14" s="86"/>
      <c r="B14" s="71"/>
      <c r="C14" s="71"/>
      <c r="D14" s="71"/>
      <c r="E14" s="71"/>
      <c r="F14" s="71"/>
      <c r="G14" s="71"/>
      <c r="H14" s="71"/>
    </row>
    <row r="15" spans="1:12" ht="15" customHeight="1" x14ac:dyDescent="0.3">
      <c r="A15" s="87" t="s">
        <v>146</v>
      </c>
      <c r="B15" s="88"/>
      <c r="C15" s="88"/>
      <c r="D15" s="88"/>
      <c r="E15" s="88"/>
      <c r="F15" s="88"/>
      <c r="G15" s="88"/>
      <c r="H15" s="88"/>
      <c r="L15" s="56"/>
    </row>
    <row r="16" spans="1:12" ht="12" customHeight="1" x14ac:dyDescent="0.3">
      <c r="A16" s="69" t="s">
        <v>148</v>
      </c>
      <c r="B16" s="70"/>
      <c r="C16" s="71"/>
      <c r="D16" s="71"/>
      <c r="E16" s="71"/>
      <c r="F16" s="71"/>
      <c r="G16" s="71"/>
      <c r="H16" s="71"/>
    </row>
    <row r="17" spans="1:12" ht="15" hidden="1" customHeight="1" x14ac:dyDescent="0.3">
      <c r="A17" s="78" t="s">
        <v>85</v>
      </c>
      <c r="B17" s="89"/>
      <c r="C17" s="80" t="e">
        <f>#REF!/1000000</f>
        <v>#REF!</v>
      </c>
      <c r="D17" s="80" t="e">
        <f>#REF!/1000000</f>
        <v>#REF!</v>
      </c>
      <c r="E17" s="80" t="e">
        <f>#REF!/1000000</f>
        <v>#REF!</v>
      </c>
      <c r="F17" s="80" t="e">
        <f>#REF!/1000000</f>
        <v>#REF!</v>
      </c>
      <c r="G17" s="80" t="e">
        <f>#REF!/1000000</f>
        <v>#REF!</v>
      </c>
      <c r="H17" s="80" t="e">
        <f t="shared" ref="H17:H19" si="3">SUM(C17:G17)</f>
        <v>#REF!</v>
      </c>
    </row>
    <row r="18" spans="1:12" ht="15" hidden="1" customHeight="1" x14ac:dyDescent="0.3">
      <c r="A18" s="89" t="s">
        <v>165</v>
      </c>
      <c r="B18" s="89"/>
      <c r="C18" s="80" t="e">
        <f>#REF!/1000000</f>
        <v>#REF!</v>
      </c>
      <c r="D18" s="80" t="e">
        <f>#REF!/1000000</f>
        <v>#REF!</v>
      </c>
      <c r="E18" s="80" t="e">
        <f>#REF!/1000000</f>
        <v>#REF!</v>
      </c>
      <c r="F18" s="80" t="e">
        <f>#REF!/1000000</f>
        <v>#REF!</v>
      </c>
      <c r="G18" s="80" t="e">
        <f>#REF!/1000000</f>
        <v>#REF!</v>
      </c>
      <c r="H18" s="80" t="e">
        <f t="shared" si="3"/>
        <v>#REF!</v>
      </c>
    </row>
    <row r="19" spans="1:12" ht="15" hidden="1" customHeight="1" x14ac:dyDescent="0.3">
      <c r="A19" s="78" t="s">
        <v>147</v>
      </c>
      <c r="B19" s="89"/>
      <c r="C19" s="80" t="e">
        <f>#REF!/1000000</f>
        <v>#REF!</v>
      </c>
      <c r="D19" s="80" t="e">
        <f>#REF!/1000000</f>
        <v>#REF!</v>
      </c>
      <c r="E19" s="80" t="e">
        <f>#REF!/1000000</f>
        <v>#REF!</v>
      </c>
      <c r="F19" s="80" t="e">
        <f>#REF!/1000000</f>
        <v>#REF!</v>
      </c>
      <c r="G19" s="80" t="e">
        <f>#REF!/1000000</f>
        <v>#REF!</v>
      </c>
      <c r="H19" s="80" t="e">
        <f t="shared" si="3"/>
        <v>#REF!</v>
      </c>
    </row>
    <row r="20" spans="1:12" ht="15" customHeight="1" x14ac:dyDescent="0.3">
      <c r="A20" s="72" t="s">
        <v>152</v>
      </c>
      <c r="B20" s="73"/>
      <c r="C20" s="74">
        <f>C39/1000000</f>
        <v>2.1977101244908162</v>
      </c>
      <c r="D20" s="74">
        <f t="shared" ref="D20:H20" si="4">D39/1000000</f>
        <v>2.206439894209133</v>
      </c>
      <c r="E20" s="74">
        <f t="shared" si="4"/>
        <v>0</v>
      </c>
      <c r="F20" s="74">
        <f t="shared" si="4"/>
        <v>0.34873784880420722</v>
      </c>
      <c r="G20" s="74">
        <f t="shared" si="4"/>
        <v>0.7605348785119258</v>
      </c>
      <c r="H20" s="74">
        <f t="shared" si="4"/>
        <v>5.513422746016083</v>
      </c>
    </row>
    <row r="21" spans="1:12" ht="15" customHeight="1" x14ac:dyDescent="0.3">
      <c r="A21" s="75" t="s">
        <v>84</v>
      </c>
      <c r="B21" s="76"/>
      <c r="C21" s="71"/>
      <c r="D21" s="71"/>
      <c r="E21" s="71"/>
      <c r="F21" s="71"/>
      <c r="G21" s="71"/>
      <c r="H21" s="71"/>
      <c r="L21" s="56"/>
    </row>
    <row r="22" spans="1:12" ht="15" customHeight="1" x14ac:dyDescent="0.3">
      <c r="A22" s="78" t="s">
        <v>149</v>
      </c>
      <c r="B22" s="79"/>
      <c r="C22" s="80">
        <f>+'Sustain Summary'!E9+'Sustain Summary'!E36</f>
        <v>14.225999999999999</v>
      </c>
      <c r="D22" s="80">
        <f>+C22</f>
        <v>14.225999999999999</v>
      </c>
      <c r="E22" s="80">
        <f t="shared" ref="E22:G22" si="5">+D22</f>
        <v>14.225999999999999</v>
      </c>
      <c r="F22" s="80">
        <f t="shared" si="5"/>
        <v>14.225999999999999</v>
      </c>
      <c r="G22" s="80">
        <f t="shared" si="5"/>
        <v>14.225999999999999</v>
      </c>
      <c r="H22" s="80">
        <f>SUM(C22:G22)</f>
        <v>71.13</v>
      </c>
    </row>
    <row r="23" spans="1:12" ht="15" customHeight="1" x14ac:dyDescent="0.3">
      <c r="A23" s="78" t="s">
        <v>173</v>
      </c>
      <c r="B23" s="79"/>
      <c r="C23" s="80">
        <f>+'Opex Absorb'!F12+'Opex Absorb'!F13</f>
        <v>3.97</v>
      </c>
      <c r="D23" s="80">
        <f>+'Opex Absorb'!G12+'Opex Absorb'!G13</f>
        <v>6.84</v>
      </c>
      <c r="E23" s="80">
        <f>+'Opex Absorb'!H12+'Opex Absorb'!H13</f>
        <v>7.61</v>
      </c>
      <c r="F23" s="80">
        <f>+'Opex Absorb'!I12+'Opex Absorb'!I13</f>
        <v>5.93</v>
      </c>
      <c r="G23" s="80">
        <f>+'Opex Absorb'!J12+'Opex Absorb'!J13</f>
        <v>5.93</v>
      </c>
      <c r="H23" s="80">
        <f>SUM(C23:G23)</f>
        <v>30.28</v>
      </c>
    </row>
    <row r="24" spans="1:12" ht="15" customHeight="1" x14ac:dyDescent="0.3">
      <c r="A24" s="72" t="s">
        <v>153</v>
      </c>
      <c r="B24" s="73"/>
      <c r="C24" s="74">
        <f>SUM(C22:C23)</f>
        <v>18.195999999999998</v>
      </c>
      <c r="D24" s="74">
        <f t="shared" ref="D24:G24" si="6">SUM(D22:D23)</f>
        <v>21.065999999999999</v>
      </c>
      <c r="E24" s="74">
        <f t="shared" si="6"/>
        <v>21.835999999999999</v>
      </c>
      <c r="F24" s="74">
        <f t="shared" si="6"/>
        <v>20.155999999999999</v>
      </c>
      <c r="G24" s="74">
        <f t="shared" si="6"/>
        <v>20.155999999999999</v>
      </c>
      <c r="H24" s="74">
        <f>SUM(H22:H23)</f>
        <v>101.41</v>
      </c>
    </row>
    <row r="25" spans="1:12" ht="15" customHeight="1" thickBot="1" x14ac:dyDescent="0.35">
      <c r="A25" s="81" t="s">
        <v>151</v>
      </c>
      <c r="B25" s="90"/>
      <c r="C25" s="83">
        <f>+C24-C20</f>
        <v>15.998289875509181</v>
      </c>
      <c r="D25" s="83">
        <f t="shared" ref="D25:G25" si="7">+D24-D20</f>
        <v>18.859560105790866</v>
      </c>
      <c r="E25" s="83">
        <f t="shared" si="7"/>
        <v>21.835999999999999</v>
      </c>
      <c r="F25" s="83">
        <f t="shared" si="7"/>
        <v>19.807262151195793</v>
      </c>
      <c r="G25" s="83">
        <f t="shared" si="7"/>
        <v>19.395465121488073</v>
      </c>
      <c r="H25" s="84">
        <f>SUM(C25:G25)</f>
        <v>95.896577253983921</v>
      </c>
    </row>
    <row r="26" spans="1:12" ht="15" thickBot="1" x14ac:dyDescent="0.35">
      <c r="A26" s="71"/>
      <c r="B26" s="71"/>
      <c r="C26" s="71"/>
      <c r="D26" s="71"/>
      <c r="E26" s="71"/>
      <c r="F26" s="71"/>
      <c r="G26" s="71"/>
      <c r="H26" s="71"/>
    </row>
    <row r="27" spans="1:12" ht="15" thickBot="1" x14ac:dyDescent="0.35">
      <c r="A27" s="71"/>
      <c r="B27" s="71"/>
      <c r="C27" s="71"/>
      <c r="D27" s="71"/>
      <c r="E27" s="71"/>
      <c r="F27" s="70" t="s">
        <v>156</v>
      </c>
      <c r="G27" s="71"/>
      <c r="H27" s="85">
        <f>SUMPRODUCT(C25:G25,C33:G33)</f>
        <v>85.62400863545443</v>
      </c>
    </row>
    <row r="28" spans="1:12" ht="15" thickBot="1" x14ac:dyDescent="0.35">
      <c r="A28" s="71"/>
      <c r="B28" s="71"/>
      <c r="C28" s="71"/>
      <c r="D28" s="71"/>
      <c r="E28" s="71"/>
      <c r="F28" s="70"/>
      <c r="G28" s="71"/>
      <c r="H28" s="92"/>
    </row>
    <row r="29" spans="1:12" ht="15" thickBot="1" x14ac:dyDescent="0.35">
      <c r="A29" s="71"/>
      <c r="B29" s="71"/>
      <c r="C29" s="71"/>
      <c r="D29" s="71"/>
      <c r="E29" s="71"/>
      <c r="F29" s="70" t="s">
        <v>174</v>
      </c>
      <c r="G29" s="71"/>
      <c r="H29" s="85">
        <f>H13+H27</f>
        <v>140.30971227854735</v>
      </c>
    </row>
    <row r="31" spans="1:12" x14ac:dyDescent="0.3">
      <c r="A31" s="57" t="s">
        <v>159</v>
      </c>
      <c r="B31" s="61">
        <v>3.7900000000000003E-2</v>
      </c>
      <c r="C31" s="57"/>
      <c r="D31" s="57"/>
      <c r="E31" s="57"/>
      <c r="F31" s="57"/>
      <c r="G31" s="57"/>
      <c r="H31" s="57"/>
    </row>
    <row r="32" spans="1:12" x14ac:dyDescent="0.3">
      <c r="A32" s="57" t="s">
        <v>158</v>
      </c>
      <c r="B32" s="57"/>
      <c r="C32" s="58">
        <v>1</v>
      </c>
      <c r="D32" s="58">
        <v>2</v>
      </c>
      <c r="E32" s="58">
        <v>3</v>
      </c>
      <c r="F32" s="58">
        <v>4</v>
      </c>
      <c r="G32" s="58">
        <v>5</v>
      </c>
      <c r="H32" s="59"/>
    </row>
    <row r="33" spans="1:8" x14ac:dyDescent="0.3">
      <c r="A33" s="57" t="s">
        <v>157</v>
      </c>
      <c r="B33" s="57"/>
      <c r="C33" s="60">
        <f>1/(1+$B$31)^C32</f>
        <v>0.9634839579920994</v>
      </c>
      <c r="D33" s="60">
        <f>1/(1+$B$31)^D32</f>
        <v>0.92830133730812159</v>
      </c>
      <c r="E33" s="60">
        <f>1/(1+$B$31)^E32</f>
        <v>0.89440344667898786</v>
      </c>
      <c r="F33" s="60">
        <f>1/(1+$B$31)^F32</f>
        <v>0.86174337284804692</v>
      </c>
      <c r="G33" s="60">
        <f>1/(1+$B$31)^G32</f>
        <v>0.83027591564509762</v>
      </c>
      <c r="H33" s="59"/>
    </row>
    <row r="36" spans="1:8" ht="15" thickBot="1" x14ac:dyDescent="0.35"/>
    <row r="37" spans="1:8" ht="15" thickBot="1" x14ac:dyDescent="0.35">
      <c r="A37" t="s">
        <v>167</v>
      </c>
      <c r="C37" s="1" t="s">
        <v>160</v>
      </c>
      <c r="D37" s="1" t="s">
        <v>161</v>
      </c>
      <c r="E37" s="1" t="s">
        <v>162</v>
      </c>
      <c r="F37" s="1" t="s">
        <v>163</v>
      </c>
      <c r="G37" s="1" t="s">
        <v>164</v>
      </c>
      <c r="H37" s="1" t="s">
        <v>5</v>
      </c>
    </row>
    <row r="38" spans="1:8" ht="15" thickBot="1" x14ac:dyDescent="0.35">
      <c r="A38" t="s">
        <v>6</v>
      </c>
      <c r="C38" s="62">
        <v>578129.92855775857</v>
      </c>
      <c r="D38" s="62">
        <v>809161.92770026799</v>
      </c>
      <c r="E38" s="62">
        <v>1375030.3021031809</v>
      </c>
      <c r="F38" s="62">
        <v>815294.54476383748</v>
      </c>
      <c r="G38" s="62">
        <v>1005576.5396100929</v>
      </c>
      <c r="H38" s="62">
        <f t="shared" ref="H38:H39" si="8">SUM(C38:G38)</f>
        <v>4583193.2427351382</v>
      </c>
    </row>
    <row r="39" spans="1:8" ht="15" thickBot="1" x14ac:dyDescent="0.35">
      <c r="A39" t="s">
        <v>170</v>
      </c>
      <c r="C39" s="62">
        <v>2197710.1244908161</v>
      </c>
      <c r="D39" s="62">
        <v>2206439.894209133</v>
      </c>
      <c r="E39" s="62">
        <v>0</v>
      </c>
      <c r="F39" s="62">
        <v>348737.84880420723</v>
      </c>
      <c r="G39" s="62">
        <v>760534.87851192581</v>
      </c>
      <c r="H39" s="62">
        <f t="shared" si="8"/>
        <v>5513422.7460160833</v>
      </c>
    </row>
  </sheetData>
  <mergeCells count="1">
    <mergeCell ref="C2:H2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6"/>
  <sheetViews>
    <sheetView workbookViewId="0">
      <selection activeCell="C45" sqref="C45"/>
    </sheetView>
  </sheetViews>
  <sheetFormatPr defaultRowHeight="14.4" x14ac:dyDescent="0.3"/>
  <cols>
    <col min="1" max="1" width="31.5546875" customWidth="1"/>
    <col min="2" max="2" width="11.5546875" customWidth="1"/>
    <col min="3" max="7" width="9" bestFit="1" customWidth="1"/>
    <col min="8" max="8" width="9.5546875" bestFit="1" customWidth="1"/>
  </cols>
  <sheetData>
    <row r="1" spans="1:12" x14ac:dyDescent="0.3">
      <c r="A1" s="26" t="s">
        <v>177</v>
      </c>
    </row>
    <row r="2" spans="1:12" x14ac:dyDescent="0.3">
      <c r="A2" s="63" t="s">
        <v>144</v>
      </c>
      <c r="B2" s="64"/>
      <c r="C2" s="110" t="s">
        <v>86</v>
      </c>
      <c r="D2" s="110"/>
      <c r="E2" s="110"/>
      <c r="F2" s="110"/>
      <c r="G2" s="110"/>
      <c r="H2" s="110"/>
    </row>
    <row r="3" spans="1:12" x14ac:dyDescent="0.3">
      <c r="A3" s="63"/>
      <c r="B3" s="91"/>
      <c r="C3" s="91" t="s">
        <v>0</v>
      </c>
      <c r="D3" s="91" t="s">
        <v>1</v>
      </c>
      <c r="E3" s="91" t="s">
        <v>2</v>
      </c>
      <c r="F3" s="91" t="s">
        <v>3</v>
      </c>
      <c r="G3" s="91" t="s">
        <v>4</v>
      </c>
      <c r="H3" s="91" t="s">
        <v>5</v>
      </c>
    </row>
    <row r="4" spans="1:12" ht="15" customHeight="1" x14ac:dyDescent="0.3">
      <c r="A4" s="66" t="s">
        <v>145</v>
      </c>
      <c r="B4" s="67"/>
      <c r="C4" s="68"/>
      <c r="D4" s="68"/>
      <c r="E4" s="68"/>
      <c r="F4" s="68"/>
      <c r="G4" s="68"/>
      <c r="H4" s="68"/>
    </row>
    <row r="5" spans="1:12" x14ac:dyDescent="0.3">
      <c r="A5" s="69" t="s">
        <v>148</v>
      </c>
      <c r="B5" s="70"/>
      <c r="C5" s="71"/>
      <c r="D5" s="71"/>
      <c r="E5" s="71"/>
      <c r="F5" s="71"/>
      <c r="G5" s="71"/>
      <c r="H5" s="71"/>
    </row>
    <row r="6" spans="1:12" ht="15" customHeight="1" x14ac:dyDescent="0.3">
      <c r="A6" s="72" t="s">
        <v>178</v>
      </c>
      <c r="B6" s="73"/>
      <c r="C6" s="74">
        <f>+'Sustain Summary'!$E$5</f>
        <v>10.4</v>
      </c>
      <c r="D6" s="74">
        <f>+C6</f>
        <v>10.4</v>
      </c>
      <c r="E6" s="74">
        <f>+D6</f>
        <v>10.4</v>
      </c>
      <c r="F6" s="74">
        <f t="shared" ref="F6:G6" si="0">+E6</f>
        <v>10.4</v>
      </c>
      <c r="G6" s="74">
        <f t="shared" si="0"/>
        <v>10.4</v>
      </c>
      <c r="H6" s="74">
        <f>SUM(C6:G6)</f>
        <v>52</v>
      </c>
    </row>
    <row r="7" spans="1:12" ht="15" customHeight="1" x14ac:dyDescent="0.3">
      <c r="A7" s="75" t="s">
        <v>84</v>
      </c>
      <c r="B7" s="76"/>
      <c r="C7" s="77"/>
      <c r="D7" s="77"/>
      <c r="E7" s="77"/>
      <c r="F7" s="77"/>
      <c r="G7" s="77"/>
      <c r="H7" s="77"/>
    </row>
    <row r="8" spans="1:12" ht="15" customHeight="1" x14ac:dyDescent="0.3">
      <c r="A8" s="78"/>
      <c r="B8" s="79"/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f>SUM(C8:G8)</f>
        <v>0</v>
      </c>
    </row>
    <row r="9" spans="1:12" ht="15" customHeight="1" x14ac:dyDescent="0.3">
      <c r="A9" s="78"/>
      <c r="B9" s="79"/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f>SUM(C9:G9)</f>
        <v>0</v>
      </c>
    </row>
    <row r="10" spans="1:12" ht="15" customHeight="1" x14ac:dyDescent="0.3">
      <c r="A10" s="72" t="s">
        <v>154</v>
      </c>
      <c r="B10" s="73"/>
      <c r="C10" s="74">
        <f>SUM(C8:C9)</f>
        <v>0</v>
      </c>
      <c r="D10" s="74">
        <f t="shared" ref="D10:G10" si="1">SUM(D8:D9)</f>
        <v>0</v>
      </c>
      <c r="E10" s="74">
        <f t="shared" si="1"/>
        <v>0</v>
      </c>
      <c r="F10" s="74">
        <f t="shared" si="1"/>
        <v>0</v>
      </c>
      <c r="G10" s="74">
        <f t="shared" si="1"/>
        <v>0</v>
      </c>
      <c r="H10" s="74">
        <f>SUM(H8:H9)</f>
        <v>0</v>
      </c>
    </row>
    <row r="11" spans="1:12" ht="15" customHeight="1" thickBot="1" x14ac:dyDescent="0.35">
      <c r="A11" s="81" t="s">
        <v>150</v>
      </c>
      <c r="B11" s="82"/>
      <c r="C11" s="83">
        <f>+C10-C6</f>
        <v>-10.4</v>
      </c>
      <c r="D11" s="83">
        <f t="shared" ref="D11:H11" si="2">+D10-D6</f>
        <v>-10.4</v>
      </c>
      <c r="E11" s="83">
        <f t="shared" si="2"/>
        <v>-10.4</v>
      </c>
      <c r="F11" s="83">
        <f t="shared" si="2"/>
        <v>-10.4</v>
      </c>
      <c r="G11" s="83">
        <f t="shared" si="2"/>
        <v>-10.4</v>
      </c>
      <c r="H11" s="84">
        <f t="shared" si="2"/>
        <v>-52</v>
      </c>
      <c r="I11" s="25"/>
    </row>
    <row r="12" spans="1:12" ht="15" customHeight="1" thickBot="1" x14ac:dyDescent="0.35">
      <c r="A12" s="71"/>
      <c r="B12" s="71"/>
      <c r="C12" s="71"/>
      <c r="D12" s="71"/>
      <c r="E12" s="71"/>
      <c r="F12" s="71"/>
      <c r="G12" s="71"/>
      <c r="H12" s="71"/>
    </row>
    <row r="13" spans="1:12" ht="15" customHeight="1" thickBot="1" x14ac:dyDescent="0.35">
      <c r="A13" s="71"/>
      <c r="B13" s="71"/>
      <c r="C13" s="71"/>
      <c r="D13" s="71"/>
      <c r="E13" s="71"/>
      <c r="F13" s="70" t="s">
        <v>156</v>
      </c>
      <c r="G13" s="71"/>
      <c r="H13" s="85">
        <f>SUMPRODUCT(C11:G11,C35:G35)</f>
        <v>-46.57336351691248</v>
      </c>
    </row>
    <row r="14" spans="1:12" ht="15" customHeight="1" x14ac:dyDescent="0.3">
      <c r="A14" s="86"/>
      <c r="B14" s="71"/>
      <c r="C14" s="71"/>
      <c r="D14" s="71"/>
      <c r="E14" s="71"/>
      <c r="F14" s="71"/>
      <c r="G14" s="71"/>
      <c r="H14" s="71"/>
    </row>
    <row r="15" spans="1:12" ht="15" customHeight="1" x14ac:dyDescent="0.3">
      <c r="A15" s="87" t="s">
        <v>7</v>
      </c>
      <c r="B15" s="88"/>
      <c r="C15" s="88"/>
      <c r="D15" s="88"/>
      <c r="E15" s="88"/>
      <c r="F15" s="88"/>
      <c r="G15" s="88"/>
      <c r="H15" s="88"/>
      <c r="L15" s="56"/>
    </row>
    <row r="16" spans="1:12" ht="12" customHeight="1" x14ac:dyDescent="0.3">
      <c r="A16" s="69" t="s">
        <v>148</v>
      </c>
      <c r="B16" s="70"/>
      <c r="C16" s="71"/>
      <c r="D16" s="71"/>
      <c r="E16" s="71"/>
      <c r="F16" s="71"/>
      <c r="G16" s="71"/>
      <c r="H16" s="71"/>
    </row>
    <row r="17" spans="1:12" ht="15" hidden="1" customHeight="1" x14ac:dyDescent="0.3">
      <c r="A17" s="78" t="s">
        <v>85</v>
      </c>
      <c r="B17" s="89"/>
      <c r="C17" s="80">
        <f t="shared" ref="C17:G19" si="3">C42/1000000</f>
        <v>0</v>
      </c>
      <c r="D17" s="80">
        <f t="shared" si="3"/>
        <v>0</v>
      </c>
      <c r="E17" s="80">
        <f t="shared" si="3"/>
        <v>0</v>
      </c>
      <c r="F17" s="80">
        <f t="shared" si="3"/>
        <v>0</v>
      </c>
      <c r="G17" s="80">
        <f t="shared" si="3"/>
        <v>0</v>
      </c>
      <c r="H17" s="80">
        <f t="shared" ref="H17:H21" si="4">SUM(C17:G17)</f>
        <v>0</v>
      </c>
    </row>
    <row r="18" spans="1:12" ht="15" hidden="1" customHeight="1" x14ac:dyDescent="0.3">
      <c r="A18" s="89" t="s">
        <v>165</v>
      </c>
      <c r="B18" s="89"/>
      <c r="C18" s="80">
        <f t="shared" si="3"/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 t="shared" si="3"/>
        <v>0</v>
      </c>
      <c r="H18" s="80">
        <f t="shared" si="4"/>
        <v>0</v>
      </c>
    </row>
    <row r="19" spans="1:12" ht="15" hidden="1" customHeight="1" x14ac:dyDescent="0.3">
      <c r="A19" s="78" t="s">
        <v>147</v>
      </c>
      <c r="B19" s="89"/>
      <c r="C19" s="80">
        <f t="shared" si="3"/>
        <v>0</v>
      </c>
      <c r="D19" s="80">
        <f t="shared" si="3"/>
        <v>0</v>
      </c>
      <c r="E19" s="80">
        <f t="shared" si="3"/>
        <v>0</v>
      </c>
      <c r="F19" s="80">
        <f t="shared" si="3"/>
        <v>0</v>
      </c>
      <c r="G19" s="80">
        <f t="shared" si="3"/>
        <v>0</v>
      </c>
      <c r="H19" s="80">
        <f t="shared" si="4"/>
        <v>0</v>
      </c>
    </row>
    <row r="20" spans="1:12" ht="15" customHeight="1" x14ac:dyDescent="0.3">
      <c r="A20" s="78" t="s">
        <v>178</v>
      </c>
      <c r="B20" s="79"/>
      <c r="C20" s="80">
        <f>+'Sustain Summary'!$E$9+'Sustain Summary'!$E$36</f>
        <v>14.225999999999999</v>
      </c>
      <c r="D20" s="80">
        <f>+C20</f>
        <v>14.225999999999999</v>
      </c>
      <c r="E20" s="80">
        <f t="shared" ref="E20:G20" si="5">+D20</f>
        <v>14.225999999999999</v>
      </c>
      <c r="F20" s="80">
        <f t="shared" si="5"/>
        <v>14.225999999999999</v>
      </c>
      <c r="G20" s="80">
        <f t="shared" si="5"/>
        <v>14.225999999999999</v>
      </c>
      <c r="H20" s="80">
        <f t="shared" si="4"/>
        <v>71.13</v>
      </c>
    </row>
    <row r="21" spans="1:12" ht="15" customHeight="1" x14ac:dyDescent="0.3">
      <c r="A21" s="78" t="s">
        <v>179</v>
      </c>
      <c r="B21" s="79"/>
      <c r="C21" s="80">
        <f>+'Opex Absorb'!$F$12+'Opex Absorb'!$F$13</f>
        <v>3.97</v>
      </c>
      <c r="D21" s="80">
        <f>+'Opex Absorb'!$G$12+'Opex Absorb'!$G$13</f>
        <v>6.84</v>
      </c>
      <c r="E21" s="80">
        <f>+'Opex Absorb'!$H$12+'Opex Absorb'!$H$13</f>
        <v>7.61</v>
      </c>
      <c r="F21" s="80">
        <f>+'Opex Absorb'!$I$12+'Opex Absorb'!$I$13</f>
        <v>5.93</v>
      </c>
      <c r="G21" s="80">
        <f>+'Opex Absorb'!$J$12+'Opex Absorb'!$J$13</f>
        <v>5.93</v>
      </c>
      <c r="H21" s="80">
        <f t="shared" si="4"/>
        <v>30.28</v>
      </c>
    </row>
    <row r="22" spans="1:12" ht="15" customHeight="1" x14ac:dyDescent="0.3">
      <c r="A22" s="72" t="s">
        <v>152</v>
      </c>
      <c r="B22" s="73"/>
      <c r="C22" s="74">
        <f>SUM(C17:C21)</f>
        <v>18.195999999999998</v>
      </c>
      <c r="D22" s="74">
        <f t="shared" ref="D22:G22" si="6">SUM(D17:D21)</f>
        <v>21.065999999999999</v>
      </c>
      <c r="E22" s="74">
        <f t="shared" si="6"/>
        <v>21.835999999999999</v>
      </c>
      <c r="F22" s="74">
        <f t="shared" si="6"/>
        <v>20.155999999999999</v>
      </c>
      <c r="G22" s="74">
        <f t="shared" si="6"/>
        <v>20.155999999999999</v>
      </c>
      <c r="H22" s="74">
        <f>SUM(H20:H21)</f>
        <v>101.41</v>
      </c>
    </row>
    <row r="23" spans="1:12" ht="15" customHeight="1" x14ac:dyDescent="0.3">
      <c r="A23" s="75" t="s">
        <v>84</v>
      </c>
      <c r="B23" s="76"/>
      <c r="C23" s="71"/>
      <c r="D23" s="71"/>
      <c r="E23" s="71"/>
      <c r="F23" s="71"/>
      <c r="G23" s="71"/>
      <c r="H23" s="71"/>
      <c r="L23" s="56"/>
    </row>
    <row r="24" spans="1:12" ht="15" customHeight="1" x14ac:dyDescent="0.3">
      <c r="A24" s="78"/>
      <c r="B24" s="79"/>
      <c r="C24" s="80"/>
      <c r="D24" s="80"/>
      <c r="E24" s="80"/>
      <c r="F24" s="80"/>
      <c r="G24" s="80"/>
      <c r="H24" s="80">
        <f>SUM(C24:G24)</f>
        <v>0</v>
      </c>
    </row>
    <row r="25" spans="1:12" ht="15" customHeight="1" x14ac:dyDescent="0.3">
      <c r="A25" s="78"/>
      <c r="B25" s="79"/>
      <c r="C25" s="80"/>
      <c r="D25" s="80"/>
      <c r="E25" s="80"/>
      <c r="F25" s="80"/>
      <c r="G25" s="80"/>
      <c r="H25" s="80">
        <f>SUM(C25:G25)</f>
        <v>0</v>
      </c>
    </row>
    <row r="26" spans="1:12" ht="15" customHeight="1" x14ac:dyDescent="0.3">
      <c r="A26" s="72" t="s">
        <v>153</v>
      </c>
      <c r="B26" s="73"/>
      <c r="C26" s="74">
        <f>SUM(C24:C25)</f>
        <v>0</v>
      </c>
      <c r="D26" s="74">
        <f t="shared" ref="D26:G26" si="7">SUM(D24:D25)</f>
        <v>0</v>
      </c>
      <c r="E26" s="74">
        <f t="shared" si="7"/>
        <v>0</v>
      </c>
      <c r="F26" s="74">
        <f t="shared" si="7"/>
        <v>0</v>
      </c>
      <c r="G26" s="74">
        <f t="shared" si="7"/>
        <v>0</v>
      </c>
      <c r="H26" s="74">
        <f>SUM(H24:H25)</f>
        <v>0</v>
      </c>
    </row>
    <row r="27" spans="1:12" ht="15" customHeight="1" thickBot="1" x14ac:dyDescent="0.35">
      <c r="A27" s="81" t="s">
        <v>151</v>
      </c>
      <c r="B27" s="90"/>
      <c r="C27" s="83">
        <f>+C26-C22</f>
        <v>-18.195999999999998</v>
      </c>
      <c r="D27" s="83">
        <f t="shared" ref="D27:G27" si="8">+D26-D22</f>
        <v>-21.065999999999999</v>
      </c>
      <c r="E27" s="83">
        <f t="shared" si="8"/>
        <v>-21.835999999999999</v>
      </c>
      <c r="F27" s="83">
        <f t="shared" si="8"/>
        <v>-20.155999999999999</v>
      </c>
      <c r="G27" s="83">
        <f t="shared" si="8"/>
        <v>-20.155999999999999</v>
      </c>
      <c r="H27" s="84">
        <f>SUM(C27:G27)</f>
        <v>-101.41</v>
      </c>
    </row>
    <row r="28" spans="1:12" ht="15" thickBot="1" x14ac:dyDescent="0.35">
      <c r="A28" s="71"/>
      <c r="B28" s="71"/>
      <c r="C28" s="71"/>
      <c r="D28" s="71"/>
      <c r="E28" s="71"/>
      <c r="F28" s="71"/>
      <c r="G28" s="71"/>
      <c r="H28" s="71"/>
    </row>
    <row r="29" spans="1:12" ht="15" thickBot="1" x14ac:dyDescent="0.35">
      <c r="A29" s="71"/>
      <c r="B29" s="71"/>
      <c r="C29" s="71"/>
      <c r="D29" s="71"/>
      <c r="E29" s="71"/>
      <c r="F29" s="70" t="s">
        <v>156</v>
      </c>
      <c r="G29" s="71"/>
      <c r="H29" s="85">
        <f>SUMPRODUCT(C27:G27,C35:G35)</f>
        <v>-90.721684511907341</v>
      </c>
    </row>
    <row r="30" spans="1:12" ht="15" thickBot="1" x14ac:dyDescent="0.35">
      <c r="A30" s="71"/>
      <c r="B30" s="71"/>
      <c r="C30" s="71"/>
      <c r="D30" s="71"/>
      <c r="E30" s="71"/>
      <c r="F30" s="70"/>
      <c r="G30" s="71"/>
      <c r="H30" s="92"/>
    </row>
    <row r="31" spans="1:12" ht="15" thickBot="1" x14ac:dyDescent="0.35">
      <c r="A31" s="71"/>
      <c r="B31" s="71"/>
      <c r="C31" s="71"/>
      <c r="D31" s="71"/>
      <c r="E31" s="71"/>
      <c r="F31" s="70" t="s">
        <v>174</v>
      </c>
      <c r="G31" s="71"/>
      <c r="H31" s="85">
        <f>H13+H29</f>
        <v>-137.29504802881982</v>
      </c>
    </row>
    <row r="33" spans="1:8" x14ac:dyDescent="0.3">
      <c r="A33" s="57" t="s">
        <v>159</v>
      </c>
      <c r="B33" s="61">
        <v>3.7900000000000003E-2</v>
      </c>
      <c r="C33" s="57"/>
      <c r="D33" s="57"/>
      <c r="E33" s="57"/>
      <c r="F33" s="57"/>
      <c r="G33" s="57"/>
      <c r="H33" s="57"/>
    </row>
    <row r="34" spans="1:8" x14ac:dyDescent="0.3">
      <c r="A34" s="57" t="s">
        <v>158</v>
      </c>
      <c r="B34" s="57"/>
      <c r="C34" s="58">
        <v>1</v>
      </c>
      <c r="D34" s="58">
        <v>2</v>
      </c>
      <c r="E34" s="58">
        <v>3</v>
      </c>
      <c r="F34" s="58">
        <v>4</v>
      </c>
      <c r="G34" s="58">
        <v>5</v>
      </c>
      <c r="H34" s="59"/>
    </row>
    <row r="35" spans="1:8" x14ac:dyDescent="0.3">
      <c r="A35" s="57" t="s">
        <v>157</v>
      </c>
      <c r="B35" s="57"/>
      <c r="C35" s="60">
        <f>1/(1+$B$33)^C34</f>
        <v>0.9634839579920994</v>
      </c>
      <c r="D35" s="60">
        <f>1/(1+$B$33)^D34</f>
        <v>0.92830133730812159</v>
      </c>
      <c r="E35" s="60">
        <f>1/(1+$B$33)^E34</f>
        <v>0.89440344667898786</v>
      </c>
      <c r="F35" s="60">
        <f>1/(1+$B$33)^F34</f>
        <v>0.86174337284804692</v>
      </c>
      <c r="G35" s="60">
        <f>1/(1+$B$33)^G34</f>
        <v>0.83027591564509762</v>
      </c>
      <c r="H35" s="59"/>
    </row>
    <row r="38" spans="1:8" ht="15" thickBot="1" x14ac:dyDescent="0.35"/>
    <row r="39" spans="1:8" ht="15" thickBot="1" x14ac:dyDescent="0.35">
      <c r="A39" t="s">
        <v>167</v>
      </c>
      <c r="C39" s="1" t="s">
        <v>160</v>
      </c>
      <c r="D39" s="1" t="s">
        <v>161</v>
      </c>
      <c r="E39" s="1" t="s">
        <v>162</v>
      </c>
      <c r="F39" s="1" t="s">
        <v>163</v>
      </c>
      <c r="G39" s="1" t="s">
        <v>164</v>
      </c>
      <c r="H39" s="1" t="s">
        <v>5</v>
      </c>
    </row>
    <row r="40" spans="1:8" ht="15" thickBot="1" x14ac:dyDescent="0.35">
      <c r="A40" t="s">
        <v>6</v>
      </c>
      <c r="C40" s="62">
        <v>578129.92855775857</v>
      </c>
      <c r="D40" s="62">
        <v>809161.92770026799</v>
      </c>
      <c r="E40" s="62">
        <v>1375030.3021031809</v>
      </c>
      <c r="F40" s="62">
        <v>815294.54476383748</v>
      </c>
      <c r="G40" s="62">
        <v>1005576.5396100929</v>
      </c>
      <c r="H40" s="62">
        <f t="shared" ref="H40:H41" si="9">SUM(C40:G40)</f>
        <v>4583193.2427351382</v>
      </c>
    </row>
    <row r="41" spans="1:8" ht="15" thickBot="1" x14ac:dyDescent="0.35">
      <c r="A41" t="s">
        <v>170</v>
      </c>
      <c r="C41" s="62">
        <v>2197710.1244908161</v>
      </c>
      <c r="D41" s="62">
        <v>2206439.894209133</v>
      </c>
      <c r="E41" s="62">
        <v>0</v>
      </c>
      <c r="F41" s="62">
        <v>348737.84880420723</v>
      </c>
      <c r="G41" s="62">
        <v>760534.87851192581</v>
      </c>
      <c r="H41" s="62">
        <f t="shared" si="9"/>
        <v>5513422.7460160833</v>
      </c>
    </row>
    <row r="42" spans="1:8" ht="15" thickBot="1" x14ac:dyDescent="0.35">
      <c r="A42" t="s">
        <v>85</v>
      </c>
      <c r="C42" s="62"/>
      <c r="D42" s="62"/>
      <c r="E42" s="62"/>
      <c r="F42" s="62"/>
      <c r="G42" s="62"/>
      <c r="H42" s="62"/>
    </row>
    <row r="43" spans="1:8" ht="15" thickBot="1" x14ac:dyDescent="0.35">
      <c r="A43" t="s">
        <v>165</v>
      </c>
      <c r="C43" s="62"/>
      <c r="D43" s="62"/>
      <c r="E43" s="62"/>
      <c r="F43" s="62"/>
      <c r="G43" s="62"/>
      <c r="H43" s="62"/>
    </row>
    <row r="44" spans="1:8" ht="15" thickBot="1" x14ac:dyDescent="0.35">
      <c r="A44" t="s">
        <v>166</v>
      </c>
      <c r="C44" s="62"/>
      <c r="D44" s="62"/>
      <c r="E44" s="62"/>
      <c r="F44" s="62"/>
      <c r="G44" s="62"/>
      <c r="H44" s="62"/>
    </row>
    <row r="45" spans="1:8" ht="15" thickBot="1" x14ac:dyDescent="0.35"/>
    <row r="46" spans="1:8" ht="15" thickBot="1" x14ac:dyDescent="0.35">
      <c r="C46" s="62">
        <f>SUM(C42:C45)</f>
        <v>0</v>
      </c>
      <c r="D46" s="62">
        <f t="shared" ref="D46:H46" si="10">SUM(D42:D45)</f>
        <v>0</v>
      </c>
      <c r="E46" s="62">
        <f t="shared" si="10"/>
        <v>0</v>
      </c>
      <c r="F46" s="62">
        <f t="shared" si="10"/>
        <v>0</v>
      </c>
      <c r="G46" s="62">
        <f t="shared" si="10"/>
        <v>0</v>
      </c>
      <c r="H46" s="62">
        <f t="shared" si="10"/>
        <v>0</v>
      </c>
    </row>
  </sheetData>
  <mergeCells count="1">
    <mergeCell ref="C2:H2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89569</vt:lpwstr>
  </property>
  <property fmtid="{D5CDD505-2E9C-101B-9397-08002B2CF9AE}" pid="4" name="OptimizationTime">
    <vt:lpwstr>20190107_1928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SustainOpexDigitalTrans</vt:lpstr>
      <vt:lpstr>SustainOpexInfoMgmtPgm</vt:lpstr>
      <vt:lpstr>Sustain Summary</vt:lpstr>
      <vt:lpstr>Opex Absorb</vt:lpstr>
      <vt:lpstr>NetBenefits</vt:lpstr>
      <vt:lpstr>NetBenefitsOpt1</vt:lpstr>
    </vt:vector>
  </TitlesOfParts>
  <Company>Ausgrid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Darwin</dc:creator>
  <cp:lastModifiedBy>EY</cp:lastModifiedBy>
  <cp:lastPrinted>2018-11-06T00:17:53Z</cp:lastPrinted>
  <dcterms:created xsi:type="dcterms:W3CDTF">2018-09-19T00:31:28Z</dcterms:created>
  <dcterms:modified xsi:type="dcterms:W3CDTF">2019-01-07T08:28:14Z</dcterms:modified>
</cp:coreProperties>
</file>