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23250" windowHeight="6300"/>
  </bookViews>
  <sheets>
    <sheet name="Cover" sheetId="11" r:id="rId1"/>
    <sheet name="AER Summary" sheetId="1" r:id="rId2"/>
    <sheet name="Service Description" sheetId="2" r:id="rId3"/>
    <sheet name="Fee Breakdown" sheetId="4" r:id="rId4"/>
    <sheet name="Input Data" sheetId="7" r:id="rId5"/>
    <sheet name="15-19 prices" sheetId="10" r:id="rId6"/>
  </sheets>
  <externalReferences>
    <externalReference r:id="rId7"/>
    <externalReference r:id="rId8"/>
  </externalReferences>
  <definedNames>
    <definedName name="_xlnm._FilterDatabase" localSheetId="5" hidden="1">'15-19 prices'!$A$2:$B$153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Data'!$B$37:$B$41</definedName>
    <definedName name="Rates">'Input Data'!$B$37:$B$41</definedName>
  </definedNames>
  <calcPr calcId="145621"/>
</workbook>
</file>

<file path=xl/calcChain.xml><?xml version="1.0" encoding="utf-8"?>
<calcChain xmlns="http://schemas.openxmlformats.org/spreadsheetml/2006/main">
  <c r="D202" i="1" l="1"/>
  <c r="E202" i="1"/>
  <c r="F202" i="1"/>
  <c r="G202" i="1"/>
  <c r="H202" i="1"/>
  <c r="C202" i="1"/>
  <c r="H165" i="1"/>
  <c r="H42" i="4"/>
  <c r="H14" i="7"/>
  <c r="I14" i="7"/>
  <c r="J14" i="7"/>
  <c r="K14" i="7"/>
  <c r="L14" i="7"/>
  <c r="H15" i="7"/>
  <c r="I15" i="7"/>
  <c r="J15" i="7"/>
  <c r="K15" i="7"/>
  <c r="L15" i="7"/>
  <c r="H13" i="7"/>
  <c r="D212" i="1"/>
  <c r="D32" i="1"/>
  <c r="D33" i="1"/>
  <c r="F33" i="1" s="1"/>
  <c r="D34" i="1"/>
  <c r="G34" i="1" s="1"/>
  <c r="D37" i="1"/>
  <c r="H37" i="1" s="1"/>
  <c r="D38" i="1"/>
  <c r="G38" i="1" s="1"/>
  <c r="D39" i="1"/>
  <c r="E39" i="1" s="1"/>
  <c r="D35" i="1"/>
  <c r="D36" i="1"/>
  <c r="H36" i="1" s="1"/>
  <c r="D78" i="1"/>
  <c r="F78" i="1" s="1"/>
  <c r="D79" i="1"/>
  <c r="E79" i="1" s="1"/>
  <c r="D80" i="1"/>
  <c r="F80" i="1" s="1"/>
  <c r="D81" i="1"/>
  <c r="E81" i="1" s="1"/>
  <c r="D82" i="1"/>
  <c r="E82" i="1" s="1"/>
  <c r="D83" i="1"/>
  <c r="E83" i="1" s="1"/>
  <c r="D77" i="1"/>
  <c r="F77" i="1" s="1"/>
  <c r="D74" i="1"/>
  <c r="E74" i="1" s="1"/>
  <c r="D68" i="1"/>
  <c r="E68" i="1" s="1"/>
  <c r="D69" i="1"/>
  <c r="G69" i="1" s="1"/>
  <c r="D70" i="1"/>
  <c r="H70" i="1" s="1"/>
  <c r="D71" i="1"/>
  <c r="D72" i="1"/>
  <c r="H72" i="1" s="1"/>
  <c r="D73" i="1"/>
  <c r="H73" i="1" s="1"/>
  <c r="D67" i="1"/>
  <c r="F67" i="1" s="1"/>
  <c r="D64" i="1"/>
  <c r="D65" i="1"/>
  <c r="F65" i="1" s="1"/>
  <c r="D63" i="1"/>
  <c r="H63" i="1" s="1"/>
  <c r="D59" i="1"/>
  <c r="F59" i="1" s="1"/>
  <c r="D60" i="1"/>
  <c r="D61" i="1"/>
  <c r="G61" i="1" s="1"/>
  <c r="D58" i="1"/>
  <c r="H58" i="1" s="1"/>
  <c r="D44" i="1"/>
  <c r="G44" i="1" s="1"/>
  <c r="D45" i="1"/>
  <c r="F45" i="1" s="1"/>
  <c r="D46" i="1"/>
  <c r="F46" i="1" s="1"/>
  <c r="D47" i="1"/>
  <c r="H47" i="1" s="1"/>
  <c r="D48" i="1"/>
  <c r="H48" i="1" s="1"/>
  <c r="D49" i="1"/>
  <c r="D50" i="1"/>
  <c r="F50" i="1" s="1"/>
  <c r="D51" i="1"/>
  <c r="D52" i="1"/>
  <c r="E52" i="1" s="1"/>
  <c r="D53" i="1"/>
  <c r="E53" i="1" s="1"/>
  <c r="D54" i="1"/>
  <c r="E54" i="1" s="1"/>
  <c r="D43" i="1"/>
  <c r="G43" i="1" s="1"/>
  <c r="D28" i="1"/>
  <c r="E28" i="1" s="1"/>
  <c r="D29" i="1"/>
  <c r="D30" i="1"/>
  <c r="F30" i="1" s="1"/>
  <c r="D27" i="1"/>
  <c r="E27" i="1" s="1"/>
  <c r="H222" i="1"/>
  <c r="E221" i="1"/>
  <c r="F221" i="1"/>
  <c r="G221" i="1"/>
  <c r="D221" i="1"/>
  <c r="F220" i="1"/>
  <c r="F148" i="1"/>
  <c r="G220" i="1"/>
  <c r="H220" i="1"/>
  <c r="E220" i="1"/>
  <c r="E219" i="1"/>
  <c r="D10" i="7"/>
  <c r="E10" i="7"/>
  <c r="F10" i="7"/>
  <c r="G10" i="7"/>
  <c r="D9" i="7"/>
  <c r="L13" i="7"/>
  <c r="H212" i="1"/>
  <c r="C5" i="4"/>
  <c r="B198" i="1"/>
  <c r="H199" i="1"/>
  <c r="B193" i="1"/>
  <c r="H194" i="1"/>
  <c r="B188" i="1"/>
  <c r="H189" i="1"/>
  <c r="B183" i="1"/>
  <c r="H184" i="1"/>
  <c r="B178" i="1"/>
  <c r="H179" i="1"/>
  <c r="B173" i="1"/>
  <c r="H174" i="1"/>
  <c r="H169" i="1"/>
  <c r="B163" i="1"/>
  <c r="H164" i="1"/>
  <c r="I13" i="7"/>
  <c r="E212" i="1"/>
  <c r="J13" i="7"/>
  <c r="F212" i="1"/>
  <c r="K13" i="7"/>
  <c r="G212" i="1"/>
  <c r="D51" i="4"/>
  <c r="D25" i="4"/>
  <c r="B9" i="2"/>
  <c r="C3" i="4"/>
  <c r="D3" i="2"/>
  <c r="C65" i="4"/>
  <c r="C57" i="4"/>
  <c r="C48" i="4"/>
  <c r="C39" i="4"/>
  <c r="D67" i="4"/>
  <c r="D59" i="4"/>
  <c r="D50" i="4"/>
  <c r="D41" i="4"/>
  <c r="C31" i="4"/>
  <c r="C22" i="4"/>
  <c r="C14" i="4"/>
  <c r="D33" i="4"/>
  <c r="D24" i="4"/>
  <c r="D16" i="4"/>
  <c r="C213" i="1"/>
  <c r="D213" i="1"/>
  <c r="E213" i="1"/>
  <c r="F213" i="1"/>
  <c r="G213" i="1"/>
  <c r="H213" i="1"/>
  <c r="C214" i="1"/>
  <c r="D214" i="1"/>
  <c r="E214" i="1"/>
  <c r="F214" i="1"/>
  <c r="G214" i="1"/>
  <c r="H214" i="1"/>
  <c r="C212" i="1"/>
  <c r="D7" i="4"/>
  <c r="F219" i="1"/>
  <c r="E65" i="1"/>
  <c r="E61" i="1"/>
  <c r="E51" i="1"/>
  <c r="E46" i="1"/>
  <c r="E44" i="1"/>
  <c r="F32" i="1"/>
  <c r="F49" i="1"/>
  <c r="E72" i="1"/>
  <c r="F117" i="1"/>
  <c r="G117" i="1"/>
  <c r="F74" i="1"/>
  <c r="F71" i="1"/>
  <c r="F64" i="1"/>
  <c r="F142" i="1"/>
  <c r="G142" i="1"/>
  <c r="F68" i="1"/>
  <c r="F141" i="1"/>
  <c r="F136" i="1"/>
  <c r="G136" i="1"/>
  <c r="F135" i="1"/>
  <c r="G135" i="1"/>
  <c r="F124" i="1"/>
  <c r="F131" i="1"/>
  <c r="F123" i="1"/>
  <c r="F147" i="1"/>
  <c r="F119" i="1"/>
  <c r="F36" i="1"/>
  <c r="F60" i="1"/>
  <c r="F29" i="1"/>
  <c r="G219" i="1"/>
  <c r="F35" i="1"/>
  <c r="F51" i="1"/>
  <c r="F58" i="1"/>
  <c r="F27" i="1"/>
  <c r="F39" i="1"/>
  <c r="F73" i="1"/>
  <c r="E29" i="1"/>
  <c r="E45" i="1"/>
  <c r="E63" i="1"/>
  <c r="E43" i="1"/>
  <c r="E35" i="1"/>
  <c r="E71" i="1"/>
  <c r="E49" i="1"/>
  <c r="E60" i="1"/>
  <c r="E77" i="1"/>
  <c r="E67" i="1"/>
  <c r="E73" i="1"/>
  <c r="E64" i="1"/>
  <c r="E32" i="1"/>
  <c r="E78" i="1"/>
  <c r="G123" i="1"/>
  <c r="G141" i="1"/>
  <c r="G147" i="1"/>
  <c r="F149" i="1"/>
  <c r="G149" i="1"/>
  <c r="F130" i="1"/>
  <c r="G130" i="1"/>
  <c r="F134" i="1"/>
  <c r="G134" i="1"/>
  <c r="F139" i="1"/>
  <c r="G139" i="1"/>
  <c r="F143" i="1"/>
  <c r="G143" i="1"/>
  <c r="F118" i="1"/>
  <c r="G118" i="1"/>
  <c r="F122" i="1"/>
  <c r="G122" i="1"/>
  <c r="F116" i="1"/>
  <c r="G116" i="1"/>
  <c r="F106" i="1"/>
  <c r="G106" i="1"/>
  <c r="F103" i="1"/>
  <c r="G103" i="1"/>
  <c r="F121" i="1"/>
  <c r="G121" i="1"/>
  <c r="F129" i="1"/>
  <c r="G129" i="1"/>
  <c r="F140" i="1"/>
  <c r="G140" i="1"/>
  <c r="F133" i="1"/>
  <c r="G133" i="1"/>
  <c r="F151" i="1"/>
  <c r="G151" i="1"/>
  <c r="F101" i="1"/>
  <c r="G101" i="1"/>
  <c r="F125" i="1"/>
  <c r="G125" i="1"/>
  <c r="F120" i="1"/>
  <c r="G120" i="1"/>
  <c r="F144" i="1"/>
  <c r="G144" i="1"/>
  <c r="F138" i="1"/>
  <c r="G138" i="1"/>
  <c r="F132" i="1"/>
  <c r="G132" i="1"/>
  <c r="F150" i="1"/>
  <c r="G150" i="1"/>
  <c r="G124" i="1"/>
  <c r="G119" i="1"/>
  <c r="G131" i="1"/>
  <c r="G148" i="1"/>
  <c r="D8" i="7"/>
  <c r="E9" i="7"/>
  <c r="F108" i="1"/>
  <c r="G108" i="1"/>
  <c r="F105" i="1"/>
  <c r="G105" i="1"/>
  <c r="F111" i="1"/>
  <c r="G111" i="1"/>
  <c r="F109" i="1"/>
  <c r="G109" i="1"/>
  <c r="F107" i="1"/>
  <c r="G107" i="1"/>
  <c r="F100" i="1"/>
  <c r="G100" i="1"/>
  <c r="F102" i="1"/>
  <c r="G102" i="1"/>
  <c r="F112" i="1"/>
  <c r="G112" i="1"/>
  <c r="F110" i="1"/>
  <c r="G110" i="1"/>
  <c r="F9" i="7"/>
  <c r="E8" i="7"/>
  <c r="G27" i="1"/>
  <c r="G60" i="1"/>
  <c r="G51" i="1"/>
  <c r="G74" i="1"/>
  <c r="G49" i="1"/>
  <c r="G71" i="1"/>
  <c r="G53" i="1"/>
  <c r="G30" i="1"/>
  <c r="G72" i="1"/>
  <c r="G36" i="1"/>
  <c r="G37" i="1"/>
  <c r="G35" i="1"/>
  <c r="G79" i="1"/>
  <c r="G78" i="1"/>
  <c r="G29" i="1"/>
  <c r="H219" i="1"/>
  <c r="G39" i="1"/>
  <c r="G32" i="1"/>
  <c r="G64" i="1"/>
  <c r="G45" i="1"/>
  <c r="G47" i="1"/>
  <c r="H35" i="1"/>
  <c r="H64" i="1"/>
  <c r="H45" i="1"/>
  <c r="H38" i="1"/>
  <c r="H53" i="1"/>
  <c r="H52" i="1"/>
  <c r="H43" i="1"/>
  <c r="H60" i="1"/>
  <c r="H30" i="1"/>
  <c r="H54" i="1"/>
  <c r="H27" i="1"/>
  <c r="H32" i="1"/>
  <c r="H44" i="1"/>
  <c r="H61" i="1"/>
  <c r="H29" i="1"/>
  <c r="H49" i="1"/>
  <c r="H74" i="1"/>
  <c r="H71" i="1"/>
  <c r="H78" i="1"/>
  <c r="H39" i="1"/>
  <c r="H51" i="1"/>
  <c r="G9" i="7"/>
  <c r="G8" i="7"/>
  <c r="D41" i="7"/>
  <c r="F8" i="7"/>
  <c r="D38" i="7"/>
  <c r="G38" i="7"/>
  <c r="H38" i="7"/>
  <c r="I38" i="7"/>
  <c r="J38" i="7"/>
  <c r="D37" i="7"/>
  <c r="D40" i="7"/>
  <c r="G40" i="7"/>
  <c r="H40" i="7"/>
  <c r="I40" i="7"/>
  <c r="J40" i="7"/>
  <c r="D39" i="7"/>
  <c r="G41" i="7"/>
  <c r="H41" i="7"/>
  <c r="I41" i="7"/>
  <c r="J41" i="7"/>
  <c r="D19" i="1"/>
  <c r="D14" i="1"/>
  <c r="J59" i="4"/>
  <c r="J60" i="4"/>
  <c r="J25" i="4"/>
  <c r="G39" i="7"/>
  <c r="J41" i="4"/>
  <c r="J42" i="4"/>
  <c r="J67" i="4"/>
  <c r="J68" i="4"/>
  <c r="J33" i="4"/>
  <c r="J34" i="4"/>
  <c r="J7" i="4"/>
  <c r="J8" i="4"/>
  <c r="G37" i="7"/>
  <c r="J16" i="4"/>
  <c r="J17" i="4"/>
  <c r="J51" i="4"/>
  <c r="J24" i="4"/>
  <c r="J50" i="4"/>
  <c r="J26" i="4"/>
  <c r="J52" i="4"/>
  <c r="K16" i="4"/>
  <c r="K17" i="4"/>
  <c r="K7" i="4"/>
  <c r="K8" i="4"/>
  <c r="H37" i="7"/>
  <c r="I37" i="7"/>
  <c r="K24" i="4"/>
  <c r="K50" i="4"/>
  <c r="K51" i="4"/>
  <c r="F14" i="1"/>
  <c r="E14" i="1"/>
  <c r="H14" i="1"/>
  <c r="G14" i="1"/>
  <c r="I14" i="1"/>
  <c r="H39" i="7"/>
  <c r="I39" i="7"/>
  <c r="K67" i="4"/>
  <c r="K68" i="4"/>
  <c r="K41" i="4"/>
  <c r="K42" i="4"/>
  <c r="K25" i="4"/>
  <c r="K33" i="4"/>
  <c r="K34" i="4"/>
  <c r="K59" i="4"/>
  <c r="K60" i="4"/>
  <c r="F19" i="1"/>
  <c r="G19" i="1"/>
  <c r="E19" i="1"/>
  <c r="H19" i="1"/>
  <c r="I19" i="1"/>
  <c r="K26" i="4"/>
  <c r="J39" i="7"/>
  <c r="L59" i="4"/>
  <c r="L60" i="4"/>
  <c r="L25" i="4"/>
  <c r="L41" i="4"/>
  <c r="L42" i="4"/>
  <c r="L67" i="4"/>
  <c r="L68" i="4"/>
  <c r="L33" i="4"/>
  <c r="L34" i="4"/>
  <c r="L7" i="4"/>
  <c r="L8" i="4"/>
  <c r="L16" i="4"/>
  <c r="L17" i="4"/>
  <c r="L24" i="4"/>
  <c r="L51" i="4"/>
  <c r="J37" i="7"/>
  <c r="L50" i="4"/>
  <c r="L52" i="4"/>
  <c r="K52" i="4"/>
  <c r="L26" i="4"/>
  <c r="D15" i="1"/>
  <c r="E24" i="4"/>
  <c r="H24" i="4"/>
  <c r="E16" i="4"/>
  <c r="H16" i="4"/>
  <c r="H17" i="4"/>
  <c r="E51" i="4"/>
  <c r="H51" i="4"/>
  <c r="D16" i="1"/>
  <c r="D10" i="1"/>
  <c r="E7" i="4"/>
  <c r="H7" i="4"/>
  <c r="H8" i="4"/>
  <c r="E50" i="4"/>
  <c r="H50" i="4"/>
  <c r="E41" i="4"/>
  <c r="H41" i="4"/>
  <c r="D18" i="1"/>
  <c r="D13" i="1"/>
  <c r="E59" i="4"/>
  <c r="H59" i="4"/>
  <c r="H60" i="4"/>
  <c r="E25" i="4"/>
  <c r="H25" i="4"/>
  <c r="E33" i="4"/>
  <c r="H33" i="4"/>
  <c r="H34" i="4"/>
  <c r="E67" i="4"/>
  <c r="H67" i="4"/>
  <c r="H68" i="4"/>
  <c r="H52" i="4"/>
  <c r="C195" i="1"/>
  <c r="E195" i="1"/>
  <c r="D195" i="1"/>
  <c r="G195" i="1"/>
  <c r="F195" i="1"/>
  <c r="D17" i="1"/>
  <c r="D200" i="1"/>
  <c r="C200" i="1"/>
  <c r="F200" i="1"/>
  <c r="E200" i="1"/>
  <c r="G200" i="1"/>
  <c r="E13" i="1"/>
  <c r="I13" i="1"/>
  <c r="F13" i="1"/>
  <c r="H13" i="1"/>
  <c r="G13" i="1"/>
  <c r="D9" i="1"/>
  <c r="E165" i="1"/>
  <c r="G165" i="1"/>
  <c r="C165" i="1"/>
  <c r="D165" i="1"/>
  <c r="F165" i="1"/>
  <c r="D170" i="1"/>
  <c r="C170" i="1"/>
  <c r="F170" i="1"/>
  <c r="G170" i="1"/>
  <c r="E170" i="1"/>
  <c r="D12" i="1"/>
  <c r="G180" i="1"/>
  <c r="F180" i="1"/>
  <c r="E180" i="1"/>
  <c r="D180" i="1"/>
  <c r="C180" i="1"/>
  <c r="G18" i="1"/>
  <c r="H18" i="1"/>
  <c r="I18" i="1"/>
  <c r="F18" i="1"/>
  <c r="E18" i="1"/>
  <c r="H10" i="1"/>
  <c r="G10" i="1"/>
  <c r="E10" i="1"/>
  <c r="I10" i="1"/>
  <c r="F10" i="1"/>
  <c r="H26" i="4"/>
  <c r="E190" i="1"/>
  <c r="G190" i="1"/>
  <c r="C190" i="1"/>
  <c r="F190" i="1"/>
  <c r="D190" i="1"/>
  <c r="D185" i="1"/>
  <c r="G185" i="1"/>
  <c r="C185" i="1"/>
  <c r="F185" i="1"/>
  <c r="E185" i="1"/>
  <c r="G16" i="1"/>
  <c r="H16" i="1"/>
  <c r="F16" i="1"/>
  <c r="I16" i="1"/>
  <c r="E16" i="1"/>
  <c r="F15" i="1"/>
  <c r="E15" i="1"/>
  <c r="H15" i="1"/>
  <c r="G15" i="1"/>
  <c r="I15" i="1"/>
  <c r="H180" i="1"/>
  <c r="F9" i="1"/>
  <c r="E9" i="1"/>
  <c r="H9" i="1"/>
  <c r="G9" i="1"/>
  <c r="I9" i="1"/>
  <c r="H195" i="1"/>
  <c r="H185" i="1"/>
  <c r="D11" i="1"/>
  <c r="F175" i="1"/>
  <c r="C175" i="1"/>
  <c r="D175" i="1"/>
  <c r="G175" i="1"/>
  <c r="E175" i="1"/>
  <c r="I12" i="1"/>
  <c r="G12" i="1"/>
  <c r="H12" i="1"/>
  <c r="F12" i="1"/>
  <c r="E12" i="1"/>
  <c r="H170" i="1"/>
  <c r="H200" i="1"/>
  <c r="H190" i="1"/>
  <c r="I17" i="1"/>
  <c r="G17" i="1"/>
  <c r="H17" i="1"/>
  <c r="E17" i="1"/>
  <c r="F17" i="1"/>
  <c r="F11" i="1"/>
  <c r="E11" i="1"/>
  <c r="H11" i="1"/>
  <c r="G11" i="1"/>
  <c r="I11" i="1"/>
  <c r="H175" i="1"/>
  <c r="F44" i="1" l="1"/>
  <c r="H79" i="1"/>
  <c r="H83" i="1"/>
  <c r="G50" i="1"/>
  <c r="G73" i="1"/>
  <c r="G83" i="1"/>
  <c r="E58" i="1"/>
  <c r="H67" i="1"/>
  <c r="G58" i="1"/>
  <c r="F83" i="1"/>
  <c r="H33" i="1"/>
  <c r="G63" i="1"/>
  <c r="G68" i="1"/>
  <c r="F52" i="1"/>
  <c r="H34" i="1"/>
  <c r="H59" i="1"/>
  <c r="G82" i="1"/>
  <c r="G80" i="1"/>
  <c r="F82" i="1"/>
  <c r="F28" i="1"/>
  <c r="H50" i="1"/>
  <c r="E50" i="1"/>
  <c r="E38" i="1"/>
  <c r="F72" i="1"/>
  <c r="F61" i="1"/>
  <c r="F38" i="1"/>
  <c r="H82" i="1"/>
  <c r="E30" i="1"/>
  <c r="F43" i="1"/>
  <c r="F63" i="1"/>
  <c r="F34" i="1"/>
  <c r="H68" i="1"/>
  <c r="G33" i="1"/>
  <c r="G52" i="1"/>
  <c r="G67" i="1"/>
  <c r="G54" i="1"/>
  <c r="E48" i="1"/>
  <c r="E37" i="1"/>
  <c r="F48" i="1"/>
  <c r="F79" i="1"/>
  <c r="F81" i="1"/>
  <c r="G48" i="1"/>
  <c r="G59" i="1"/>
  <c r="H77" i="1"/>
  <c r="H46" i="1"/>
  <c r="G70" i="1"/>
  <c r="G81" i="1"/>
  <c r="G46" i="1"/>
  <c r="E59" i="1"/>
  <c r="F54" i="1"/>
  <c r="E34" i="1"/>
  <c r="H80" i="1"/>
  <c r="E47" i="1"/>
  <c r="F47" i="1"/>
  <c r="H69" i="1"/>
  <c r="F37" i="1"/>
  <c r="E80" i="1"/>
  <c r="E36" i="1"/>
  <c r="H65" i="1"/>
  <c r="H28" i="1"/>
  <c r="G77" i="1"/>
  <c r="F53" i="1"/>
  <c r="F69" i="1"/>
  <c r="F70" i="1"/>
  <c r="E69" i="1"/>
  <c r="E70" i="1"/>
  <c r="H81" i="1"/>
  <c r="G65" i="1"/>
  <c r="E33" i="1"/>
  <c r="G28"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<sst xmlns="http://schemas.openxmlformats.org/spreadsheetml/2006/main" count="1476" uniqueCount="315">
  <si>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</si>
  <si>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</si>
  <si>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</si>
  <si>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</si>
  <si>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</si>
  <si>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</si>
  <si>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</si>
  <si>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</si>
  <si>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</si>
  <si>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</si>
  <si>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</si>
  <si>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</si>
  <si>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</si>
  <si>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</si>
  <si>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</si>
  <si>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</si>
  <si>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</si>
  <si>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</si>
  <si>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</si>
  <si>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</si>
  <si>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</si>
  <si>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</si>
  <si>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</si>
  <si>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</si>
  <si>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</si>
  <si>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</si>
  <si>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</si>
  <si>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</si>
  <si>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</si>
  <si>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</si>
  <si>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</si>
  <si>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</si>
  <si>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</si>
  <si>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</si>
  <si>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</si>
  <si>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</si>
  <si>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</si>
  <si>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</si>
  <si>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</si>
  <si>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</si>
  <si>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</si>
  <si>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</si>
  <si>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</si>
  <si>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</si>
  <si>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</si>
  <si>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</si>
  <si>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</si>
  <si>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</si>
  <si>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</si>
  <si>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</si>
  <si>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</si>
  <si>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</si>
  <si>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</si>
  <si>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</si>
  <si>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</si>
  <si>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</si>
  <si>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</si>
  <si>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</si>
  <si>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</si>
  <si>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</si>
  <si>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Design Related Services</t>
  </si>
  <si>
    <t>Administration of Contestable Works - Additional</t>
  </si>
  <si>
    <t>Administration of Pioneer Schemes</t>
  </si>
  <si>
    <t xml:space="preserve">Design Information - Simple </t>
  </si>
  <si>
    <t>Design Information - Standard / Complex</t>
  </si>
  <si>
    <t xml:space="preserve">Design Information - Asset Creation </t>
  </si>
  <si>
    <t>Design Certification - Other</t>
  </si>
  <si>
    <t>Fixed</t>
  </si>
  <si>
    <t>Quoted</t>
  </si>
  <si>
    <t>Detailed Service Description (FY2020-24)</t>
  </si>
  <si>
    <t>Existing Service Description (2015-19)</t>
  </si>
  <si>
    <t>Provision of design information, design certification and design rechecking services in relation to connection and relocation works provided contestably.</t>
  </si>
  <si>
    <t>Quoted service (hourly rate), the above is an estimate only for a typical application of the service</t>
  </si>
  <si>
    <t>Cost
$ FY2019</t>
  </si>
  <si>
    <r>
      <t>Service description - AER Framework and Approach paper July</t>
    </r>
    <r>
      <rPr>
        <b/>
        <sz val="11"/>
        <color rgb="FFFFFFFF"/>
        <rFont val="Calibri"/>
        <family val="2"/>
      </rPr>
      <t xml:space="preserve"> 2017</t>
    </r>
  </si>
  <si>
    <t>Administration of contestable works</t>
  </si>
  <si>
    <t>Design Information</t>
  </si>
  <si>
    <t>Design Certification</t>
  </si>
  <si>
    <t>Hourly Rate (R1)</t>
  </si>
  <si>
    <t>Hourly Rate (R3)</t>
  </si>
  <si>
    <t>or (R5)</t>
  </si>
  <si>
    <t>Base Charge +</t>
  </si>
  <si>
    <t>per asset</t>
  </si>
  <si>
    <t>Estimated on 5 asset numbers created per project (ave). Base of R1x0.27 + R1*0.1 per asset created.  Minimum charge 0.37*R1</t>
  </si>
  <si>
    <t>Administration services relating to work performed by ASPs including processing work</t>
  </si>
  <si>
    <t>Underground urban residential subdivision (vacant lots)</t>
  </si>
  <si>
    <t xml:space="preserve">Up to 5 lots </t>
  </si>
  <si>
    <t>6 - 10 lots</t>
  </si>
  <si>
    <t>11 - 40 lots</t>
  </si>
  <si>
    <t>Over 40 lots</t>
  </si>
  <si>
    <t>Up to 5 poles:</t>
  </si>
  <si>
    <t>6-10 poles:</t>
  </si>
  <si>
    <t>11 or more poles</t>
  </si>
  <si>
    <t>Rural overhead subdivisions and rural extensions</t>
  </si>
  <si>
    <t>Underground commercial and industrial or rural subdivisions (vacant lots - no development)</t>
  </si>
  <si>
    <t>Commercial and industrial developments</t>
  </si>
  <si>
    <t>Asset relocation or street lighting</t>
  </si>
  <si>
    <t>Subdivision involving substation/s</t>
  </si>
  <si>
    <t>per sub</t>
  </si>
  <si>
    <t xml:space="preserve">Design information </t>
  </si>
  <si>
    <t>URD including Kiosk/HVC/PT</t>
  </si>
  <si>
    <t>Chambers, Multi Kiosk, CBD Chambers</t>
  </si>
  <si>
    <t>or (R3)</t>
  </si>
  <si>
    <t>Hourly Rate (R2)</t>
  </si>
  <si>
    <t>Design certification</t>
  </si>
  <si>
    <t xml:space="preserve">6 to 10 lots </t>
  </si>
  <si>
    <t>1 - 5 poles</t>
  </si>
  <si>
    <t>6 -10 poles</t>
  </si>
  <si>
    <t xml:space="preserve">11 or more poles </t>
  </si>
  <si>
    <t>Up to 10 lots</t>
  </si>
  <si>
    <t>11- 40 lots</t>
  </si>
  <si>
    <t>Kiosk/HVC/PT</t>
  </si>
  <si>
    <t>Design re-checking</t>
  </si>
  <si>
    <t>Approved fee</t>
  </si>
  <si>
    <t>Proposed fee</t>
  </si>
  <si>
    <t>Historical Revenue (current FY2015 / FY2019 approved services)</t>
  </si>
  <si>
    <t xml:space="preserve">Activities includes:
• provision of design information, design rechecking services in relation to connection and relocation works provided contestably
• work of an administrative nature relating to work performed by Level 1 and Level 3 ASPs, including processing work
• the provision of engineering consulting (related to the shared distribution network). 
</t>
  </si>
  <si>
    <t>Administration of Contestable Works - General</t>
  </si>
  <si>
    <t>Design Certification - General</t>
  </si>
  <si>
    <t xml:space="preserve">Where a Pioneer Scheme is established in relation to contestable connection works, Ausgrid will charge to establish the scheme and administer payments or contributions. This includes the assessment to determine if a scheme is applicable and advising the applicant accordingly. Information on Pioneers Schemes can be found in Ausgrid’s Connection Policy.
</t>
  </si>
  <si>
    <t>Where the service is quoted, the projected costs are for a typical application of the service</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</si>
  <si>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</si>
  <si>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</si>
  <si>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</si>
  <si>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</si>
  <si>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</si>
  <si>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</si>
  <si>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</si>
  <si>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</si>
  <si>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</si>
  <si>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</si>
  <si>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</si>
  <si>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</si>
  <si>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</si>
  <si>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</si>
  <si>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</si>
  <si>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</si>
  <si>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</si>
  <si>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</si>
  <si>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</si>
  <si>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</si>
  <si>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</si>
  <si>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</si>
  <si>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</si>
  <si>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</si>
  <si>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</si>
  <si>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</si>
  <si>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</si>
  <si>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</si>
  <si>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</si>
  <si>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</si>
  <si>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</si>
  <si>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</si>
  <si>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CA</t>
  </si>
  <si>
    <t xml:space="preserve">Fee-Based </t>
  </si>
  <si>
    <t>per service</t>
  </si>
  <si>
    <t xml:space="preserve">Quoted/ Hourly Rate </t>
  </si>
  <si>
    <t>per hour</t>
  </si>
  <si>
    <t>New</t>
  </si>
  <si>
    <t>URD including Kiosk/HVC/PT (NEW)</t>
  </si>
  <si>
    <t>in addition to the charge per lot</t>
  </si>
  <si>
    <t>Chambers, Multi Kiosk, CBD Chambers (NEW)</t>
  </si>
  <si>
    <t>Certification</t>
  </si>
  <si>
    <t>6 to 10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</si>
  <si>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</si>
  <si>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</si>
  <si>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</si>
  <si>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</si>
  <si>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</si>
  <si>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</si>
  <si>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</si>
  <si>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</si>
  <si>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</si>
  <si>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</si>
  <si>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</si>
  <si>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</si>
  <si>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</si>
  <si>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</si>
  <si>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</si>
  <si>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</si>
  <si>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</si>
  <si>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</si>
  <si>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</si>
  <si>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</si>
  <si>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</si>
  <si>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</si>
  <si>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</si>
  <si>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</si>
  <si>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</si>
  <si>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</si>
  <si>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</si>
  <si>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</si>
  <si>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</si>
  <si>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</si>
  <si>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</si>
  <si>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</si>
  <si>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</si>
  <si>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</si>
  <si>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</si>
  <si>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</si>
  <si>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</si>
  <si>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</si>
  <si>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</si>
  <si>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</si>
  <si>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</si>
  <si>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</si>
  <si>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</si>
  <si>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</si>
  <si>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</si>
  <si>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</si>
  <si>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</si>
  <si>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</si>
  <si>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</si>
  <si>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</si>
  <si>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</si>
  <si>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</si>
  <si>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</si>
  <si>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</si>
  <si>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</si>
  <si>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</si>
  <si>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</si>
  <si>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</si>
  <si>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</si>
  <si>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</si>
  <si>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</si>
  <si>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</si>
  <si>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</si>
  <si>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</si>
  <si>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</si>
  <si>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</si>
  <si>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</si>
  <si>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</si>
  <si>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</si>
  <si>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</si>
  <si>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</si>
  <si>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</si>
  <si>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</si>
  <si>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</si>
  <si>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</si>
  <si>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</si>
  <si>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</si>
  <si>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</si>
  <si>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</si>
  <si>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</si>
  <si>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</si>
  <si>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</si>
  <si>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</si>
  <si>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</si>
  <si>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</si>
  <si>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</si>
  <si>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</si>
  <si>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</si>
  <si>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</si>
  <si>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</si>
  <si>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</si>
  <si>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</si>
  <si>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</si>
  <si>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</si>
  <si>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</si>
  <si>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</si>
  <si>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</si>
  <si>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</si>
  <si>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</si>
  <si>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</si>
  <si>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</si>
  <si>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</si>
  <si>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</si>
  <si>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</si>
  <si>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</si>
  <si>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Forecast revenue ($real 2018-19)</t>
  </si>
  <si>
    <t>Total</t>
  </si>
  <si>
    <t>Escalation Inputs</t>
  </si>
  <si>
    <t>% CPI</t>
  </si>
  <si>
    <t>% REAL - Labour</t>
  </si>
  <si>
    <t>Escalation Factor (from FY2015)</t>
  </si>
  <si>
    <t>Proposed labour rates are based on our last approved labour rates escalated for inflation and real price changes in labour</t>
  </si>
  <si>
    <t>Rates, Oncosts &amp; Overheads ($2014-15)</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</si>
  <si>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</si>
  <si>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</si>
  <si>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</si>
  <si>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We have reduced the number of fees we will charge "design related services" from 41 to 8. To do this, we have rationalised our fee structure and removed complexity. This is by consolidating fees that are currently charged separately but which relate to the delivery of a single service.</t>
    </r>
  </si>
  <si>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</si>
  <si>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</si>
  <si>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</si>
  <si>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</si>
  <si>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</si>
  <si>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Quoted </t>
  </si>
  <si>
    <t xml:space="preserve">No charge </t>
  </si>
  <si>
    <t xml:space="preserve">Metering Site Establishment </t>
  </si>
  <si>
    <t xml:space="preserve">Special Meter Reading </t>
  </si>
  <si>
    <t xml:space="preserve">Type 5-6 Meter Test </t>
  </si>
  <si>
    <t xml:space="preserve">Franchise current transformer (CT) meter install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</si>
  <si>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</si>
  <si>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</si>
  <si>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</si>
  <si>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</si>
  <si>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</si>
  <si>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</si>
  <si>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</si>
  <si>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</si>
  <si>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</si>
  <si>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</si>
  <si>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</si>
  <si>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</si>
  <si>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</si>
  <si>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</si>
  <si>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</si>
  <si>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RINs for FY2015 and FY2017.</t>
  </si>
  <si>
    <r>
      <t xml:space="preserve">Administration of contestable works
Work of an administration nature by Ausgrid relating to work performed by Level 1 and Level 3 ASPs, including processing work
General
This is common for all projects </t>
    </r>
    <r>
      <rPr>
        <sz val="11"/>
        <color rgb="FFFF0000"/>
        <rFont val="Calibri"/>
        <family val="2"/>
        <scheme val="minor"/>
      </rPr>
      <t>where connection is covered by a Standard Connection Offer</t>
    </r>
    <r>
      <rPr>
        <sz val="11"/>
        <color theme="1"/>
        <rFont val="Calibri"/>
        <family val="2"/>
        <scheme val="minor"/>
      </rPr>
      <t xml:space="preserve">. This may include without limitation:
• Correspondence not associated with other services;
• Internal communication at various milestones of a project;
• Liaising with internal and external  stakeholders;
• Document management (receiving or issuing and processing project related documentation including design drawings, general correspondence);
• Fee and financial management of project;
• Updating asset management and IT systems;
• Ausgrid Compliance project administration;
• Project close out.
Excludes
• Work of an administrative nature described in other services including design information, design certification, Notice of Arrangement, or Authorisation of ASPs.
• Administration associated with </t>
    </r>
    <r>
      <rPr>
        <sz val="11"/>
        <color rgb="FFFF0000"/>
        <rFont val="Calibri"/>
        <family val="2"/>
        <scheme val="minor"/>
      </rPr>
      <t>asset relocation</t>
    </r>
    <r>
      <rPr>
        <sz val="11"/>
        <color theme="1"/>
        <rFont val="Calibri"/>
        <family val="2"/>
        <scheme val="minor"/>
      </rPr>
      <t xml:space="preserve"> projects </t>
    </r>
    <r>
      <rPr>
        <sz val="11"/>
        <color rgb="FFFF0000"/>
        <rFont val="Calibri"/>
        <family val="2"/>
        <scheme val="minor"/>
      </rPr>
      <t>or connections covered by a Negotiated Connection Offer</t>
    </r>
    <r>
      <rPr>
        <sz val="11"/>
        <color theme="1"/>
        <rFont val="Calibri"/>
        <family val="2"/>
        <scheme val="minor"/>
      </rPr>
      <t xml:space="preserve">.
</t>
    </r>
    <r>
      <rPr>
        <sz val="11"/>
        <color rgb="FFFF0000"/>
        <rFont val="Calibri"/>
        <family val="2"/>
        <scheme val="minor"/>
      </rPr>
      <t>Other</t>
    </r>
    <r>
      <rPr>
        <sz val="11"/>
        <color theme="1"/>
        <rFont val="Calibri"/>
        <family val="2"/>
        <scheme val="minor"/>
      </rPr>
      <t xml:space="preserve"> 
The administration associated with projects that may include without limitation:
• Customer initiated requested, not already conducted in (Administration </t>
    </r>
    <r>
      <rPr>
        <sz val="11"/>
        <color rgb="FFFF0000"/>
        <rFont val="Calibri"/>
        <family val="2"/>
        <scheme val="minor"/>
      </rPr>
      <t>General</t>
    </r>
    <r>
      <rPr>
        <sz val="11"/>
        <color theme="1"/>
        <rFont val="Calibri"/>
        <family val="2"/>
        <scheme val="minor"/>
      </rPr>
      <t xml:space="preserve">);
• </t>
    </r>
    <r>
      <rPr>
        <sz val="11"/>
        <color rgb="FFFF0000"/>
        <rFont val="Calibri"/>
        <family val="2"/>
        <scheme val="minor"/>
      </rPr>
      <t>A</t>
    </r>
    <r>
      <rPr>
        <sz val="11"/>
        <color theme="1"/>
        <rFont val="Calibri"/>
        <family val="2"/>
        <scheme val="minor"/>
      </rPr>
      <t xml:space="preserve">dministration associated with </t>
    </r>
    <r>
      <rPr>
        <sz val="11"/>
        <color rgb="FFFF0000"/>
        <rFont val="Calibri"/>
        <family val="2"/>
        <scheme val="minor"/>
      </rPr>
      <t>asset relocation projects or connections covered by a Negotiated Connection Offer</t>
    </r>
    <r>
      <rPr>
        <sz val="11"/>
        <color theme="1"/>
        <rFont val="Calibri"/>
        <family val="2"/>
        <scheme val="minor"/>
      </rPr>
      <t>.</t>
    </r>
  </si>
  <si>
    <r>
      <t xml:space="preserve">Simple, Standard or Complex 
The project design category is confirmed after technical assessment of the connection application and defined in the Design Information General Terms and Conditions available on the Ausgrid website.  Ausgrid provides necessary technical information to enable an Ausgrid Authorised ASP3 to prepare a </t>
    </r>
    <r>
      <rPr>
        <sz val="11"/>
        <color rgb="FFFF0000"/>
        <rFont val="Calibri"/>
        <family val="2"/>
        <scheme val="minor"/>
      </rPr>
      <t>package</t>
    </r>
    <r>
      <rPr>
        <sz val="11"/>
        <color theme="1"/>
        <rFont val="Calibri"/>
        <family val="2"/>
        <scheme val="minor"/>
      </rPr>
      <t xml:space="preserve"> drawing and submit it for certification.
</t>
    </r>
  </si>
  <si>
    <r>
      <t xml:space="preserve">Ausgrid </t>
    </r>
    <r>
      <rPr>
        <sz val="11"/>
        <color rgb="FFFF0000"/>
        <rFont val="Calibri"/>
        <family val="2"/>
        <scheme val="minor"/>
      </rPr>
      <t>certifies</t>
    </r>
    <r>
      <rPr>
        <sz val="11"/>
        <color theme="1"/>
        <rFont val="Calibri"/>
        <family val="2"/>
        <scheme val="minor"/>
      </rPr>
      <t xml:space="preserve"> the design to ensure it will not compromise the safety or operation of Ausgrid’s distribution network</t>
    </r>
    <r>
      <rPr>
        <sz val="11"/>
        <color rgb="FFFF0000"/>
        <rFont val="Calibri"/>
        <family val="2"/>
        <scheme val="minor"/>
      </rPr>
      <t xml:space="preserve"> and to confirm integration with business systems</t>
    </r>
    <r>
      <rPr>
        <sz val="11"/>
        <color theme="1"/>
        <rFont val="Calibri"/>
        <family val="2"/>
        <scheme val="minor"/>
      </rPr>
      <t xml:space="preserve">.  </t>
    </r>
    <r>
      <rPr>
        <sz val="11"/>
        <color rgb="FFFF0000"/>
        <rFont val="Calibri"/>
        <family val="2"/>
        <scheme val="minor"/>
      </rPr>
      <t>It is the ASP3's responsibility to ensure</t>
    </r>
    <r>
      <rPr>
        <sz val="11"/>
        <color theme="1"/>
        <rFont val="Calibri"/>
        <family val="2"/>
        <scheme val="minor"/>
      </rPr>
      <t xml:space="preserve"> the design is fit for the intended purpose</t>
    </r>
    <r>
      <rPr>
        <sz val="11"/>
        <color rgb="FFFF0000"/>
        <rFont val="Calibri"/>
        <family val="2"/>
        <scheme val="minor"/>
      </rPr>
      <t xml:space="preserve">, suitable for the applicants needs and </t>
    </r>
    <r>
      <rPr>
        <sz val="11"/>
        <color theme="1"/>
        <rFont val="Calibri"/>
        <family val="2"/>
        <scheme val="minor"/>
      </rPr>
      <t>suitable for the site conditions</t>
    </r>
    <r>
      <rPr>
        <sz val="11"/>
        <color theme="1"/>
        <rFont val="Calibri"/>
        <family val="2"/>
        <scheme val="minor"/>
      </rPr>
      <t xml:space="preserve">.
The general category covers changes to the distribution network that are of small and predictable nature.  For example, minor pole relocation, Low Voltage extension, Direct Distributors, Low Voltage augmentation and minor Street Lighting projects.
Other is a category that facilitates all other forms of distribution network changes, additions and </t>
    </r>
    <r>
      <rPr>
        <sz val="11"/>
        <color rgb="FFFF0000"/>
        <rFont val="Calibri"/>
        <family val="2"/>
        <scheme val="minor"/>
      </rPr>
      <t xml:space="preserve">asset </t>
    </r>
    <r>
      <rPr>
        <sz val="11"/>
        <color theme="1"/>
        <rFont val="Calibri"/>
        <family val="2"/>
        <scheme val="minor"/>
      </rPr>
      <t xml:space="preserve">relocations.
All design submissions are required to be of a quality that is certifiable.
NOTE: </t>
    </r>
    <r>
      <rPr>
        <sz val="11"/>
        <color rgb="FFFF0000"/>
        <rFont val="Calibri"/>
        <family val="2"/>
        <scheme val="minor"/>
      </rPr>
      <t>A</t>
    </r>
    <r>
      <rPr>
        <sz val="11"/>
        <color theme="1"/>
        <rFont val="Calibri"/>
        <family val="2"/>
        <scheme val="minor"/>
      </rPr>
      <t xml:space="preserve">dditional design certification fees will apply when Ausgrid is required to recheck a design that is not certifiable within the fixed or quoted hours for certification or to re-certify a design.  This may include without limitation:
• The certification period on an existing design lapses;
• Amendments to a previously certified design are received or are required.
</t>
    </r>
  </si>
  <si>
    <t>Total Forecast Revenue</t>
  </si>
  <si>
    <t>Additional services required by ASP/Applicant e.g. Guarantee of revenue, clarification meetings, variations to contract, reinspections etc. (NEW)</t>
  </si>
  <si>
    <t>Pricing Escalators</t>
  </si>
  <si>
    <t>Additional services required by ASP/Applicant e.g. Guarantee of revenue, clarification meetings, variations to contract, reinspections etc.</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</si>
</sst>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_-&quot;$&quot;* #,##0_-;\-&quot;$&quot;* #,##0_-;_-&quot;$&quot;* &quot;-&quot;??_-;_-@_-"/>
    <numFmt numFmtId="168" formatCode="0.0%"/>
    <numFmt numFmtId="169" formatCode="_-* #,##0.00_-;[Red]\(#,##0.00\)_-;_-* &quot;-&quot;??_-;_-@_-"/>
    <numFmt numFmtId="170" formatCode="_(&quot;$&quot;* #,##0_);_(&quot;$&quot;* \(#,##0\);_(&quot;$&quot;* &quot;-&quot;_);_(@_)"/>
    <numFmt numFmtId="171" formatCode="_(* #,##0_);_(* \(#,##0\);_(* &quot;-&quot;_);_(@_)"/>
    <numFmt numFmtId="172" formatCode="mm/dd/yy"/>
    <numFmt numFmtId="173" formatCode="_([$€-2]* #,##0.00_);_([$€-2]* \(#,##0.00\);_([$€-2]* &quot;-&quot;??_)"/>
    <numFmt numFmtId="174" formatCode="0_);[Red]\(0\)"/>
    <numFmt numFmtId="175" formatCode="#,##0.0_);\(#,##0.0\)"/>
    <numFmt numFmtId="176" formatCode="#,##0_ ;\-#,##0\ "/>
    <numFmt numFmtId="177" formatCode="#,##0;[Red]\(#,##0.0\)"/>
    <numFmt numFmtId="178" formatCode="#,##0_ ;[Red]\(#,##0\)\ "/>
    <numFmt numFmtId="179" formatCode="#,##0.00;\(#,##0.00\)"/>
    <numFmt numFmtId="180" formatCode="_)d\-mmm\-yy_)"/>
    <numFmt numFmtId="181" formatCode="_(#,##0.0_);\(#,##0.0\);_(&quot;-&quot;_)"/>
    <numFmt numFmtId="182" formatCode="_(###0_);\(###0\);_(###0_)"/>
    <numFmt numFmtId="183" formatCode="#,##0.0000_);[Red]\(#,##0.0000\)"/>
    <numFmt numFmtId="184" formatCode="_(* #,##0.000_);_(* \(#,##0.000\);_(* &quot;-&quot;??_);_(@_)"/>
    <numFmt numFmtId="185" formatCode="_-&quot;$&quot;* #,##0.0_-;\-&quot;$&quot;* #,##0.0_-;_-&quot;$&quot;* &quot;-&quot;??_-;_-@_-"/>
    <numFmt numFmtId="186" formatCode="0.000"/>
    <numFmt numFmtId="187" formatCode="&quot;$&quot;#,##0.00"/>
    <numFmt numFmtId="188" formatCode="_(* #,##0_);_(* \(#,##0\);_(* &quot;-&quot;?_);_(@_)"/>
  </numFmts>
  <fonts count="99">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b/>
      <sz val="11"/>
      <color theme="0"/>
      <name val="Calibri"/>
      <family val="2"/>
    </font>
    <font>
      <sz val="11"/>
      <color theme="4"/>
      <name val="Calibri"/>
      <family val="2"/>
    </font>
    <font>
      <b/>
      <sz val="11"/>
      <color rgb="FFFFFF00"/>
      <name val="Calibri"/>
      <family val="2"/>
    </font>
    <font>
      <b/>
      <sz val="11"/>
      <color rgb="FF00B050"/>
      <name val="Calibri"/>
      <family val="2"/>
    </font>
    <font>
      <sz val="11"/>
      <name val="Calibri"/>
      <family val="2"/>
      <scheme val="minor"/>
    </font>
    <font>
      <b/>
      <sz val="11"/>
      <color theme="9"/>
      <name val="Calibri"/>
      <family val="2"/>
    </font>
    <font>
      <sz val="9"/>
      <color indexed="81"/>
      <name val="Tahoma"/>
      <family val="2"/>
    </font>
    <font>
      <b/>
      <sz val="9"/>
      <color indexed="81"/>
      <name val="Tahoma"/>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9"/>
      <name val="Arial"/>
      <family val="2"/>
    </font>
    <font>
      <sz val="11"/>
      <color rgb="FFFF0000"/>
      <name val="Calibri"/>
      <family val="2"/>
      <scheme val="minor"/>
    </font>
  </fonts>
  <fills count="5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s>
  <borders count="64">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bottom/>
      <diagonal/>
    </border>
    <border>
      <left style="thin">
        <color rgb="FF000000"/>
      </left>
      <right style="medium">
        <color rgb="FF000000"/>
      </right>
      <top style="thin">
        <color rgb="FF000000"/>
      </top>
      <bottom style="thin">
        <color rgb="FF000000"/>
      </bottom>
      <diagonal/>
    </border>
    <border>
      <left style="thin">
        <color indexed="64"/>
      </left>
      <right/>
      <top style="thin">
        <color auto="1"/>
      </top>
      <bottom style="thin">
        <color auto="1"/>
      </bottom>
      <diagonal/>
    </border>
    <border>
      <left/>
      <right/>
      <top style="thin">
        <color auto="1"/>
      </top>
      <bottom/>
      <diagonal/>
    </border>
    <border>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9" fontId="4" fillId="0" borderId="0"/>
    <xf numFmtId="169"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70"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1"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17" fillId="0" borderId="0" applyNumberFormat="0" applyFill="0" applyBorder="0" applyAlignment="0" applyProtection="0"/>
    <xf numFmtId="174"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8"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29" borderId="0" applyFont="0" applyBorder="0" applyAlignment="0">
      <alignment horizontal="right"/>
      <protection locked="0"/>
    </xf>
    <xf numFmtId="171" fontId="3" fillId="29" borderId="0" applyFont="0" applyBorder="0" applyAlignment="0">
      <alignment horizontal="right"/>
      <protection locked="0"/>
    </xf>
    <xf numFmtId="171" fontId="3" fillId="30" borderId="0" applyFont="0" applyBorder="0">
      <alignment horizontal="right"/>
      <protection locked="0"/>
    </xf>
    <xf numFmtId="0" fontId="4" fillId="31" borderId="0"/>
    <xf numFmtId="0" fontId="35" fillId="0" borderId="7" applyNumberFormat="0" applyFill="0" applyAlignment="0" applyProtection="0"/>
    <xf numFmtId="175" fontId="36" fillId="0" borderId="0"/>
    <xf numFmtId="0" fontId="37" fillId="0" borderId="0" applyFill="0" applyBorder="0">
      <alignment horizontal="left" vertical="center"/>
    </xf>
    <xf numFmtId="0" fontId="38" fillId="8" borderId="0" applyNumberFormat="0" applyBorder="0" applyAlignment="0" applyProtection="0"/>
    <xf numFmtId="176"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7"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8"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9" fontId="3" fillId="0" borderId="0"/>
    <xf numFmtId="180" fontId="4" fillId="0" borderId="0" applyFill="0" applyBorder="0">
      <alignment horizontal="right" vertical="center"/>
    </xf>
    <xf numFmtId="181" fontId="4" fillId="0" borderId="0" applyFill="0" applyBorder="0">
      <alignment horizontal="right" vertical="center"/>
    </xf>
    <xf numFmtId="182"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5"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3"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1" fontId="3" fillId="31" borderId="0" applyNumberFormat="0" applyFont="0" applyBorder="0" applyAlignment="0">
      <alignment horizontal="right"/>
    </xf>
    <xf numFmtId="171"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43" borderId="0" applyFont="0" applyBorder="0" applyAlignment="0">
      <alignment horizontal="right"/>
      <protection locked="0"/>
    </xf>
    <xf numFmtId="171" fontId="3" fillId="43" borderId="0" applyFont="0" applyBorder="0" applyAlignment="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42" fillId="0" borderId="10"/>
    <xf numFmtId="178"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1" fillId="48" borderId="0" applyNumberFormat="0" applyBorder="0" applyAlignment="0" applyProtection="0"/>
    <xf numFmtId="0" fontId="92" fillId="49" borderId="0" applyNumberFormat="0" applyBorder="0" applyAlignment="0" applyProtection="0"/>
    <xf numFmtId="0" fontId="3" fillId="0" borderId="0"/>
    <xf numFmtId="0" fontId="3" fillId="0" borderId="0"/>
    <xf numFmtId="171" fontId="97" fillId="31" borderId="0" applyFont="0" applyBorder="0" applyAlignment="0"/>
    <xf numFmtId="168"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8"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68">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4"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4"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7" fontId="62" fillId="38" borderId="0" xfId="0" applyNumberFormat="1"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7" fontId="61" fillId="41" borderId="0" xfId="222" applyNumberFormat="1" applyFont="1" applyFill="1" applyBorder="1"/>
    <xf numFmtId="166" fontId="60" fillId="38" borderId="0" xfId="201"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167" fontId="70" fillId="38" borderId="0" xfId="222" applyNumberFormat="1" applyFont="1" applyFill="1" applyBorder="1"/>
    <xf numFmtId="0" fontId="68" fillId="42" borderId="0" xfId="0" applyFont="1" applyFill="1" applyBorder="1" applyAlignment="1">
      <alignment horizontal="left"/>
    </xf>
    <xf numFmtId="167"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7"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185" fontId="60" fillId="38"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167" fontId="61" fillId="47" borderId="0" xfId="222" applyNumberFormat="1" applyFont="1" applyFill="1" applyBorder="1"/>
    <xf numFmtId="0" fontId="73" fillId="0" borderId="0" xfId="0" applyFont="1" applyFill="1" applyBorder="1"/>
    <xf numFmtId="0" fontId="83" fillId="40" borderId="18" xfId="0" applyFont="1" applyFill="1" applyBorder="1" applyAlignment="1">
      <alignment horizontal="left"/>
    </xf>
    <xf numFmtId="184" fontId="84" fillId="47" borderId="0" xfId="206" applyNumberFormat="1" applyFont="1" applyFill="1" applyBorder="1" applyAlignment="1">
      <alignment horizontal="center" vertical="center"/>
    </xf>
    <xf numFmtId="184" fontId="60" fillId="47" borderId="0" xfId="206" applyNumberFormat="1" applyFont="1" applyFill="1" applyBorder="1" applyAlignment="1">
      <alignment horizontal="center" vertical="center"/>
    </xf>
    <xf numFmtId="0" fontId="69" fillId="42" borderId="0" xfId="0"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0" fontId="61" fillId="40" borderId="0" xfId="0" applyFont="1" applyFill="1" applyBorder="1" applyAlignment="1">
      <alignment horizontal="right" vertical="center"/>
    </xf>
    <xf numFmtId="44" fontId="69" fillId="42" borderId="0" xfId="0" applyNumberFormat="1" applyFont="1" applyFill="1" applyBorder="1" applyAlignment="1">
      <alignment horizontal="left"/>
    </xf>
    <xf numFmtId="0" fontId="61" fillId="40" borderId="0" xfId="0" applyFont="1" applyFill="1" applyBorder="1" applyAlignment="1">
      <alignment horizontal="right" vertical="center" wrapText="1"/>
    </xf>
    <xf numFmtId="0" fontId="61" fillId="40" borderId="0" xfId="0" applyFont="1" applyFill="1" applyBorder="1" applyAlignment="1">
      <alignment horizontal="center" vertical="center" wrapText="1"/>
    </xf>
    <xf numFmtId="44" fontId="70" fillId="42" borderId="31" xfId="0" applyNumberFormat="1" applyFont="1" applyFill="1" applyBorder="1" applyAlignment="1">
      <alignment horizontal="center" vertical="center"/>
    </xf>
    <xf numFmtId="44" fontId="69" fillId="42" borderId="31" xfId="0" applyNumberFormat="1" applyFont="1" applyFill="1" applyBorder="1" applyAlignment="1">
      <alignment horizontal="left"/>
    </xf>
    <xf numFmtId="44" fontId="69" fillId="42" borderId="31" xfId="0" applyNumberFormat="1" applyFont="1" applyFill="1" applyBorder="1" applyAlignment="1">
      <alignment horizontal="left" vertical="center"/>
    </xf>
    <xf numFmtId="0" fontId="69" fillId="42" borderId="0" xfId="0" applyFont="1" applyFill="1" applyBorder="1" applyAlignment="1">
      <alignment horizontal="left" vertical="center"/>
    </xf>
    <xf numFmtId="44" fontId="69" fillId="42" borderId="33" xfId="0" applyNumberFormat="1" applyFont="1" applyFill="1" applyBorder="1" applyAlignment="1">
      <alignment horizontal="left"/>
    </xf>
    <xf numFmtId="0" fontId="69" fillId="42" borderId="35" xfId="0" applyFont="1" applyFill="1" applyBorder="1" applyAlignment="1">
      <alignment horizontal="left"/>
    </xf>
    <xf numFmtId="0" fontId="69" fillId="42" borderId="14" xfId="0" applyFont="1" applyFill="1" applyBorder="1" applyAlignment="1">
      <alignment horizontal="center"/>
    </xf>
    <xf numFmtId="0" fontId="69" fillId="42" borderId="14" xfId="0" applyFont="1" applyFill="1" applyBorder="1" applyAlignment="1">
      <alignment horizontal="left"/>
    </xf>
    <xf numFmtId="0" fontId="69" fillId="42" borderId="34" xfId="0" applyFont="1" applyFill="1" applyBorder="1" applyAlignment="1">
      <alignment horizontal="left"/>
    </xf>
    <xf numFmtId="0" fontId="69" fillId="42" borderId="36" xfId="0" applyFont="1" applyFill="1" applyBorder="1" applyAlignment="1">
      <alignment horizontal="left"/>
    </xf>
    <xf numFmtId="0" fontId="69" fillId="42" borderId="0" xfId="0" applyFont="1" applyFill="1" applyBorder="1" applyAlignment="1">
      <alignment horizontal="left" vertical="top"/>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61" fillId="40" borderId="0" xfId="0" applyFont="1" applyFill="1" applyBorder="1" applyAlignment="1">
      <alignment horizontal="left"/>
    </xf>
    <xf numFmtId="0" fontId="85" fillId="40" borderId="0" xfId="0" applyFont="1" applyFill="1" applyBorder="1"/>
    <xf numFmtId="0" fontId="69" fillId="0" borderId="0" xfId="0" applyFont="1" applyFill="1" applyBorder="1" applyAlignment="1">
      <alignment horizontal="center"/>
    </xf>
    <xf numFmtId="0" fontId="86" fillId="47" borderId="0" xfId="0" applyFont="1" applyFill="1" applyBorder="1" applyAlignment="1">
      <alignment horizontal="left" vertical="center"/>
    </xf>
    <xf numFmtId="0" fontId="66" fillId="40" borderId="0" xfId="0" applyFont="1" applyFill="1" applyBorder="1" applyAlignment="1">
      <alignment horizontal="right" vertical="center"/>
    </xf>
    <xf numFmtId="44" fontId="70" fillId="42" borderId="35" xfId="0" applyNumberFormat="1" applyFont="1" applyFill="1" applyBorder="1" applyAlignment="1">
      <alignment horizontal="center" vertical="center"/>
    </xf>
    <xf numFmtId="44" fontId="69" fillId="42" borderId="35" xfId="0" applyNumberFormat="1" applyFont="1" applyFill="1" applyBorder="1" applyAlignment="1">
      <alignment horizontal="left"/>
    </xf>
    <xf numFmtId="0" fontId="70" fillId="42" borderId="0" xfId="0" applyFont="1" applyFill="1" applyBorder="1" applyAlignment="1">
      <alignment horizontal="left"/>
    </xf>
    <xf numFmtId="0" fontId="61" fillId="40" borderId="0" xfId="0" applyFont="1" applyFill="1" applyBorder="1" applyAlignment="1">
      <alignment horizontal="left"/>
    </xf>
    <xf numFmtId="0" fontId="0" fillId="42"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44" fontId="0" fillId="42" borderId="35" xfId="0" applyNumberFormat="1" applyFont="1" applyFill="1" applyBorder="1" applyAlignment="1">
      <alignment vertical="top" wrapText="1"/>
    </xf>
    <xf numFmtId="0" fontId="61" fillId="40" borderId="0" xfId="0" applyFont="1" applyFill="1" applyBorder="1" applyAlignment="1">
      <alignment horizontal="right" vertical="center"/>
    </xf>
    <xf numFmtId="44" fontId="70" fillId="42" borderId="0" xfId="0" applyNumberFormat="1" applyFont="1" applyFill="1" applyBorder="1" applyAlignment="1">
      <alignment horizontal="center" vertical="center"/>
    </xf>
    <xf numFmtId="0" fontId="88" fillId="40" borderId="0" xfId="0" applyFont="1" applyFill="1" applyBorder="1" applyAlignment="1">
      <alignment horizontal="center" vertical="center" wrapText="1"/>
    </xf>
    <xf numFmtId="0" fontId="88" fillId="40" borderId="0" xfId="0" applyFont="1" applyFill="1" applyBorder="1" applyAlignment="1">
      <alignment horizontal="center" vertical="center"/>
    </xf>
    <xf numFmtId="0" fontId="2" fillId="2" borderId="37" xfId="0" applyFont="1" applyFill="1" applyBorder="1" applyAlignment="1">
      <alignment horizontal="center" wrapText="1"/>
    </xf>
    <xf numFmtId="186" fontId="84" fillId="47" borderId="0" xfId="206" applyNumberFormat="1" applyFont="1" applyFill="1" applyBorder="1" applyAlignment="1">
      <alignment horizontal="right" vertical="center"/>
    </xf>
    <xf numFmtId="0" fontId="0" fillId="0" borderId="0" xfId="0" applyAlignment="1"/>
    <xf numFmtId="187" fontId="93" fillId="50" borderId="23" xfId="0" applyNumberFormat="1" applyFont="1" applyFill="1" applyBorder="1" applyAlignment="1">
      <alignment horizontal="center" vertical="center"/>
    </xf>
    <xf numFmtId="0" fontId="94" fillId="0" borderId="23" xfId="0" applyFont="1" applyFill="1" applyBorder="1" applyAlignment="1">
      <alignment vertical="center"/>
    </xf>
    <xf numFmtId="0" fontId="94" fillId="0" borderId="23" xfId="0" applyFont="1" applyFill="1" applyBorder="1" applyAlignment="1">
      <alignment horizontal="center" vertical="center"/>
    </xf>
    <xf numFmtId="187" fontId="95" fillId="0" borderId="23" xfId="0" applyNumberFormat="1" applyFont="1" applyFill="1" applyBorder="1" applyAlignment="1">
      <alignment horizontal="left" vertical="center" indent="1"/>
    </xf>
    <xf numFmtId="187" fontId="95" fillId="0" borderId="23" xfId="0" applyNumberFormat="1" applyFont="1" applyFill="1" applyBorder="1" applyAlignment="1">
      <alignment horizontal="center" vertical="center"/>
    </xf>
    <xf numFmtId="187" fontId="95" fillId="0" borderId="23" xfId="0" applyNumberFormat="1" applyFont="1" applyFill="1" applyBorder="1" applyAlignment="1">
      <alignment horizontal="center" vertical="center" wrapText="1"/>
    </xf>
    <xf numFmtId="187" fontId="95" fillId="0" borderId="23" xfId="0" applyNumberFormat="1" applyFont="1" applyFill="1" applyBorder="1" applyAlignment="1">
      <alignment horizontal="right" vertical="center" indent="1"/>
    </xf>
    <xf numFmtId="2" fontId="94" fillId="0" borderId="23" xfId="0" applyNumberFormat="1" applyFont="1" applyFill="1" applyBorder="1" applyAlignment="1">
      <alignment horizontal="left" vertical="center" indent="1"/>
    </xf>
    <xf numFmtId="0" fontId="94" fillId="51" borderId="23" xfId="0" applyFont="1" applyFill="1" applyBorder="1" applyAlignment="1">
      <alignment vertical="center"/>
    </xf>
    <xf numFmtId="0" fontId="94" fillId="51" borderId="23" xfId="0" applyFont="1" applyFill="1" applyBorder="1" applyAlignment="1">
      <alignment horizontal="center" vertical="center"/>
    </xf>
    <xf numFmtId="187" fontId="95" fillId="51" borderId="23" xfId="0" applyNumberFormat="1" applyFont="1" applyFill="1" applyBorder="1" applyAlignment="1">
      <alignment horizontal="left" vertical="center" indent="1"/>
    </xf>
    <xf numFmtId="187" fontId="95" fillId="51" borderId="23" xfId="0" applyNumberFormat="1" applyFont="1" applyFill="1" applyBorder="1" applyAlignment="1">
      <alignment horizontal="center" vertical="center"/>
    </xf>
    <xf numFmtId="187" fontId="95" fillId="51" borderId="23" xfId="0" applyNumberFormat="1" applyFont="1" applyFill="1" applyBorder="1" applyAlignment="1">
      <alignment horizontal="center" vertical="center" wrapText="1"/>
    </xf>
    <xf numFmtId="187" fontId="95" fillId="51" borderId="23" xfId="0" applyNumberFormat="1" applyFont="1" applyFill="1" applyBorder="1" applyAlignment="1">
      <alignment horizontal="right" vertical="center" indent="1"/>
    </xf>
    <xf numFmtId="2" fontId="94" fillId="51" borderId="23" xfId="0" applyNumberFormat="1" applyFont="1" applyFill="1" applyBorder="1" applyAlignment="1">
      <alignment horizontal="left" vertical="center" indent="1"/>
    </xf>
    <xf numFmtId="187" fontId="95" fillId="0" borderId="23" xfId="0" applyNumberFormat="1" applyFont="1" applyFill="1" applyBorder="1" applyAlignment="1">
      <alignment horizontal="center" vertical="top"/>
    </xf>
    <xf numFmtId="187" fontId="95" fillId="51" borderId="23" xfId="0" applyNumberFormat="1" applyFont="1" applyFill="1" applyBorder="1" applyAlignment="1">
      <alignment horizontal="center" vertical="top"/>
    </xf>
    <xf numFmtId="187" fontId="95" fillId="0" borderId="23" xfId="64092" applyNumberFormat="1" applyFont="1" applyFill="1" applyBorder="1" applyAlignment="1">
      <alignment horizontal="left" vertical="center" indent="1"/>
    </xf>
    <xf numFmtId="187" fontId="95" fillId="0" borderId="23" xfId="64092" applyNumberFormat="1" applyFont="1" applyFill="1" applyBorder="1" applyAlignment="1">
      <alignment horizontal="center" vertical="center" wrapText="1"/>
    </xf>
    <xf numFmtId="187" fontId="95" fillId="0" borderId="23" xfId="64092" applyNumberFormat="1" applyFont="1" applyFill="1" applyBorder="1" applyAlignment="1">
      <alignment horizontal="right" vertical="center" indent="1"/>
    </xf>
    <xf numFmtId="187" fontId="95" fillId="52" borderId="23" xfId="0" applyNumberFormat="1" applyFont="1" applyFill="1" applyBorder="1" applyAlignment="1">
      <alignment horizontal="center" vertical="center" wrapText="1"/>
    </xf>
    <xf numFmtId="187" fontId="96" fillId="0" borderId="23" xfId="0" applyNumberFormat="1" applyFont="1" applyFill="1" applyBorder="1" applyAlignment="1">
      <alignment horizontal="right" vertical="center" indent="1"/>
    </xf>
    <xf numFmtId="187" fontId="95" fillId="0" borderId="23" xfId="64091" applyNumberFormat="1" applyFont="1" applyFill="1" applyBorder="1" applyAlignment="1">
      <alignment horizontal="left" vertical="center" indent="1"/>
    </xf>
    <xf numFmtId="187" fontId="95" fillId="0" borderId="23" xfId="64091" applyNumberFormat="1" applyFont="1" applyFill="1" applyBorder="1" applyAlignment="1">
      <alignment horizontal="center" vertical="center"/>
    </xf>
    <xf numFmtId="187" fontId="95" fillId="52" borderId="23" xfId="64091" applyNumberFormat="1" applyFont="1" applyFill="1" applyBorder="1" applyAlignment="1">
      <alignment horizontal="center" vertical="center" wrapText="1"/>
    </xf>
    <xf numFmtId="0" fontId="0" fillId="0" borderId="0" xfId="0" applyAlignment="1">
      <alignment horizontal="center"/>
    </xf>
    <xf numFmtId="187" fontId="0" fillId="0" borderId="0" xfId="0" applyNumberFormat="1" applyAlignment="1"/>
    <xf numFmtId="44" fontId="70" fillId="42" borderId="43" xfId="0" applyNumberFormat="1" applyFont="1" applyFill="1" applyBorder="1" applyAlignment="1">
      <alignment horizontal="center" vertical="center"/>
    </xf>
    <xf numFmtId="44" fontId="69" fillId="42" borderId="43" xfId="0" applyNumberFormat="1" applyFont="1" applyFill="1" applyBorder="1" applyAlignment="1">
      <alignment horizontal="left"/>
    </xf>
    <xf numFmtId="42" fontId="60" fillId="38" borderId="0" xfId="222" applyNumberFormat="1" applyFont="1" applyFill="1" applyBorder="1"/>
    <xf numFmtId="44" fontId="62" fillId="38" borderId="0" xfId="0" applyNumberFormat="1" applyFont="1" applyFill="1" applyBorder="1"/>
    <xf numFmtId="0" fontId="77" fillId="38" borderId="0" xfId="0" applyFont="1" applyFill="1"/>
    <xf numFmtId="0" fontId="0" fillId="38" borderId="0" xfId="0" applyFill="1"/>
    <xf numFmtId="44" fontId="0" fillId="38" borderId="0" xfId="0" applyNumberFormat="1" applyFill="1"/>
    <xf numFmtId="0" fontId="0" fillId="38" borderId="0" xfId="0" applyFill="1" applyAlignment="1">
      <alignment horizontal="left"/>
    </xf>
    <xf numFmtId="0" fontId="77" fillId="38" borderId="0" xfId="0" applyFont="1" applyFill="1" applyAlignment="1">
      <alignment horizontal="left"/>
    </xf>
    <xf numFmtId="0" fontId="75" fillId="38" borderId="0" xfId="0" applyFont="1" applyFill="1" applyAlignment="1">
      <alignment horizontal="left" indent="15"/>
    </xf>
    <xf numFmtId="0" fontId="76" fillId="38" borderId="0" xfId="0" applyFont="1" applyFill="1" applyAlignment="1">
      <alignment horizontal="left" indent="15"/>
    </xf>
    <xf numFmtId="0" fontId="62" fillId="38" borderId="0" xfId="0" applyFont="1" applyFill="1" applyBorder="1" applyAlignment="1">
      <alignment horizontal="left"/>
    </xf>
    <xf numFmtId="0" fontId="72" fillId="38" borderId="0" xfId="0" applyFont="1" applyFill="1" applyBorder="1" applyAlignment="1">
      <alignment horizontal="center" vertical="center" wrapText="1"/>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70" fillId="38" borderId="0" xfId="0" applyFont="1" applyFill="1" applyBorder="1" applyAlignment="1">
      <alignment horizontal="right" vertical="center"/>
    </xf>
    <xf numFmtId="44" fontId="69" fillId="38" borderId="14" xfId="0" applyNumberFormat="1" applyFont="1" applyFill="1" applyBorder="1" applyAlignment="1">
      <alignment horizontal="center"/>
    </xf>
    <xf numFmtId="44" fontId="69" fillId="38" borderId="14" xfId="0" applyNumberFormat="1" applyFont="1" applyFill="1" applyBorder="1" applyAlignment="1">
      <alignment horizontal="left"/>
    </xf>
    <xf numFmtId="44" fontId="69" fillId="38" borderId="34" xfId="0" applyNumberFormat="1" applyFont="1" applyFill="1" applyBorder="1" applyAlignment="1">
      <alignment horizontal="left"/>
    </xf>
    <xf numFmtId="44" fontId="69" fillId="38" borderId="14" xfId="0" applyNumberFormat="1" applyFont="1" applyFill="1" applyBorder="1" applyAlignment="1">
      <alignment horizontal="center" vertical="center"/>
    </xf>
    <xf numFmtId="44" fontId="69" fillId="38" borderId="34" xfId="0" applyNumberFormat="1" applyFont="1" applyFill="1" applyBorder="1" applyAlignment="1">
      <alignment horizontal="left" vertical="center"/>
    </xf>
    <xf numFmtId="0" fontId="72" fillId="38" borderId="0" xfId="0" applyFont="1" applyFill="1" applyBorder="1" applyAlignment="1">
      <alignment horizontal="right" vertical="center"/>
    </xf>
    <xf numFmtId="0" fontId="72" fillId="38" borderId="0" xfId="0" applyFont="1" applyFill="1" applyBorder="1" applyAlignment="1">
      <alignment horizontal="right" vertical="center" wrapText="1"/>
    </xf>
    <xf numFmtId="0" fontId="61" fillId="38" borderId="0" xfId="0" applyFont="1" applyFill="1" applyBorder="1" applyAlignment="1">
      <alignment horizontal="right" vertical="center"/>
    </xf>
    <xf numFmtId="167" fontId="70" fillId="38" borderId="0" xfId="222" applyNumberFormat="1" applyFont="1" applyFill="1" applyBorder="1" applyAlignment="1">
      <alignment vertical="center" wrapText="1"/>
    </xf>
    <xf numFmtId="0" fontId="66" fillId="38" borderId="0" xfId="0" applyFont="1" applyFill="1" applyBorder="1"/>
    <xf numFmtId="44" fontId="69" fillId="38" borderId="31" xfId="0" applyNumberFormat="1" applyFont="1" applyFill="1" applyBorder="1" applyAlignment="1">
      <alignment horizontal="left"/>
    </xf>
    <xf numFmtId="44" fontId="69" fillId="38" borderId="33" xfId="0" applyNumberFormat="1" applyFont="1" applyFill="1" applyBorder="1" applyAlignment="1">
      <alignment horizontal="left"/>
    </xf>
    <xf numFmtId="44" fontId="69" fillId="38" borderId="31" xfId="0" applyNumberFormat="1" applyFont="1" applyFill="1" applyBorder="1" applyAlignment="1">
      <alignment horizontal="left" vertical="center"/>
    </xf>
    <xf numFmtId="0" fontId="61" fillId="40" borderId="0" xfId="0" applyFont="1" applyFill="1" applyBorder="1" applyAlignment="1">
      <alignment horizontal="right" wrapText="1"/>
    </xf>
    <xf numFmtId="0" fontId="0" fillId="38" borderId="0" xfId="0" applyFill="1" applyAlignment="1">
      <alignment wrapText="1"/>
    </xf>
    <xf numFmtId="44" fontId="70" fillId="42" borderId="0" xfId="0" applyNumberFormat="1" applyFont="1" applyFill="1" applyBorder="1" applyAlignment="1">
      <alignment horizontal="center" vertical="center"/>
    </xf>
    <xf numFmtId="0" fontId="61" fillId="39" borderId="0" xfId="0" applyFont="1" applyFill="1" applyBorder="1" applyAlignment="1">
      <alignment horizontal="left"/>
    </xf>
    <xf numFmtId="0" fontId="70" fillId="42" borderId="43" xfId="0" applyNumberFormat="1" applyFont="1" applyFill="1" applyBorder="1" applyAlignment="1">
      <alignment horizontal="center"/>
    </xf>
    <xf numFmtId="44" fontId="70" fillId="42" borderId="43" xfId="0" applyNumberFormat="1" applyFont="1" applyFill="1" applyBorder="1" applyAlignment="1">
      <alignment horizontal="center"/>
    </xf>
    <xf numFmtId="0" fontId="69" fillId="42" borderId="43" xfId="0" applyFont="1" applyFill="1" applyBorder="1" applyAlignment="1">
      <alignment horizontal="left"/>
    </xf>
    <xf numFmtId="184" fontId="70" fillId="41" borderId="0" xfId="206" applyNumberFormat="1" applyFont="1" applyFill="1" applyBorder="1" applyAlignment="1">
      <alignment horizontal="center" vertical="center"/>
    </xf>
    <xf numFmtId="184" fontId="73" fillId="41" borderId="0" xfId="206" applyNumberFormat="1" applyFont="1" applyFill="1" applyBorder="1" applyAlignment="1">
      <alignment horizontal="center" vertical="center"/>
    </xf>
    <xf numFmtId="0" fontId="87" fillId="0" borderId="24" xfId="0" applyFont="1" applyBorder="1" applyAlignment="1">
      <alignment horizontal="center"/>
    </xf>
    <xf numFmtId="0" fontId="87"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8"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7" fillId="0" borderId="23" xfId="0" applyFont="1" applyBorder="1" applyAlignment="1">
      <alignment horizontal="center"/>
    </xf>
    <xf numFmtId="0" fontId="87" fillId="0" borderId="23" xfId="0" applyFont="1" applyBorder="1"/>
    <xf numFmtId="0" fontId="79" fillId="45" borderId="23" xfId="0" applyFont="1" applyFill="1" applyBorder="1" applyAlignment="1">
      <alignment horizontal="center" wrapText="1"/>
    </xf>
    <xf numFmtId="44" fontId="69" fillId="38" borderId="14" xfId="0" applyNumberFormat="1" applyFont="1" applyFill="1" applyBorder="1" applyAlignment="1">
      <alignment horizontal="left" vertical="center"/>
    </xf>
    <xf numFmtId="44" fontId="69" fillId="38" borderId="45" xfId="0" applyNumberFormat="1" applyFont="1" applyFill="1" applyBorder="1" applyAlignment="1">
      <alignment horizontal="left"/>
    </xf>
    <xf numFmtId="44" fontId="69" fillId="38" borderId="45" xfId="0" applyNumberFormat="1" applyFont="1" applyFill="1" applyBorder="1" applyAlignment="1">
      <alignment horizontal="left" vertical="center"/>
    </xf>
    <xf numFmtId="0" fontId="81" fillId="38" borderId="0" xfId="0" applyFont="1" applyFill="1" applyBorder="1" applyAlignment="1">
      <alignment horizontal="right"/>
    </xf>
    <xf numFmtId="0" fontId="93" fillId="50" borderId="23" xfId="0" applyFont="1" applyFill="1" applyBorder="1" applyAlignment="1">
      <alignment horizontal="center" vertical="center"/>
    </xf>
    <xf numFmtId="0" fontId="93" fillId="50" borderId="23" xfId="0" applyFont="1" applyFill="1" applyBorder="1" applyAlignment="1">
      <alignment horizontal="center" vertical="center" wrapText="1"/>
    </xf>
    <xf numFmtId="44" fontId="69" fillId="38" borderId="0" xfId="0" applyNumberFormat="1" applyFont="1" applyFill="1" applyBorder="1" applyAlignment="1">
      <alignment horizontal="left" vertical="center"/>
    </xf>
    <xf numFmtId="44" fontId="69" fillId="38" borderId="45" xfId="0" applyNumberFormat="1" applyFont="1" applyFill="1" applyBorder="1" applyAlignment="1">
      <alignment horizontal="center"/>
    </xf>
    <xf numFmtId="44" fontId="69" fillId="38" borderId="46" xfId="0" applyNumberFormat="1" applyFont="1" applyFill="1" applyBorder="1" applyAlignment="1">
      <alignment horizontal="center" vertical="center"/>
    </xf>
    <xf numFmtId="44" fontId="69" fillId="38" borderId="46" xfId="0" applyNumberFormat="1" applyFont="1" applyFill="1" applyBorder="1" applyAlignment="1">
      <alignment horizontal="left" vertical="center"/>
    </xf>
    <xf numFmtId="44" fontId="69" fillId="38" borderId="46" xfId="0" applyNumberFormat="1" applyFont="1" applyFill="1" applyBorder="1" applyAlignment="1">
      <alignment horizontal="left"/>
    </xf>
    <xf numFmtId="44" fontId="69" fillId="38" borderId="45" xfId="0" applyNumberFormat="1" applyFont="1" applyFill="1" applyBorder="1" applyAlignment="1">
      <alignment horizontal="center" vertical="center"/>
    </xf>
    <xf numFmtId="0" fontId="93" fillId="50" borderId="50" xfId="0" applyFont="1" applyFill="1" applyBorder="1" applyAlignment="1">
      <alignment horizontal="center" vertical="center" wrapText="1"/>
    </xf>
    <xf numFmtId="0" fontId="93" fillId="50" borderId="51" xfId="0" applyFont="1" applyFill="1" applyBorder="1" applyAlignment="1">
      <alignment horizontal="center" vertical="center" wrapText="1"/>
    </xf>
    <xf numFmtId="0" fontId="93" fillId="50" borderId="51" xfId="0" applyFont="1" applyFill="1" applyBorder="1" applyAlignment="1">
      <alignment vertical="center" wrapText="1"/>
    </xf>
    <xf numFmtId="0" fontId="93" fillId="50" borderId="52" xfId="0" applyFont="1" applyFill="1" applyBorder="1" applyAlignment="1">
      <alignment vertical="center" wrapText="1"/>
    </xf>
    <xf numFmtId="0" fontId="61" fillId="40" borderId="0" xfId="0" applyFont="1" applyFill="1" applyBorder="1" applyAlignment="1">
      <alignment horizontal="right" vertical="center" wrapText="1"/>
    </xf>
    <xf numFmtId="10" fontId="60" fillId="41" borderId="0" xfId="206" applyNumberFormat="1" applyFont="1" applyFill="1" applyBorder="1" applyAlignment="1">
      <alignment horizontal="center" vertical="center"/>
    </xf>
    <xf numFmtId="2" fontId="98" fillId="42" borderId="23" xfId="0" applyNumberFormat="1" applyFont="1" applyFill="1" applyBorder="1" applyAlignment="1">
      <alignment vertical="top" wrapText="1"/>
    </xf>
    <xf numFmtId="44" fontId="70" fillId="56" borderId="26" xfId="0" applyNumberFormat="1" applyFont="1" applyFill="1" applyBorder="1" applyAlignment="1">
      <alignment vertical="center"/>
    </xf>
    <xf numFmtId="10" fontId="60" fillId="56" borderId="0" xfId="206" applyNumberFormat="1" applyFont="1" applyFill="1" applyBorder="1" applyAlignment="1">
      <alignment horizontal="center" vertical="center"/>
    </xf>
    <xf numFmtId="10" fontId="70" fillId="41" borderId="14" xfId="64090" applyNumberFormat="1" applyFont="1" applyFill="1" applyBorder="1"/>
    <xf numFmtId="44" fontId="70" fillId="56" borderId="53" xfId="0" applyNumberFormat="1" applyFont="1" applyFill="1" applyBorder="1" applyAlignment="1">
      <alignment vertical="center"/>
    </xf>
    <xf numFmtId="44" fontId="70" fillId="56" borderId="54" xfId="0" applyNumberFormat="1" applyFont="1" applyFill="1" applyBorder="1" applyAlignment="1">
      <alignment vertical="center"/>
    </xf>
    <xf numFmtId="44" fontId="69" fillId="42" borderId="56" xfId="0" applyNumberFormat="1" applyFont="1" applyFill="1" applyBorder="1" applyAlignment="1">
      <alignment horizontal="left"/>
    </xf>
    <xf numFmtId="44" fontId="69" fillId="42" borderId="14" xfId="0" applyNumberFormat="1" applyFont="1" applyFill="1" applyBorder="1" applyAlignment="1">
      <alignment horizontal="left"/>
    </xf>
    <xf numFmtId="44" fontId="69" fillId="42" borderId="57" xfId="0" applyNumberFormat="1" applyFont="1" applyFill="1" applyBorder="1" applyAlignment="1">
      <alignment horizontal="left"/>
    </xf>
    <xf numFmtId="0" fontId="0" fillId="42" borderId="55" xfId="0" applyNumberFormat="1" applyFont="1" applyFill="1" applyBorder="1" applyAlignment="1">
      <alignment vertical="top"/>
    </xf>
    <xf numFmtId="2" fontId="0" fillId="42" borderId="58" xfId="0" applyNumberFormat="1" applyFont="1" applyFill="1" applyBorder="1" applyAlignment="1">
      <alignment vertical="top"/>
    </xf>
    <xf numFmtId="44" fontId="70" fillId="42" borderId="59" xfId="0" applyNumberFormat="1" applyFont="1" applyFill="1" applyBorder="1" applyAlignment="1">
      <alignment horizontal="center" vertical="center" wrapText="1"/>
    </xf>
    <xf numFmtId="2" fontId="0" fillId="42" borderId="60" xfId="0" applyNumberFormat="1" applyFont="1" applyFill="1" applyBorder="1" applyAlignment="1">
      <alignment vertical="top"/>
    </xf>
    <xf numFmtId="2" fontId="0" fillId="42" borderId="24" xfId="0" applyNumberFormat="1" applyFont="1" applyFill="1" applyBorder="1" applyAlignment="1">
      <alignment vertical="top"/>
    </xf>
    <xf numFmtId="2" fontId="0" fillId="42" borderId="55" xfId="0" applyNumberFormat="1" applyFont="1" applyFill="1" applyBorder="1" applyAlignment="1">
      <alignment vertical="top"/>
    </xf>
    <xf numFmtId="44" fontId="70" fillId="42" borderId="59" xfId="0" applyNumberFormat="1" applyFont="1" applyFill="1" applyBorder="1" applyAlignment="1">
      <alignment horizontal="center" vertical="center"/>
    </xf>
    <xf numFmtId="44" fontId="70" fillId="56" borderId="61" xfId="0" applyNumberFormat="1" applyFont="1" applyFill="1" applyBorder="1" applyAlignment="1">
      <alignment vertical="center"/>
    </xf>
    <xf numFmtId="2" fontId="0" fillId="42" borderId="55" xfId="0" applyNumberFormat="1" applyFont="1" applyFill="1" applyBorder="1" applyAlignment="1">
      <alignment vertical="top" wrapText="1"/>
    </xf>
    <xf numFmtId="44" fontId="60" fillId="46" borderId="62" xfId="222" applyNumberFormat="1" applyFont="1" applyFill="1" applyBorder="1"/>
    <xf numFmtId="44" fontId="60" fillId="46" borderId="63" xfId="222" applyNumberFormat="1" applyFont="1" applyFill="1" applyBorder="1"/>
    <xf numFmtId="0" fontId="81" fillId="38" borderId="0" xfId="0" applyFont="1" applyFill="1" applyBorder="1"/>
    <xf numFmtId="42" fontId="81" fillId="38" borderId="0" xfId="0" applyNumberFormat="1" applyFont="1" applyFill="1" applyBorder="1"/>
    <xf numFmtId="0" fontId="61" fillId="40" borderId="0" xfId="0" applyFont="1" applyFill="1" applyBorder="1" applyAlignment="1">
      <alignment horizontal="right" vertical="center"/>
    </xf>
    <xf numFmtId="0" fontId="2" fillId="2" borderId="36" xfId="0" applyFont="1" applyFill="1" applyBorder="1" applyAlignment="1">
      <alignment horizontal="center" wrapText="1"/>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36"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40" xfId="0" applyFont="1" applyFill="1" applyBorder="1" applyAlignment="1">
      <alignment horizontal="center" wrapText="1"/>
    </xf>
    <xf numFmtId="0" fontId="2" fillId="2" borderId="41" xfId="0" applyFont="1" applyFill="1" applyBorder="1" applyAlignment="1">
      <alignment horizontal="center" wrapText="1"/>
    </xf>
    <xf numFmtId="0" fontId="2" fillId="2" borderId="42" xfId="0" applyFont="1" applyFill="1" applyBorder="1" applyAlignment="1">
      <alignment horizontal="center" wrapText="1"/>
    </xf>
    <xf numFmtId="0" fontId="67" fillId="42" borderId="0" xfId="0" applyFont="1" applyFill="1" applyBorder="1" applyAlignment="1">
      <alignment horizontal="center"/>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61" fillId="40" borderId="0" xfId="0" applyFont="1" applyFill="1" applyBorder="1" applyAlignment="1">
      <alignment horizontal="right" vertical="center" wrapText="1"/>
    </xf>
    <xf numFmtId="44" fontId="70" fillId="42" borderId="30" xfId="0" applyNumberFormat="1" applyFont="1" applyFill="1" applyBorder="1" applyAlignment="1">
      <alignment horizontal="center" vertical="center"/>
    </xf>
    <xf numFmtId="44" fontId="70" fillId="42" borderId="31" xfId="0" applyNumberFormat="1" applyFont="1" applyFill="1" applyBorder="1" applyAlignment="1">
      <alignment horizontal="center" vertical="center"/>
    </xf>
    <xf numFmtId="44" fontId="70" fillId="42" borderId="32"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0" fontId="61" fillId="40" borderId="0" xfId="0" applyFont="1" applyFill="1" applyBorder="1" applyAlignment="1">
      <alignment horizontal="left"/>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0" fontId="62" fillId="42" borderId="19"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70" fillId="42" borderId="19" xfId="0" applyFont="1" applyFill="1" applyBorder="1" applyAlignment="1">
      <alignment horizontal="left"/>
    </xf>
    <xf numFmtId="0" fontId="61" fillId="40" borderId="22"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7" fillId="45" borderId="0" xfId="0" applyFont="1" applyFill="1" applyBorder="1" applyAlignment="1">
      <alignment horizontal="left" vertical="center" wrapText="1"/>
    </xf>
    <xf numFmtId="0" fontId="93" fillId="50" borderId="49" xfId="0" applyFont="1" applyFill="1" applyBorder="1" applyAlignment="1">
      <alignment horizontal="center" vertical="center"/>
    </xf>
    <xf numFmtId="0" fontId="93" fillId="50" borderId="24" xfId="0" applyFont="1" applyFill="1" applyBorder="1" applyAlignment="1">
      <alignment horizontal="center" vertical="center"/>
    </xf>
    <xf numFmtId="0" fontId="93" fillId="50" borderId="23" xfId="0" applyFont="1" applyFill="1" applyBorder="1" applyAlignment="1">
      <alignment horizontal="center" vertical="center"/>
    </xf>
    <xf numFmtId="0" fontId="93" fillId="50" borderId="47" xfId="0" applyFont="1" applyFill="1" applyBorder="1" applyAlignment="1">
      <alignment horizontal="center" vertical="center"/>
    </xf>
    <xf numFmtId="0" fontId="93" fillId="50" borderId="48" xfId="0" applyFont="1" applyFill="1" applyBorder="1" applyAlignment="1">
      <alignment horizontal="center" vertical="center"/>
    </xf>
    <xf numFmtId="0" fontId="93" fillId="50" borderId="44" xfId="0" applyFont="1" applyFill="1" applyBorder="1" applyAlignment="1">
      <alignment horizontal="center" vertical="center"/>
    </xf>
    <xf numFmtId="0" fontId="93" fillId="50" borderId="25" xfId="0" applyFont="1" applyFill="1" applyBorder="1" applyAlignment="1">
      <alignment horizontal="center" vertical="center"/>
    </xf>
    <xf numFmtId="0" fontId="93"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53</xdr:row>
      <xdr:rowOff>0</xdr:rowOff>
    </xdr:from>
    <xdr:to>
      <xdr:col>11</xdr:col>
      <xdr:colOff>289430</xdr:colOff>
      <xdr:row>53</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0</xdr:row>
      <xdr:rowOff>0</xdr:rowOff>
    </xdr:from>
    <xdr:to>
      <xdr:col>11</xdr:col>
      <xdr:colOff>289430</xdr:colOff>
      <xdr:row>53</xdr:row>
      <xdr:rowOff>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Metering%20related%20ANS%20-%20REG%20DRAFT%2011_12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37">
          <cell r="B37" t="str">
            <v>R1</v>
          </cell>
        </row>
        <row r="38">
          <cell r="B38" t="str">
            <v>R2</v>
          </cell>
        </row>
        <row r="39">
          <cell r="B39" t="str">
            <v>R3</v>
          </cell>
        </row>
        <row r="40">
          <cell r="B40" t="str">
            <v>R4</v>
          </cell>
        </row>
        <row r="41">
          <cell r="B41"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3"/>
  <sheetViews>
    <sheetView tabSelected="1" zoomScale="70" zoomScaleNormal="70" workbookViewId="0"/>
  </sheetViews>
  <sheetFormatPr defaultColWidth="0" defaultRowHeight="15" zeroHeight="1"/>
  <cols>
    <col min="1" max="11" width="9.140625" customWidth="1"/>
    <col min="12" max="12" width="9.140625" style="143" customWidth="1"/>
    <col min="13"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380"/>
  <sheetViews>
    <sheetView zoomScale="90" zoomScaleNormal="90" workbookViewId="0"/>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8" t="s">
        <v>15</v>
      </c>
      <c r="C2" s="1"/>
      <c r="D2" s="1"/>
      <c r="E2" s="4"/>
      <c r="F2" s="4"/>
      <c r="G2" s="4"/>
      <c r="H2" s="4"/>
      <c r="I2" s="4"/>
      <c r="J2" s="4"/>
    </row>
    <row r="3" spans="1:13" s="7" customFormat="1">
      <c r="B3" s="5" t="s">
        <v>0</v>
      </c>
      <c r="C3" s="24" t="s">
        <v>60</v>
      </c>
      <c r="D3" s="24"/>
      <c r="E3" s="23"/>
      <c r="F3" s="23"/>
      <c r="G3" s="23"/>
      <c r="H3" s="23"/>
      <c r="I3" s="23"/>
      <c r="J3" s="23"/>
    </row>
    <row r="4" spans="1:13" s="7" customFormat="1">
      <c r="B4" s="5" t="s">
        <v>1</v>
      </c>
      <c r="C4" s="23" t="s">
        <v>2</v>
      </c>
      <c r="D4" s="23"/>
      <c r="E4" s="23"/>
      <c r="F4" s="238" t="s">
        <v>3</v>
      </c>
      <c r="G4" s="238"/>
      <c r="H4" s="23"/>
      <c r="I4" s="23"/>
      <c r="J4" s="23"/>
    </row>
    <row r="5" spans="1:13" s="7" customFormat="1">
      <c r="B5" s="5"/>
      <c r="C5" s="23"/>
      <c r="D5" s="23"/>
      <c r="E5" s="23"/>
      <c r="F5" s="23"/>
      <c r="G5" s="23"/>
      <c r="H5" s="23"/>
      <c r="I5" s="23"/>
      <c r="J5" s="23"/>
    </row>
    <row r="6" spans="1:13" s="7" customFormat="1">
      <c r="B6" s="5"/>
      <c r="C6" s="23"/>
      <c r="D6" s="108" t="s">
        <v>121</v>
      </c>
      <c r="E6" s="229" t="s">
        <v>122</v>
      </c>
      <c r="F6" s="230"/>
      <c r="G6" s="230"/>
      <c r="H6" s="230"/>
      <c r="I6" s="231"/>
      <c r="J6" s="23"/>
    </row>
    <row r="7" spans="1:13" s="7" customFormat="1">
      <c r="B7" s="93" t="s">
        <v>17</v>
      </c>
      <c r="C7" s="29"/>
      <c r="D7" s="32" t="s">
        <v>114</v>
      </c>
      <c r="E7" s="31" t="s">
        <v>19</v>
      </c>
      <c r="F7" s="31" t="s">
        <v>20</v>
      </c>
      <c r="G7" s="31" t="s">
        <v>21</v>
      </c>
      <c r="H7" s="31" t="s">
        <v>22</v>
      </c>
      <c r="I7" s="31" t="s">
        <v>23</v>
      </c>
      <c r="J7" s="87"/>
    </row>
    <row r="8" spans="1:13" s="7" customFormat="1">
      <c r="B8" s="93"/>
      <c r="C8" s="29"/>
      <c r="D8" s="29"/>
      <c r="E8" s="29"/>
      <c r="F8" s="29"/>
      <c r="G8" s="29"/>
      <c r="H8" s="29"/>
      <c r="I8" s="29"/>
      <c r="J8" s="29"/>
    </row>
    <row r="9" spans="1:13" s="7" customFormat="1" ht="29.25" customHeight="1">
      <c r="A9" s="7">
        <v>1</v>
      </c>
      <c r="B9" s="167" t="s">
        <v>117</v>
      </c>
      <c r="C9" s="171" t="s">
        <v>67</v>
      </c>
      <c r="D9" s="172">
        <f>ROUND('Fee Breakdown'!$H$8,2)</f>
        <v>924.43</v>
      </c>
      <c r="E9" s="139">
        <f t="shared" ref="E9:I19" si="0">$D9*D$212</f>
        <v>949.96651704191584</v>
      </c>
      <c r="F9" s="139">
        <f t="shared" si="0"/>
        <v>979.20227539855262</v>
      </c>
      <c r="G9" s="139">
        <f t="shared" si="0"/>
        <v>1013.4675875760252</v>
      </c>
      <c r="H9" s="139">
        <f t="shared" si="0"/>
        <v>1051.3809465529469</v>
      </c>
      <c r="I9" s="139">
        <f t="shared" si="0"/>
        <v>1089.1333296625301</v>
      </c>
      <c r="J9" s="173"/>
      <c r="L9" s="141"/>
    </row>
    <row r="10" spans="1:13" s="7" customFormat="1" ht="29.25" customHeight="1">
      <c r="A10" s="7">
        <v>2</v>
      </c>
      <c r="B10" s="167" t="s">
        <v>61</v>
      </c>
      <c r="C10" s="72" t="s">
        <v>68</v>
      </c>
      <c r="D10" s="73">
        <f>ROUND('Input Data'!L37,2)</f>
        <v>102.26</v>
      </c>
      <c r="E10" s="73">
        <f t="shared" si="0"/>
        <v>105.08483717826805</v>
      </c>
      <c r="F10" s="73">
        <f t="shared" si="0"/>
        <v>108.31888264363553</v>
      </c>
      <c r="G10" s="73">
        <f t="shared" si="0"/>
        <v>112.10929492284363</v>
      </c>
      <c r="H10" s="73">
        <f t="shared" si="0"/>
        <v>116.30325237660435</v>
      </c>
      <c r="I10" s="73">
        <f t="shared" si="0"/>
        <v>120.47940275768889</v>
      </c>
      <c r="J10" s="86" t="s">
        <v>78</v>
      </c>
      <c r="L10" s="141"/>
      <c r="M10" s="10"/>
    </row>
    <row r="11" spans="1:13" s="7" customFormat="1">
      <c r="A11" s="7">
        <v>3</v>
      </c>
      <c r="B11" s="167" t="s">
        <v>62</v>
      </c>
      <c r="C11" s="72" t="s">
        <v>67</v>
      </c>
      <c r="D11" s="73">
        <f>ROUND('Fee Breakdown'!$H$26,2)</f>
        <v>1263.05</v>
      </c>
      <c r="E11" s="73">
        <f t="shared" si="0"/>
        <v>1297.9405788970412</v>
      </c>
      <c r="F11" s="73">
        <f t="shared" si="0"/>
        <v>1337.8854363685102</v>
      </c>
      <c r="G11" s="73">
        <f t="shared" si="0"/>
        <v>1384.7021802493414</v>
      </c>
      <c r="H11" s="73">
        <f t="shared" si="0"/>
        <v>1436.5032555668895</v>
      </c>
      <c r="I11" s="73">
        <f t="shared" si="0"/>
        <v>1488.0843893320844</v>
      </c>
      <c r="J11" s="86"/>
      <c r="M11" s="10"/>
    </row>
    <row r="12" spans="1:13" s="7" customFormat="1">
      <c r="A12" s="7">
        <v>4</v>
      </c>
      <c r="B12" s="167" t="s">
        <v>63</v>
      </c>
      <c r="C12" s="72" t="s">
        <v>67</v>
      </c>
      <c r="D12" s="212">
        <f>ROUND('Fee Breakdown'!$H$34,2)</f>
        <v>584.80999999999995</v>
      </c>
      <c r="E12" s="73">
        <f t="shared" si="0"/>
        <v>600.96483111894122</v>
      </c>
      <c r="F12" s="73">
        <f t="shared" si="0"/>
        <v>619.45986464721773</v>
      </c>
      <c r="G12" s="73">
        <f t="shared" si="0"/>
        <v>641.13667869966923</v>
      </c>
      <c r="H12" s="73">
        <f t="shared" si="0"/>
        <v>665.12130864817118</v>
      </c>
      <c r="I12" s="73">
        <f t="shared" si="0"/>
        <v>689.00410254961889</v>
      </c>
      <c r="J12" s="86"/>
      <c r="M12" s="10"/>
    </row>
    <row r="13" spans="1:13" s="7" customFormat="1">
      <c r="A13" s="7">
        <v>5</v>
      </c>
      <c r="B13" s="242" t="s">
        <v>64</v>
      </c>
      <c r="C13" s="243" t="s">
        <v>68</v>
      </c>
      <c r="D13" s="214">
        <f>ROUND('Input Data'!L39,2)</f>
        <v>191.74</v>
      </c>
      <c r="E13" s="73">
        <f t="shared" si="0"/>
        <v>197.03663876942221</v>
      </c>
      <c r="F13" s="73">
        <f t="shared" si="0"/>
        <v>203.10055308127008</v>
      </c>
      <c r="G13" s="73">
        <f t="shared" si="0"/>
        <v>210.2076687708394</v>
      </c>
      <c r="H13" s="73">
        <f t="shared" si="0"/>
        <v>218.07144152836025</v>
      </c>
      <c r="I13" s="73">
        <f t="shared" si="0"/>
        <v>225.90182558927506</v>
      </c>
      <c r="J13" s="83" t="s">
        <v>79</v>
      </c>
      <c r="M13" s="10"/>
    </row>
    <row r="14" spans="1:13" s="7" customFormat="1">
      <c r="B14" s="242"/>
      <c r="C14" s="243"/>
      <c r="D14" s="213">
        <f>ROUND('Input Data'!L41,2)</f>
        <v>210.91</v>
      </c>
      <c r="E14" s="73">
        <f t="shared" si="0"/>
        <v>216.73619215009302</v>
      </c>
      <c r="F14" s="73">
        <f t="shared" si="0"/>
        <v>223.40637139027154</v>
      </c>
      <c r="G14" s="73">
        <f t="shared" si="0"/>
        <v>231.22405038311118</v>
      </c>
      <c r="H14" s="73">
        <f t="shared" si="0"/>
        <v>239.87403636563292</v>
      </c>
      <c r="I14" s="73">
        <f t="shared" si="0"/>
        <v>248.48729547842913</v>
      </c>
      <c r="J14" s="84" t="s">
        <v>80</v>
      </c>
      <c r="M14" s="10"/>
    </row>
    <row r="15" spans="1:13" s="7" customFormat="1">
      <c r="A15" s="7">
        <v>6</v>
      </c>
      <c r="B15" s="242" t="s">
        <v>65</v>
      </c>
      <c r="C15" s="71" t="s">
        <v>81</v>
      </c>
      <c r="D15" s="73">
        <f>ROUND('Input Data'!L37*0.27,2)</f>
        <v>27.61</v>
      </c>
      <c r="E15" s="73">
        <f t="shared" si="0"/>
        <v>28.372700513318801</v>
      </c>
      <c r="F15" s="73">
        <f t="shared" si="0"/>
        <v>29.245886463825318</v>
      </c>
      <c r="G15" s="73">
        <f t="shared" si="0"/>
        <v>30.269290365927173</v>
      </c>
      <c r="H15" s="73">
        <f t="shared" si="0"/>
        <v>31.401650675905007</v>
      </c>
      <c r="I15" s="73">
        <f t="shared" si="0"/>
        <v>32.529203111087327</v>
      </c>
      <c r="J15" s="83"/>
      <c r="M15" s="10"/>
    </row>
    <row r="16" spans="1:13" s="7" customFormat="1">
      <c r="B16" s="242"/>
      <c r="C16" s="71" t="s">
        <v>82</v>
      </c>
      <c r="D16" s="73">
        <f>ROUND('Input Data'!L37*0.1,2)</f>
        <v>10.23</v>
      </c>
      <c r="E16" s="73">
        <f t="shared" si="0"/>
        <v>10.5125942140982</v>
      </c>
      <c r="F16" s="73">
        <f t="shared" si="0"/>
        <v>10.836125263489063</v>
      </c>
      <c r="G16" s="73">
        <f t="shared" si="0"/>
        <v>11.215314757096522</v>
      </c>
      <c r="H16" s="73">
        <f t="shared" si="0"/>
        <v>11.634874553223769</v>
      </c>
      <c r="I16" s="73">
        <f t="shared" si="0"/>
        <v>12.052652945542317</v>
      </c>
      <c r="J16" s="85"/>
      <c r="M16" s="10"/>
    </row>
    <row r="17" spans="1:13" s="7" customFormat="1">
      <c r="A17" s="7">
        <v>7</v>
      </c>
      <c r="B17" s="167" t="s">
        <v>118</v>
      </c>
      <c r="C17" s="72" t="s">
        <v>67</v>
      </c>
      <c r="D17" s="212">
        <f>ROUND('Fee Breakdown'!$H$60,2)</f>
        <v>1854.13</v>
      </c>
      <c r="E17" s="73">
        <f t="shared" si="0"/>
        <v>1905.3486129213977</v>
      </c>
      <c r="F17" s="73">
        <f t="shared" si="0"/>
        <v>1963.9867971449635</v>
      </c>
      <c r="G17" s="73">
        <f t="shared" si="0"/>
        <v>2032.71276154207</v>
      </c>
      <c r="H17" s="73">
        <f t="shared" si="0"/>
        <v>2108.755616360585</v>
      </c>
      <c r="I17" s="73">
        <f t="shared" si="0"/>
        <v>2184.4756017515519</v>
      </c>
      <c r="J17" s="23"/>
      <c r="M17" s="10"/>
    </row>
    <row r="18" spans="1:13" s="7" customFormat="1">
      <c r="A18" s="7">
        <v>8</v>
      </c>
      <c r="B18" s="242" t="s">
        <v>66</v>
      </c>
      <c r="C18" s="244" t="s">
        <v>68</v>
      </c>
      <c r="D18" s="214">
        <f>ROUND('Input Data'!L39,2)</f>
        <v>191.74</v>
      </c>
      <c r="E18" s="73">
        <f t="shared" si="0"/>
        <v>197.03663876942221</v>
      </c>
      <c r="F18" s="73">
        <f t="shared" si="0"/>
        <v>203.10055308127008</v>
      </c>
      <c r="G18" s="73">
        <f t="shared" si="0"/>
        <v>210.2076687708394</v>
      </c>
      <c r="H18" s="73">
        <f t="shared" si="0"/>
        <v>218.07144152836025</v>
      </c>
      <c r="I18" s="73">
        <f t="shared" si="0"/>
        <v>225.90182558927506</v>
      </c>
      <c r="J18" s="83" t="s">
        <v>79</v>
      </c>
      <c r="M18" s="10"/>
    </row>
    <row r="19" spans="1:13" s="7" customFormat="1">
      <c r="B19" s="242"/>
      <c r="C19" s="244"/>
      <c r="D19" s="213">
        <f>ROUND('Input Data'!L41,2)</f>
        <v>210.91</v>
      </c>
      <c r="E19" s="73">
        <f t="shared" si="0"/>
        <v>216.73619215009302</v>
      </c>
      <c r="F19" s="73">
        <f t="shared" si="0"/>
        <v>223.40637139027154</v>
      </c>
      <c r="G19" s="73">
        <f t="shared" si="0"/>
        <v>231.22405038311118</v>
      </c>
      <c r="H19" s="73">
        <f t="shared" si="0"/>
        <v>239.87403636563292</v>
      </c>
      <c r="I19" s="73">
        <f t="shared" si="0"/>
        <v>248.48729547842913</v>
      </c>
      <c r="J19" s="84" t="s">
        <v>80</v>
      </c>
      <c r="M19" s="10"/>
    </row>
    <row r="20" spans="1:13" s="7" customFormat="1">
      <c r="B20" s="74"/>
      <c r="C20" s="52"/>
      <c r="D20" s="75"/>
      <c r="E20" s="75"/>
      <c r="F20" s="75"/>
      <c r="G20" s="75"/>
      <c r="H20" s="75"/>
      <c r="I20" s="75"/>
      <c r="J20" s="71"/>
      <c r="M20" s="10"/>
    </row>
    <row r="21" spans="1:13" s="7" customFormat="1">
      <c r="B21" s="74"/>
      <c r="C21" s="52"/>
      <c r="D21" s="75"/>
      <c r="E21" s="75"/>
      <c r="F21" s="75"/>
      <c r="G21" s="75"/>
      <c r="H21" s="75"/>
      <c r="I21" s="75"/>
      <c r="J21" s="71"/>
      <c r="M21" s="10"/>
    </row>
    <row r="22" spans="1:13" s="7" customFormat="1">
      <c r="B22" s="104"/>
      <c r="C22" s="105"/>
      <c r="D22" s="108" t="s">
        <v>123</v>
      </c>
      <c r="E22" s="232" t="s">
        <v>122</v>
      </c>
      <c r="F22" s="233"/>
      <c r="G22" s="233"/>
      <c r="H22" s="234"/>
      <c r="I22" s="75"/>
      <c r="J22" s="71"/>
      <c r="M22" s="10"/>
    </row>
    <row r="23" spans="1:13" s="7" customFormat="1">
      <c r="B23" s="93" t="s">
        <v>16</v>
      </c>
      <c r="C23" s="52"/>
      <c r="D23" s="32" t="s">
        <v>113</v>
      </c>
      <c r="E23" s="32" t="s">
        <v>7</v>
      </c>
      <c r="F23" s="32" t="s">
        <v>8</v>
      </c>
      <c r="G23" s="32" t="s">
        <v>9</v>
      </c>
      <c r="H23" s="32" t="s">
        <v>10</v>
      </c>
      <c r="I23" s="23"/>
      <c r="J23" s="23"/>
      <c r="M23" s="10"/>
    </row>
    <row r="24" spans="1:13" s="7" customFormat="1">
      <c r="B24" s="93"/>
      <c r="C24" s="169"/>
      <c r="D24" s="169"/>
      <c r="E24" s="169"/>
      <c r="F24" s="169"/>
      <c r="G24" s="169"/>
      <c r="H24" s="169"/>
      <c r="I24" s="169"/>
      <c r="J24" s="23"/>
      <c r="M24" s="10"/>
    </row>
    <row r="25" spans="1:13" s="7" customFormat="1" ht="30">
      <c r="B25" s="106" t="s">
        <v>84</v>
      </c>
      <c r="C25" s="52"/>
      <c r="D25" s="75"/>
      <c r="E25" s="75"/>
      <c r="F25" s="75"/>
      <c r="G25" s="75"/>
      <c r="H25" s="75"/>
      <c r="I25" s="88"/>
      <c r="J25" s="71"/>
      <c r="M25" s="10"/>
    </row>
    <row r="26" spans="1:13" s="7" customFormat="1" ht="30">
      <c r="B26" s="77" t="s">
        <v>85</v>
      </c>
      <c r="C26" s="52"/>
      <c r="D26" s="75"/>
      <c r="E26" s="75"/>
      <c r="F26" s="75"/>
      <c r="G26" s="75"/>
      <c r="H26" s="75"/>
      <c r="I26" s="75"/>
      <c r="J26" s="71"/>
      <c r="M26" s="10"/>
    </row>
    <row r="27" spans="1:13" s="7" customFormat="1">
      <c r="B27" s="96" t="s">
        <v>86</v>
      </c>
      <c r="C27" s="78" t="s">
        <v>67</v>
      </c>
      <c r="D27" s="79">
        <f>'15-19 prices'!J102</f>
        <v>356.48318352824168</v>
      </c>
      <c r="E27" s="79">
        <f t="shared" ref="E27:H30" si="1">$D27*E$219</f>
        <v>369.07880212970406</v>
      </c>
      <c r="F27" s="79">
        <f t="shared" si="1"/>
        <v>378.65457470207451</v>
      </c>
      <c r="G27" s="79">
        <f t="shared" si="1"/>
        <v>387.74669788235173</v>
      </c>
      <c r="H27" s="79">
        <f t="shared" si="1"/>
        <v>399.46013787867957</v>
      </c>
      <c r="I27" s="75"/>
      <c r="J27" s="71"/>
      <c r="M27" s="10"/>
    </row>
    <row r="28" spans="1:13" s="7" customFormat="1">
      <c r="B28" s="96" t="s">
        <v>87</v>
      </c>
      <c r="C28" s="78" t="s">
        <v>67</v>
      </c>
      <c r="D28" s="79">
        <f>'15-19 prices'!J103</f>
        <v>445.60397941030203</v>
      </c>
      <c r="E28" s="79">
        <f t="shared" si="1"/>
        <v>461.34850266213004</v>
      </c>
      <c r="F28" s="79">
        <f t="shared" si="1"/>
        <v>473.31821837759304</v>
      </c>
      <c r="G28" s="79">
        <f t="shared" si="1"/>
        <v>484.68337235293956</v>
      </c>
      <c r="H28" s="79">
        <f t="shared" si="1"/>
        <v>499.32517234834938</v>
      </c>
      <c r="I28" s="75"/>
      <c r="J28" s="71"/>
      <c r="M28" s="10"/>
    </row>
    <row r="29" spans="1:13" s="7" customFormat="1">
      <c r="B29" s="96" t="s">
        <v>88</v>
      </c>
      <c r="C29" s="78" t="s">
        <v>67</v>
      </c>
      <c r="D29" s="79">
        <f>'15-19 prices'!J104</f>
        <v>623.84557117442284</v>
      </c>
      <c r="E29" s="79">
        <f t="shared" si="1"/>
        <v>645.88790372698202</v>
      </c>
      <c r="F29" s="79">
        <f t="shared" si="1"/>
        <v>662.64550572863027</v>
      </c>
      <c r="G29" s="79">
        <f t="shared" si="1"/>
        <v>678.55672129411539</v>
      </c>
      <c r="H29" s="79">
        <f t="shared" si="1"/>
        <v>699.05524128768911</v>
      </c>
      <c r="I29" s="75"/>
      <c r="J29" s="71"/>
      <c r="M29" s="10"/>
    </row>
    <row r="30" spans="1:13" s="7" customFormat="1">
      <c r="B30" s="96" t="s">
        <v>89</v>
      </c>
      <c r="C30" s="78" t="s">
        <v>67</v>
      </c>
      <c r="D30" s="79">
        <f>'15-19 prices'!J105</f>
        <v>712.96636705648336</v>
      </c>
      <c r="E30" s="79">
        <f t="shared" si="1"/>
        <v>738.15760425940812</v>
      </c>
      <c r="F30" s="79">
        <f t="shared" si="1"/>
        <v>757.30914940414903</v>
      </c>
      <c r="G30" s="79">
        <f t="shared" si="1"/>
        <v>775.49339576470345</v>
      </c>
      <c r="H30" s="79">
        <f t="shared" si="1"/>
        <v>798.92027575735915</v>
      </c>
      <c r="I30" s="75"/>
      <c r="J30" s="71"/>
      <c r="M30" s="10"/>
    </row>
    <row r="31" spans="1:13" s="7" customFormat="1">
      <c r="B31" s="77" t="s">
        <v>93</v>
      </c>
      <c r="C31" s="52"/>
      <c r="D31" s="79"/>
      <c r="E31" s="75"/>
      <c r="F31" s="75"/>
      <c r="G31" s="79"/>
      <c r="H31" s="79"/>
      <c r="I31" s="75"/>
      <c r="J31" s="71"/>
      <c r="M31" s="10"/>
    </row>
    <row r="32" spans="1:13" s="7" customFormat="1">
      <c r="B32" s="96" t="s">
        <v>90</v>
      </c>
      <c r="C32" s="78" t="s">
        <v>67</v>
      </c>
      <c r="D32" s="79">
        <f>'15-19 prices'!J106</f>
        <v>356.48318352824168</v>
      </c>
      <c r="E32" s="79">
        <f t="shared" ref="E32:H39" si="2">$D32*E$219</f>
        <v>369.07880212970406</v>
      </c>
      <c r="F32" s="79">
        <f t="shared" si="2"/>
        <v>378.65457470207451</v>
      </c>
      <c r="G32" s="79">
        <f t="shared" si="2"/>
        <v>387.74669788235173</v>
      </c>
      <c r="H32" s="79">
        <f t="shared" si="2"/>
        <v>399.46013787867957</v>
      </c>
      <c r="I32" s="75"/>
      <c r="J32" s="71"/>
      <c r="M32" s="10"/>
    </row>
    <row r="33" spans="2:13" s="7" customFormat="1">
      <c r="B33" s="96" t="s">
        <v>91</v>
      </c>
      <c r="C33" s="78" t="s">
        <v>67</v>
      </c>
      <c r="D33" s="79">
        <f>'15-19 prices'!J107</f>
        <v>445.60397941030203</v>
      </c>
      <c r="E33" s="79">
        <f t="shared" si="2"/>
        <v>461.34850266213004</v>
      </c>
      <c r="F33" s="79">
        <f t="shared" si="2"/>
        <v>473.31821837759304</v>
      </c>
      <c r="G33" s="79">
        <f t="shared" si="2"/>
        <v>484.68337235293956</v>
      </c>
      <c r="H33" s="79">
        <f t="shared" si="2"/>
        <v>499.32517234834938</v>
      </c>
      <c r="I33" s="75"/>
      <c r="J33" s="71"/>
      <c r="M33" s="10"/>
    </row>
    <row r="34" spans="2:13" s="7" customFormat="1">
      <c r="B34" s="96" t="s">
        <v>92</v>
      </c>
      <c r="C34" s="78" t="s">
        <v>67</v>
      </c>
      <c r="D34" s="79">
        <f>'15-19 prices'!J108</f>
        <v>802.08716293854366</v>
      </c>
      <c r="E34" s="79">
        <f t="shared" si="2"/>
        <v>830.42730479183399</v>
      </c>
      <c r="F34" s="79">
        <f t="shared" si="2"/>
        <v>851.97279307966755</v>
      </c>
      <c r="G34" s="79">
        <f t="shared" si="2"/>
        <v>872.43007023529128</v>
      </c>
      <c r="H34" s="79">
        <f t="shared" si="2"/>
        <v>898.78531022702884</v>
      </c>
      <c r="I34" s="75"/>
      <c r="J34" s="71"/>
      <c r="M34" s="10"/>
    </row>
    <row r="35" spans="2:13" s="7" customFormat="1" ht="30">
      <c r="B35" s="77" t="s">
        <v>94</v>
      </c>
      <c r="C35" s="78" t="s">
        <v>68</v>
      </c>
      <c r="D35" s="79">
        <f>'15-19 prices'!J110</f>
        <v>89.12079588206042</v>
      </c>
      <c r="E35" s="79">
        <f t="shared" si="2"/>
        <v>92.269700532426015</v>
      </c>
      <c r="F35" s="79">
        <f t="shared" si="2"/>
        <v>94.663643675518628</v>
      </c>
      <c r="G35" s="79">
        <f t="shared" si="2"/>
        <v>96.936674470587931</v>
      </c>
      <c r="H35" s="79">
        <f t="shared" si="2"/>
        <v>99.865034469669894</v>
      </c>
      <c r="I35" s="23" t="s">
        <v>78</v>
      </c>
      <c r="J35" s="23"/>
      <c r="M35" s="10"/>
    </row>
    <row r="36" spans="2:13" s="7" customFormat="1">
      <c r="B36" s="74" t="s">
        <v>95</v>
      </c>
      <c r="C36" s="78" t="s">
        <v>68</v>
      </c>
      <c r="D36" s="79">
        <f>'15-19 prices'!J111</f>
        <v>89.12079588206042</v>
      </c>
      <c r="E36" s="79">
        <f t="shared" si="2"/>
        <v>92.269700532426015</v>
      </c>
      <c r="F36" s="79">
        <f t="shared" si="2"/>
        <v>94.663643675518628</v>
      </c>
      <c r="G36" s="79">
        <f t="shared" si="2"/>
        <v>96.936674470587931</v>
      </c>
      <c r="H36" s="79">
        <f t="shared" si="2"/>
        <v>99.865034469669894</v>
      </c>
      <c r="I36" s="23" t="s">
        <v>78</v>
      </c>
      <c r="J36" s="23"/>
      <c r="M36" s="10"/>
    </row>
    <row r="37" spans="2:13" s="7" customFormat="1">
      <c r="B37" s="74" t="s">
        <v>96</v>
      </c>
      <c r="C37" s="78" t="s">
        <v>68</v>
      </c>
      <c r="D37" s="79">
        <f>'15-19 prices'!J111</f>
        <v>89.12079588206042</v>
      </c>
      <c r="E37" s="79">
        <f t="shared" si="2"/>
        <v>92.269700532426015</v>
      </c>
      <c r="F37" s="79">
        <f t="shared" si="2"/>
        <v>94.663643675518628</v>
      </c>
      <c r="G37" s="79">
        <f t="shared" si="2"/>
        <v>96.936674470587931</v>
      </c>
      <c r="H37" s="79">
        <f t="shared" si="2"/>
        <v>99.865034469669894</v>
      </c>
      <c r="I37" s="23" t="s">
        <v>78</v>
      </c>
      <c r="J37" s="23"/>
      <c r="M37" s="10"/>
    </row>
    <row r="38" spans="2:13" s="7" customFormat="1">
      <c r="B38" s="74" t="s">
        <v>97</v>
      </c>
      <c r="C38" s="78" t="s">
        <v>98</v>
      </c>
      <c r="D38" s="79">
        <f>'15-19 prices'!J112</f>
        <v>106.94295369319332</v>
      </c>
      <c r="E38" s="79">
        <f t="shared" si="2"/>
        <v>110.7215685594023</v>
      </c>
      <c r="F38" s="79">
        <f t="shared" si="2"/>
        <v>113.59424657088115</v>
      </c>
      <c r="G38" s="79">
        <f t="shared" si="2"/>
        <v>116.32183248003292</v>
      </c>
      <c r="H38" s="79">
        <f t="shared" si="2"/>
        <v>119.83579871742219</v>
      </c>
      <c r="I38" s="71"/>
      <c r="J38" s="71"/>
      <c r="M38" s="10"/>
    </row>
    <row r="39" spans="2:13" s="7" customFormat="1" ht="45">
      <c r="B39" s="76" t="s">
        <v>314</v>
      </c>
      <c r="C39" s="78" t="s">
        <v>68</v>
      </c>
      <c r="D39" s="79">
        <f>'15-19 prices'!J113</f>
        <v>89.12079588206042</v>
      </c>
      <c r="E39" s="80">
        <f t="shared" si="2"/>
        <v>92.269700532426015</v>
      </c>
      <c r="F39" s="80">
        <f t="shared" si="2"/>
        <v>94.663643675518628</v>
      </c>
      <c r="G39" s="80">
        <f t="shared" si="2"/>
        <v>96.936674470587931</v>
      </c>
      <c r="H39" s="80">
        <f t="shared" si="2"/>
        <v>99.865034469669894</v>
      </c>
      <c r="I39" s="81" t="s">
        <v>78</v>
      </c>
      <c r="J39" s="81"/>
      <c r="M39" s="10"/>
    </row>
    <row r="40" spans="2:13" s="7" customFormat="1">
      <c r="B40" s="74"/>
      <c r="C40" s="52"/>
      <c r="D40" s="75"/>
      <c r="E40" s="75"/>
      <c r="F40" s="75"/>
      <c r="G40" s="75"/>
      <c r="H40" s="75"/>
      <c r="I40" s="75"/>
      <c r="J40" s="71"/>
      <c r="M40" s="10"/>
    </row>
    <row r="41" spans="2:13" s="7" customFormat="1">
      <c r="B41" s="107" t="s">
        <v>99</v>
      </c>
      <c r="C41" s="52"/>
      <c r="D41" s="75"/>
      <c r="E41" s="75"/>
      <c r="F41" s="75"/>
      <c r="G41" s="75"/>
      <c r="H41" s="75"/>
      <c r="I41" s="75"/>
      <c r="J41" s="71"/>
      <c r="M41" s="10"/>
    </row>
    <row r="42" spans="2:13" s="7" customFormat="1" ht="30">
      <c r="B42" s="77" t="s">
        <v>85</v>
      </c>
      <c r="C42" s="52"/>
      <c r="D42" s="75"/>
      <c r="E42" s="75"/>
      <c r="F42" s="75"/>
      <c r="G42" s="75"/>
      <c r="H42" s="75"/>
      <c r="I42" s="75"/>
      <c r="J42" s="71"/>
      <c r="M42" s="10"/>
    </row>
    <row r="43" spans="2:13" s="7" customFormat="1">
      <c r="B43" s="96" t="s">
        <v>86</v>
      </c>
      <c r="C43" s="78" t="s">
        <v>67</v>
      </c>
      <c r="D43" s="79">
        <f>'15-19 prices'!J3</f>
        <v>428.72246328038557</v>
      </c>
      <c r="E43" s="80">
        <f t="shared" ref="E43:H54" si="3">$D43*E$219</f>
        <v>443.87051200434843</v>
      </c>
      <c r="F43" s="80">
        <f t="shared" si="3"/>
        <v>455.38676016059327</v>
      </c>
      <c r="G43" s="80">
        <f t="shared" si="3"/>
        <v>466.32135013961351</v>
      </c>
      <c r="H43" s="80">
        <f t="shared" si="3"/>
        <v>480.40845180598097</v>
      </c>
      <c r="I43" s="75"/>
      <c r="J43" s="71"/>
      <c r="M43" s="10"/>
    </row>
    <row r="44" spans="2:13" s="7" customFormat="1">
      <c r="B44" s="96" t="s">
        <v>87</v>
      </c>
      <c r="C44" s="78" t="s">
        <v>67</v>
      </c>
      <c r="D44" s="79">
        <f>'15-19 prices'!J4</f>
        <v>571.62995104051424</v>
      </c>
      <c r="E44" s="80">
        <f t="shared" si="3"/>
        <v>591.82734933913139</v>
      </c>
      <c r="F44" s="80">
        <f t="shared" si="3"/>
        <v>607.18234688079121</v>
      </c>
      <c r="G44" s="80">
        <f t="shared" si="3"/>
        <v>621.7618001861515</v>
      </c>
      <c r="H44" s="80">
        <f t="shared" si="3"/>
        <v>640.54460240797482</v>
      </c>
      <c r="I44" s="75"/>
      <c r="J44" s="71"/>
      <c r="M44" s="10"/>
    </row>
    <row r="45" spans="2:13" s="7" customFormat="1">
      <c r="B45" s="96" t="s">
        <v>88</v>
      </c>
      <c r="C45" s="78" t="s">
        <v>67</v>
      </c>
      <c r="D45" s="79">
        <f>'15-19 prices'!J5</f>
        <v>1000.3524143208997</v>
      </c>
      <c r="E45" s="80">
        <f t="shared" si="3"/>
        <v>1035.6978613434796</v>
      </c>
      <c r="F45" s="80">
        <f t="shared" si="3"/>
        <v>1062.5691070413843</v>
      </c>
      <c r="G45" s="80">
        <f t="shared" si="3"/>
        <v>1088.0831503257648</v>
      </c>
      <c r="H45" s="80">
        <f t="shared" si="3"/>
        <v>1120.9530542139555</v>
      </c>
      <c r="I45" s="75"/>
      <c r="J45" s="71"/>
      <c r="M45" s="10"/>
    </row>
    <row r="46" spans="2:13" s="7" customFormat="1">
      <c r="B46" s="96" t="s">
        <v>89</v>
      </c>
      <c r="C46" s="78" t="s">
        <v>67</v>
      </c>
      <c r="D46" s="79">
        <f>'15-19 prices'!J6</f>
        <v>1286.1673898411568</v>
      </c>
      <c r="E46" s="80">
        <f t="shared" si="3"/>
        <v>1331.6115360130455</v>
      </c>
      <c r="F46" s="80">
        <f t="shared" si="3"/>
        <v>1366.1602804817799</v>
      </c>
      <c r="G46" s="80">
        <f t="shared" si="3"/>
        <v>1398.9640504188405</v>
      </c>
      <c r="H46" s="80">
        <f t="shared" si="3"/>
        <v>1441.2253554179431</v>
      </c>
      <c r="I46" s="75"/>
      <c r="J46" s="71"/>
      <c r="M46" s="10"/>
    </row>
    <row r="47" spans="2:13" s="7" customFormat="1" ht="33.75" customHeight="1">
      <c r="B47" s="204" t="s">
        <v>93</v>
      </c>
      <c r="C47" s="78" t="s">
        <v>68</v>
      </c>
      <c r="D47" s="79">
        <f>'15-19 prices'!J7</f>
        <v>142.90748776012856</v>
      </c>
      <c r="E47" s="80">
        <f t="shared" si="3"/>
        <v>147.95683733478285</v>
      </c>
      <c r="F47" s="80">
        <f t="shared" si="3"/>
        <v>151.7955867201978</v>
      </c>
      <c r="G47" s="80">
        <f t="shared" si="3"/>
        <v>155.44045004653788</v>
      </c>
      <c r="H47" s="80">
        <f t="shared" si="3"/>
        <v>160.13615060199371</v>
      </c>
      <c r="I47" s="75"/>
      <c r="J47" s="71"/>
      <c r="M47" s="10"/>
    </row>
    <row r="48" spans="2:13" s="7" customFormat="1" ht="48" customHeight="1">
      <c r="B48" s="204" t="s">
        <v>94</v>
      </c>
      <c r="C48" s="78" t="s">
        <v>68</v>
      </c>
      <c r="D48" s="79">
        <f>'15-19 prices'!J8</f>
        <v>142.90748776012856</v>
      </c>
      <c r="E48" s="80">
        <f t="shared" si="3"/>
        <v>147.95683733478285</v>
      </c>
      <c r="F48" s="80">
        <f t="shared" si="3"/>
        <v>151.7955867201978</v>
      </c>
      <c r="G48" s="80">
        <f t="shared" si="3"/>
        <v>155.44045004653788</v>
      </c>
      <c r="H48" s="80">
        <f t="shared" si="3"/>
        <v>160.13615060199371</v>
      </c>
      <c r="I48" s="75"/>
      <c r="J48" s="71"/>
      <c r="M48" s="10"/>
    </row>
    <row r="49" spans="2:13" s="7" customFormat="1">
      <c r="B49" s="74" t="s">
        <v>95</v>
      </c>
      <c r="C49" s="78" t="s">
        <v>68</v>
      </c>
      <c r="D49" s="79">
        <f>'15-19 prices'!J9</f>
        <v>142.90748776012856</v>
      </c>
      <c r="E49" s="80">
        <f t="shared" si="3"/>
        <v>147.95683733478285</v>
      </c>
      <c r="F49" s="80">
        <f t="shared" si="3"/>
        <v>151.7955867201978</v>
      </c>
      <c r="G49" s="80">
        <f t="shared" si="3"/>
        <v>155.44045004653788</v>
      </c>
      <c r="H49" s="80">
        <f t="shared" si="3"/>
        <v>160.13615060199371</v>
      </c>
      <c r="I49" s="75"/>
      <c r="J49" s="71"/>
      <c r="M49" s="10"/>
    </row>
    <row r="50" spans="2:13" s="7" customFormat="1">
      <c r="B50" s="228" t="s">
        <v>96</v>
      </c>
      <c r="C50" s="245" t="s">
        <v>68</v>
      </c>
      <c r="D50" s="79">
        <f>'15-19 prices'!J10</f>
        <v>142.90748776012856</v>
      </c>
      <c r="E50" s="80">
        <f t="shared" si="3"/>
        <v>147.95683733478285</v>
      </c>
      <c r="F50" s="80">
        <f t="shared" si="3"/>
        <v>151.7955867201978</v>
      </c>
      <c r="G50" s="80">
        <f t="shared" si="3"/>
        <v>155.44045004653788</v>
      </c>
      <c r="H50" s="80">
        <f t="shared" si="3"/>
        <v>160.13615060199371</v>
      </c>
      <c r="I50" s="23" t="s">
        <v>103</v>
      </c>
      <c r="J50" s="23"/>
      <c r="M50" s="10"/>
    </row>
    <row r="51" spans="2:13" s="7" customFormat="1">
      <c r="B51" s="228"/>
      <c r="C51" s="246"/>
      <c r="D51" s="79">
        <f>'15-19 prices'!J11</f>
        <v>166.5511642369724</v>
      </c>
      <c r="E51" s="80">
        <f t="shared" si="3"/>
        <v>172.43591571836237</v>
      </c>
      <c r="F51" s="80">
        <f t="shared" si="3"/>
        <v>176.90977632129992</v>
      </c>
      <c r="G51" s="80">
        <f t="shared" si="3"/>
        <v>181.15767291511264</v>
      </c>
      <c r="H51" s="80">
        <f t="shared" si="3"/>
        <v>186.63026505620522</v>
      </c>
      <c r="I51" s="71" t="s">
        <v>102</v>
      </c>
      <c r="J51" s="71"/>
      <c r="M51" s="10"/>
    </row>
    <row r="52" spans="2:13" s="7" customFormat="1">
      <c r="B52" s="228"/>
      <c r="C52" s="247"/>
      <c r="D52" s="79">
        <f>'15-19 prices'!J12</f>
        <v>211.10400964832095</v>
      </c>
      <c r="E52" s="80">
        <f t="shared" si="3"/>
        <v>218.56294660139895</v>
      </c>
      <c r="F52" s="80">
        <f t="shared" si="3"/>
        <v>224.23357590149794</v>
      </c>
      <c r="G52" s="80">
        <f t="shared" si="3"/>
        <v>229.61779526516088</v>
      </c>
      <c r="H52" s="80">
        <f t="shared" si="3"/>
        <v>236.55431924232605</v>
      </c>
      <c r="I52" s="71" t="s">
        <v>80</v>
      </c>
      <c r="J52" s="71"/>
      <c r="M52" s="10"/>
    </row>
    <row r="53" spans="2:13" s="7" customFormat="1">
      <c r="B53" s="74" t="s">
        <v>100</v>
      </c>
      <c r="C53" s="78" t="s">
        <v>67</v>
      </c>
      <c r="D53" s="79">
        <f>'15-19 prices'!J13</f>
        <v>535.90558080708092</v>
      </c>
      <c r="E53" s="80">
        <f t="shared" si="3"/>
        <v>554.84073010482166</v>
      </c>
      <c r="F53" s="80">
        <f t="shared" si="3"/>
        <v>569.23610750041803</v>
      </c>
      <c r="G53" s="80">
        <f t="shared" si="3"/>
        <v>582.90440878035758</v>
      </c>
      <c r="H53" s="80">
        <f t="shared" si="3"/>
        <v>600.51336806520328</v>
      </c>
      <c r="I53" s="75"/>
      <c r="J53" s="71"/>
      <c r="M53" s="10"/>
    </row>
    <row r="54" spans="2:13" s="7" customFormat="1">
      <c r="B54" s="74" t="s">
        <v>101</v>
      </c>
      <c r="C54" s="78" t="s">
        <v>68</v>
      </c>
      <c r="D54" s="79">
        <f>'15-19 prices'!J14</f>
        <v>142.90748776012856</v>
      </c>
      <c r="E54" s="80">
        <f t="shared" si="3"/>
        <v>147.95683733478285</v>
      </c>
      <c r="F54" s="80">
        <f t="shared" si="3"/>
        <v>151.7955867201978</v>
      </c>
      <c r="G54" s="80">
        <f t="shared" si="3"/>
        <v>155.44045004653788</v>
      </c>
      <c r="H54" s="80">
        <f t="shared" si="3"/>
        <v>160.13615060199371</v>
      </c>
      <c r="I54" s="75"/>
      <c r="J54" s="71"/>
      <c r="M54" s="10"/>
    </row>
    <row r="55" spans="2:13" s="7" customFormat="1">
      <c r="B55" s="74"/>
      <c r="C55" s="52"/>
      <c r="D55" s="75"/>
      <c r="E55" s="75"/>
      <c r="F55" s="75"/>
      <c r="G55" s="75"/>
      <c r="H55" s="75"/>
      <c r="I55" s="75"/>
      <c r="J55" s="71"/>
      <c r="M55" s="10"/>
    </row>
    <row r="56" spans="2:13" s="7" customFormat="1">
      <c r="B56" s="107" t="s">
        <v>104</v>
      </c>
      <c r="C56" s="52"/>
      <c r="D56" s="75"/>
      <c r="E56" s="75"/>
      <c r="F56" s="75"/>
      <c r="G56" s="75"/>
      <c r="H56" s="75"/>
      <c r="I56" s="75"/>
      <c r="J56" s="71"/>
      <c r="M56" s="10"/>
    </row>
    <row r="57" spans="2:13" s="7" customFormat="1" ht="30">
      <c r="B57" s="77" t="s">
        <v>85</v>
      </c>
      <c r="C57" s="89"/>
      <c r="D57" s="75"/>
      <c r="E57" s="75"/>
      <c r="F57" s="75"/>
      <c r="G57" s="75"/>
      <c r="H57" s="75"/>
      <c r="I57" s="75"/>
      <c r="J57" s="71"/>
      <c r="M57" s="10"/>
    </row>
    <row r="58" spans="2:13" s="7" customFormat="1">
      <c r="B58" s="96" t="s">
        <v>86</v>
      </c>
      <c r="C58" s="138" t="s">
        <v>67</v>
      </c>
      <c r="D58" s="139">
        <f>'15-19 prices'!J16</f>
        <v>285.81497552025712</v>
      </c>
      <c r="E58" s="80">
        <f t="shared" ref="E58:H61" si="4">$D58*E$219</f>
        <v>295.91367466956569</v>
      </c>
      <c r="F58" s="80">
        <f t="shared" si="4"/>
        <v>303.59117344039561</v>
      </c>
      <c r="G58" s="80">
        <f t="shared" si="4"/>
        <v>310.88090009307575</v>
      </c>
      <c r="H58" s="80">
        <f t="shared" si="4"/>
        <v>320.27230120398741</v>
      </c>
      <c r="I58" s="75"/>
      <c r="J58" s="71"/>
      <c r="M58" s="10"/>
    </row>
    <row r="59" spans="2:13" s="7" customFormat="1">
      <c r="B59" s="96" t="s">
        <v>105</v>
      </c>
      <c r="C59" s="78" t="s">
        <v>67</v>
      </c>
      <c r="D59" s="139">
        <f>'15-19 prices'!J17</f>
        <v>428.72246328038557</v>
      </c>
      <c r="E59" s="80">
        <f t="shared" si="4"/>
        <v>443.87051200434843</v>
      </c>
      <c r="F59" s="80">
        <f t="shared" si="4"/>
        <v>455.38676016059327</v>
      </c>
      <c r="G59" s="80">
        <f t="shared" si="4"/>
        <v>466.32135013961351</v>
      </c>
      <c r="H59" s="80">
        <f t="shared" si="4"/>
        <v>480.40845180598097</v>
      </c>
      <c r="I59" s="75"/>
      <c r="J59" s="71"/>
      <c r="M59" s="10"/>
    </row>
    <row r="60" spans="2:13" s="7" customFormat="1">
      <c r="B60" s="96" t="s">
        <v>88</v>
      </c>
      <c r="C60" s="78" t="s">
        <v>67</v>
      </c>
      <c r="D60" s="139">
        <f>'15-19 prices'!J18</f>
        <v>714.53743880064258</v>
      </c>
      <c r="E60" s="80">
        <f t="shared" si="4"/>
        <v>739.78418667391406</v>
      </c>
      <c r="F60" s="80">
        <f t="shared" si="4"/>
        <v>758.97793360098876</v>
      </c>
      <c r="G60" s="80">
        <f t="shared" si="4"/>
        <v>777.20225023268915</v>
      </c>
      <c r="H60" s="80">
        <f t="shared" si="4"/>
        <v>800.68075300996827</v>
      </c>
      <c r="I60" s="75"/>
      <c r="J60" s="71"/>
      <c r="M60" s="10"/>
    </row>
    <row r="61" spans="2:13" s="7" customFormat="1">
      <c r="B61" s="96" t="s">
        <v>89</v>
      </c>
      <c r="C61" s="78" t="s">
        <v>67</v>
      </c>
      <c r="D61" s="139">
        <f>'15-19 prices'!J19</f>
        <v>857.44492656077114</v>
      </c>
      <c r="E61" s="80">
        <f t="shared" si="4"/>
        <v>887.74102400869685</v>
      </c>
      <c r="F61" s="80">
        <f t="shared" si="4"/>
        <v>910.77352032118654</v>
      </c>
      <c r="G61" s="80">
        <f t="shared" si="4"/>
        <v>932.64270027922703</v>
      </c>
      <c r="H61" s="80">
        <f t="shared" si="4"/>
        <v>960.81690361196195</v>
      </c>
      <c r="I61" s="75"/>
      <c r="J61" s="71"/>
      <c r="M61" s="10"/>
    </row>
    <row r="62" spans="2:13" s="7" customFormat="1">
      <c r="B62" s="77" t="s">
        <v>93</v>
      </c>
      <c r="C62" s="97"/>
      <c r="D62" s="98"/>
      <c r="E62" s="98"/>
      <c r="F62" s="98"/>
      <c r="G62" s="98"/>
      <c r="H62" s="98"/>
      <c r="I62" s="75"/>
      <c r="J62" s="71"/>
      <c r="M62" s="10"/>
    </row>
    <row r="63" spans="2:13" s="7" customFormat="1">
      <c r="B63" s="96" t="s">
        <v>106</v>
      </c>
      <c r="C63" s="90" t="s">
        <v>67</v>
      </c>
      <c r="D63" s="139">
        <f>'15-19 prices'!J20</f>
        <v>285.81497552025712</v>
      </c>
      <c r="E63" s="80">
        <f t="shared" ref="E63:H65" si="5">$D63*E$219</f>
        <v>295.91367466956569</v>
      </c>
      <c r="F63" s="80">
        <f t="shared" si="5"/>
        <v>303.59117344039561</v>
      </c>
      <c r="G63" s="80">
        <f t="shared" si="5"/>
        <v>310.88090009307575</v>
      </c>
      <c r="H63" s="80">
        <f t="shared" si="5"/>
        <v>320.27230120398741</v>
      </c>
      <c r="I63" s="75"/>
      <c r="J63" s="71"/>
      <c r="M63" s="10"/>
    </row>
    <row r="64" spans="2:13" s="7" customFormat="1">
      <c r="B64" s="96" t="s">
        <v>107</v>
      </c>
      <c r="C64" s="78" t="s">
        <v>67</v>
      </c>
      <c r="D64" s="139">
        <f>'15-19 prices'!J21</f>
        <v>428.72246328038557</v>
      </c>
      <c r="E64" s="80">
        <f t="shared" si="5"/>
        <v>443.87051200434843</v>
      </c>
      <c r="F64" s="80">
        <f t="shared" si="5"/>
        <v>455.38676016059327</v>
      </c>
      <c r="G64" s="80">
        <f t="shared" si="5"/>
        <v>466.32135013961351</v>
      </c>
      <c r="H64" s="80">
        <f t="shared" si="5"/>
        <v>480.40845180598097</v>
      </c>
      <c r="I64" s="75"/>
      <c r="J64" s="71"/>
      <c r="M64" s="10"/>
    </row>
    <row r="65" spans="2:13" s="7" customFormat="1">
      <c r="B65" s="96" t="s">
        <v>108</v>
      </c>
      <c r="C65" s="97" t="s">
        <v>67</v>
      </c>
      <c r="D65" s="139">
        <f>'15-19 prices'!J22</f>
        <v>714.53743880064258</v>
      </c>
      <c r="E65" s="80">
        <f t="shared" si="5"/>
        <v>739.78418667391406</v>
      </c>
      <c r="F65" s="80">
        <f t="shared" si="5"/>
        <v>758.97793360098876</v>
      </c>
      <c r="G65" s="80">
        <f t="shared" si="5"/>
        <v>777.20225023268915</v>
      </c>
      <c r="H65" s="80">
        <f t="shared" si="5"/>
        <v>800.68075300996827</v>
      </c>
      <c r="I65" s="75"/>
      <c r="J65" s="71"/>
      <c r="M65" s="10"/>
    </row>
    <row r="66" spans="2:13" s="7" customFormat="1" ht="30">
      <c r="B66" s="77" t="s">
        <v>94</v>
      </c>
      <c r="C66" s="89"/>
      <c r="D66" s="75"/>
      <c r="E66" s="75"/>
      <c r="F66" s="75"/>
      <c r="G66" s="75"/>
      <c r="H66" s="75"/>
      <c r="I66" s="75"/>
      <c r="J66" s="71"/>
      <c r="M66" s="10"/>
    </row>
    <row r="67" spans="2:13" s="7" customFormat="1">
      <c r="B67" s="96" t="s">
        <v>109</v>
      </c>
      <c r="C67" s="138" t="s">
        <v>67</v>
      </c>
      <c r="D67" s="139">
        <f>'15-19 prices'!J23</f>
        <v>428.72246328038557</v>
      </c>
      <c r="E67" s="80">
        <f t="shared" ref="E67:H74" si="6">$D67*E$219</f>
        <v>443.87051200434843</v>
      </c>
      <c r="F67" s="80">
        <f t="shared" si="6"/>
        <v>455.38676016059327</v>
      </c>
      <c r="G67" s="80">
        <f t="shared" si="6"/>
        <v>466.32135013961351</v>
      </c>
      <c r="H67" s="80">
        <f t="shared" si="6"/>
        <v>480.40845180598097</v>
      </c>
      <c r="I67" s="75"/>
      <c r="J67" s="71"/>
      <c r="M67" s="10"/>
    </row>
    <row r="68" spans="2:13" s="7" customFormat="1">
      <c r="B68" s="96" t="s">
        <v>110</v>
      </c>
      <c r="C68" s="78" t="s">
        <v>67</v>
      </c>
      <c r="D68" s="139">
        <f>'15-19 prices'!J24</f>
        <v>571.62995104051424</v>
      </c>
      <c r="E68" s="80">
        <f t="shared" si="6"/>
        <v>591.82734933913139</v>
      </c>
      <c r="F68" s="80">
        <f t="shared" si="6"/>
        <v>607.18234688079121</v>
      </c>
      <c r="G68" s="80">
        <f t="shared" si="6"/>
        <v>621.7618001861515</v>
      </c>
      <c r="H68" s="80">
        <f t="shared" si="6"/>
        <v>640.54460240797482</v>
      </c>
      <c r="I68" s="75"/>
      <c r="J68" s="71"/>
      <c r="M68" s="10"/>
    </row>
    <row r="69" spans="2:13" s="7" customFormat="1">
      <c r="B69" s="96" t="s">
        <v>89</v>
      </c>
      <c r="C69" s="78" t="s">
        <v>67</v>
      </c>
      <c r="D69" s="139">
        <f>'15-19 prices'!J25</f>
        <v>857.44492656077114</v>
      </c>
      <c r="E69" s="80">
        <f t="shared" si="6"/>
        <v>887.74102400869685</v>
      </c>
      <c r="F69" s="80">
        <f t="shared" si="6"/>
        <v>910.77352032118654</v>
      </c>
      <c r="G69" s="80">
        <f t="shared" si="6"/>
        <v>932.64270027922703</v>
      </c>
      <c r="H69" s="80">
        <f t="shared" si="6"/>
        <v>960.81690361196195</v>
      </c>
      <c r="I69" s="75"/>
      <c r="J69" s="71"/>
      <c r="M69" s="10"/>
    </row>
    <row r="70" spans="2:13" s="7" customFormat="1">
      <c r="B70" s="91" t="s">
        <v>95</v>
      </c>
      <c r="C70" s="78" t="s">
        <v>68</v>
      </c>
      <c r="D70" s="139">
        <f>'15-19 prices'!J26</f>
        <v>166.5511642369724</v>
      </c>
      <c r="E70" s="80">
        <f t="shared" si="6"/>
        <v>172.43591571836237</v>
      </c>
      <c r="F70" s="80">
        <f t="shared" si="6"/>
        <v>176.90977632129992</v>
      </c>
      <c r="G70" s="80">
        <f t="shared" si="6"/>
        <v>181.15767291511264</v>
      </c>
      <c r="H70" s="80">
        <f t="shared" si="6"/>
        <v>186.63026505620522</v>
      </c>
      <c r="I70" s="23" t="s">
        <v>103</v>
      </c>
      <c r="J70" s="23"/>
      <c r="M70" s="10"/>
    </row>
    <row r="71" spans="2:13" s="7" customFormat="1">
      <c r="B71" s="228" t="s">
        <v>96</v>
      </c>
      <c r="C71" s="245" t="s">
        <v>68</v>
      </c>
      <c r="D71" s="139">
        <f>'15-19 prices'!J27</f>
        <v>142.90748776012856</v>
      </c>
      <c r="E71" s="80">
        <f t="shared" si="6"/>
        <v>147.95683733478285</v>
      </c>
      <c r="F71" s="80">
        <f t="shared" si="6"/>
        <v>151.7955867201978</v>
      </c>
      <c r="G71" s="80">
        <f t="shared" si="6"/>
        <v>155.44045004653788</v>
      </c>
      <c r="H71" s="80">
        <f t="shared" si="6"/>
        <v>160.13615060199371</v>
      </c>
      <c r="I71" s="23" t="s">
        <v>103</v>
      </c>
      <c r="J71" s="23"/>
      <c r="M71" s="10"/>
    </row>
    <row r="72" spans="2:13" s="7" customFormat="1">
      <c r="B72" s="228"/>
      <c r="C72" s="247"/>
      <c r="D72" s="139">
        <f>'15-19 prices'!J28</f>
        <v>166.5511642369724</v>
      </c>
      <c r="E72" s="80">
        <f t="shared" si="6"/>
        <v>172.43591571836237</v>
      </c>
      <c r="F72" s="80">
        <f t="shared" si="6"/>
        <v>176.90977632129992</v>
      </c>
      <c r="G72" s="80">
        <f t="shared" si="6"/>
        <v>181.15767291511264</v>
      </c>
      <c r="H72" s="80">
        <f t="shared" si="6"/>
        <v>186.63026505620522</v>
      </c>
      <c r="I72" s="71" t="s">
        <v>102</v>
      </c>
      <c r="J72" s="71"/>
      <c r="M72" s="10"/>
    </row>
    <row r="73" spans="2:13" s="7" customFormat="1">
      <c r="B73" s="91" t="s">
        <v>111</v>
      </c>
      <c r="C73" s="78" t="s">
        <v>67</v>
      </c>
      <c r="D73" s="139">
        <f>'15-19 prices'!J29</f>
        <v>857.44492656077114</v>
      </c>
      <c r="E73" s="80">
        <f t="shared" si="6"/>
        <v>887.74102400869685</v>
      </c>
      <c r="F73" s="80">
        <f t="shared" si="6"/>
        <v>910.77352032118654</v>
      </c>
      <c r="G73" s="80">
        <f t="shared" si="6"/>
        <v>932.64270027922703</v>
      </c>
      <c r="H73" s="80">
        <f t="shared" si="6"/>
        <v>960.81690361196195</v>
      </c>
      <c r="I73" s="71"/>
      <c r="J73" s="71"/>
      <c r="M73" s="10"/>
    </row>
    <row r="74" spans="2:13" s="7" customFormat="1">
      <c r="B74" s="91" t="s">
        <v>101</v>
      </c>
      <c r="C74" s="78" t="s">
        <v>68</v>
      </c>
      <c r="D74" s="79">
        <f>'15-19 prices'!J31</f>
        <v>142.90748776012856</v>
      </c>
      <c r="E74" s="80">
        <f t="shared" si="6"/>
        <v>147.95683733478285</v>
      </c>
      <c r="F74" s="80">
        <f t="shared" si="6"/>
        <v>151.7955867201978</v>
      </c>
      <c r="G74" s="80">
        <f t="shared" si="6"/>
        <v>155.44045004653788</v>
      </c>
      <c r="H74" s="80">
        <f t="shared" si="6"/>
        <v>160.13615060199371</v>
      </c>
      <c r="I74" s="23" t="s">
        <v>103</v>
      </c>
      <c r="J74" s="23"/>
      <c r="M74" s="10"/>
    </row>
    <row r="75" spans="2:13" s="7" customFormat="1">
      <c r="B75" s="91"/>
      <c r="C75" s="52"/>
      <c r="D75" s="75"/>
      <c r="E75" s="75"/>
      <c r="F75" s="75"/>
      <c r="G75" s="82"/>
      <c r="H75" s="82"/>
      <c r="I75" s="75"/>
      <c r="J75" s="71"/>
      <c r="M75" s="10"/>
    </row>
    <row r="76" spans="2:13" s="7" customFormat="1">
      <c r="B76" s="107" t="s">
        <v>112</v>
      </c>
      <c r="C76" s="89"/>
      <c r="D76" s="75"/>
      <c r="E76" s="75"/>
      <c r="F76" s="75"/>
      <c r="G76" s="75"/>
      <c r="H76" s="75"/>
      <c r="I76" s="75"/>
      <c r="J76" s="71"/>
      <c r="M76" s="10"/>
    </row>
    <row r="77" spans="2:13" s="7" customFormat="1" ht="30">
      <c r="B77" s="204" t="s">
        <v>85</v>
      </c>
      <c r="C77" s="90" t="s">
        <v>68</v>
      </c>
      <c r="D77" s="139">
        <f>'15-19 prices'!J32</f>
        <v>142.90748776012856</v>
      </c>
      <c r="E77" s="80">
        <f t="shared" ref="E77:H83" si="7">$D77*E$219</f>
        <v>147.95683733478285</v>
      </c>
      <c r="F77" s="80">
        <f t="shared" si="7"/>
        <v>151.7955867201978</v>
      </c>
      <c r="G77" s="80">
        <f t="shared" si="7"/>
        <v>155.44045004653788</v>
      </c>
      <c r="H77" s="80">
        <f t="shared" si="7"/>
        <v>160.13615060199371</v>
      </c>
      <c r="I77" s="75"/>
      <c r="J77" s="71"/>
      <c r="M77" s="10"/>
    </row>
    <row r="78" spans="2:13" s="7" customFormat="1">
      <c r="B78" s="204" t="s">
        <v>93</v>
      </c>
      <c r="C78" s="78" t="s">
        <v>68</v>
      </c>
      <c r="D78" s="139">
        <f>'15-19 prices'!J33</f>
        <v>142.90748776012856</v>
      </c>
      <c r="E78" s="80">
        <f t="shared" si="7"/>
        <v>147.95683733478285</v>
      </c>
      <c r="F78" s="80">
        <f t="shared" si="7"/>
        <v>151.7955867201978</v>
      </c>
      <c r="G78" s="80">
        <f t="shared" si="7"/>
        <v>155.44045004653788</v>
      </c>
      <c r="H78" s="80">
        <f t="shared" si="7"/>
        <v>160.13615060199371</v>
      </c>
      <c r="I78" s="75"/>
      <c r="J78" s="71"/>
      <c r="M78" s="10"/>
    </row>
    <row r="79" spans="2:13" s="7" customFormat="1" ht="30">
      <c r="B79" s="76" t="s">
        <v>94</v>
      </c>
      <c r="C79" s="78" t="s">
        <v>68</v>
      </c>
      <c r="D79" s="139">
        <f>'15-19 prices'!J34</f>
        <v>142.90748776012856</v>
      </c>
      <c r="E79" s="80">
        <f t="shared" si="7"/>
        <v>147.95683733478285</v>
      </c>
      <c r="F79" s="80">
        <f t="shared" si="7"/>
        <v>151.7955867201978</v>
      </c>
      <c r="G79" s="80">
        <f t="shared" si="7"/>
        <v>155.44045004653788</v>
      </c>
      <c r="H79" s="80">
        <f t="shared" si="7"/>
        <v>160.13615060199371</v>
      </c>
      <c r="I79" s="75"/>
      <c r="J79" s="71"/>
      <c r="M79" s="10"/>
    </row>
    <row r="80" spans="2:13" s="7" customFormat="1">
      <c r="B80" s="228" t="s">
        <v>95</v>
      </c>
      <c r="C80" s="244" t="s">
        <v>68</v>
      </c>
      <c r="D80" s="139">
        <f>'15-19 prices'!J35</f>
        <v>166.5511642369724</v>
      </c>
      <c r="E80" s="80">
        <f t="shared" si="7"/>
        <v>172.43591571836237</v>
      </c>
      <c r="F80" s="80">
        <f t="shared" si="7"/>
        <v>176.90977632129992</v>
      </c>
      <c r="G80" s="80">
        <f t="shared" si="7"/>
        <v>181.15767291511264</v>
      </c>
      <c r="H80" s="80">
        <f t="shared" si="7"/>
        <v>186.63026505620522</v>
      </c>
      <c r="I80" s="75"/>
      <c r="J80" s="71"/>
      <c r="M80" s="10"/>
    </row>
    <row r="81" spans="1:35" s="7" customFormat="1">
      <c r="B81" s="228"/>
      <c r="C81" s="244"/>
      <c r="D81" s="139">
        <f>'15-19 prices'!J36</f>
        <v>211.10400964832095</v>
      </c>
      <c r="E81" s="80">
        <f t="shared" si="7"/>
        <v>218.56294660139895</v>
      </c>
      <c r="F81" s="80">
        <f t="shared" si="7"/>
        <v>224.23357590149794</v>
      </c>
      <c r="G81" s="80">
        <f t="shared" si="7"/>
        <v>229.61779526516088</v>
      </c>
      <c r="H81" s="80">
        <f t="shared" si="7"/>
        <v>236.55431924232605</v>
      </c>
      <c r="I81" s="75"/>
      <c r="J81" s="71"/>
      <c r="M81" s="10"/>
    </row>
    <row r="82" spans="1:35" s="7" customFormat="1">
      <c r="B82" s="65" t="s">
        <v>96</v>
      </c>
      <c r="C82" s="244" t="s">
        <v>68</v>
      </c>
      <c r="D82" s="139">
        <f>'15-19 prices'!J37</f>
        <v>166.5511642369724</v>
      </c>
      <c r="E82" s="80">
        <f t="shared" si="7"/>
        <v>172.43591571836237</v>
      </c>
      <c r="F82" s="80">
        <f t="shared" si="7"/>
        <v>176.90977632129992</v>
      </c>
      <c r="G82" s="80">
        <f t="shared" si="7"/>
        <v>181.15767291511264</v>
      </c>
      <c r="H82" s="80">
        <f t="shared" si="7"/>
        <v>186.63026505620522</v>
      </c>
      <c r="I82" s="75"/>
      <c r="J82" s="71"/>
      <c r="M82" s="10"/>
    </row>
    <row r="83" spans="1:35" s="7" customFormat="1">
      <c r="B83" s="65"/>
      <c r="C83" s="244"/>
      <c r="D83" s="139">
        <f>'15-19 prices'!J38</f>
        <v>211.10400964832095</v>
      </c>
      <c r="E83" s="80">
        <f t="shared" si="7"/>
        <v>218.56294660139895</v>
      </c>
      <c r="F83" s="80">
        <f t="shared" si="7"/>
        <v>224.23357590149794</v>
      </c>
      <c r="G83" s="80">
        <f t="shared" si="7"/>
        <v>229.61779526516088</v>
      </c>
      <c r="H83" s="80">
        <f t="shared" si="7"/>
        <v>236.55431924232605</v>
      </c>
      <c r="I83" s="75"/>
      <c r="J83" s="71"/>
      <c r="M83" s="10"/>
    </row>
    <row r="84" spans="1:35" s="7" customFormat="1">
      <c r="B84" s="91"/>
      <c r="C84" s="52"/>
      <c r="D84" s="75"/>
      <c r="E84" s="75"/>
      <c r="F84" s="75"/>
      <c r="G84" s="75"/>
      <c r="H84" s="75"/>
      <c r="I84" s="75"/>
      <c r="J84" s="71"/>
      <c r="M84" s="10"/>
    </row>
    <row r="85" spans="1:35" s="7" customFormat="1">
      <c r="M85" s="10"/>
    </row>
    <row r="86" spans="1:35" s="2" customFormat="1">
      <c r="A86" s="7"/>
      <c r="B86" s="1" t="s">
        <v>74</v>
      </c>
      <c r="C86" s="1"/>
      <c r="D86" s="1"/>
      <c r="E86" s="4"/>
      <c r="F86" s="4"/>
      <c r="G86" s="4"/>
      <c r="H86" s="4"/>
      <c r="I86" s="4"/>
      <c r="J86" s="4"/>
      <c r="K86" s="7"/>
      <c r="L86" s="7"/>
      <c r="M86" s="14"/>
      <c r="N86" s="7"/>
      <c r="O86" s="7"/>
      <c r="P86" s="7"/>
      <c r="Q86" s="7"/>
      <c r="R86" s="7"/>
      <c r="S86" s="7"/>
      <c r="T86" s="7"/>
      <c r="U86" s="7"/>
      <c r="V86" s="7"/>
      <c r="W86" s="7"/>
      <c r="X86" s="7"/>
      <c r="Y86" s="7"/>
      <c r="Z86" s="7"/>
      <c r="AA86" s="7"/>
      <c r="AB86" s="7"/>
      <c r="AC86" s="7"/>
      <c r="AD86" s="7"/>
      <c r="AE86" s="7"/>
      <c r="AF86" s="7"/>
      <c r="AG86" s="7"/>
      <c r="AH86" s="7"/>
      <c r="AI86" s="7"/>
    </row>
    <row r="87" spans="1:35" s="2" customFormat="1" ht="61.9" customHeight="1">
      <c r="A87" s="7"/>
      <c r="B87" s="239" t="s">
        <v>116</v>
      </c>
      <c r="C87" s="239"/>
      <c r="D87" s="239"/>
      <c r="E87" s="239"/>
      <c r="F87" s="239"/>
      <c r="G87" s="239"/>
      <c r="H87" s="13"/>
      <c r="I87" s="13"/>
      <c r="J87" s="13"/>
      <c r="K87" s="7"/>
      <c r="L87" s="7"/>
      <c r="M87" s="10"/>
      <c r="N87" s="7"/>
      <c r="O87" s="7"/>
      <c r="P87" s="7"/>
      <c r="Q87" s="7"/>
      <c r="R87" s="7"/>
      <c r="S87" s="7"/>
      <c r="T87" s="7"/>
      <c r="U87" s="7"/>
      <c r="V87" s="7"/>
      <c r="W87" s="7"/>
      <c r="X87" s="7"/>
      <c r="Y87" s="7"/>
      <c r="Z87" s="7"/>
      <c r="AA87" s="7"/>
      <c r="AB87" s="7"/>
      <c r="AC87" s="7"/>
      <c r="AD87" s="7"/>
      <c r="AE87" s="7"/>
      <c r="AF87" s="7"/>
      <c r="AG87" s="7"/>
      <c r="AH87" s="7"/>
      <c r="AI87" s="7"/>
    </row>
    <row r="88" spans="1:35" s="7" customFormat="1">
      <c r="M88" s="10"/>
    </row>
    <row r="89" spans="1:35" s="2" customFormat="1">
      <c r="A89" s="7"/>
      <c r="B89" s="1" t="s">
        <v>4</v>
      </c>
      <c r="C89" s="1"/>
      <c r="D89" s="1"/>
      <c r="E89" s="4"/>
      <c r="F89" s="4"/>
      <c r="G89" s="4"/>
      <c r="H89" s="4"/>
      <c r="I89" s="4"/>
      <c r="J89" s="4"/>
      <c r="K89" s="7"/>
      <c r="L89" s="7"/>
      <c r="M89" s="14"/>
      <c r="N89" s="7"/>
      <c r="O89" s="7"/>
      <c r="P89" s="7"/>
      <c r="Q89" s="7"/>
      <c r="R89" s="7"/>
      <c r="S89" s="7"/>
      <c r="T89" s="7"/>
      <c r="U89" s="7"/>
      <c r="V89" s="7"/>
      <c r="W89" s="7"/>
      <c r="X89" s="7"/>
      <c r="Y89" s="7"/>
      <c r="Z89" s="7"/>
      <c r="AA89" s="7"/>
      <c r="AB89" s="7"/>
      <c r="AC89" s="7"/>
      <c r="AD89" s="7"/>
      <c r="AE89" s="7"/>
      <c r="AF89" s="7"/>
      <c r="AG89" s="7"/>
      <c r="AH89" s="7"/>
      <c r="AI89" s="7"/>
    </row>
    <row r="90" spans="1:35" s="2" customFormat="1" ht="45">
      <c r="A90" s="7"/>
      <c r="B90" s="12" t="s">
        <v>279</v>
      </c>
      <c r="C90" s="12"/>
      <c r="D90" s="12"/>
      <c r="E90" s="11"/>
      <c r="F90" s="11"/>
      <c r="G90" s="11"/>
      <c r="H90" s="11"/>
      <c r="I90" s="11"/>
      <c r="J90" s="11"/>
      <c r="K90" s="7"/>
      <c r="L90" s="7"/>
      <c r="M90" s="10"/>
      <c r="N90" s="7"/>
      <c r="O90" s="7"/>
      <c r="P90" s="7"/>
      <c r="Q90" s="7"/>
      <c r="R90" s="7"/>
      <c r="S90" s="7"/>
      <c r="T90" s="7"/>
      <c r="U90" s="7"/>
      <c r="V90" s="7"/>
      <c r="W90" s="7"/>
      <c r="X90" s="7"/>
      <c r="Y90" s="7"/>
      <c r="Z90" s="7"/>
      <c r="AA90" s="7"/>
      <c r="AB90" s="7"/>
      <c r="AC90" s="7"/>
      <c r="AD90" s="7"/>
      <c r="AE90" s="7"/>
      <c r="AF90" s="7"/>
      <c r="AG90" s="7"/>
      <c r="AH90" s="7"/>
      <c r="AI90" s="7"/>
    </row>
    <row r="91" spans="1:35" s="2" customFormat="1">
      <c r="A91" s="7"/>
      <c r="B91" s="25"/>
      <c r="C91" s="25"/>
      <c r="D91" s="25"/>
      <c r="E91" s="13"/>
      <c r="F91" s="13"/>
      <c r="G91" s="13"/>
      <c r="H91" s="13"/>
      <c r="I91" s="13"/>
      <c r="J91" s="13"/>
      <c r="K91" s="7"/>
      <c r="L91" s="7"/>
      <c r="M91" s="10"/>
      <c r="N91" s="7"/>
      <c r="O91" s="7"/>
      <c r="P91" s="7"/>
      <c r="Q91" s="7"/>
      <c r="R91" s="7"/>
      <c r="S91" s="7"/>
      <c r="T91" s="7"/>
      <c r="U91" s="7"/>
      <c r="V91" s="7"/>
      <c r="W91" s="7"/>
      <c r="X91" s="7"/>
      <c r="Y91" s="7"/>
      <c r="Z91" s="7"/>
      <c r="AA91" s="7"/>
      <c r="AB91" s="7"/>
      <c r="AC91" s="7"/>
      <c r="AD91" s="7"/>
      <c r="AE91" s="7"/>
      <c r="AF91" s="7"/>
      <c r="AG91" s="7"/>
      <c r="AH91" s="7"/>
      <c r="AI91" s="7"/>
    </row>
    <row r="92" spans="1:35" s="2" customFormat="1" ht="132" customHeight="1">
      <c r="A92" s="7"/>
      <c r="B92" s="240" t="s">
        <v>280</v>
      </c>
      <c r="C92" s="241"/>
      <c r="D92" s="241"/>
      <c r="E92" s="241"/>
      <c r="F92" s="241"/>
      <c r="G92" s="241"/>
      <c r="H92" s="13"/>
      <c r="I92" s="13"/>
      <c r="J92" s="13"/>
      <c r="K92" s="7"/>
      <c r="L92" s="7"/>
      <c r="M92" s="10"/>
      <c r="N92" s="7"/>
      <c r="O92" s="7"/>
      <c r="P92" s="7"/>
      <c r="Q92" s="7"/>
      <c r="R92" s="7"/>
      <c r="S92" s="7"/>
      <c r="T92" s="7"/>
      <c r="U92" s="7"/>
      <c r="V92" s="7"/>
      <c r="W92" s="7"/>
      <c r="X92" s="7"/>
      <c r="Y92" s="7"/>
      <c r="Z92" s="7"/>
      <c r="AA92" s="7"/>
      <c r="AB92" s="7"/>
      <c r="AC92" s="7"/>
      <c r="AD92" s="7"/>
      <c r="AE92" s="7"/>
      <c r="AF92" s="7"/>
      <c r="AG92" s="7"/>
      <c r="AH92" s="7"/>
      <c r="AI92" s="7"/>
    </row>
    <row r="93" spans="1:35" s="7" customFormat="1"/>
    <row r="94" spans="1:35" s="2" customFormat="1" ht="14.45" customHeight="1">
      <c r="A94" s="7"/>
      <c r="B94" s="1" t="s">
        <v>115</v>
      </c>
      <c r="C94" s="1"/>
      <c r="D94" s="1"/>
      <c r="E94" s="4"/>
      <c r="F94" s="4"/>
      <c r="G94" s="4"/>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s="7" customFormat="1"/>
    <row r="96" spans="1:35" s="7" customFormat="1">
      <c r="C96" s="235" t="s">
        <v>122</v>
      </c>
      <c r="D96" s="236"/>
      <c r="E96" s="236"/>
      <c r="F96" s="236"/>
      <c r="G96" s="237"/>
    </row>
    <row r="97" spans="1:35" s="2" customFormat="1">
      <c r="A97" s="7"/>
      <c r="B97" s="68" t="s">
        <v>18</v>
      </c>
      <c r="C97" s="32" t="s">
        <v>6</v>
      </c>
      <c r="D97" s="32" t="s">
        <v>7</v>
      </c>
      <c r="E97" s="32" t="s">
        <v>8</v>
      </c>
      <c r="F97" s="32" t="s">
        <v>9</v>
      </c>
      <c r="G97" s="32" t="s">
        <v>10</v>
      </c>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s="7" customFormat="1">
      <c r="B98" s="95" t="s">
        <v>84</v>
      </c>
      <c r="C98" s="75"/>
      <c r="D98" s="75"/>
      <c r="E98" s="75"/>
      <c r="F98" s="75"/>
      <c r="G98" s="75"/>
      <c r="I98" s="94"/>
      <c r="L98" s="10"/>
    </row>
    <row r="99" spans="1:35" s="7" customFormat="1" ht="30">
      <c r="B99" s="150" t="s">
        <v>85</v>
      </c>
      <c r="C99" s="151"/>
      <c r="D99" s="151"/>
      <c r="E99" s="151"/>
      <c r="F99" s="151"/>
      <c r="G99" s="151"/>
      <c r="H99" s="151"/>
      <c r="I99" s="152"/>
      <c r="L99" s="10"/>
    </row>
    <row r="100" spans="1:35" s="7" customFormat="1">
      <c r="B100" s="153" t="s">
        <v>86</v>
      </c>
      <c r="C100" s="157">
        <v>2599</v>
      </c>
      <c r="D100" s="188">
        <v>29457.45</v>
      </c>
      <c r="E100" s="155">
        <v>8012.76</v>
      </c>
      <c r="F100" s="188">
        <f>(D100*(((1-$F$220)*(1+$F$221))
                                                      *((1-$G$220)*(1+$G221)))
                                                                                                   + E100*((1-$G$220)*(1+$G$221)))
                                                                                                                                                        /2</f>
        <v>19576.279334543462</v>
      </c>
      <c r="G100" s="188">
        <f>F100*((1-$H$220)*(1+$H$222))</f>
        <v>20167.659156960679</v>
      </c>
      <c r="H100" s="151"/>
      <c r="I100" s="152"/>
      <c r="L100" s="10"/>
    </row>
    <row r="101" spans="1:35" s="7" customFormat="1">
      <c r="B101" s="153" t="s">
        <v>87</v>
      </c>
      <c r="C101" s="157">
        <v>29891</v>
      </c>
      <c r="D101" s="158">
        <v>17245.349999999999</v>
      </c>
      <c r="E101" s="156">
        <v>15357.16</v>
      </c>
      <c r="F101" s="188">
        <f t="shared" ref="F101:F112" si="8">(D101*(((1-$F$220)*(1+$F$221))
                                                      *((1-$G$220)*(1+$G222)))
                                                                                                   + E101*((1-$G$220)*(1+$G$221)))
                                                                                                                                                        /2</f>
        <v>16807.541197014798</v>
      </c>
      <c r="G101" s="188">
        <f t="shared" ref="G101:G112" si="9">F101*((1-$H$220)*(1+$H$222))</f>
        <v>17315.280209035413</v>
      </c>
      <c r="H101" s="151"/>
      <c r="I101" s="152"/>
      <c r="L101" s="10"/>
    </row>
    <row r="102" spans="1:35" s="7" customFormat="1">
      <c r="B102" s="153" t="s">
        <v>88</v>
      </c>
      <c r="C102" s="157">
        <v>147793</v>
      </c>
      <c r="D102" s="158">
        <v>107974.75</v>
      </c>
      <c r="E102" s="156">
        <v>115312.12</v>
      </c>
      <c r="F102" s="188">
        <f t="shared" si="8"/>
        <v>115043.36596027465</v>
      </c>
      <c r="G102" s="188">
        <f t="shared" si="9"/>
        <v>118518.71100256855</v>
      </c>
      <c r="H102" s="151"/>
      <c r="I102" s="152"/>
      <c r="L102" s="10"/>
    </row>
    <row r="103" spans="1:35" s="7" customFormat="1">
      <c r="B103" s="153" t="s">
        <v>89</v>
      </c>
      <c r="C103" s="157">
        <v>49818</v>
      </c>
      <c r="D103" s="158">
        <v>39814.300000000003</v>
      </c>
      <c r="E103" s="156">
        <v>35895.480000000003</v>
      </c>
      <c r="F103" s="188">
        <f t="shared" si="8"/>
        <v>39029.039627932631</v>
      </c>
      <c r="G103" s="188">
        <f t="shared" si="9"/>
        <v>40208.067886052835</v>
      </c>
      <c r="H103" s="151"/>
      <c r="I103" s="152"/>
      <c r="L103" s="10"/>
    </row>
    <row r="104" spans="1:35" s="7" customFormat="1">
      <c r="B104" s="150" t="s">
        <v>93</v>
      </c>
      <c r="C104" s="196"/>
      <c r="D104" s="197"/>
      <c r="E104" s="198"/>
      <c r="F104" s="188"/>
      <c r="G104" s="188"/>
      <c r="H104" s="151"/>
      <c r="I104" s="152"/>
      <c r="L104" s="10"/>
    </row>
    <row r="105" spans="1:35" s="7" customFormat="1">
      <c r="B105" s="153" t="s">
        <v>90</v>
      </c>
      <c r="C105" s="199">
        <v>3899</v>
      </c>
      <c r="D105" s="190">
        <v>36185.760000000002</v>
      </c>
      <c r="E105" s="189">
        <v>58636.03</v>
      </c>
      <c r="F105" s="188">
        <f t="shared" si="8"/>
        <v>48790.331516113634</v>
      </c>
      <c r="G105" s="188">
        <f t="shared" si="9"/>
        <v>50264.238640883894</v>
      </c>
      <c r="H105" s="151"/>
      <c r="I105" s="152"/>
      <c r="L105" s="10"/>
    </row>
    <row r="106" spans="1:35" s="7" customFormat="1">
      <c r="B106" s="153" t="s">
        <v>91</v>
      </c>
      <c r="C106" s="157">
        <v>7798</v>
      </c>
      <c r="D106" s="156">
        <v>5885.08</v>
      </c>
      <c r="E106" s="156">
        <v>9811.06</v>
      </c>
      <c r="F106" s="188">
        <f t="shared" si="8"/>
        <v>8075.7138968752624</v>
      </c>
      <c r="G106" s="188">
        <f t="shared" si="9"/>
        <v>8319.6731379859648</v>
      </c>
      <c r="H106" s="151"/>
      <c r="I106" s="152"/>
      <c r="L106" s="10"/>
    </row>
    <row r="107" spans="1:35" s="7" customFormat="1">
      <c r="B107" s="153" t="s">
        <v>92</v>
      </c>
      <c r="C107" s="157">
        <v>1661</v>
      </c>
      <c r="D107" s="156">
        <v>4265.4399999999996</v>
      </c>
      <c r="E107" s="156">
        <v>7047.51</v>
      </c>
      <c r="F107" s="188">
        <f t="shared" si="8"/>
        <v>5820.7071389769972</v>
      </c>
      <c r="G107" s="188">
        <f t="shared" si="9"/>
        <v>5996.5448809383515</v>
      </c>
      <c r="H107" s="151"/>
      <c r="I107" s="152"/>
      <c r="L107" s="10"/>
    </row>
    <row r="108" spans="1:35" s="7" customFormat="1" ht="48.75" customHeight="1">
      <c r="B108" s="160" t="s">
        <v>94</v>
      </c>
      <c r="C108" s="157">
        <v>4982</v>
      </c>
      <c r="D108" s="190">
        <v>67077.069999999992</v>
      </c>
      <c r="E108" s="190">
        <v>58144.35</v>
      </c>
      <c r="F108" s="188">
        <f t="shared" si="8"/>
        <v>64560.876942053481</v>
      </c>
      <c r="G108" s="188">
        <f t="shared" si="9"/>
        <v>66511.196473595963</v>
      </c>
      <c r="H108" s="151"/>
      <c r="I108" s="152"/>
      <c r="L108" s="10"/>
    </row>
    <row r="109" spans="1:35" s="7" customFormat="1">
      <c r="B109" s="159" t="s">
        <v>95</v>
      </c>
      <c r="C109" s="157">
        <v>1717060</v>
      </c>
      <c r="D109" s="190">
        <v>1226769.19</v>
      </c>
      <c r="E109" s="189">
        <v>1116301.4099999999</v>
      </c>
      <c r="F109" s="188">
        <f t="shared" si="8"/>
        <v>1207836.9417938972</v>
      </c>
      <c r="G109" s="188">
        <f t="shared" si="9"/>
        <v>1244324.4879685487</v>
      </c>
      <c r="H109" s="151"/>
      <c r="I109" s="152"/>
      <c r="L109" s="10"/>
    </row>
    <row r="110" spans="1:35" s="7" customFormat="1">
      <c r="B110" s="159" t="s">
        <v>96</v>
      </c>
      <c r="C110" s="157">
        <v>449662</v>
      </c>
      <c r="D110" s="190">
        <v>416272.26</v>
      </c>
      <c r="E110" s="189">
        <v>455212.79</v>
      </c>
      <c r="F110" s="188">
        <f t="shared" si="8"/>
        <v>448978.08843319665</v>
      </c>
      <c r="G110" s="188">
        <f t="shared" si="9"/>
        <v>462541.26750667498</v>
      </c>
      <c r="H110" s="151"/>
      <c r="I110" s="152"/>
      <c r="L110" s="10"/>
    </row>
    <row r="111" spans="1:35" s="7" customFormat="1">
      <c r="B111" s="159" t="s">
        <v>97</v>
      </c>
      <c r="C111" s="157">
        <v>0</v>
      </c>
      <c r="D111" s="189">
        <v>0</v>
      </c>
      <c r="E111" s="189">
        <v>0</v>
      </c>
      <c r="F111" s="188">
        <f t="shared" si="8"/>
        <v>0</v>
      </c>
      <c r="G111" s="188">
        <f t="shared" si="9"/>
        <v>0</v>
      </c>
      <c r="H111" s="151"/>
      <c r="I111" s="152"/>
      <c r="L111" s="10"/>
    </row>
    <row r="112" spans="1:35" s="7" customFormat="1" ht="84" customHeight="1">
      <c r="B112" s="160" t="s">
        <v>314</v>
      </c>
      <c r="C112" s="157">
        <v>0</v>
      </c>
      <c r="D112" s="190">
        <v>37490.11</v>
      </c>
      <c r="E112" s="190">
        <v>49392.18</v>
      </c>
      <c r="F112" s="188">
        <f t="shared" si="8"/>
        <v>44733.94912913414</v>
      </c>
      <c r="G112" s="188">
        <f t="shared" si="9"/>
        <v>46085.31699837614</v>
      </c>
      <c r="H112" s="151"/>
      <c r="I112" s="152"/>
      <c r="L112" s="10"/>
    </row>
    <row r="113" spans="2:12" s="7" customFormat="1">
      <c r="B113" s="161"/>
      <c r="C113" s="151"/>
      <c r="D113" s="151"/>
      <c r="E113" s="151"/>
      <c r="F113" s="151"/>
      <c r="G113" s="151"/>
      <c r="H113" s="151"/>
      <c r="I113" s="152"/>
      <c r="L113" s="10"/>
    </row>
    <row r="114" spans="2:12" s="7" customFormat="1">
      <c r="B114" s="95" t="s">
        <v>99</v>
      </c>
      <c r="C114" s="75"/>
      <c r="D114" s="75"/>
      <c r="E114" s="75"/>
      <c r="F114" s="75"/>
      <c r="G114" s="75"/>
      <c r="I114" s="152"/>
      <c r="L114" s="10"/>
    </row>
    <row r="115" spans="2:12" s="7" customFormat="1" ht="30">
      <c r="B115" s="150" t="s">
        <v>85</v>
      </c>
      <c r="C115" s="151"/>
      <c r="D115" s="151"/>
      <c r="E115" s="151"/>
      <c r="F115" s="151"/>
      <c r="G115" s="151"/>
      <c r="H115" s="151"/>
      <c r="I115" s="152"/>
      <c r="L115" s="10"/>
    </row>
    <row r="116" spans="2:12" s="7" customFormat="1">
      <c r="B116" s="153" t="s">
        <v>86</v>
      </c>
      <c r="C116" s="157">
        <v>4426</v>
      </c>
      <c r="D116" s="155">
        <v>75354.66</v>
      </c>
      <c r="E116" s="155">
        <v>32858.770000000004</v>
      </c>
      <c r="F116" s="188">
        <f t="shared" ref="F116:F125" si="10">(D116*(((1-$F$220)*(1+$F$221))
                                                      *((1-$G$220)*(1+$G237)))
                                                                                                   + E116*((1-$G$220)*(1+$G$221)))
                                                                                                                                                        /2</f>
        <v>55907.821476353442</v>
      </c>
      <c r="G116" s="188">
        <f t="shared" ref="G116:G125" si="11">F116*((1-$H$220)*(1+$H$222))</f>
        <v>57596.740855332588</v>
      </c>
      <c r="H116" s="151"/>
      <c r="I116" s="152"/>
      <c r="L116" s="10"/>
    </row>
    <row r="117" spans="2:12" s="7" customFormat="1">
      <c r="B117" s="153" t="s">
        <v>87</v>
      </c>
      <c r="C117" s="157">
        <v>46023</v>
      </c>
      <c r="D117" s="156">
        <v>21908.75</v>
      </c>
      <c r="E117" s="156">
        <v>9442.7099999999991</v>
      </c>
      <c r="F117" s="188">
        <f t="shared" si="10"/>
        <v>16198.0578081044</v>
      </c>
      <c r="G117" s="188">
        <f t="shared" si="11"/>
        <v>16687.384936429422</v>
      </c>
      <c r="H117" s="151"/>
      <c r="I117" s="152"/>
      <c r="L117" s="10"/>
    </row>
    <row r="118" spans="2:12" s="7" customFormat="1">
      <c r="B118" s="153" t="s">
        <v>88</v>
      </c>
      <c r="C118" s="157">
        <v>144444</v>
      </c>
      <c r="D118" s="156">
        <v>131499.22</v>
      </c>
      <c r="E118" s="156">
        <v>46191.679999999993</v>
      </c>
      <c r="F118" s="188">
        <f t="shared" si="10"/>
        <v>91854.653004069944</v>
      </c>
      <c r="G118" s="188">
        <f t="shared" si="11"/>
        <v>94629.490216669859</v>
      </c>
      <c r="H118" s="151"/>
      <c r="I118" s="152"/>
      <c r="L118" s="10"/>
    </row>
    <row r="119" spans="2:12" s="7" customFormat="1">
      <c r="B119" s="153" t="s">
        <v>89</v>
      </c>
      <c r="C119" s="157">
        <v>67612</v>
      </c>
      <c r="D119" s="156">
        <v>107254.7</v>
      </c>
      <c r="E119" s="156">
        <v>23411.209999999995</v>
      </c>
      <c r="F119" s="188">
        <f t="shared" si="10"/>
        <v>67616.098635010916</v>
      </c>
      <c r="G119" s="188">
        <f t="shared" si="11"/>
        <v>69658.713358675945</v>
      </c>
      <c r="H119" s="151"/>
      <c r="I119" s="152"/>
      <c r="L119" s="10"/>
    </row>
    <row r="120" spans="2:12" s="7" customFormat="1" ht="33.75" customHeight="1">
      <c r="B120" s="160" t="s">
        <v>93</v>
      </c>
      <c r="C120" s="157">
        <v>772240</v>
      </c>
      <c r="D120" s="190">
        <v>67705.540000000008</v>
      </c>
      <c r="E120" s="190">
        <v>27526.649999999998</v>
      </c>
      <c r="F120" s="188">
        <f t="shared" si="10"/>
        <v>49210.402462399223</v>
      </c>
      <c r="G120" s="188">
        <f t="shared" si="11"/>
        <v>50696.999510385824</v>
      </c>
      <c r="H120" s="151"/>
      <c r="I120" s="152"/>
      <c r="L120" s="10"/>
    </row>
    <row r="121" spans="2:12" s="7" customFormat="1" ht="51" customHeight="1">
      <c r="B121" s="160" t="s">
        <v>94</v>
      </c>
      <c r="C121" s="157">
        <v>2981</v>
      </c>
      <c r="D121" s="190">
        <v>67496.309999999983</v>
      </c>
      <c r="E121" s="190">
        <v>44242.52</v>
      </c>
      <c r="F121" s="188">
        <f t="shared" si="10"/>
        <v>57660.504720544894</v>
      </c>
      <c r="G121" s="188">
        <f t="shared" si="11"/>
        <v>59402.370907647819</v>
      </c>
      <c r="H121" s="151"/>
      <c r="I121" s="152"/>
      <c r="L121" s="10"/>
    </row>
    <row r="122" spans="2:12" s="7" customFormat="1">
      <c r="B122" s="160" t="s">
        <v>95</v>
      </c>
      <c r="C122" s="157">
        <v>3305670</v>
      </c>
      <c r="D122" s="189">
        <v>2045584.88</v>
      </c>
      <c r="E122" s="190">
        <v>995038.26</v>
      </c>
      <c r="F122" s="188">
        <f t="shared" si="10"/>
        <v>1570441.7919382593</v>
      </c>
      <c r="G122" s="188">
        <f t="shared" si="11"/>
        <v>1617883.2680309217</v>
      </c>
      <c r="H122" s="151"/>
      <c r="I122" s="152"/>
      <c r="L122" s="10"/>
    </row>
    <row r="123" spans="2:12" s="7" customFormat="1">
      <c r="B123" s="159" t="s">
        <v>96</v>
      </c>
      <c r="C123" s="157">
        <v>1028850</v>
      </c>
      <c r="D123" s="189">
        <v>549021.89999999991</v>
      </c>
      <c r="E123" s="189">
        <v>496168.72000000003</v>
      </c>
      <c r="F123" s="188">
        <f t="shared" si="10"/>
        <v>538800.55792261625</v>
      </c>
      <c r="G123" s="188">
        <f t="shared" si="11"/>
        <v>555077.18397690041</v>
      </c>
      <c r="H123" s="151"/>
      <c r="I123" s="152"/>
      <c r="L123" s="10"/>
    </row>
    <row r="124" spans="2:12" s="7" customFormat="1">
      <c r="B124" s="159" t="s">
        <v>100</v>
      </c>
      <c r="C124" s="157">
        <v>0</v>
      </c>
      <c r="D124" s="164">
        <v>9389.9599999999991</v>
      </c>
      <c r="E124" s="189">
        <v>36017.51999999999</v>
      </c>
      <c r="F124" s="188">
        <f t="shared" si="10"/>
        <v>23311.438075631268</v>
      </c>
      <c r="G124" s="188">
        <f t="shared" si="11"/>
        <v>24015.653308458004</v>
      </c>
      <c r="H124" s="151"/>
      <c r="I124" s="152"/>
      <c r="L124" s="10"/>
    </row>
    <row r="125" spans="2:12" s="7" customFormat="1">
      <c r="B125" s="159" t="s">
        <v>101</v>
      </c>
      <c r="C125" s="157">
        <v>0</v>
      </c>
      <c r="D125" s="164">
        <v>202933.72</v>
      </c>
      <c r="E125" s="164">
        <v>162235.70999999996</v>
      </c>
      <c r="F125" s="188">
        <f t="shared" si="10"/>
        <v>188320.55661118275</v>
      </c>
      <c r="G125" s="188">
        <f t="shared" si="11"/>
        <v>194009.53230584992</v>
      </c>
      <c r="H125" s="151"/>
      <c r="I125" s="152"/>
      <c r="L125" s="10"/>
    </row>
    <row r="126" spans="2:12" s="7" customFormat="1">
      <c r="B126" s="159"/>
      <c r="C126" s="151"/>
      <c r="D126" s="151"/>
      <c r="E126" s="151"/>
      <c r="F126" s="151"/>
      <c r="G126" s="151"/>
      <c r="H126" s="151"/>
      <c r="I126" s="152"/>
      <c r="L126" s="10"/>
    </row>
    <row r="127" spans="2:12" s="7" customFormat="1">
      <c r="B127" s="95" t="s">
        <v>104</v>
      </c>
      <c r="C127" s="75"/>
      <c r="D127" s="75"/>
      <c r="E127" s="75"/>
      <c r="F127" s="75"/>
      <c r="G127" s="75"/>
      <c r="I127" s="152"/>
      <c r="L127" s="10"/>
    </row>
    <row r="128" spans="2:12" s="7" customFormat="1" ht="30">
      <c r="B128" s="150" t="s">
        <v>85</v>
      </c>
      <c r="C128" s="151"/>
      <c r="D128" s="151"/>
      <c r="E128" s="151"/>
      <c r="F128" s="151"/>
      <c r="G128" s="151"/>
      <c r="H128" s="151"/>
      <c r="I128" s="152"/>
      <c r="L128" s="10"/>
    </row>
    <row r="129" spans="2:12" s="7" customFormat="1">
      <c r="B129" s="153" t="s">
        <v>86</v>
      </c>
      <c r="C129" s="154">
        <v>3504</v>
      </c>
      <c r="D129" s="155">
        <v>85131.409999999974</v>
      </c>
      <c r="E129" s="155">
        <v>20235.470000000005</v>
      </c>
      <c r="F129" s="188">
        <f t="shared" ref="F129:F144" si="12">(D129*(((1-$F$220)*(1+$F$221))
                                                      *((1-$G$220)*(1+$G250)))
                                                                                                   + E129*((1-$G$220)*(1+$G$221)))
                                                                                                                                                        /2</f>
        <v>54515.491272509753</v>
      </c>
      <c r="G129" s="188">
        <f t="shared" ref="G129:G144" si="13">F129*((1-$H$220)*(1+$H$222))</f>
        <v>56162.349748360983</v>
      </c>
      <c r="H129" s="151"/>
      <c r="I129" s="152"/>
      <c r="L129" s="10"/>
    </row>
    <row r="130" spans="2:12" s="7" customFormat="1">
      <c r="B130" s="153" t="s">
        <v>105</v>
      </c>
      <c r="C130" s="154">
        <v>41999</v>
      </c>
      <c r="D130" s="164">
        <v>27301.660000000003</v>
      </c>
      <c r="E130" s="164">
        <v>17390.780000000002</v>
      </c>
      <c r="F130" s="188">
        <f t="shared" si="12"/>
        <v>23064.637863730131</v>
      </c>
      <c r="G130" s="188">
        <f t="shared" si="13"/>
        <v>23761.39750895555</v>
      </c>
      <c r="H130" s="151"/>
      <c r="I130" s="152"/>
      <c r="L130" s="10"/>
    </row>
    <row r="131" spans="2:12" s="7" customFormat="1">
      <c r="B131" s="153" t="s">
        <v>88</v>
      </c>
      <c r="C131" s="154">
        <v>268969</v>
      </c>
      <c r="D131" s="164">
        <v>166410.91</v>
      </c>
      <c r="E131" s="164">
        <v>112354.20999999998</v>
      </c>
      <c r="F131" s="188">
        <f t="shared" si="12"/>
        <v>143837.77892134123</v>
      </c>
      <c r="G131" s="188">
        <f t="shared" si="13"/>
        <v>148182.974384776</v>
      </c>
      <c r="H131" s="151"/>
      <c r="I131" s="152"/>
      <c r="L131" s="10"/>
    </row>
    <row r="132" spans="2:12" s="7" customFormat="1">
      <c r="B132" s="153" t="s">
        <v>89</v>
      </c>
      <c r="C132" s="154">
        <v>131374</v>
      </c>
      <c r="D132" s="164">
        <v>71373.509999999995</v>
      </c>
      <c r="E132" s="164">
        <v>36114.14</v>
      </c>
      <c r="F132" s="188">
        <f t="shared" si="12"/>
        <v>55509.700646468897</v>
      </c>
      <c r="G132" s="188">
        <f t="shared" si="13"/>
        <v>57186.59319329806</v>
      </c>
      <c r="H132" s="151"/>
      <c r="I132" s="152"/>
      <c r="L132" s="10"/>
    </row>
    <row r="133" spans="2:12" s="7" customFormat="1">
      <c r="B133" s="150" t="s">
        <v>93</v>
      </c>
      <c r="C133" s="151"/>
      <c r="D133" s="151"/>
      <c r="E133" s="151"/>
      <c r="F133" s="188">
        <f t="shared" si="12"/>
        <v>0</v>
      </c>
      <c r="G133" s="188">
        <f t="shared" si="13"/>
        <v>0</v>
      </c>
      <c r="H133" s="151"/>
      <c r="I133" s="152"/>
      <c r="L133" s="10"/>
    </row>
    <row r="134" spans="2:12" s="7" customFormat="1">
      <c r="B134" s="153" t="s">
        <v>106</v>
      </c>
      <c r="C134" s="195">
        <v>2882</v>
      </c>
      <c r="D134" s="189">
        <v>85562.98</v>
      </c>
      <c r="E134" s="189">
        <v>40919.160000000003</v>
      </c>
      <c r="F134" s="188">
        <f t="shared" si="12"/>
        <v>65329.502004077352</v>
      </c>
      <c r="G134" s="188">
        <f t="shared" si="13"/>
        <v>67303.040930118499</v>
      </c>
      <c r="H134" s="151"/>
      <c r="I134" s="152"/>
      <c r="L134" s="10"/>
    </row>
    <row r="135" spans="2:12" s="7" customFormat="1">
      <c r="B135" s="153" t="s">
        <v>107</v>
      </c>
      <c r="C135" s="154">
        <v>8506</v>
      </c>
      <c r="D135" s="164">
        <v>16423.229999999996</v>
      </c>
      <c r="E135" s="164">
        <v>9133.34</v>
      </c>
      <c r="F135" s="188">
        <f t="shared" si="12"/>
        <v>13194.502961698188</v>
      </c>
      <c r="G135" s="188">
        <f t="shared" si="13"/>
        <v>13593.095701668126</v>
      </c>
      <c r="H135" s="151"/>
      <c r="I135" s="152"/>
      <c r="L135" s="10"/>
    </row>
    <row r="136" spans="2:12" s="7" customFormat="1">
      <c r="B136" s="153" t="s">
        <v>108</v>
      </c>
      <c r="C136" s="154">
        <v>628</v>
      </c>
      <c r="D136" s="164">
        <v>9146.44</v>
      </c>
      <c r="E136" s="164">
        <v>2091.62</v>
      </c>
      <c r="F136" s="188">
        <f t="shared" si="12"/>
        <v>5814.8738924163181</v>
      </c>
      <c r="G136" s="188">
        <f t="shared" si="13"/>
        <v>5990.5354178323205</v>
      </c>
      <c r="H136" s="151"/>
      <c r="I136" s="152"/>
      <c r="L136" s="10"/>
    </row>
    <row r="137" spans="2:12" s="7" customFormat="1" ht="30">
      <c r="B137" s="150" t="s">
        <v>94</v>
      </c>
      <c r="C137" s="151"/>
      <c r="D137" s="151"/>
      <c r="E137" s="151"/>
      <c r="F137" s="194"/>
      <c r="G137" s="194"/>
      <c r="H137" s="151"/>
      <c r="I137" s="152"/>
      <c r="L137" s="10"/>
    </row>
    <row r="138" spans="2:12" s="7" customFormat="1">
      <c r="B138" s="153" t="s">
        <v>109</v>
      </c>
      <c r="C138" s="154">
        <v>0</v>
      </c>
      <c r="D138" s="155">
        <v>19991.87</v>
      </c>
      <c r="E138" s="155">
        <v>10430.26</v>
      </c>
      <c r="F138" s="188">
        <f t="shared" si="12"/>
        <v>15709.467672290597</v>
      </c>
      <c r="G138" s="188">
        <f t="shared" si="13"/>
        <v>16184.03498120282</v>
      </c>
      <c r="H138" s="151"/>
      <c r="I138" s="152"/>
      <c r="L138" s="10"/>
    </row>
    <row r="139" spans="2:12" s="7" customFormat="1">
      <c r="B139" s="153" t="s">
        <v>110</v>
      </c>
      <c r="C139" s="154">
        <v>0</v>
      </c>
      <c r="D139" s="164">
        <v>20453.800000000003</v>
      </c>
      <c r="E139" s="164">
        <v>9977.59</v>
      </c>
      <c r="F139" s="188">
        <f t="shared" si="12"/>
        <v>15717.285622760632</v>
      </c>
      <c r="G139" s="188">
        <f t="shared" si="13"/>
        <v>16192.089104138602</v>
      </c>
      <c r="H139" s="151"/>
      <c r="I139" s="152"/>
      <c r="L139" s="10"/>
    </row>
    <row r="140" spans="2:12" s="7" customFormat="1">
      <c r="B140" s="153" t="s">
        <v>89</v>
      </c>
      <c r="C140" s="154">
        <v>0</v>
      </c>
      <c r="D140" s="164">
        <v>22271.11</v>
      </c>
      <c r="E140" s="164">
        <v>1434.8599999999997</v>
      </c>
      <c r="F140" s="188">
        <f t="shared" si="12"/>
        <v>12285.93594305724</v>
      </c>
      <c r="G140" s="188">
        <f t="shared" si="13"/>
        <v>12657.081781961053</v>
      </c>
      <c r="H140" s="151"/>
      <c r="I140" s="152"/>
      <c r="L140" s="10"/>
    </row>
    <row r="141" spans="2:12" s="7" customFormat="1">
      <c r="B141" s="159" t="s">
        <v>95</v>
      </c>
      <c r="C141" s="154">
        <v>3075445</v>
      </c>
      <c r="D141" s="189">
        <v>2062071.02</v>
      </c>
      <c r="E141" s="189">
        <v>2058691.6700000004</v>
      </c>
      <c r="F141" s="188">
        <f t="shared" si="12"/>
        <v>2123589.3455012697</v>
      </c>
      <c r="G141" s="188">
        <f t="shared" si="13"/>
        <v>2187740.8560395171</v>
      </c>
      <c r="H141" s="151"/>
      <c r="I141" s="152"/>
      <c r="L141" s="10"/>
    </row>
    <row r="142" spans="2:12" s="7" customFormat="1">
      <c r="B142" s="159" t="s">
        <v>96</v>
      </c>
      <c r="C142" s="154">
        <v>1078314</v>
      </c>
      <c r="D142" s="189">
        <v>612178.03</v>
      </c>
      <c r="E142" s="189">
        <v>846916.81999999983</v>
      </c>
      <c r="F142" s="188">
        <f t="shared" si="12"/>
        <v>751142.59974834532</v>
      </c>
      <c r="G142" s="188">
        <f t="shared" si="13"/>
        <v>773833.86654414283</v>
      </c>
      <c r="H142" s="151"/>
      <c r="I142" s="152"/>
      <c r="L142" s="10"/>
    </row>
    <row r="143" spans="2:12" s="7" customFormat="1">
      <c r="B143" s="159" t="s">
        <v>111</v>
      </c>
      <c r="C143" s="154">
        <v>0</v>
      </c>
      <c r="D143" s="164">
        <v>5356.7200000000012</v>
      </c>
      <c r="E143" s="189">
        <v>36838.389999999992</v>
      </c>
      <c r="F143" s="188">
        <f t="shared" si="12"/>
        <v>21639.821718800518</v>
      </c>
      <c r="G143" s="188">
        <f t="shared" si="13"/>
        <v>22293.539093103758</v>
      </c>
      <c r="H143" s="151"/>
      <c r="I143" s="152"/>
      <c r="L143" s="10"/>
    </row>
    <row r="144" spans="2:12" s="7" customFormat="1">
      <c r="B144" s="191" t="s">
        <v>101</v>
      </c>
      <c r="C144" s="154">
        <v>0</v>
      </c>
      <c r="D144" s="164">
        <v>400199.54999999993</v>
      </c>
      <c r="E144" s="164">
        <v>473098.2699999999</v>
      </c>
      <c r="F144" s="188">
        <f t="shared" si="12"/>
        <v>449799.18176048587</v>
      </c>
      <c r="G144" s="188">
        <f t="shared" si="13"/>
        <v>463387.16524228826</v>
      </c>
      <c r="H144" s="151"/>
      <c r="I144" s="152"/>
      <c r="L144" s="10"/>
    </row>
    <row r="145" spans="1:35" s="7" customFormat="1">
      <c r="B145" s="161"/>
      <c r="C145" s="151"/>
      <c r="D145" s="151"/>
      <c r="E145" s="151"/>
      <c r="F145" s="165"/>
      <c r="G145" s="165"/>
      <c r="H145" s="151"/>
      <c r="I145" s="152"/>
      <c r="L145" s="10"/>
    </row>
    <row r="146" spans="1:35" s="7" customFormat="1">
      <c r="B146" s="95" t="s">
        <v>112</v>
      </c>
      <c r="C146" s="75"/>
      <c r="D146" s="75"/>
      <c r="E146" s="75"/>
      <c r="F146" s="75"/>
      <c r="G146" s="75"/>
      <c r="H146" s="151"/>
      <c r="I146" s="152"/>
      <c r="L146" s="10"/>
    </row>
    <row r="147" spans="1:35" s="7" customFormat="1" ht="30">
      <c r="B147" s="160" t="s">
        <v>85</v>
      </c>
      <c r="C147" s="157">
        <v>66032</v>
      </c>
      <c r="D147" s="188">
        <v>34710.970000000023</v>
      </c>
      <c r="E147" s="188">
        <v>42354.179999999993</v>
      </c>
      <c r="F147" s="188">
        <f t="shared" ref="F147:F151" si="14">(D147*(((1-$F$220)*(1+$F$221))
                                                      *((1-$G$220)*(1+$G268)))
                                                                                                   + E147*((1-$G$220)*(1+$G$221)))
                                                                                                                                                        /2</f>
        <v>39689.005223654953</v>
      </c>
      <c r="G147" s="188">
        <f t="shared" ref="G147:G151" si="15">F147*((1-$H$220)*(1+$H$222))</f>
        <v>40887.970382456333</v>
      </c>
      <c r="H147" s="151"/>
      <c r="I147" s="152"/>
      <c r="L147" s="10"/>
    </row>
    <row r="148" spans="1:35" s="7" customFormat="1">
      <c r="B148" s="160" t="s">
        <v>93</v>
      </c>
      <c r="C148" s="154">
        <v>1777</v>
      </c>
      <c r="D148" s="164">
        <v>11648.780000000002</v>
      </c>
      <c r="E148" s="164">
        <v>13737.97</v>
      </c>
      <c r="F148" s="188">
        <f t="shared" si="14"/>
        <v>13075.75295959301</v>
      </c>
      <c r="G148" s="188">
        <f t="shared" si="15"/>
        <v>13470.758380749352</v>
      </c>
      <c r="H148" s="151"/>
      <c r="I148" s="152"/>
      <c r="L148" s="10"/>
    </row>
    <row r="149" spans="1:35" s="7" customFormat="1" ht="45.75" customHeight="1">
      <c r="B149" s="160" t="s">
        <v>94</v>
      </c>
      <c r="C149" s="157">
        <v>0</v>
      </c>
      <c r="D149" s="166">
        <v>13899.429999999998</v>
      </c>
      <c r="E149" s="166">
        <v>5678.6200000000008</v>
      </c>
      <c r="F149" s="188">
        <f t="shared" si="14"/>
        <v>10116.655609411502</v>
      </c>
      <c r="G149" s="188">
        <f t="shared" si="15"/>
        <v>10422.269658716212</v>
      </c>
      <c r="H149" s="151"/>
      <c r="I149" s="152"/>
      <c r="L149" s="10"/>
    </row>
    <row r="150" spans="1:35" s="7" customFormat="1">
      <c r="B150" s="160" t="s">
        <v>95</v>
      </c>
      <c r="C150" s="154">
        <v>411587</v>
      </c>
      <c r="D150" s="164">
        <v>245552.29999999996</v>
      </c>
      <c r="E150" s="164">
        <v>228201.59000000003</v>
      </c>
      <c r="F150" s="188">
        <f t="shared" si="14"/>
        <v>244200.30244749776</v>
      </c>
      <c r="G150" s="188">
        <f t="shared" si="15"/>
        <v>251577.34938413414</v>
      </c>
      <c r="H150" s="151"/>
      <c r="I150" s="152"/>
      <c r="L150" s="10"/>
    </row>
    <row r="151" spans="1:35" s="7" customFormat="1">
      <c r="B151" s="160" t="s">
        <v>96</v>
      </c>
      <c r="C151" s="154">
        <v>146143</v>
      </c>
      <c r="D151" s="164">
        <v>64976.490000000013</v>
      </c>
      <c r="E151" s="164">
        <v>69764.509999999995</v>
      </c>
      <c r="F151" s="188">
        <f t="shared" si="14"/>
        <v>69420.966049252398</v>
      </c>
      <c r="G151" s="188">
        <f t="shared" si="15"/>
        <v>71518.104012634241</v>
      </c>
      <c r="H151" s="151"/>
      <c r="I151" s="152"/>
      <c r="L151" s="10"/>
    </row>
    <row r="152" spans="1:35" s="2" customFormat="1" ht="14.45" customHeight="1">
      <c r="A152" s="7"/>
      <c r="B152" s="35"/>
      <c r="C152" s="162"/>
      <c r="D152" s="162"/>
      <c r="E152" s="162"/>
      <c r="F152" s="162"/>
      <c r="G152" s="162"/>
      <c r="H152" s="162"/>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row>
    <row r="153" spans="1:35" s="2" customFormat="1">
      <c r="A153" s="7"/>
      <c r="B153" s="92" t="s">
        <v>14</v>
      </c>
      <c r="C153" s="92"/>
      <c r="D153" s="92"/>
      <c r="E153" s="92"/>
      <c r="F153" s="92"/>
      <c r="G153" s="92"/>
      <c r="H153" s="162"/>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1:35" s="2" customFormat="1">
      <c r="A154" s="7"/>
      <c r="B154" s="13" t="s">
        <v>307</v>
      </c>
      <c r="C154" s="13"/>
      <c r="D154" s="13"/>
      <c r="E154" s="13"/>
      <c r="F154" s="13"/>
      <c r="G154" s="13"/>
      <c r="H154" s="162"/>
      <c r="I154" s="149"/>
      <c r="J154" s="149"/>
      <c r="K154" s="149"/>
      <c r="L154" s="149"/>
      <c r="M154" s="149"/>
      <c r="N154" s="149"/>
      <c r="O154" s="149"/>
      <c r="P154" s="149"/>
      <c r="Q154" s="7"/>
      <c r="R154" s="7"/>
      <c r="S154" s="7"/>
      <c r="T154" s="7"/>
      <c r="U154" s="7"/>
      <c r="V154" s="7"/>
      <c r="W154" s="7"/>
      <c r="X154" s="7"/>
      <c r="Y154" s="7"/>
      <c r="Z154" s="7"/>
      <c r="AA154" s="7"/>
      <c r="AB154" s="7"/>
      <c r="AC154" s="7"/>
      <c r="AD154" s="7"/>
      <c r="AE154" s="7"/>
      <c r="AF154" s="7"/>
      <c r="AG154" s="7"/>
      <c r="AH154" s="7"/>
      <c r="AI154" s="7"/>
    </row>
    <row r="155" spans="1:35" s="2" customFormat="1">
      <c r="A155" s="7"/>
      <c r="B155" s="99"/>
      <c r="C155" s="13"/>
      <c r="D155" s="13"/>
      <c r="E155" s="13"/>
      <c r="F155" s="13"/>
      <c r="G155" s="13"/>
      <c r="H155" s="162"/>
      <c r="I155" s="149"/>
      <c r="J155" s="149"/>
      <c r="K155" s="149"/>
      <c r="L155" s="149"/>
      <c r="M155" s="149"/>
      <c r="N155" s="149"/>
      <c r="O155" s="149"/>
      <c r="P155" s="149"/>
      <c r="Q155" s="7"/>
      <c r="R155" s="7"/>
      <c r="S155" s="7"/>
      <c r="T155" s="7"/>
      <c r="U155" s="7"/>
      <c r="V155" s="7"/>
      <c r="W155" s="7"/>
      <c r="X155" s="7"/>
      <c r="Y155" s="7"/>
      <c r="Z155" s="7"/>
      <c r="AA155" s="7"/>
      <c r="AB155" s="7"/>
      <c r="AC155" s="7"/>
      <c r="AD155" s="7"/>
      <c r="AE155" s="7"/>
      <c r="AF155" s="7"/>
      <c r="AG155" s="7"/>
      <c r="AH155" s="7"/>
      <c r="AI155" s="7"/>
    </row>
    <row r="156" spans="1:35" s="2" customFormat="1">
      <c r="A156" s="7"/>
      <c r="B156" s="30"/>
      <c r="C156" s="13"/>
      <c r="D156" s="13"/>
      <c r="E156" s="13"/>
      <c r="F156" s="13"/>
      <c r="G156" s="13"/>
      <c r="H156" s="162"/>
      <c r="I156" s="149"/>
      <c r="J156" s="149"/>
      <c r="K156" s="149"/>
      <c r="L156" s="149"/>
      <c r="M156" s="149"/>
      <c r="N156" s="149"/>
      <c r="O156" s="149"/>
      <c r="P156" s="149"/>
      <c r="Q156" s="7"/>
      <c r="R156" s="7"/>
      <c r="S156" s="7"/>
      <c r="T156" s="7"/>
      <c r="U156" s="7"/>
      <c r="V156" s="7"/>
      <c r="W156" s="7"/>
      <c r="X156" s="7"/>
      <c r="Y156" s="7"/>
      <c r="Z156" s="7"/>
      <c r="AA156" s="7"/>
      <c r="AB156" s="7"/>
      <c r="AC156" s="7"/>
      <c r="AD156" s="7"/>
      <c r="AE156" s="7"/>
      <c r="AF156" s="7"/>
      <c r="AG156" s="7"/>
      <c r="AH156" s="7"/>
      <c r="AI156" s="7"/>
    </row>
    <row r="157" spans="1:35" s="8" customFormat="1">
      <c r="C157" s="19"/>
      <c r="D157" s="20"/>
      <c r="E157" s="17"/>
      <c r="F157" s="17"/>
      <c r="G157" s="17"/>
      <c r="H157" s="17"/>
      <c r="I157" s="17"/>
      <c r="J157" s="17"/>
      <c r="K157" s="17"/>
      <c r="L157" s="17"/>
      <c r="M157" s="17"/>
      <c r="N157" s="17"/>
      <c r="O157" s="17"/>
      <c r="P157" s="17"/>
      <c r="Q157" s="17"/>
      <c r="R157" s="15"/>
      <c r="S157" s="15"/>
      <c r="T157" s="15"/>
      <c r="U157" s="15"/>
      <c r="V157" s="15"/>
      <c r="W157" s="15"/>
      <c r="X157" s="15"/>
      <c r="Y157" s="15"/>
      <c r="Z157" s="15"/>
      <c r="AA157" s="15"/>
      <c r="AB157" s="15"/>
      <c r="AC157" s="15"/>
      <c r="AD157" s="15"/>
      <c r="AE157" s="15"/>
      <c r="AF157" s="15"/>
      <c r="AG157" s="15"/>
      <c r="AH157" s="15"/>
      <c r="AI157" s="15"/>
    </row>
    <row r="158" spans="1:35" s="2" customFormat="1">
      <c r="A158" s="7"/>
      <c r="B158" s="19"/>
      <c r="C158" s="15"/>
      <c r="D158" s="20"/>
      <c r="E158" s="7"/>
      <c r="F158" s="7"/>
      <c r="G158" s="7"/>
      <c r="H158" s="7"/>
      <c r="I158" s="7"/>
      <c r="J158" s="7"/>
      <c r="K158" s="7"/>
      <c r="L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s="7" customFormat="1">
      <c r="B159" s="1" t="s">
        <v>56</v>
      </c>
      <c r="C159" s="4"/>
      <c r="D159" s="4"/>
      <c r="E159" s="4"/>
      <c r="F159" s="4"/>
      <c r="G159" s="4"/>
      <c r="H159" s="4"/>
      <c r="J159" s="163"/>
      <c r="K159" s="163"/>
    </row>
    <row r="160" spans="1:35" s="7" customFormat="1" ht="7.15" customHeight="1"/>
    <row r="161" spans="1:35" s="7" customFormat="1" ht="15" customHeight="1"/>
    <row r="162" spans="1:35" s="7" customFormat="1">
      <c r="A162" s="15"/>
      <c r="B162" s="68" t="s">
        <v>18</v>
      </c>
      <c r="C162" s="32" t="s">
        <v>19</v>
      </c>
      <c r="D162" s="32" t="s">
        <v>20</v>
      </c>
      <c r="E162" s="32" t="s">
        <v>21</v>
      </c>
      <c r="F162" s="32" t="s">
        <v>22</v>
      </c>
      <c r="G162" s="32" t="s">
        <v>23</v>
      </c>
      <c r="H162" s="32" t="s">
        <v>270</v>
      </c>
    </row>
    <row r="163" spans="1:35" s="8" customFormat="1">
      <c r="A163" s="15"/>
      <c r="B163" s="36" t="str">
        <f>B9</f>
        <v>Administration of Contestable Works - General</v>
      </c>
      <c r="C163" s="66"/>
      <c r="D163" s="66"/>
      <c r="E163" s="66"/>
      <c r="F163" s="66"/>
      <c r="G163" s="66"/>
      <c r="H163" s="66"/>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s="2" customFormat="1">
      <c r="A164" s="7"/>
      <c r="B164" s="37" t="s">
        <v>24</v>
      </c>
      <c r="C164" s="27">
        <v>1887</v>
      </c>
      <c r="D164" s="27">
        <v>1887</v>
      </c>
      <c r="E164" s="27">
        <v>1887</v>
      </c>
      <c r="F164" s="27">
        <v>1887</v>
      </c>
      <c r="G164" s="27">
        <v>1887</v>
      </c>
      <c r="H164" s="27">
        <f>SUM(C164:G164)</f>
        <v>9435</v>
      </c>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row>
    <row r="165" spans="1:35" s="2" customFormat="1">
      <c r="A165" s="15"/>
      <c r="B165" s="37" t="s">
        <v>269</v>
      </c>
      <c r="C165" s="140">
        <f>'Fee Breakdown'!$H$8*C164</f>
        <v>1744400.1647999999</v>
      </c>
      <c r="D165" s="140">
        <f>'Fee Breakdown'!$H$8*D164</f>
        <v>1744400.1647999999</v>
      </c>
      <c r="E165" s="140">
        <f>'Fee Breakdown'!$H$8*E164</f>
        <v>1744400.1647999999</v>
      </c>
      <c r="F165" s="140">
        <f>'Fee Breakdown'!$H$8*F164</f>
        <v>1744400.1647999999</v>
      </c>
      <c r="G165" s="140">
        <f>'Fee Breakdown'!$H$8*G164</f>
        <v>1744400.1647999999</v>
      </c>
      <c r="H165" s="140">
        <f>SUM(C165:G165)</f>
        <v>8722000.8239999991</v>
      </c>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s="8" customFormat="1">
      <c r="A166" s="15"/>
      <c r="B166" s="37"/>
      <c r="C166" s="64"/>
      <c r="D166" s="64"/>
      <c r="E166" s="64"/>
      <c r="F166" s="64"/>
      <c r="G166" s="64"/>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s="8" customFormat="1">
      <c r="A167" s="15"/>
      <c r="B167" s="67"/>
      <c r="C167" s="26"/>
      <c r="D167" s="26"/>
      <c r="E167" s="26"/>
      <c r="F167" s="26"/>
      <c r="G167" s="26"/>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s="8" customFormat="1">
      <c r="A168" s="15"/>
      <c r="B168" s="36" t="s">
        <v>61</v>
      </c>
      <c r="C168" s="66"/>
      <c r="D168" s="66"/>
      <c r="E168" s="66"/>
      <c r="F168" s="66"/>
      <c r="G168" s="66"/>
      <c r="H168" s="66"/>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s="2" customFormat="1">
      <c r="A169" s="7"/>
      <c r="B169" s="37" t="s">
        <v>24</v>
      </c>
      <c r="C169" s="34">
        <v>140</v>
      </c>
      <c r="D169" s="34">
        <v>140</v>
      </c>
      <c r="E169" s="34">
        <v>140</v>
      </c>
      <c r="F169" s="34">
        <v>140</v>
      </c>
      <c r="G169" s="34">
        <v>140</v>
      </c>
      <c r="H169" s="27">
        <f>SUM(C169:G169)</f>
        <v>700</v>
      </c>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row>
    <row r="170" spans="1:35" s="2" customFormat="1">
      <c r="A170" s="15"/>
      <c r="B170" s="37" t="s">
        <v>269</v>
      </c>
      <c r="C170" s="140">
        <f>'Fee Breakdown'!$H$17*C169</f>
        <v>28632.800000000003</v>
      </c>
      <c r="D170" s="140">
        <f>'Fee Breakdown'!$H$17*D169</f>
        <v>28632.800000000003</v>
      </c>
      <c r="E170" s="140">
        <f>'Fee Breakdown'!$H$17*E169</f>
        <v>28632.800000000003</v>
      </c>
      <c r="F170" s="140">
        <f>'Fee Breakdown'!$H$17*F169</f>
        <v>28632.800000000003</v>
      </c>
      <c r="G170" s="140">
        <f>'Fee Breakdown'!$H$17*G169</f>
        <v>28632.800000000003</v>
      </c>
      <c r="H170" s="140">
        <f>SUM(C170:G170)</f>
        <v>143164</v>
      </c>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row>
    <row r="171" spans="1:35" s="8" customFormat="1">
      <c r="A171" s="15"/>
      <c r="B171" s="37"/>
      <c r="C171" s="64"/>
      <c r="D171" s="64"/>
      <c r="E171" s="64"/>
      <c r="F171" s="64"/>
      <c r="G171" s="64"/>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s="8" customFormat="1">
      <c r="A172" s="15"/>
      <c r="B172" s="67"/>
      <c r="C172" s="26"/>
      <c r="D172" s="26"/>
      <c r="E172" s="26"/>
      <c r="F172" s="26"/>
      <c r="G172" s="26"/>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row>
    <row r="173" spans="1:35" s="8" customFormat="1">
      <c r="A173" s="15"/>
      <c r="B173" s="36" t="str">
        <f>B11</f>
        <v>Administration of Pioneer Schemes</v>
      </c>
      <c r="C173" s="66"/>
      <c r="D173" s="66"/>
      <c r="E173" s="66"/>
      <c r="F173" s="66"/>
      <c r="G173" s="66"/>
      <c r="H173" s="66"/>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s="2" customFormat="1">
      <c r="A174" s="7"/>
      <c r="B174" s="37" t="s">
        <v>24</v>
      </c>
      <c r="C174" s="34">
        <v>100</v>
      </c>
      <c r="D174" s="34">
        <v>100</v>
      </c>
      <c r="E174" s="34">
        <v>100</v>
      </c>
      <c r="F174" s="34">
        <v>100</v>
      </c>
      <c r="G174" s="34">
        <v>100</v>
      </c>
      <c r="H174" s="27">
        <f>SUM(C174:G174)</f>
        <v>500</v>
      </c>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row>
    <row r="175" spans="1:35" s="2" customFormat="1">
      <c r="A175" s="15"/>
      <c r="B175" s="37" t="s">
        <v>269</v>
      </c>
      <c r="C175" s="140">
        <f>'Fee Breakdown'!$H$26*C174</f>
        <v>126305.44000000002</v>
      </c>
      <c r="D175" s="140">
        <f>'Fee Breakdown'!$H$26*D174</f>
        <v>126305.44000000002</v>
      </c>
      <c r="E175" s="140">
        <f>'Fee Breakdown'!$H$26*E174</f>
        <v>126305.44000000002</v>
      </c>
      <c r="F175" s="140">
        <f>'Fee Breakdown'!$H$26*F174</f>
        <v>126305.44000000002</v>
      </c>
      <c r="G175" s="140">
        <f>'Fee Breakdown'!$H$26*G174</f>
        <v>126305.44000000002</v>
      </c>
      <c r="H175" s="140">
        <f>SUM(C175:G175)</f>
        <v>631527.20000000007</v>
      </c>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row>
    <row r="176" spans="1:35" s="8" customFormat="1">
      <c r="A176" s="15"/>
      <c r="B176" s="37"/>
      <c r="C176" s="64"/>
      <c r="D176" s="64"/>
      <c r="E176" s="64"/>
      <c r="F176" s="64"/>
      <c r="G176" s="64"/>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row>
    <row r="177" spans="1:35" s="8" customFormat="1">
      <c r="A177" s="15"/>
      <c r="B177" s="33"/>
      <c r="C177" s="26"/>
      <c r="D177" s="26"/>
      <c r="E177" s="26"/>
      <c r="F177" s="26"/>
      <c r="G177" s="26"/>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row>
    <row r="178" spans="1:35" s="8" customFormat="1">
      <c r="A178" s="15"/>
      <c r="B178" s="36" t="str">
        <f>B12</f>
        <v xml:space="preserve">Design Information - Simple </v>
      </c>
      <c r="C178" s="66"/>
      <c r="D178" s="66"/>
      <c r="E178" s="66"/>
      <c r="F178" s="66"/>
      <c r="G178" s="66"/>
      <c r="H178" s="66"/>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row>
    <row r="179" spans="1:35" s="2" customFormat="1">
      <c r="A179" s="7"/>
      <c r="B179" s="37" t="s">
        <v>24</v>
      </c>
      <c r="C179" s="34">
        <v>490</v>
      </c>
      <c r="D179" s="34">
        <v>490</v>
      </c>
      <c r="E179" s="34">
        <v>490</v>
      </c>
      <c r="F179" s="34">
        <v>490</v>
      </c>
      <c r="G179" s="34">
        <v>490</v>
      </c>
      <c r="H179" s="27">
        <f>SUM(C179:G179)</f>
        <v>2450</v>
      </c>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row>
    <row r="180" spans="1:35" s="2" customFormat="1">
      <c r="A180" s="15"/>
      <c r="B180" s="37" t="s">
        <v>269</v>
      </c>
      <c r="C180" s="140">
        <f>'Fee Breakdown'!$H$34*C179</f>
        <v>286555.43</v>
      </c>
      <c r="D180" s="140">
        <f>'Fee Breakdown'!$H$34*D179</f>
        <v>286555.43</v>
      </c>
      <c r="E180" s="140">
        <f>'Fee Breakdown'!$H$34*E179</f>
        <v>286555.43</v>
      </c>
      <c r="F180" s="140">
        <f>'Fee Breakdown'!$H$34*F179</f>
        <v>286555.43</v>
      </c>
      <c r="G180" s="140">
        <f>'Fee Breakdown'!$H$34*G179</f>
        <v>286555.43</v>
      </c>
      <c r="H180" s="140">
        <f>SUM(C180:G180)</f>
        <v>1432777.15</v>
      </c>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row>
    <row r="181" spans="1:35" s="8" customFormat="1">
      <c r="A181" s="15"/>
      <c r="B181" s="37"/>
      <c r="C181" s="63"/>
      <c r="D181" s="64"/>
      <c r="E181" s="64"/>
      <c r="F181" s="64"/>
      <c r="G181" s="64"/>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row>
    <row r="182" spans="1:35" s="7" customFormat="1" ht="14.45" customHeight="1"/>
    <row r="183" spans="1:35" s="8" customFormat="1" ht="14.45" customHeight="1">
      <c r="A183" s="15"/>
      <c r="B183" s="36" t="str">
        <f>B13</f>
        <v>Design Information - Standard / Complex</v>
      </c>
      <c r="C183" s="66"/>
      <c r="D183" s="66"/>
      <c r="E183" s="66"/>
      <c r="F183" s="66"/>
      <c r="G183" s="66"/>
      <c r="H183" s="66"/>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row>
    <row r="184" spans="1:35" s="2" customFormat="1">
      <c r="A184" s="7"/>
      <c r="B184" s="37" t="s">
        <v>24</v>
      </c>
      <c r="C184" s="34">
        <v>800</v>
      </c>
      <c r="D184" s="34">
        <v>800</v>
      </c>
      <c r="E184" s="34">
        <v>800</v>
      </c>
      <c r="F184" s="34">
        <v>800</v>
      </c>
      <c r="G184" s="34">
        <v>800</v>
      </c>
      <c r="H184" s="27">
        <f>SUM(C184:G184)</f>
        <v>4000</v>
      </c>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row>
    <row r="185" spans="1:35" s="2" customFormat="1">
      <c r="A185" s="15"/>
      <c r="B185" s="37" t="s">
        <v>269</v>
      </c>
      <c r="C185" s="140">
        <f>C184*'Fee Breakdown'!$H$42</f>
        <v>1544657.4400000002</v>
      </c>
      <c r="D185" s="140">
        <f>D184*'Fee Breakdown'!$H$42</f>
        <v>1544657.4400000002</v>
      </c>
      <c r="E185" s="140">
        <f>E184*'Fee Breakdown'!$H$42</f>
        <v>1544657.4400000002</v>
      </c>
      <c r="F185" s="140">
        <f>F184*'Fee Breakdown'!$H$42</f>
        <v>1544657.4400000002</v>
      </c>
      <c r="G185" s="140">
        <f>G184*'Fee Breakdown'!$H$42</f>
        <v>1544657.4400000002</v>
      </c>
      <c r="H185" s="140">
        <f>SUM(C185:G185)</f>
        <v>7723287.2000000011</v>
      </c>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row>
    <row r="186" spans="1:35" s="8" customFormat="1">
      <c r="A186" s="15"/>
      <c r="B186" s="37"/>
      <c r="C186" s="64"/>
      <c r="D186" s="64"/>
      <c r="E186" s="64"/>
      <c r="F186" s="64"/>
      <c r="G186" s="64"/>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s="8" customFormat="1">
      <c r="A187" s="15"/>
      <c r="B187" s="33"/>
      <c r="C187" s="26"/>
      <c r="D187" s="26"/>
      <c r="E187" s="26"/>
      <c r="F187" s="26"/>
      <c r="G187" s="26"/>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s="8" customFormat="1">
      <c r="A188" s="15"/>
      <c r="B188" s="36" t="str">
        <f>B15</f>
        <v xml:space="preserve">Design Information - Asset Creation </v>
      </c>
      <c r="C188" s="66"/>
      <c r="D188" s="66"/>
      <c r="E188" s="66"/>
      <c r="F188" s="66"/>
      <c r="G188" s="66"/>
      <c r="H188" s="66"/>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s="2" customFormat="1">
      <c r="A189" s="7"/>
      <c r="B189" s="37" t="s">
        <v>24</v>
      </c>
      <c r="C189" s="27">
        <v>1359</v>
      </c>
      <c r="D189" s="27">
        <v>1359</v>
      </c>
      <c r="E189" s="27">
        <v>1359</v>
      </c>
      <c r="F189" s="27">
        <v>1359</v>
      </c>
      <c r="G189" s="27">
        <v>1359</v>
      </c>
      <c r="H189" s="27">
        <f>SUM(C189:G189)</f>
        <v>6795</v>
      </c>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s="2" customFormat="1">
      <c r="A190" s="15"/>
      <c r="B190" s="37" t="s">
        <v>269</v>
      </c>
      <c r="C190" s="140">
        <f>C189*'Fee Breakdown'!$H$52</f>
        <v>107007.93180000001</v>
      </c>
      <c r="D190" s="140">
        <f>D189*'Fee Breakdown'!$H$52</f>
        <v>107007.93180000001</v>
      </c>
      <c r="E190" s="140">
        <f>E189*'Fee Breakdown'!$H$52</f>
        <v>107007.93180000001</v>
      </c>
      <c r="F190" s="140">
        <f>F189*'Fee Breakdown'!$H$52</f>
        <v>107007.93180000001</v>
      </c>
      <c r="G190" s="140">
        <f>G189*'Fee Breakdown'!$H$52</f>
        <v>107007.93180000001</v>
      </c>
      <c r="H190" s="140">
        <f>SUM(C190:G190)</f>
        <v>535039.65899999999</v>
      </c>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s="8" customFormat="1">
      <c r="A191" s="15"/>
      <c r="B191" s="37"/>
      <c r="C191" s="64"/>
      <c r="D191" s="64"/>
      <c r="E191" s="64"/>
      <c r="F191" s="64"/>
      <c r="G191" s="64"/>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s="8" customFormat="1">
      <c r="A192" s="15"/>
      <c r="B192" s="33"/>
      <c r="C192" s="26"/>
      <c r="D192" s="26"/>
      <c r="E192" s="26"/>
      <c r="F192" s="26"/>
      <c r="G192" s="26"/>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s="8" customFormat="1">
      <c r="A193" s="15"/>
      <c r="B193" s="36" t="str">
        <f>B17</f>
        <v>Design Certification - General</v>
      </c>
      <c r="C193" s="66"/>
      <c r="D193" s="66"/>
      <c r="E193" s="66"/>
      <c r="F193" s="66"/>
      <c r="G193" s="66"/>
      <c r="H193" s="66"/>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s="2" customFormat="1">
      <c r="A194" s="7"/>
      <c r="B194" s="37" t="s">
        <v>24</v>
      </c>
      <c r="C194" s="34">
        <v>625</v>
      </c>
      <c r="D194" s="34">
        <v>625</v>
      </c>
      <c r="E194" s="34">
        <v>625</v>
      </c>
      <c r="F194" s="34">
        <v>625</v>
      </c>
      <c r="G194" s="34">
        <v>625</v>
      </c>
      <c r="H194" s="27">
        <f>SUM(C194:G194)</f>
        <v>3125</v>
      </c>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row>
    <row r="195" spans="1:35" s="2" customFormat="1">
      <c r="A195" s="15"/>
      <c r="B195" s="37" t="s">
        <v>269</v>
      </c>
      <c r="C195" s="140">
        <f>C194*'Fee Breakdown'!$H$60</f>
        <v>1158828.625</v>
      </c>
      <c r="D195" s="140">
        <f>D194*'Fee Breakdown'!$H$60</f>
        <v>1158828.625</v>
      </c>
      <c r="E195" s="140">
        <f>E194*'Fee Breakdown'!$H$60</f>
        <v>1158828.625</v>
      </c>
      <c r="F195" s="140">
        <f>F194*'Fee Breakdown'!$H$60</f>
        <v>1158828.625</v>
      </c>
      <c r="G195" s="140">
        <f>G194*'Fee Breakdown'!$H$60</f>
        <v>1158828.625</v>
      </c>
      <c r="H195" s="140">
        <f>SUM(C195:G195)</f>
        <v>5794143.125</v>
      </c>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row>
    <row r="196" spans="1:35" s="8" customFormat="1">
      <c r="A196" s="15"/>
      <c r="B196" s="37"/>
      <c r="C196" s="64"/>
      <c r="D196" s="64"/>
      <c r="E196" s="64"/>
      <c r="F196" s="64"/>
      <c r="G196" s="64"/>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s="8" customFormat="1">
      <c r="A197" s="15"/>
      <c r="B197" s="33"/>
      <c r="C197" s="26"/>
      <c r="D197" s="26"/>
      <c r="E197" s="26"/>
      <c r="F197" s="26"/>
      <c r="G197" s="26"/>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s="8" customFormat="1">
      <c r="A198" s="15"/>
      <c r="B198" s="36" t="str">
        <f>B18</f>
        <v>Design Certification - Other</v>
      </c>
      <c r="C198" s="66"/>
      <c r="D198" s="66"/>
      <c r="E198" s="66"/>
      <c r="F198" s="66"/>
      <c r="G198" s="66"/>
      <c r="H198" s="66"/>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s="2" customFormat="1">
      <c r="A199" s="7"/>
      <c r="B199" s="37" t="s">
        <v>24</v>
      </c>
      <c r="C199" s="34">
        <v>734</v>
      </c>
      <c r="D199" s="34">
        <v>734</v>
      </c>
      <c r="E199" s="34">
        <v>734</v>
      </c>
      <c r="F199" s="34">
        <v>734</v>
      </c>
      <c r="G199" s="34">
        <v>734</v>
      </c>
      <c r="H199" s="27">
        <f>SUM(C199:G199)</f>
        <v>3670</v>
      </c>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s="2" customFormat="1">
      <c r="A200" s="15"/>
      <c r="B200" s="37" t="s">
        <v>269</v>
      </c>
      <c r="C200" s="140">
        <f>'Fee Breakdown'!$H$68*C199</f>
        <v>2244757.702</v>
      </c>
      <c r="D200" s="140">
        <f>'Fee Breakdown'!$H$68*D199</f>
        <v>2244757.702</v>
      </c>
      <c r="E200" s="140">
        <f>'Fee Breakdown'!$H$68*E199</f>
        <v>2244757.702</v>
      </c>
      <c r="F200" s="140">
        <f>'Fee Breakdown'!$H$68*F199</f>
        <v>2244757.702</v>
      </c>
      <c r="G200" s="140">
        <f>'Fee Breakdown'!$H$68*G199</f>
        <v>2244757.702</v>
      </c>
      <c r="H200" s="140">
        <f>SUM(C200:G200)</f>
        <v>11223788.51</v>
      </c>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s="8" customFormat="1">
      <c r="A201" s="15"/>
      <c r="B201" s="37"/>
      <c r="C201" s="63"/>
      <c r="D201" s="63"/>
      <c r="E201" s="64"/>
      <c r="F201" s="64"/>
      <c r="G201" s="64"/>
      <c r="H201" s="64"/>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s="7" customFormat="1">
      <c r="B202" s="226" t="s">
        <v>311</v>
      </c>
      <c r="C202" s="227">
        <f>C165+C170+C175+C180+C185+C190+C195+C200</f>
        <v>7241145.5335999988</v>
      </c>
      <c r="D202" s="227">
        <f t="shared" ref="D202:H202" si="16">D165+D170+D175+D180+D185+D190+D195+D200</f>
        <v>7241145.5335999988</v>
      </c>
      <c r="E202" s="227">
        <f t="shared" si="16"/>
        <v>7241145.5335999988</v>
      </c>
      <c r="F202" s="227">
        <f t="shared" si="16"/>
        <v>7241145.5335999988</v>
      </c>
      <c r="G202" s="227">
        <f t="shared" si="16"/>
        <v>7241145.5335999988</v>
      </c>
      <c r="H202" s="227">
        <f t="shared" si="16"/>
        <v>36205727.667999998</v>
      </c>
    </row>
    <row r="203" spans="1:35" s="7" customFormat="1">
      <c r="B203" s="100" t="s">
        <v>14</v>
      </c>
      <c r="C203" s="100"/>
      <c r="D203" s="100"/>
      <c r="E203" s="100"/>
      <c r="F203" s="100"/>
      <c r="G203" s="100"/>
      <c r="H203" s="100"/>
    </row>
    <row r="204" spans="1:35" s="2" customFormat="1">
      <c r="A204" s="7"/>
      <c r="B204" s="99" t="s">
        <v>120</v>
      </c>
      <c r="C204" s="13"/>
      <c r="D204" s="13"/>
      <c r="E204" s="13"/>
      <c r="F204" s="13"/>
      <c r="G204" s="13"/>
      <c r="H204" s="13"/>
      <c r="I204" s="149"/>
      <c r="J204" s="149"/>
      <c r="K204" s="149"/>
      <c r="L204" s="149"/>
      <c r="M204" s="149"/>
      <c r="N204" s="7"/>
      <c r="O204" s="7"/>
      <c r="P204" s="7"/>
      <c r="Q204" s="7"/>
      <c r="R204" s="7"/>
      <c r="S204" s="7"/>
      <c r="T204" s="7"/>
      <c r="U204" s="7"/>
      <c r="V204" s="7"/>
      <c r="W204" s="7"/>
      <c r="X204" s="7"/>
      <c r="Y204" s="7"/>
      <c r="Z204" s="7"/>
      <c r="AA204" s="7"/>
      <c r="AB204" s="7"/>
      <c r="AC204" s="7"/>
      <c r="AD204" s="7"/>
      <c r="AE204" s="7"/>
      <c r="AF204" s="7"/>
      <c r="AG204" s="7"/>
      <c r="AH204" s="7"/>
      <c r="AI204" s="7"/>
    </row>
    <row r="205" spans="1:35" s="2" customFormat="1">
      <c r="A205" s="7"/>
      <c r="B205" s="30"/>
      <c r="C205" s="13"/>
      <c r="D205" s="13"/>
      <c r="E205" s="13"/>
      <c r="F205" s="13"/>
      <c r="G205" s="13"/>
      <c r="H205" s="13"/>
      <c r="I205" s="149"/>
      <c r="J205" s="149"/>
      <c r="K205" s="149"/>
      <c r="L205" s="149"/>
      <c r="M205" s="149"/>
      <c r="N205" s="7"/>
      <c r="O205" s="7"/>
      <c r="P205" s="7"/>
      <c r="Q205" s="7"/>
      <c r="R205" s="7"/>
      <c r="S205" s="7"/>
      <c r="T205" s="7"/>
      <c r="U205" s="7"/>
      <c r="V205" s="7"/>
      <c r="W205" s="7"/>
      <c r="X205" s="7"/>
      <c r="Y205" s="7"/>
      <c r="Z205" s="7"/>
      <c r="AA205" s="7"/>
      <c r="AB205" s="7"/>
      <c r="AC205" s="7"/>
      <c r="AD205" s="7"/>
      <c r="AE205" s="7"/>
      <c r="AF205" s="7"/>
      <c r="AG205" s="7"/>
      <c r="AH205" s="7"/>
      <c r="AI205" s="7"/>
    </row>
    <row r="206" spans="1:35" s="2" customFormat="1">
      <c r="A206" s="7"/>
      <c r="B206" s="30"/>
      <c r="C206" s="13"/>
      <c r="D206" s="13"/>
      <c r="E206" s="13"/>
      <c r="F206" s="13"/>
      <c r="G206" s="13"/>
      <c r="H206" s="13"/>
      <c r="I206" s="149"/>
      <c r="J206" s="149"/>
      <c r="K206" s="149"/>
      <c r="L206" s="149"/>
      <c r="M206" s="149"/>
      <c r="N206" s="7"/>
      <c r="O206" s="7"/>
      <c r="P206" s="7"/>
      <c r="Q206" s="7"/>
      <c r="R206" s="7"/>
      <c r="S206" s="7"/>
      <c r="T206" s="7"/>
      <c r="U206" s="7"/>
      <c r="V206" s="7"/>
      <c r="W206" s="7"/>
      <c r="X206" s="7"/>
      <c r="Y206" s="7"/>
      <c r="Z206" s="7"/>
      <c r="AA206" s="7"/>
      <c r="AB206" s="7"/>
      <c r="AC206" s="7"/>
      <c r="AD206" s="7"/>
      <c r="AE206" s="7"/>
      <c r="AF206" s="7"/>
      <c r="AG206" s="7"/>
      <c r="AH206" s="7"/>
      <c r="AI206" s="7"/>
    </row>
    <row r="207" spans="1:35" s="7" customFormat="1"/>
    <row r="208" spans="1:35" s="7" customFormat="1">
      <c r="E208" s="21"/>
      <c r="F208" s="21"/>
      <c r="G208" s="21"/>
      <c r="H208" s="21"/>
      <c r="I208" s="21"/>
      <c r="J208" s="21"/>
      <c r="K208" s="21"/>
      <c r="L208" s="21"/>
    </row>
    <row r="209" spans="1:35" s="8" customFormat="1">
      <c r="A209" s="15"/>
      <c r="B209" s="1" t="s">
        <v>313</v>
      </c>
      <c r="C209" s="1"/>
      <c r="D209" s="1"/>
      <c r="E209" s="1"/>
      <c r="F209" s="4"/>
      <c r="G209" s="4"/>
      <c r="H209" s="4"/>
      <c r="I209" s="21"/>
      <c r="J209" s="21"/>
      <c r="K209" s="21"/>
      <c r="L209" s="21"/>
      <c r="M209" s="16"/>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s="15" customFormat="1">
      <c r="B210" s="42"/>
    </row>
    <row r="211" spans="1:35" s="8" customFormat="1">
      <c r="A211" s="15"/>
      <c r="B211" s="3" t="s">
        <v>5</v>
      </c>
      <c r="C211" s="6" t="s">
        <v>10</v>
      </c>
      <c r="D211" s="32" t="s">
        <v>19</v>
      </c>
      <c r="E211" s="32" t="s">
        <v>20</v>
      </c>
      <c r="F211" s="32" t="s">
        <v>21</v>
      </c>
      <c r="G211" s="32" t="s">
        <v>22</v>
      </c>
      <c r="H211" s="32" t="s">
        <v>23</v>
      </c>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s="8" customFormat="1">
      <c r="A212" s="15"/>
      <c r="B212" s="8" t="s">
        <v>11</v>
      </c>
      <c r="C212" s="69">
        <f>'Input Data'!G13</f>
        <v>1</v>
      </c>
      <c r="D212" s="69">
        <f>'Input Data'!H13</f>
        <v>1.0276240678492865</v>
      </c>
      <c r="E212" s="69">
        <f>'Input Data'!I13</f>
        <v>1.0592497813772299</v>
      </c>
      <c r="F212" s="69">
        <f>'Input Data'!J13</f>
        <v>1.0963162030397382</v>
      </c>
      <c r="G212" s="69">
        <f>'Input Data'!K13</f>
        <v>1.1373288908332129</v>
      </c>
      <c r="H212" s="69">
        <f>'Input Data'!L13</f>
        <v>1.1781674433570202</v>
      </c>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s="8" customFormat="1">
      <c r="A213" s="15"/>
      <c r="B213" s="8" t="s">
        <v>12</v>
      </c>
      <c r="C213" s="69">
        <f>'Input Data'!G14</f>
        <v>1</v>
      </c>
      <c r="D213" s="69">
        <f>'Input Data'!H14</f>
        <v>1.0242487465753967</v>
      </c>
      <c r="E213" s="69">
        <f>'Input Data'!I14</f>
        <v>1.0490854948612711</v>
      </c>
      <c r="F213" s="69">
        <f>'Input Data'!J14</f>
        <v>1.0745245031620867</v>
      </c>
      <c r="G213" s="69">
        <f>'Input Data'!K14</f>
        <v>1.1005803755283181</v>
      </c>
      <c r="H213" s="69">
        <f>'Input Data'!L14</f>
        <v>1.1272680701403592</v>
      </c>
      <c r="I213" s="15"/>
      <c r="J213" s="18"/>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s="8" customFormat="1">
      <c r="A214" s="15"/>
      <c r="B214" s="8" t="s">
        <v>13</v>
      </c>
      <c r="C214" s="69">
        <f>'Input Data'!G15</f>
        <v>1</v>
      </c>
      <c r="D214" s="69">
        <f>'Input Data'!H15</f>
        <v>1.0032954116714083</v>
      </c>
      <c r="E214" s="69">
        <f>'Input Data'!I15</f>
        <v>1.0096887113259563</v>
      </c>
      <c r="F214" s="69">
        <f>'Input Data'!J15</f>
        <v>1.0202803191677094</v>
      </c>
      <c r="G214" s="69">
        <f>'Input Data'!K15</f>
        <v>1.0333901240854437</v>
      </c>
      <c r="H214" s="69">
        <f>'Input Data'!L15</f>
        <v>1.0451528563301924</v>
      </c>
      <c r="I214" s="15"/>
      <c r="J214" s="18"/>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s="15" customFormat="1">
      <c r="E215" s="18"/>
      <c r="F215" s="18"/>
      <c r="G215" s="18"/>
      <c r="H215" s="18"/>
      <c r="I215" s="18"/>
      <c r="J215" s="18"/>
      <c r="K215" s="18"/>
      <c r="L215" s="18"/>
      <c r="M215" s="18"/>
      <c r="N215" s="18"/>
      <c r="O215" s="18"/>
    </row>
    <row r="216" spans="1:35" s="7" customFormat="1">
      <c r="B216" s="1" t="s">
        <v>125</v>
      </c>
      <c r="C216" s="1"/>
      <c r="D216" s="1"/>
      <c r="E216" s="1"/>
      <c r="F216" s="4"/>
      <c r="G216" s="4"/>
      <c r="H216" s="4"/>
    </row>
    <row r="217" spans="1:35">
      <c r="A217" s="143"/>
      <c r="B217" s="7"/>
      <c r="C217" s="7"/>
      <c r="D217" s="7"/>
      <c r="E217" s="7"/>
      <c r="F217" s="7"/>
      <c r="G217" s="7"/>
      <c r="H217" s="7"/>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row>
    <row r="218" spans="1:35">
      <c r="A218" s="143"/>
      <c r="B218" s="3" t="s">
        <v>5</v>
      </c>
      <c r="C218" s="6" t="s">
        <v>126</v>
      </c>
      <c r="D218" s="32" t="s">
        <v>127</v>
      </c>
      <c r="E218" s="6" t="s">
        <v>128</v>
      </c>
      <c r="F218" s="32" t="s">
        <v>129</v>
      </c>
      <c r="G218" s="32" t="s">
        <v>130</v>
      </c>
      <c r="H218" s="32" t="s">
        <v>131</v>
      </c>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row>
    <row r="219" spans="1:35">
      <c r="A219" s="143"/>
      <c r="B219" s="8" t="s">
        <v>132</v>
      </c>
      <c r="C219" s="109"/>
      <c r="D219" s="109">
        <v>1</v>
      </c>
      <c r="E219" s="109">
        <f>D219*(1+E221)*(1-E220)</f>
        <v>1.0353329951690822</v>
      </c>
      <c r="F219" s="109">
        <f t="shared" ref="F219:G219" si="17">E219*(1+F221)*(1-F220)</f>
        <v>1.0621947743913041</v>
      </c>
      <c r="G219" s="109">
        <f t="shared" si="17"/>
        <v>1.0876998293290692</v>
      </c>
      <c r="H219" s="109">
        <f>G219*(1+H222)*(1-H220)</f>
        <v>1.1205581534732707</v>
      </c>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row>
    <row r="220" spans="1:35">
      <c r="A220" s="143"/>
      <c r="B220" s="8" t="s">
        <v>133</v>
      </c>
      <c r="C220" s="109"/>
      <c r="D220" s="109"/>
      <c r="E220" s="109">
        <f>-'Input Data'!D19</f>
        <v>-1.0200000000000001E-2</v>
      </c>
      <c r="F220" s="109">
        <f>-'Input Data'!E19</f>
        <v>-1.0699999999999999E-2</v>
      </c>
      <c r="G220" s="109">
        <f>-'Input Data'!F19</f>
        <v>-1.11E-2</v>
      </c>
      <c r="H220" s="109">
        <f>-'Input Data'!G19</f>
        <v>-1.0999999999999999E-2</v>
      </c>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row>
    <row r="221" spans="1:35">
      <c r="A221" s="143"/>
      <c r="B221" s="8" t="s">
        <v>134</v>
      </c>
      <c r="C221" s="109">
        <v>1.76278015613196E-2</v>
      </c>
      <c r="D221" s="109">
        <f>'Input Data'!C18</f>
        <v>2.4498886414253906E-2</v>
      </c>
      <c r="E221" s="109">
        <f>'Input Data'!D18</f>
        <v>2.4879227053140163E-2</v>
      </c>
      <c r="F221" s="109">
        <f>'Input Data'!E18</f>
        <v>1.5083667216591934E-2</v>
      </c>
      <c r="G221" s="109">
        <f>'Input Data'!F18</f>
        <v>1.2769909449732886E-2</v>
      </c>
      <c r="H221" s="69"/>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row>
    <row r="222" spans="1:35">
      <c r="A222" s="143"/>
      <c r="B222" s="8" t="s">
        <v>135</v>
      </c>
      <c r="C222" s="109"/>
      <c r="D222" s="109"/>
      <c r="E222" s="109"/>
      <c r="F222" s="109"/>
      <c r="G222" s="69"/>
      <c r="H222" s="69">
        <f>'Input Data'!G18</f>
        <v>1.9E-2</v>
      </c>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row>
    <row r="223" spans="1:35">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row>
    <row r="224" spans="1:35">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row>
    <row r="225" spans="1:35">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row>
    <row r="226" spans="1:35">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row>
    <row r="227" spans="1:35">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row>
    <row r="228" spans="1:35" hidden="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row>
    <row r="229" spans="1:35" hidden="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row>
    <row r="230" spans="1:35" hidden="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row>
    <row r="231" spans="1:35" hidden="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row>
    <row r="232" spans="1:35" hidden="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row>
    <row r="233" spans="1:35" hidden="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row>
    <row r="234" spans="1:35" hidden="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row>
    <row r="235" spans="1:35" hidden="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row>
    <row r="236" spans="1:35" hidden="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row>
    <row r="237" spans="1:35" hidden="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row>
    <row r="238" spans="1:35" hidden="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row>
    <row r="239" spans="1:35" hidden="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row>
    <row r="240" spans="1:35" hidden="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row>
    <row r="241" spans="1:35" hidden="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row>
    <row r="242" spans="1:35" hidden="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row>
    <row r="243" spans="1:35" hidden="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row>
    <row r="244" spans="1:35" hidden="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row>
    <row r="245" spans="1:35" hidden="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row>
    <row r="246" spans="1:35" hidden="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row>
    <row r="247" spans="1:35" hidden="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row>
    <row r="248" spans="1:35" hidden="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row>
    <row r="249" spans="1:35" hidden="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row>
    <row r="250" spans="1:35" hidden="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row>
    <row r="251" spans="1:35" hidden="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row>
    <row r="252" spans="1:35" hidden="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row>
    <row r="253" spans="1:35" hidden="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row>
    <row r="254" spans="1:35" hidden="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c r="AH254" s="143"/>
      <c r="AI254" s="143"/>
    </row>
    <row r="255" spans="1:35" hidden="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row>
    <row r="256" spans="1:35" hidden="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row>
    <row r="257" spans="1:35" hidden="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row>
    <row r="258" spans="1:35" hidden="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row>
    <row r="259" spans="1:35" hidden="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row>
    <row r="260" spans="1:35" hidden="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row>
    <row r="261" spans="1:35" hidden="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row>
    <row r="262" spans="1:35" hidden="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row>
    <row r="263" spans="1:35" hidden="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row>
    <row r="264" spans="1:35" hidden="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row>
    <row r="265" spans="1:35" hidden="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row>
    <row r="266" spans="1:35" hidden="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row>
    <row r="267" spans="1:35" hidden="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row>
    <row r="268" spans="1:35" hidden="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row>
    <row r="269" spans="1:35" hidden="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row>
    <row r="270" spans="1:35" hidden="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row>
    <row r="271" spans="1:35" hidden="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row>
    <row r="272" spans="1:35" hidden="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row>
    <row r="273" spans="1:35" hidden="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row>
    <row r="274" spans="1:35" hidden="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row>
    <row r="275" spans="1:35" hidden="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row>
    <row r="276" spans="1:35" hidden="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row>
    <row r="277" spans="1:35" hidden="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row>
    <row r="278" spans="1:35" hidden="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row>
    <row r="279" spans="1:35" hidden="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row>
    <row r="280" spans="1:35" hidden="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c r="AG280" s="143"/>
      <c r="AH280" s="143"/>
      <c r="AI280" s="143"/>
    </row>
    <row r="281" spans="1:35" hidden="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row>
    <row r="282" spans="1:35" hidden="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row>
    <row r="283" spans="1:35" hidden="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row>
    <row r="284" spans="1:35" hidden="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c r="AG284" s="143"/>
      <c r="AH284" s="143"/>
      <c r="AI284" s="143"/>
    </row>
    <row r="285" spans="1:35" hidden="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row>
    <row r="286" spans="1:35" hidden="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row>
    <row r="287" spans="1:35" hidden="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row>
    <row r="288" spans="1:35" hidden="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row>
    <row r="289" spans="1:35" hidden="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row>
    <row r="290" spans="1:35" hidden="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row>
    <row r="291" spans="1:35" hidden="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row>
    <row r="292" spans="1:35" hidden="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row>
    <row r="293" spans="1:35" hidden="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row>
    <row r="294" spans="1:35" hidden="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row>
    <row r="295" spans="1:35" hidden="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row>
    <row r="296" spans="1:35" hidden="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row>
    <row r="297" spans="1:35" hidden="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row>
    <row r="298" spans="1:35" hidden="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row>
    <row r="299" spans="1:35" hidden="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row>
    <row r="300" spans="1:35" hidden="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row>
    <row r="301" spans="1:35" hidden="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row>
    <row r="302" spans="1:35" hidden="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row>
    <row r="303" spans="1:35" hidden="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row>
    <row r="304" spans="1:35" hidden="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row>
    <row r="305" spans="1:35" hidden="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row>
    <row r="306" spans="1:35" hidden="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row>
    <row r="307" spans="1:35" hidden="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row>
    <row r="308" spans="1:35" hidden="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row>
    <row r="309" spans="1:35" hidden="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row>
    <row r="310" spans="1:35" hidden="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c r="AG310" s="143"/>
      <c r="AH310" s="143"/>
      <c r="AI310" s="143"/>
    </row>
    <row r="311" spans="1:35" hidden="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row>
    <row r="312" spans="1:35" hidden="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row>
    <row r="313" spans="1:35" hidden="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143"/>
      <c r="AI313" s="143"/>
    </row>
    <row r="314" spans="1:35" hidden="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143"/>
      <c r="AI314" s="143"/>
    </row>
    <row r="315" spans="1:35" hidden="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row>
    <row r="316" spans="1:35" hidden="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row>
    <row r="317" spans="1:35" hidden="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row>
    <row r="318" spans="1:35" hidden="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row>
    <row r="319" spans="1:35" hidden="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row>
    <row r="320" spans="1:35" hidden="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row>
    <row r="321" spans="1:35" hidden="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row>
    <row r="322" spans="1:35" hidden="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row>
    <row r="323" spans="1:35" hidden="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row>
    <row r="324" spans="1:35" hidden="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row>
    <row r="325" spans="1:35" hidden="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c r="AG325" s="143"/>
      <c r="AH325" s="143"/>
      <c r="AI325" s="143"/>
    </row>
    <row r="326" spans="1:35" hidden="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c r="AH326" s="143"/>
      <c r="AI326" s="143"/>
    </row>
    <row r="327" spans="1:35" hidden="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row>
    <row r="328" spans="1:35" hidden="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row>
    <row r="329" spans="1:35" hidden="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row>
    <row r="330" spans="1:35" hidden="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row>
    <row r="331" spans="1:35" hidden="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row>
    <row r="332" spans="1:35" hidden="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row>
    <row r="333" spans="1:35" hidden="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row>
    <row r="334" spans="1:35" hidden="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row>
    <row r="335" spans="1:35" hidden="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row>
    <row r="336" spans="1:35" hidden="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row>
    <row r="337" spans="1:35" hidden="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row>
    <row r="338" spans="1:35" hidden="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row>
    <row r="339" spans="1:35" hidden="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row>
    <row r="340" spans="1:35" hidden="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row>
    <row r="341" spans="1:35" hidden="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row>
    <row r="342" spans="1:35" hidden="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row>
    <row r="343" spans="1:35" hidden="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row>
    <row r="344" spans="1:35" hidden="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row>
    <row r="345" spans="1:35" hidden="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row>
    <row r="346" spans="1:35" hidden="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row>
    <row r="347" spans="1:35" hidden="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row>
    <row r="348" spans="1:35" hidden="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row>
    <row r="349" spans="1:35" hidden="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row>
    <row r="350" spans="1:35" hidden="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row>
    <row r="351" spans="1:35" hidden="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row>
    <row r="352" spans="1:35" hidden="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row>
    <row r="353" spans="9:35" hidden="1">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row>
    <row r="354" spans="9:35" hidden="1">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row>
    <row r="355" spans="9:35" hidden="1">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row>
    <row r="356" spans="9:35" hidden="1">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row>
    <row r="357" spans="9:35" hidden="1">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row>
    <row r="358" spans="9:35" hidden="1">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row>
    <row r="359" spans="9:35" hidden="1">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row>
    <row r="360" spans="9:35" hidden="1">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row>
    <row r="361" spans="9:35" hidden="1">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row>
    <row r="362" spans="9:35" hidden="1">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row>
    <row r="363" spans="9:35" hidden="1">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row>
    <row r="364" spans="9:35" hidden="1">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row>
    <row r="365" spans="9:35" hidden="1">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row>
    <row r="366" spans="9:35" hidden="1">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row>
    <row r="367" spans="9:35" hidden="1">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row>
    <row r="368" spans="9:35" hidden="1">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row>
    <row r="369" spans="9:35" hidden="1">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row>
    <row r="370" spans="9:35" hidden="1">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row>
    <row r="371" spans="9:35" hidden="1">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row>
    <row r="372" spans="9:35" hidden="1">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row>
    <row r="373" spans="9:35" hidden="1">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row>
    <row r="374" spans="9:35" hidden="1">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row>
    <row r="375" spans="9:35" hidden="1">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row>
    <row r="376" spans="9:35" hidden="1">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row>
    <row r="377" spans="9:35" hidden="1">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row>
    <row r="378" spans="9:35" hidden="1">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row>
    <row r="379" spans="9:35" hidden="1">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row>
    <row r="380" spans="9:35" hidden="1">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row>
  </sheetData>
  <mergeCells count="18">
    <mergeCell ref="F4:G4"/>
    <mergeCell ref="B87:G87"/>
    <mergeCell ref="B92:G92"/>
    <mergeCell ref="B13:B14"/>
    <mergeCell ref="C13:C14"/>
    <mergeCell ref="B18:B19"/>
    <mergeCell ref="C18:C19"/>
    <mergeCell ref="B15:B16"/>
    <mergeCell ref="C50:C52"/>
    <mergeCell ref="B50:B52"/>
    <mergeCell ref="C71:C72"/>
    <mergeCell ref="C82:C83"/>
    <mergeCell ref="C80:C81"/>
    <mergeCell ref="B71:B72"/>
    <mergeCell ref="B80:B81"/>
    <mergeCell ref="E6:I6"/>
    <mergeCell ref="E22:H22"/>
    <mergeCell ref="C96:G9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04"/>
  <sheetViews>
    <sheetView workbookViewId="0"/>
  </sheetViews>
  <sheetFormatPr defaultColWidth="0" defaultRowHeight="15" zeroHeight="1"/>
  <cols>
    <col min="1" max="1" width="2.42578125" style="143" customWidth="1"/>
    <col min="2" max="2" width="2.42578125" style="38" customWidth="1"/>
    <col min="3" max="3" width="10.140625" style="38" customWidth="1"/>
    <col min="4" max="9" width="13.140625" style="38" customWidth="1"/>
    <col min="10" max="10" width="9.140625" style="38" customWidth="1"/>
    <col min="11" max="11" width="14.7109375" style="38" customWidth="1"/>
    <col min="12" max="12" width="2.85546875" style="145" customWidth="1"/>
    <col min="13" max="14" width="9.140625" style="143" customWidth="1"/>
    <col min="15" max="43" width="0" style="143" hidden="1" customWidth="1"/>
    <col min="44" max="16384" width="9.140625" hidden="1"/>
  </cols>
  <sheetData>
    <row r="1" spans="1:43" s="143" customFormat="1">
      <c r="B1" s="145"/>
      <c r="C1" s="145"/>
      <c r="D1" s="145"/>
      <c r="E1" s="145"/>
      <c r="F1" s="145"/>
      <c r="G1" s="145"/>
      <c r="H1" s="145"/>
      <c r="I1" s="145"/>
      <c r="J1" s="145"/>
      <c r="K1" s="145"/>
      <c r="L1" s="145"/>
    </row>
    <row r="2" spans="1:43" s="39" customFormat="1" ht="21" customHeight="1">
      <c r="A2" s="142"/>
      <c r="B2" s="28" t="s">
        <v>25</v>
      </c>
      <c r="C2" s="28"/>
      <c r="D2" s="28"/>
      <c r="E2" s="28"/>
      <c r="F2" s="28"/>
      <c r="G2" s="28"/>
      <c r="H2" s="28"/>
      <c r="I2" s="28"/>
      <c r="J2" s="28"/>
      <c r="K2" s="28"/>
      <c r="L2" s="146"/>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row>
    <row r="3" spans="1:43">
      <c r="B3" s="5" t="s">
        <v>0</v>
      </c>
      <c r="C3" s="5"/>
      <c r="D3" s="40" t="str">
        <f>'AER Summary'!C3</f>
        <v>Design Related Services</v>
      </c>
      <c r="E3" s="22"/>
      <c r="F3" s="22"/>
      <c r="G3" s="22"/>
      <c r="H3" s="22"/>
      <c r="I3" s="22"/>
      <c r="J3" s="22"/>
      <c r="K3" s="22"/>
      <c r="M3" s="147"/>
    </row>
    <row r="4" spans="1:43" s="143" customFormat="1">
      <c r="B4" s="147"/>
    </row>
    <row r="5" spans="1:43">
      <c r="B5" s="48" t="s">
        <v>70</v>
      </c>
      <c r="C5" s="48"/>
      <c r="D5" s="48"/>
      <c r="E5" s="48"/>
      <c r="F5" s="48"/>
      <c r="G5" s="48"/>
      <c r="H5" s="48"/>
      <c r="I5" s="48"/>
      <c r="J5" s="48"/>
      <c r="K5" s="48"/>
    </row>
    <row r="6" spans="1:43" ht="36.6" customHeight="1">
      <c r="B6" s="249" t="s">
        <v>71</v>
      </c>
      <c r="C6" s="249"/>
      <c r="D6" s="249"/>
      <c r="E6" s="249"/>
      <c r="F6" s="249"/>
      <c r="G6" s="249"/>
      <c r="H6" s="249"/>
      <c r="I6" s="249"/>
      <c r="J6" s="249"/>
      <c r="K6" s="249"/>
    </row>
    <row r="7" spans="1:43" s="143" customFormat="1">
      <c r="B7" s="147"/>
    </row>
    <row r="8" spans="1:43">
      <c r="B8" s="248" t="s">
        <v>74</v>
      </c>
      <c r="C8" s="248"/>
      <c r="D8" s="248"/>
      <c r="E8" s="248"/>
      <c r="F8" s="248"/>
      <c r="G8" s="248"/>
      <c r="H8" s="248"/>
      <c r="I8" s="248"/>
      <c r="J8" s="248"/>
      <c r="K8" s="248"/>
    </row>
    <row r="9" spans="1:43" ht="89.25" customHeight="1">
      <c r="B9" s="250" t="str">
        <f>'AER Summary'!B87:G87</f>
        <v xml:space="preserve">Activities includes:
• provision of design information, design rechecking services in relation to connection and relocation works provided contestably
• work of an administrative nature relating to work performed by Level 1 and Level 3 ASPs, including processing work
• the provision of engineering consulting (related to the shared distribution network). 
</v>
      </c>
      <c r="C9" s="250"/>
      <c r="D9" s="250"/>
      <c r="E9" s="250"/>
      <c r="F9" s="250"/>
      <c r="G9" s="250"/>
      <c r="H9" s="250"/>
      <c r="I9" s="250"/>
      <c r="J9" s="250"/>
      <c r="K9" s="250"/>
    </row>
    <row r="10" spans="1:43" s="143" customFormat="1">
      <c r="B10" s="145"/>
      <c r="C10" s="145"/>
      <c r="D10" s="145"/>
      <c r="E10" s="145"/>
      <c r="F10" s="145"/>
      <c r="G10" s="145"/>
      <c r="H10" s="145"/>
      <c r="I10" s="145"/>
      <c r="J10" s="145"/>
      <c r="K10" s="145"/>
      <c r="L10" s="145"/>
    </row>
    <row r="11" spans="1:43">
      <c r="B11" s="248" t="s">
        <v>69</v>
      </c>
      <c r="C11" s="248"/>
      <c r="D11" s="248"/>
      <c r="E11" s="248"/>
      <c r="F11" s="248"/>
      <c r="G11" s="248"/>
      <c r="H11" s="248"/>
      <c r="I11" s="248"/>
      <c r="J11" s="248"/>
      <c r="K11" s="248"/>
    </row>
    <row r="12" spans="1:43" ht="14.45" customHeight="1">
      <c r="B12" s="252" t="s">
        <v>75</v>
      </c>
      <c r="C12" s="253"/>
      <c r="D12" s="253"/>
      <c r="E12" s="253"/>
      <c r="F12" s="253"/>
      <c r="G12" s="253"/>
      <c r="H12" s="253"/>
      <c r="I12" s="253"/>
      <c r="J12" s="253"/>
      <c r="K12" s="253"/>
      <c r="M12" s="148"/>
    </row>
    <row r="13" spans="1:43" ht="409.5" customHeight="1">
      <c r="B13" s="250" t="s">
        <v>308</v>
      </c>
      <c r="C13" s="250"/>
      <c r="D13" s="250"/>
      <c r="E13" s="250"/>
      <c r="F13" s="250"/>
      <c r="G13" s="250"/>
      <c r="H13" s="250"/>
      <c r="I13" s="250"/>
      <c r="J13" s="250"/>
      <c r="K13" s="250"/>
      <c r="M13" s="148"/>
    </row>
    <row r="14" spans="1:43">
      <c r="B14" s="101"/>
      <c r="C14" s="101"/>
      <c r="D14" s="101"/>
      <c r="E14" s="101"/>
      <c r="F14" s="101"/>
      <c r="G14" s="101"/>
      <c r="H14" s="101"/>
      <c r="I14" s="101"/>
      <c r="J14" s="101"/>
      <c r="K14" s="101"/>
    </row>
    <row r="15" spans="1:43" ht="14.45" customHeight="1">
      <c r="B15" s="102"/>
      <c r="C15" s="102"/>
      <c r="D15" s="102"/>
      <c r="E15" s="102"/>
      <c r="F15" s="102"/>
      <c r="G15" s="102"/>
      <c r="H15" s="102"/>
      <c r="I15" s="102"/>
      <c r="J15" s="102"/>
      <c r="K15" s="102"/>
      <c r="M15" s="148"/>
    </row>
    <row r="16" spans="1:43" ht="14.45" customHeight="1">
      <c r="B16" s="252" t="s">
        <v>62</v>
      </c>
      <c r="C16" s="253"/>
      <c r="D16" s="253"/>
      <c r="E16" s="253"/>
      <c r="F16" s="253"/>
      <c r="G16" s="253"/>
      <c r="H16" s="253"/>
      <c r="I16" s="253"/>
      <c r="J16" s="253"/>
      <c r="K16" s="253"/>
      <c r="M16" s="148"/>
    </row>
    <row r="17" spans="2:25" ht="75.75" customHeight="1">
      <c r="B17" s="250" t="s">
        <v>119</v>
      </c>
      <c r="C17" s="250"/>
      <c r="D17" s="250"/>
      <c r="E17" s="250"/>
      <c r="F17" s="250"/>
      <c r="G17" s="250"/>
      <c r="H17" s="250"/>
      <c r="I17" s="250"/>
      <c r="J17" s="250"/>
      <c r="K17" s="250"/>
      <c r="M17" s="148"/>
    </row>
    <row r="18" spans="2:25" s="143" customFormat="1">
      <c r="B18" s="145"/>
      <c r="C18" s="145"/>
      <c r="D18" s="145"/>
      <c r="E18" s="145"/>
      <c r="F18" s="145"/>
      <c r="G18" s="145"/>
      <c r="H18" s="145"/>
      <c r="I18" s="145"/>
      <c r="J18" s="145"/>
      <c r="K18" s="145"/>
      <c r="L18" s="145"/>
    </row>
    <row r="19" spans="2:25" ht="14.45" customHeight="1">
      <c r="B19" s="252" t="s">
        <v>76</v>
      </c>
      <c r="C19" s="253"/>
      <c r="D19" s="253"/>
      <c r="E19" s="253"/>
      <c r="F19" s="253"/>
      <c r="G19" s="253"/>
      <c r="H19" s="253"/>
      <c r="I19" s="253"/>
      <c r="J19" s="253"/>
      <c r="K19" s="253"/>
      <c r="M19" s="148"/>
    </row>
    <row r="20" spans="2:25" ht="92.25" customHeight="1">
      <c r="B20" s="250" t="s">
        <v>309</v>
      </c>
      <c r="C20" s="250"/>
      <c r="D20" s="250"/>
      <c r="E20" s="250"/>
      <c r="F20" s="250"/>
      <c r="G20" s="250"/>
      <c r="H20" s="250"/>
      <c r="I20" s="250"/>
      <c r="J20" s="250"/>
      <c r="K20" s="250"/>
      <c r="M20" s="148"/>
    </row>
    <row r="21" spans="2:25" s="143" customFormat="1">
      <c r="B21" s="145"/>
      <c r="C21" s="145"/>
      <c r="D21" s="145"/>
      <c r="E21" s="145"/>
      <c r="F21" s="145"/>
      <c r="G21" s="145"/>
      <c r="H21" s="145"/>
      <c r="I21" s="145"/>
      <c r="J21" s="145"/>
      <c r="K21" s="145"/>
      <c r="L21" s="145"/>
    </row>
    <row r="22" spans="2:25" ht="14.45" customHeight="1">
      <c r="B22" s="252" t="s">
        <v>77</v>
      </c>
      <c r="C22" s="253"/>
      <c r="D22" s="253"/>
      <c r="E22" s="253"/>
      <c r="F22" s="253"/>
      <c r="G22" s="253"/>
      <c r="H22" s="253"/>
      <c r="I22" s="253"/>
      <c r="J22" s="253"/>
      <c r="K22" s="253"/>
      <c r="M22" s="148"/>
    </row>
    <row r="23" spans="2:25" ht="250.5" customHeight="1">
      <c r="B23" s="250" t="s">
        <v>310</v>
      </c>
      <c r="C23" s="250"/>
      <c r="D23" s="250"/>
      <c r="E23" s="250"/>
      <c r="F23" s="250"/>
      <c r="G23" s="250"/>
      <c r="H23" s="250"/>
      <c r="I23" s="250"/>
      <c r="J23" s="250"/>
      <c r="K23" s="250"/>
      <c r="M23" s="148"/>
    </row>
    <row r="24" spans="2:25" s="143" customFormat="1">
      <c r="B24" s="145"/>
      <c r="C24" s="145"/>
      <c r="D24" s="145"/>
      <c r="E24" s="145"/>
      <c r="F24" s="145"/>
      <c r="G24" s="145"/>
      <c r="H24" s="145"/>
      <c r="I24" s="145"/>
      <c r="J24" s="145"/>
      <c r="K24" s="145"/>
      <c r="L24" s="145"/>
    </row>
    <row r="25" spans="2:25" s="7" customFormat="1">
      <c r="B25" s="41" t="s">
        <v>14</v>
      </c>
      <c r="C25" s="41"/>
      <c r="D25" s="41"/>
      <c r="E25" s="41"/>
      <c r="F25" s="41"/>
      <c r="G25" s="41"/>
      <c r="H25" s="41"/>
      <c r="I25" s="41"/>
      <c r="J25" s="41"/>
      <c r="K25" s="41"/>
      <c r="L25" s="145"/>
      <c r="M25" s="143"/>
      <c r="N25" s="143"/>
    </row>
    <row r="26" spans="2:25" s="7" customFormat="1">
      <c r="B26" s="251"/>
      <c r="C26" s="251"/>
      <c r="D26" s="251"/>
      <c r="E26" s="251"/>
      <c r="F26" s="251"/>
      <c r="G26" s="251"/>
      <c r="H26" s="251"/>
      <c r="I26" s="251"/>
      <c r="J26" s="251"/>
      <c r="K26" s="251"/>
      <c r="L26" s="145"/>
      <c r="M26" s="143"/>
      <c r="N26" s="143"/>
    </row>
    <row r="27" spans="2:25" s="143" customFormat="1">
      <c r="B27" s="145"/>
      <c r="C27" s="145"/>
      <c r="D27" s="145"/>
      <c r="E27" s="145"/>
      <c r="F27" s="145"/>
      <c r="G27" s="145"/>
      <c r="H27" s="145"/>
      <c r="I27" s="145"/>
      <c r="J27" s="145"/>
      <c r="K27" s="145"/>
      <c r="L27" s="145"/>
      <c r="W27" s="7"/>
      <c r="X27" s="7"/>
      <c r="Y27" s="7"/>
    </row>
    <row r="28" spans="2:25" s="143" customFormat="1">
      <c r="B28" s="145"/>
      <c r="C28" s="145"/>
      <c r="D28" s="145"/>
      <c r="E28" s="145"/>
      <c r="F28" s="145"/>
      <c r="G28" s="145"/>
      <c r="H28" s="145"/>
      <c r="I28" s="145"/>
      <c r="J28" s="145"/>
      <c r="K28" s="145"/>
      <c r="L28" s="145"/>
      <c r="W28" s="7"/>
      <c r="X28" s="7"/>
      <c r="Y28" s="7"/>
    </row>
    <row r="29" spans="2:25" s="143" customFormat="1">
      <c r="B29" s="145"/>
      <c r="C29" s="145"/>
      <c r="D29" s="145"/>
      <c r="E29" s="145"/>
      <c r="F29" s="145"/>
      <c r="G29" s="145"/>
      <c r="H29" s="145"/>
      <c r="I29" s="145"/>
      <c r="J29" s="145"/>
      <c r="K29" s="145"/>
      <c r="L29" s="145"/>
    </row>
    <row r="30" spans="2:25" s="143" customFormat="1">
      <c r="B30" s="145"/>
      <c r="C30" s="145"/>
      <c r="D30" s="145"/>
      <c r="E30" s="145"/>
      <c r="F30" s="145"/>
      <c r="G30" s="145"/>
      <c r="H30" s="145"/>
      <c r="I30" s="145"/>
      <c r="J30" s="145"/>
      <c r="K30" s="145"/>
      <c r="L30" s="145"/>
    </row>
    <row r="31" spans="2:25" s="143" customFormat="1">
      <c r="B31" s="145"/>
      <c r="C31" s="145"/>
      <c r="D31" s="145"/>
      <c r="E31" s="145"/>
      <c r="F31" s="145"/>
      <c r="G31" s="145"/>
      <c r="H31" s="145"/>
      <c r="I31" s="145"/>
      <c r="J31" s="145"/>
      <c r="K31" s="145"/>
      <c r="L31" s="145"/>
    </row>
    <row r="32" spans="2:25" s="143" customFormat="1" hidden="1">
      <c r="B32" s="145"/>
      <c r="C32" s="145"/>
      <c r="D32" s="145"/>
      <c r="E32" s="145"/>
      <c r="F32" s="145"/>
      <c r="G32" s="145"/>
      <c r="H32" s="145"/>
      <c r="I32" s="145"/>
      <c r="J32" s="145"/>
      <c r="K32" s="145"/>
      <c r="L32" s="145"/>
    </row>
    <row r="33" spans="2:12" s="143" customFormat="1" hidden="1">
      <c r="B33" s="145"/>
      <c r="C33" s="145"/>
      <c r="D33" s="145"/>
      <c r="E33" s="145"/>
      <c r="F33" s="145"/>
      <c r="G33" s="145"/>
      <c r="H33" s="145"/>
      <c r="I33" s="145"/>
      <c r="J33" s="145"/>
      <c r="K33" s="145"/>
      <c r="L33" s="145"/>
    </row>
    <row r="34" spans="2:12" s="143" customFormat="1" ht="14.45" hidden="1" customHeight="1">
      <c r="B34" s="145"/>
      <c r="C34" s="145"/>
      <c r="D34" s="145"/>
      <c r="E34" s="145"/>
      <c r="F34" s="145"/>
      <c r="G34" s="145"/>
      <c r="H34" s="145"/>
      <c r="I34" s="145"/>
      <c r="J34" s="145"/>
      <c r="K34" s="145"/>
      <c r="L34" s="145"/>
    </row>
    <row r="35" spans="2:12" s="143" customFormat="1" ht="14.45" hidden="1" customHeight="1">
      <c r="B35" s="145"/>
      <c r="C35" s="145"/>
      <c r="D35" s="145"/>
      <c r="E35" s="145"/>
      <c r="F35" s="145"/>
      <c r="G35" s="145"/>
      <c r="H35" s="145"/>
      <c r="I35" s="145"/>
      <c r="J35" s="145"/>
      <c r="K35" s="145"/>
      <c r="L35" s="145"/>
    </row>
    <row r="36" spans="2:12" s="143" customFormat="1" ht="14.45" hidden="1" customHeight="1">
      <c r="B36" s="145"/>
      <c r="C36" s="145"/>
      <c r="D36" s="145"/>
      <c r="E36" s="145"/>
      <c r="F36" s="145"/>
      <c r="G36" s="145"/>
      <c r="H36" s="145"/>
      <c r="I36" s="145"/>
      <c r="J36" s="145"/>
      <c r="K36" s="145"/>
      <c r="L36" s="145"/>
    </row>
    <row r="37" spans="2:12" s="143" customFormat="1" ht="14.45" hidden="1" customHeight="1">
      <c r="B37" s="145"/>
      <c r="C37" s="145"/>
      <c r="D37" s="145"/>
      <c r="E37" s="145"/>
      <c r="F37" s="145"/>
      <c r="G37" s="145"/>
      <c r="H37" s="145"/>
      <c r="I37" s="145"/>
      <c r="J37" s="145"/>
      <c r="K37" s="145"/>
      <c r="L37" s="145"/>
    </row>
    <row r="38" spans="2:12" s="143" customFormat="1" ht="14.45" hidden="1" customHeight="1">
      <c r="B38" s="145"/>
      <c r="C38" s="145"/>
      <c r="D38" s="145"/>
      <c r="E38" s="145"/>
      <c r="F38" s="145"/>
      <c r="G38" s="145"/>
      <c r="H38" s="145"/>
      <c r="I38" s="145"/>
      <c r="J38" s="145"/>
      <c r="K38" s="145"/>
      <c r="L38" s="145"/>
    </row>
    <row r="39" spans="2:12" s="143" customFormat="1" ht="14.45" hidden="1" customHeight="1">
      <c r="B39" s="145"/>
      <c r="C39" s="145"/>
      <c r="D39" s="145"/>
      <c r="E39" s="145"/>
      <c r="F39" s="145"/>
      <c r="G39" s="145"/>
      <c r="H39" s="145"/>
      <c r="I39" s="145"/>
      <c r="J39" s="145"/>
      <c r="K39" s="145"/>
      <c r="L39" s="145"/>
    </row>
    <row r="40" spans="2:12" s="143" customFormat="1" ht="14.45" hidden="1" customHeight="1">
      <c r="B40" s="145"/>
      <c r="C40" s="145"/>
      <c r="D40" s="145"/>
      <c r="E40" s="145"/>
      <c r="F40" s="145"/>
      <c r="G40" s="145"/>
      <c r="H40" s="145"/>
      <c r="I40" s="145"/>
      <c r="J40" s="145"/>
      <c r="K40" s="145"/>
      <c r="L40" s="145"/>
    </row>
    <row r="41" spans="2:12" s="143" customFormat="1" ht="14.45" hidden="1" customHeight="1">
      <c r="B41" s="145"/>
      <c r="C41" s="145"/>
      <c r="D41" s="145"/>
      <c r="E41" s="145"/>
      <c r="F41" s="145"/>
      <c r="G41" s="145"/>
      <c r="H41" s="145"/>
      <c r="I41" s="145"/>
      <c r="J41" s="145"/>
      <c r="K41" s="145"/>
      <c r="L41" s="145"/>
    </row>
    <row r="42" spans="2:12" s="143" customFormat="1" ht="14.45" hidden="1" customHeight="1">
      <c r="B42" s="145"/>
      <c r="C42" s="145"/>
      <c r="D42" s="145"/>
      <c r="E42" s="145"/>
      <c r="F42" s="145"/>
      <c r="G42" s="145"/>
      <c r="H42" s="145"/>
      <c r="I42" s="145"/>
      <c r="J42" s="145"/>
      <c r="K42" s="145"/>
      <c r="L42" s="145"/>
    </row>
    <row r="43" spans="2:12" s="143" customFormat="1" ht="14.45" hidden="1" customHeight="1">
      <c r="B43" s="145"/>
      <c r="C43" s="145"/>
      <c r="D43" s="145"/>
      <c r="E43" s="145"/>
      <c r="F43" s="145"/>
      <c r="G43" s="145"/>
      <c r="H43" s="145"/>
      <c r="I43" s="145"/>
      <c r="J43" s="145"/>
      <c r="K43" s="145"/>
      <c r="L43" s="145"/>
    </row>
    <row r="44" spans="2:12" s="143" customFormat="1" ht="14.45" hidden="1" customHeight="1">
      <c r="B44" s="145"/>
      <c r="C44" s="145"/>
      <c r="D44" s="145"/>
      <c r="E44" s="145"/>
      <c r="F44" s="145"/>
      <c r="G44" s="145"/>
      <c r="H44" s="145"/>
      <c r="I44" s="145"/>
      <c r="J44" s="145"/>
      <c r="K44" s="145"/>
      <c r="L44" s="145"/>
    </row>
    <row r="45" spans="2:12" s="143" customFormat="1" ht="14.45" hidden="1" customHeight="1">
      <c r="B45" s="145"/>
      <c r="C45" s="145"/>
      <c r="D45" s="145"/>
      <c r="E45" s="145"/>
      <c r="F45" s="145"/>
      <c r="G45" s="145"/>
      <c r="H45" s="145"/>
      <c r="I45" s="145"/>
      <c r="J45" s="145"/>
      <c r="K45" s="145"/>
      <c r="L45" s="145"/>
    </row>
    <row r="46" spans="2:12" s="143" customFormat="1" ht="14.45" hidden="1" customHeight="1">
      <c r="B46" s="145"/>
      <c r="C46" s="145"/>
      <c r="D46" s="145"/>
      <c r="E46" s="145"/>
      <c r="F46" s="145"/>
      <c r="G46" s="145"/>
      <c r="H46" s="145"/>
      <c r="I46" s="145"/>
      <c r="J46" s="145"/>
      <c r="K46" s="145"/>
      <c r="L46" s="145"/>
    </row>
    <row r="47" spans="2:12" s="7" customFormat="1" ht="14.45" hidden="1" customHeight="1"/>
    <row r="48" spans="2:12" s="7" customFormat="1" ht="14.45" hidden="1" customHeight="1"/>
    <row r="49" spans="2:12" s="143" customFormat="1" ht="14.45" hidden="1" customHeight="1">
      <c r="B49" s="145"/>
      <c r="C49" s="145"/>
      <c r="D49" s="145"/>
      <c r="E49" s="145"/>
      <c r="F49" s="145"/>
      <c r="G49" s="145"/>
      <c r="H49" s="145"/>
      <c r="I49" s="145"/>
      <c r="J49" s="145"/>
      <c r="K49" s="145"/>
      <c r="L49" s="145"/>
    </row>
    <row r="50" spans="2:12" s="143" customFormat="1" ht="14.45" hidden="1" customHeight="1">
      <c r="B50" s="145"/>
      <c r="C50" s="145"/>
      <c r="D50" s="145"/>
      <c r="E50" s="145"/>
      <c r="F50" s="145"/>
      <c r="G50" s="145"/>
      <c r="H50" s="145"/>
      <c r="I50" s="145"/>
      <c r="J50" s="145"/>
      <c r="K50" s="145"/>
      <c r="L50" s="145"/>
    </row>
    <row r="51" spans="2:12" s="143" customFormat="1" ht="14.45" hidden="1" customHeight="1">
      <c r="B51" s="145"/>
      <c r="C51" s="145"/>
      <c r="D51" s="145"/>
      <c r="E51" s="145"/>
      <c r="F51" s="145"/>
      <c r="G51" s="145"/>
      <c r="H51" s="145"/>
      <c r="I51" s="145"/>
      <c r="J51" s="145"/>
      <c r="K51" s="145"/>
      <c r="L51" s="145"/>
    </row>
    <row r="52" spans="2:12" s="143" customFormat="1" ht="14.45" hidden="1" customHeight="1">
      <c r="B52" s="145"/>
      <c r="C52" s="145"/>
      <c r="D52" s="145"/>
      <c r="E52" s="145"/>
      <c r="F52" s="145"/>
      <c r="G52" s="145"/>
      <c r="H52" s="145"/>
      <c r="I52" s="145"/>
      <c r="J52" s="145"/>
      <c r="K52" s="145"/>
      <c r="L52" s="145"/>
    </row>
    <row r="53" spans="2:12" s="143" customFormat="1" ht="14.45" hidden="1" customHeight="1">
      <c r="B53" s="145"/>
      <c r="C53" s="145"/>
      <c r="D53" s="145"/>
      <c r="E53" s="145"/>
      <c r="F53" s="145"/>
      <c r="G53" s="145"/>
      <c r="H53" s="145"/>
      <c r="I53" s="145"/>
      <c r="J53" s="145"/>
      <c r="K53" s="145"/>
      <c r="L53" s="145"/>
    </row>
    <row r="54" spans="2:12" s="143" customFormat="1" ht="14.45" hidden="1" customHeight="1">
      <c r="B54" s="145"/>
      <c r="C54" s="145"/>
      <c r="D54" s="145"/>
      <c r="E54" s="145"/>
      <c r="F54" s="145"/>
      <c r="G54" s="145"/>
      <c r="H54" s="145"/>
      <c r="I54" s="145"/>
      <c r="J54" s="145"/>
      <c r="K54" s="145"/>
      <c r="L54" s="145"/>
    </row>
    <row r="55" spans="2:12" s="143" customFormat="1" ht="14.45" hidden="1" customHeight="1">
      <c r="B55" s="145"/>
      <c r="C55" s="145"/>
      <c r="D55" s="145"/>
      <c r="E55" s="145"/>
      <c r="F55" s="145"/>
      <c r="G55" s="145"/>
      <c r="H55" s="145"/>
      <c r="I55" s="145"/>
      <c r="J55" s="145"/>
      <c r="K55" s="145"/>
      <c r="L55" s="145"/>
    </row>
    <row r="56" spans="2:12" s="143" customFormat="1" ht="14.45" hidden="1" customHeight="1">
      <c r="B56" s="145"/>
      <c r="C56" s="145"/>
      <c r="D56" s="145"/>
      <c r="E56" s="145"/>
      <c r="F56" s="145"/>
      <c r="G56" s="145"/>
      <c r="H56" s="145"/>
      <c r="I56" s="145"/>
      <c r="J56" s="145"/>
      <c r="K56" s="145"/>
      <c r="L56" s="145"/>
    </row>
    <row r="57" spans="2:12" s="143" customFormat="1" hidden="1">
      <c r="B57" s="145"/>
      <c r="C57" s="145"/>
      <c r="D57" s="145"/>
      <c r="E57" s="145"/>
      <c r="F57" s="145"/>
      <c r="G57" s="145"/>
      <c r="H57" s="145"/>
      <c r="I57" s="145"/>
      <c r="J57" s="145"/>
      <c r="K57" s="145"/>
      <c r="L57" s="145"/>
    </row>
    <row r="58" spans="2:12" s="143" customFormat="1" hidden="1">
      <c r="B58" s="145"/>
      <c r="C58" s="145"/>
      <c r="D58" s="145"/>
      <c r="E58" s="145"/>
      <c r="F58" s="145"/>
      <c r="G58" s="145"/>
      <c r="H58" s="145"/>
      <c r="I58" s="145"/>
      <c r="J58" s="145"/>
      <c r="K58" s="145"/>
      <c r="L58" s="145"/>
    </row>
    <row r="59" spans="2:12" s="143" customFormat="1" hidden="1">
      <c r="B59" s="145"/>
      <c r="C59" s="145"/>
      <c r="D59" s="145"/>
      <c r="E59" s="145"/>
      <c r="F59" s="145"/>
      <c r="G59" s="145"/>
      <c r="H59" s="145"/>
      <c r="I59" s="145"/>
      <c r="J59" s="145"/>
      <c r="K59" s="145"/>
      <c r="L59" s="145"/>
    </row>
    <row r="60" spans="2:12" s="143" customFormat="1" hidden="1">
      <c r="B60" s="145"/>
      <c r="C60" s="145"/>
      <c r="D60" s="145"/>
      <c r="E60" s="145"/>
      <c r="F60" s="145"/>
      <c r="G60" s="145"/>
      <c r="H60" s="145"/>
      <c r="I60" s="145"/>
      <c r="J60" s="145"/>
      <c r="K60" s="145"/>
      <c r="L60" s="145"/>
    </row>
    <row r="61" spans="2:12" s="143" customFormat="1" hidden="1">
      <c r="B61" s="145"/>
      <c r="C61" s="145"/>
      <c r="D61" s="145"/>
      <c r="E61" s="145"/>
      <c r="F61" s="145"/>
      <c r="G61" s="145"/>
      <c r="H61" s="145"/>
      <c r="I61" s="145"/>
      <c r="J61" s="145"/>
      <c r="K61" s="145"/>
      <c r="L61" s="145"/>
    </row>
    <row r="62" spans="2:12" s="143" customFormat="1" hidden="1">
      <c r="B62" s="145"/>
      <c r="C62" s="145"/>
      <c r="D62" s="145"/>
      <c r="E62" s="145"/>
      <c r="F62" s="145"/>
      <c r="G62" s="145"/>
      <c r="H62" s="145"/>
      <c r="I62" s="145"/>
      <c r="J62" s="145"/>
      <c r="K62" s="145"/>
      <c r="L62" s="145"/>
    </row>
    <row r="63" spans="2:12" s="143" customFormat="1" hidden="1">
      <c r="B63" s="145"/>
      <c r="C63" s="145"/>
      <c r="D63" s="145"/>
      <c r="E63" s="145"/>
      <c r="F63" s="145"/>
      <c r="G63" s="145"/>
      <c r="H63" s="145"/>
      <c r="I63" s="145"/>
      <c r="J63" s="145"/>
      <c r="K63" s="145"/>
      <c r="L63" s="145"/>
    </row>
    <row r="64" spans="2:12" s="143" customFormat="1" hidden="1">
      <c r="B64" s="145"/>
      <c r="C64" s="145"/>
      <c r="D64" s="145"/>
      <c r="E64" s="145"/>
      <c r="F64" s="145"/>
      <c r="G64" s="145"/>
      <c r="H64" s="145"/>
      <c r="I64" s="145"/>
      <c r="J64" s="145"/>
      <c r="K64" s="145"/>
      <c r="L64" s="145"/>
    </row>
    <row r="65" spans="2:12" s="143" customFormat="1" hidden="1">
      <c r="B65" s="145"/>
      <c r="C65" s="145"/>
      <c r="D65" s="145"/>
      <c r="E65" s="145"/>
      <c r="F65" s="145"/>
      <c r="G65" s="145"/>
      <c r="H65" s="145"/>
      <c r="I65" s="145"/>
      <c r="J65" s="145"/>
      <c r="K65" s="145"/>
      <c r="L65" s="145"/>
    </row>
    <row r="66" spans="2:12" s="143" customFormat="1" hidden="1">
      <c r="B66" s="145"/>
      <c r="C66" s="145"/>
      <c r="D66" s="145"/>
      <c r="E66" s="145"/>
      <c r="F66" s="145"/>
      <c r="G66" s="145"/>
      <c r="H66" s="145"/>
      <c r="I66" s="145"/>
      <c r="J66" s="145"/>
      <c r="K66" s="145"/>
      <c r="L66" s="145"/>
    </row>
    <row r="67" spans="2:12" s="143" customFormat="1" hidden="1">
      <c r="B67" s="145"/>
      <c r="C67" s="145"/>
      <c r="D67" s="145"/>
      <c r="E67" s="145"/>
      <c r="F67" s="145"/>
      <c r="G67" s="145"/>
      <c r="H67" s="145"/>
      <c r="I67" s="145"/>
      <c r="J67" s="145"/>
      <c r="K67" s="145"/>
      <c r="L67" s="145"/>
    </row>
    <row r="68" spans="2:12" s="143" customFormat="1" hidden="1">
      <c r="B68" s="145"/>
      <c r="C68" s="145"/>
      <c r="D68" s="145"/>
      <c r="E68" s="145"/>
      <c r="F68" s="145"/>
      <c r="G68" s="145"/>
      <c r="H68" s="145"/>
      <c r="I68" s="145"/>
      <c r="J68" s="145"/>
      <c r="K68" s="145"/>
      <c r="L68" s="145"/>
    </row>
    <row r="69" spans="2:12" s="143" customFormat="1" hidden="1">
      <c r="B69" s="145"/>
      <c r="C69" s="145"/>
      <c r="D69" s="145"/>
      <c r="E69" s="145"/>
      <c r="F69" s="145"/>
      <c r="G69" s="145"/>
      <c r="H69" s="145"/>
      <c r="I69" s="145"/>
      <c r="J69" s="145"/>
      <c r="K69" s="145"/>
      <c r="L69" s="145"/>
    </row>
    <row r="70" spans="2:12" s="143" customFormat="1" hidden="1">
      <c r="B70" s="145"/>
      <c r="C70" s="145"/>
      <c r="D70" s="145"/>
      <c r="E70" s="145"/>
      <c r="F70" s="145"/>
      <c r="G70" s="145"/>
      <c r="H70" s="145"/>
      <c r="I70" s="145"/>
      <c r="J70" s="145"/>
      <c r="K70" s="145"/>
      <c r="L70" s="145"/>
    </row>
    <row r="71" spans="2:12" s="143" customFormat="1" hidden="1">
      <c r="B71" s="145"/>
      <c r="C71" s="145"/>
      <c r="D71" s="145"/>
      <c r="E71" s="145"/>
      <c r="F71" s="145"/>
      <c r="G71" s="145"/>
      <c r="H71" s="145"/>
      <c r="I71" s="145"/>
      <c r="J71" s="145"/>
      <c r="K71" s="145"/>
      <c r="L71" s="145"/>
    </row>
    <row r="72" spans="2:12" s="143" customFormat="1" hidden="1">
      <c r="B72" s="145"/>
      <c r="C72" s="145"/>
      <c r="D72" s="145"/>
      <c r="E72" s="145"/>
      <c r="F72" s="145"/>
      <c r="G72" s="145"/>
      <c r="H72" s="145"/>
      <c r="I72" s="145"/>
      <c r="J72" s="145"/>
      <c r="K72" s="145"/>
      <c r="L72" s="145"/>
    </row>
    <row r="73" spans="2:12" s="143" customFormat="1" hidden="1">
      <c r="B73" s="145"/>
      <c r="C73" s="145"/>
      <c r="D73" s="145"/>
      <c r="E73" s="145"/>
      <c r="F73" s="145"/>
      <c r="G73" s="145"/>
      <c r="H73" s="145"/>
      <c r="I73" s="145"/>
      <c r="J73" s="145"/>
      <c r="K73" s="145"/>
      <c r="L73" s="145"/>
    </row>
    <row r="74" spans="2:12" s="143" customFormat="1" hidden="1">
      <c r="B74" s="145"/>
      <c r="C74" s="145"/>
      <c r="D74" s="145"/>
      <c r="E74" s="145"/>
      <c r="F74" s="145"/>
      <c r="G74" s="145"/>
      <c r="H74" s="145"/>
      <c r="I74" s="145"/>
      <c r="J74" s="145"/>
      <c r="K74" s="145"/>
      <c r="L74" s="145"/>
    </row>
    <row r="75" spans="2:12" s="143" customFormat="1" hidden="1">
      <c r="B75" s="145"/>
      <c r="C75" s="145"/>
      <c r="D75" s="145"/>
      <c r="E75" s="145"/>
      <c r="F75" s="145"/>
      <c r="G75" s="145"/>
      <c r="H75" s="145"/>
      <c r="I75" s="145"/>
      <c r="J75" s="145"/>
      <c r="K75" s="145"/>
      <c r="L75" s="145"/>
    </row>
    <row r="76" spans="2:12" s="143" customFormat="1" hidden="1">
      <c r="B76" s="145"/>
      <c r="C76" s="145"/>
      <c r="D76" s="145"/>
      <c r="E76" s="145"/>
      <c r="F76" s="145"/>
      <c r="G76" s="145"/>
      <c r="H76" s="145"/>
      <c r="I76" s="145"/>
      <c r="J76" s="145"/>
      <c r="K76" s="145"/>
      <c r="L76" s="145"/>
    </row>
    <row r="77" spans="2:12" s="143" customFormat="1" hidden="1">
      <c r="B77" s="145"/>
      <c r="C77" s="145"/>
      <c r="D77" s="145"/>
      <c r="E77" s="145"/>
      <c r="F77" s="145"/>
      <c r="G77" s="145"/>
      <c r="H77" s="145"/>
      <c r="I77" s="145"/>
      <c r="J77" s="145"/>
      <c r="K77" s="145"/>
      <c r="L77" s="145"/>
    </row>
    <row r="78" spans="2:12" s="143" customFormat="1" hidden="1">
      <c r="B78" s="145"/>
      <c r="C78" s="145"/>
      <c r="D78" s="145"/>
      <c r="E78" s="145"/>
      <c r="F78" s="145"/>
      <c r="G78" s="145"/>
      <c r="H78" s="145"/>
      <c r="I78" s="145"/>
      <c r="J78" s="145"/>
      <c r="K78" s="145"/>
      <c r="L78" s="145"/>
    </row>
    <row r="79" spans="2:12" s="143" customFormat="1" hidden="1">
      <c r="B79" s="145"/>
      <c r="C79" s="145"/>
      <c r="D79" s="145"/>
      <c r="E79" s="145"/>
      <c r="F79" s="145"/>
      <c r="G79" s="145"/>
      <c r="H79" s="145"/>
      <c r="I79" s="145"/>
      <c r="J79" s="145"/>
      <c r="K79" s="145"/>
      <c r="L79" s="145"/>
    </row>
    <row r="80" spans="2:12" s="143" customFormat="1" hidden="1">
      <c r="B80" s="145"/>
      <c r="C80" s="145"/>
      <c r="D80" s="145"/>
      <c r="E80" s="145"/>
      <c r="F80" s="145"/>
      <c r="G80" s="145"/>
      <c r="H80" s="145"/>
      <c r="I80" s="145"/>
      <c r="J80" s="145"/>
      <c r="K80" s="145"/>
      <c r="L80" s="145"/>
    </row>
    <row r="81" spans="2:12" s="143" customFormat="1" hidden="1">
      <c r="B81" s="145"/>
      <c r="C81" s="145"/>
      <c r="D81" s="145"/>
      <c r="E81" s="145"/>
      <c r="F81" s="145"/>
      <c r="G81" s="145"/>
      <c r="H81" s="145"/>
      <c r="I81" s="145"/>
      <c r="J81" s="145"/>
      <c r="K81" s="145"/>
      <c r="L81" s="145"/>
    </row>
    <row r="82" spans="2:12" s="143" customFormat="1" hidden="1">
      <c r="B82" s="145"/>
      <c r="C82" s="145"/>
      <c r="D82" s="145"/>
      <c r="E82" s="145"/>
      <c r="F82" s="145"/>
      <c r="G82" s="145"/>
      <c r="H82" s="145"/>
      <c r="I82" s="145"/>
      <c r="J82" s="145"/>
      <c r="K82" s="145"/>
      <c r="L82" s="145"/>
    </row>
    <row r="83" spans="2:12" s="143" customFormat="1" hidden="1">
      <c r="B83" s="145"/>
      <c r="C83" s="145"/>
      <c r="D83" s="145"/>
      <c r="E83" s="145"/>
      <c r="F83" s="145"/>
      <c r="G83" s="145"/>
      <c r="H83" s="145"/>
      <c r="I83" s="145"/>
      <c r="J83" s="145"/>
      <c r="K83" s="145"/>
      <c r="L83" s="145"/>
    </row>
    <row r="84" spans="2:12" s="143" customFormat="1" hidden="1">
      <c r="B84" s="145"/>
      <c r="C84" s="145"/>
      <c r="D84" s="145"/>
      <c r="E84" s="145"/>
      <c r="F84" s="145"/>
      <c r="G84" s="145"/>
      <c r="H84" s="145"/>
      <c r="I84" s="145"/>
      <c r="J84" s="145"/>
      <c r="K84" s="145"/>
      <c r="L84" s="145"/>
    </row>
    <row r="85" spans="2:12" s="143" customFormat="1" hidden="1">
      <c r="B85" s="145"/>
      <c r="C85" s="145"/>
      <c r="D85" s="145"/>
      <c r="E85" s="145"/>
      <c r="F85" s="145"/>
      <c r="G85" s="145"/>
      <c r="H85" s="145"/>
      <c r="I85" s="145"/>
      <c r="J85" s="145"/>
      <c r="K85" s="145"/>
      <c r="L85" s="145"/>
    </row>
    <row r="86" spans="2:12" s="143" customFormat="1" hidden="1">
      <c r="B86" s="145"/>
      <c r="C86" s="145"/>
      <c r="D86" s="145"/>
      <c r="E86" s="145"/>
      <c r="F86" s="145"/>
      <c r="G86" s="145"/>
      <c r="H86" s="145"/>
      <c r="I86" s="145"/>
      <c r="J86" s="145"/>
      <c r="K86" s="145"/>
      <c r="L86" s="145"/>
    </row>
    <row r="87" spans="2:12" s="143" customFormat="1" hidden="1">
      <c r="B87" s="145"/>
      <c r="C87" s="145"/>
      <c r="D87" s="145"/>
      <c r="E87" s="145"/>
      <c r="F87" s="145"/>
      <c r="G87" s="145"/>
      <c r="H87" s="145"/>
      <c r="I87" s="145"/>
      <c r="J87" s="145"/>
      <c r="K87" s="145"/>
      <c r="L87" s="145"/>
    </row>
    <row r="88" spans="2:12" s="143" customFormat="1" hidden="1">
      <c r="B88" s="145"/>
      <c r="C88" s="145"/>
      <c r="D88" s="145"/>
      <c r="E88" s="145"/>
      <c r="F88" s="145"/>
      <c r="G88" s="145"/>
      <c r="H88" s="145"/>
      <c r="I88" s="145"/>
      <c r="J88" s="145"/>
      <c r="K88" s="145"/>
      <c r="L88" s="145"/>
    </row>
    <row r="89" spans="2:12" s="143" customFormat="1" hidden="1">
      <c r="B89" s="145"/>
      <c r="C89" s="145"/>
      <c r="D89" s="145"/>
      <c r="E89" s="145"/>
      <c r="F89" s="145"/>
      <c r="G89" s="145"/>
      <c r="H89" s="145"/>
      <c r="I89" s="145"/>
      <c r="J89" s="145"/>
      <c r="K89" s="145"/>
      <c r="L89" s="145"/>
    </row>
    <row r="90" spans="2:12" s="143" customFormat="1" hidden="1">
      <c r="B90" s="145"/>
      <c r="C90" s="145"/>
      <c r="D90" s="145"/>
      <c r="E90" s="145"/>
      <c r="F90" s="145"/>
      <c r="G90" s="145"/>
      <c r="H90" s="145"/>
      <c r="I90" s="145"/>
      <c r="J90" s="145"/>
      <c r="K90" s="145"/>
      <c r="L90" s="145"/>
    </row>
    <row r="91" spans="2:12" s="143" customFormat="1" hidden="1">
      <c r="B91" s="145"/>
      <c r="C91" s="145"/>
      <c r="D91" s="145"/>
      <c r="E91" s="145"/>
      <c r="F91" s="145"/>
      <c r="G91" s="145"/>
      <c r="H91" s="145"/>
      <c r="I91" s="145"/>
      <c r="J91" s="145"/>
      <c r="K91" s="145"/>
      <c r="L91" s="145"/>
    </row>
    <row r="92" spans="2:12" s="143" customFormat="1" hidden="1">
      <c r="B92" s="145"/>
      <c r="C92" s="145"/>
      <c r="D92" s="145"/>
      <c r="E92" s="145"/>
      <c r="F92" s="145"/>
      <c r="G92" s="145"/>
      <c r="H92" s="145"/>
      <c r="I92" s="145"/>
      <c r="J92" s="145"/>
      <c r="K92" s="145"/>
      <c r="L92" s="145"/>
    </row>
    <row r="93" spans="2:12" s="143" customFormat="1" hidden="1">
      <c r="B93" s="145"/>
      <c r="C93" s="145"/>
      <c r="D93" s="145"/>
      <c r="E93" s="145"/>
      <c r="F93" s="145"/>
      <c r="G93" s="145"/>
      <c r="H93" s="145"/>
      <c r="I93" s="145"/>
      <c r="J93" s="145"/>
      <c r="K93" s="145"/>
      <c r="L93" s="145"/>
    </row>
    <row r="94" spans="2:12" s="143" customFormat="1" hidden="1">
      <c r="B94" s="145"/>
      <c r="C94" s="145"/>
      <c r="D94" s="145"/>
      <c r="E94" s="145"/>
      <c r="F94" s="145"/>
      <c r="G94" s="145"/>
      <c r="H94" s="145"/>
      <c r="I94" s="145"/>
      <c r="J94" s="145"/>
      <c r="K94" s="145"/>
      <c r="L94" s="145"/>
    </row>
    <row r="95" spans="2:12" s="143" customFormat="1" hidden="1">
      <c r="B95" s="145"/>
      <c r="C95" s="145"/>
      <c r="D95" s="145"/>
      <c r="E95" s="145"/>
      <c r="F95" s="145"/>
      <c r="G95" s="145"/>
      <c r="H95" s="145"/>
      <c r="I95" s="145"/>
      <c r="J95" s="145"/>
      <c r="K95" s="145"/>
      <c r="L95" s="145"/>
    </row>
    <row r="96" spans="2:12" s="143" customFormat="1" hidden="1">
      <c r="B96" s="145"/>
      <c r="C96" s="145"/>
      <c r="D96" s="145"/>
      <c r="E96" s="145"/>
      <c r="F96" s="145"/>
      <c r="G96" s="145"/>
      <c r="H96" s="145"/>
      <c r="I96" s="145"/>
      <c r="J96" s="145"/>
      <c r="K96" s="145"/>
      <c r="L96" s="145"/>
    </row>
    <row r="97" spans="2:12" s="143" customFormat="1" hidden="1">
      <c r="B97" s="145"/>
      <c r="C97" s="145"/>
      <c r="D97" s="145"/>
      <c r="E97" s="145"/>
      <c r="F97" s="145"/>
      <c r="G97" s="145"/>
      <c r="H97" s="145"/>
      <c r="I97" s="145"/>
      <c r="J97" s="145"/>
      <c r="K97" s="145"/>
      <c r="L97" s="145"/>
    </row>
    <row r="98" spans="2:12" s="143" customFormat="1" hidden="1">
      <c r="B98" s="145"/>
      <c r="C98" s="145"/>
      <c r="D98" s="145"/>
      <c r="E98" s="145"/>
      <c r="F98" s="145"/>
      <c r="G98" s="145"/>
      <c r="H98" s="145"/>
      <c r="I98" s="145"/>
      <c r="J98" s="145"/>
      <c r="K98" s="145"/>
      <c r="L98" s="145"/>
    </row>
    <row r="99" spans="2:12" s="143" customFormat="1" hidden="1">
      <c r="B99" s="145"/>
      <c r="C99" s="145"/>
      <c r="D99" s="145"/>
      <c r="E99" s="145"/>
      <c r="F99" s="145"/>
      <c r="G99" s="145"/>
      <c r="H99" s="145"/>
      <c r="I99" s="145"/>
      <c r="J99" s="145"/>
      <c r="K99" s="145"/>
      <c r="L99" s="145"/>
    </row>
    <row r="100" spans="2:12" s="143" customFormat="1" hidden="1">
      <c r="B100" s="145"/>
      <c r="C100" s="145"/>
      <c r="D100" s="145"/>
      <c r="E100" s="145"/>
      <c r="F100" s="145"/>
      <c r="G100" s="145"/>
      <c r="H100" s="145"/>
      <c r="I100" s="145"/>
      <c r="J100" s="145"/>
      <c r="K100" s="145"/>
      <c r="L100" s="145"/>
    </row>
    <row r="101" spans="2:12" s="143" customFormat="1" hidden="1">
      <c r="B101" s="145"/>
      <c r="C101" s="145"/>
      <c r="D101" s="145"/>
      <c r="E101" s="145"/>
      <c r="F101" s="145"/>
      <c r="G101" s="145"/>
      <c r="H101" s="145"/>
      <c r="I101" s="145"/>
      <c r="J101" s="145"/>
      <c r="K101" s="145"/>
      <c r="L101" s="145"/>
    </row>
    <row r="102" spans="2:12" s="143" customFormat="1" hidden="1">
      <c r="B102" s="145"/>
      <c r="C102" s="145"/>
      <c r="D102" s="145"/>
      <c r="E102" s="145"/>
      <c r="F102" s="145"/>
      <c r="G102" s="145"/>
      <c r="H102" s="145"/>
      <c r="I102" s="145"/>
      <c r="J102" s="145"/>
      <c r="K102" s="145"/>
      <c r="L102" s="145"/>
    </row>
    <row r="103" spans="2:12" s="143" customFormat="1" hidden="1">
      <c r="B103" s="145"/>
      <c r="C103" s="145"/>
      <c r="D103" s="145"/>
      <c r="E103" s="145"/>
      <c r="F103" s="145"/>
      <c r="G103" s="145"/>
      <c r="H103" s="145"/>
      <c r="I103" s="145"/>
      <c r="J103" s="145"/>
      <c r="K103" s="145"/>
      <c r="L103" s="145"/>
    </row>
    <row r="104" spans="2:12" s="143" customFormat="1" hidden="1">
      <c r="B104" s="145"/>
      <c r="C104" s="145"/>
      <c r="D104" s="145"/>
      <c r="E104" s="145"/>
      <c r="F104" s="145"/>
      <c r="G104" s="145"/>
      <c r="H104" s="145"/>
      <c r="I104" s="145"/>
      <c r="J104" s="145"/>
      <c r="K104" s="145"/>
      <c r="L104" s="145"/>
    </row>
  </sheetData>
  <mergeCells count="13">
    <mergeCell ref="B8:K8"/>
    <mergeCell ref="B6:K6"/>
    <mergeCell ref="B9:K9"/>
    <mergeCell ref="B26:K26"/>
    <mergeCell ref="B19:K19"/>
    <mergeCell ref="B11:K11"/>
    <mergeCell ref="B20:K20"/>
    <mergeCell ref="B22:K22"/>
    <mergeCell ref="B23:K23"/>
    <mergeCell ref="B12:K12"/>
    <mergeCell ref="B17:K17"/>
    <mergeCell ref="B13:K13"/>
    <mergeCell ref="B16:K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138"/>
  <sheetViews>
    <sheetView workbookViewId="0"/>
  </sheetViews>
  <sheetFormatPr defaultColWidth="0" defaultRowHeight="15" zeroHeight="1"/>
  <cols>
    <col min="1" max="1" width="2.42578125" style="143" customWidth="1"/>
    <col min="2" max="2" width="12.28515625" style="38" customWidth="1"/>
    <col min="3" max="3" width="5.7109375" style="38" customWidth="1"/>
    <col min="4" max="4" width="30.7109375" style="38" customWidth="1"/>
    <col min="5" max="8" width="15.7109375" style="38" customWidth="1"/>
    <col min="9" max="9" width="2.28515625" style="38" customWidth="1"/>
    <col min="10" max="12" width="15.7109375" style="38" customWidth="1"/>
    <col min="13" max="13" width="15.7109375" style="143" customWidth="1"/>
    <col min="14" max="14" width="9.140625" style="143" customWidth="1"/>
    <col min="15" max="59" width="0" style="143" hidden="1" customWidth="1"/>
    <col min="60" max="16384" width="9.140625" hidden="1"/>
  </cols>
  <sheetData>
    <row r="1" spans="1:59" s="143" customFormat="1">
      <c r="B1" s="145"/>
      <c r="C1" s="145"/>
      <c r="D1" s="145"/>
      <c r="E1" s="145"/>
      <c r="F1" s="145"/>
      <c r="G1" s="145"/>
      <c r="H1" s="145"/>
      <c r="I1" s="145"/>
      <c r="J1" s="145"/>
      <c r="K1" s="145"/>
      <c r="L1" s="145"/>
    </row>
    <row r="2" spans="1:59" s="39" customFormat="1" ht="21" customHeight="1">
      <c r="A2" s="142"/>
      <c r="B2" s="28" t="s">
        <v>25</v>
      </c>
      <c r="C2" s="28"/>
      <c r="D2" s="28"/>
      <c r="E2" s="28"/>
      <c r="F2" s="28"/>
      <c r="G2" s="28"/>
      <c r="H2" s="28"/>
      <c r="I2" s="28"/>
      <c r="J2" s="28"/>
      <c r="K2" s="28"/>
      <c r="L2" s="28"/>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row>
    <row r="3" spans="1:59">
      <c r="B3" s="5" t="s">
        <v>0</v>
      </c>
      <c r="C3" s="253" t="str">
        <f>'AER Summary'!C3</f>
        <v>Design Related Services</v>
      </c>
      <c r="D3" s="253"/>
      <c r="E3" s="253"/>
      <c r="F3" s="253"/>
      <c r="G3" s="253"/>
      <c r="H3" s="253"/>
      <c r="I3" s="253"/>
      <c r="J3" s="253"/>
      <c r="K3" s="253"/>
      <c r="L3" s="253"/>
    </row>
    <row r="4" spans="1:59">
      <c r="B4" s="145"/>
      <c r="C4" s="145"/>
      <c r="D4" s="145"/>
      <c r="E4" s="145"/>
      <c r="F4" s="145"/>
      <c r="G4" s="145"/>
      <c r="H4" s="145"/>
      <c r="I4" s="145"/>
      <c r="J4" s="145"/>
      <c r="K4" s="145"/>
      <c r="L4" s="145"/>
    </row>
    <row r="5" spans="1:59">
      <c r="B5" s="48" t="s">
        <v>51</v>
      </c>
      <c r="C5" s="253" t="str">
        <f>'AER Summary'!B9</f>
        <v>Administration of Contestable Works - General</v>
      </c>
      <c r="D5" s="253"/>
      <c r="E5" s="253"/>
      <c r="F5" s="253"/>
      <c r="G5" s="253"/>
      <c r="H5" s="253"/>
      <c r="I5" s="253"/>
      <c r="J5" s="253"/>
      <c r="K5" s="253"/>
      <c r="L5" s="253"/>
    </row>
    <row r="6" spans="1:59" ht="48" customHeight="1">
      <c r="B6" s="49"/>
      <c r="C6" s="256" t="s">
        <v>55</v>
      </c>
      <c r="D6" s="257"/>
      <c r="E6" s="217" t="s">
        <v>58</v>
      </c>
      <c r="F6" s="51" t="s">
        <v>124</v>
      </c>
      <c r="G6" s="51" t="s">
        <v>57</v>
      </c>
      <c r="H6" s="51" t="s">
        <v>73</v>
      </c>
      <c r="I6" s="52"/>
      <c r="J6" s="53" t="s">
        <v>54</v>
      </c>
      <c r="K6" s="53" t="s">
        <v>31</v>
      </c>
      <c r="L6" s="53" t="s">
        <v>52</v>
      </c>
    </row>
    <row r="7" spans="1:59">
      <c r="B7" s="47"/>
      <c r="C7" s="50" t="s">
        <v>41</v>
      </c>
      <c r="D7" s="215" t="str">
        <f>VLOOKUP($C7,'Input Data'!$B$37:$C$41,2,FALSE)</f>
        <v>Admin Support</v>
      </c>
      <c r="E7" s="218">
        <f>VLOOKUP($C7,'Input Data'!$B$37:$L$41,11,FALSE)</f>
        <v>102.26</v>
      </c>
      <c r="F7" s="216">
        <v>1</v>
      </c>
      <c r="G7" s="55">
        <v>9.0399999999999991</v>
      </c>
      <c r="H7" s="61">
        <f>E7*F7*G7</f>
        <v>924.43039999999996</v>
      </c>
      <c r="I7" s="47"/>
      <c r="J7" s="60">
        <f>VLOOKUP($C7,'Input Data'!$B$37:$L$41,3,FALSE)*G7</f>
        <v>395.06398258853653</v>
      </c>
      <c r="K7" s="60">
        <f>VLOOKUP($C7,'Input Data'!$B$37:$L$41,6,FALSE)*G7</f>
        <v>206.34992126425601</v>
      </c>
      <c r="L7" s="60">
        <f>VLOOKUP($C7,'Input Data'!$B$37:$L$41,8,FALSE)*G7</f>
        <v>300.7069519263963</v>
      </c>
    </row>
    <row r="8" spans="1:59" ht="15" customHeight="1">
      <c r="B8" s="47"/>
      <c r="C8" s="54"/>
      <c r="D8" s="54"/>
      <c r="E8" s="47"/>
      <c r="F8" s="103"/>
      <c r="G8" s="56" t="s">
        <v>53</v>
      </c>
      <c r="H8" s="62">
        <f>SUM(H7:H7)</f>
        <v>924.43039999999996</v>
      </c>
      <c r="I8" s="47"/>
      <c r="J8" s="62">
        <f>SUM(J7:J7)</f>
        <v>395.06398258853653</v>
      </c>
      <c r="K8" s="62">
        <f>SUM(K7:K7)</f>
        <v>206.34992126425601</v>
      </c>
      <c r="L8" s="62">
        <f>SUM(L7:L7)</f>
        <v>300.7069519263963</v>
      </c>
      <c r="M8" s="144"/>
    </row>
    <row r="9" spans="1:59">
      <c r="B9" s="47"/>
      <c r="C9" s="47"/>
      <c r="D9" s="47"/>
      <c r="E9" s="47"/>
      <c r="F9" s="47"/>
      <c r="G9" s="57"/>
      <c r="H9" s="58"/>
      <c r="I9" s="47"/>
      <c r="J9" s="52"/>
      <c r="K9" s="52"/>
      <c r="L9" s="52"/>
    </row>
    <row r="10" spans="1:59" s="143" customFormat="1" ht="7.15" customHeight="1">
      <c r="B10" s="145"/>
      <c r="C10" s="145"/>
      <c r="D10" s="145"/>
      <c r="E10" s="145"/>
      <c r="F10" s="145"/>
      <c r="G10" s="145"/>
      <c r="H10" s="145"/>
      <c r="I10" s="145"/>
      <c r="J10" s="145"/>
      <c r="K10" s="145"/>
      <c r="L10" s="145"/>
    </row>
    <row r="11" spans="1:59" s="7" customFormat="1">
      <c r="B11" s="255" t="s">
        <v>14</v>
      </c>
      <c r="C11" s="255"/>
      <c r="D11" s="255"/>
      <c r="E11" s="255"/>
      <c r="F11" s="255"/>
      <c r="G11" s="255"/>
      <c r="H11" s="255"/>
      <c r="I11" s="255"/>
      <c r="J11" s="255"/>
      <c r="K11" s="255"/>
      <c r="L11" s="255"/>
      <c r="N11" s="143"/>
    </row>
    <row r="12" spans="1:59" s="7" customFormat="1">
      <c r="B12" s="254" t="s">
        <v>306</v>
      </c>
      <c r="C12" s="254"/>
      <c r="D12" s="254"/>
      <c r="E12" s="254"/>
      <c r="F12" s="254"/>
      <c r="G12" s="254"/>
      <c r="H12" s="254"/>
      <c r="I12" s="254"/>
      <c r="J12" s="254"/>
      <c r="K12" s="254"/>
      <c r="L12" s="254"/>
      <c r="N12" s="143"/>
    </row>
    <row r="13" spans="1:59" s="143" customFormat="1">
      <c r="B13" s="145"/>
      <c r="C13" s="145"/>
      <c r="D13" s="145"/>
      <c r="E13" s="145"/>
      <c r="F13" s="145"/>
      <c r="G13" s="145"/>
      <c r="H13" s="145"/>
      <c r="I13" s="145"/>
      <c r="J13" s="145"/>
      <c r="K13" s="145"/>
      <c r="L13" s="145"/>
    </row>
    <row r="14" spans="1:59" ht="14.45" customHeight="1">
      <c r="B14" s="48" t="s">
        <v>51</v>
      </c>
      <c r="C14" s="253" t="str">
        <f>'AER Summary'!B10</f>
        <v>Administration of Contestable Works - Additional</v>
      </c>
      <c r="D14" s="253"/>
      <c r="E14" s="253"/>
      <c r="F14" s="253"/>
      <c r="G14" s="253"/>
      <c r="H14" s="253"/>
      <c r="I14" s="253"/>
      <c r="J14" s="253"/>
      <c r="K14" s="253"/>
      <c r="L14" s="253"/>
    </row>
    <row r="15" spans="1:59" ht="48" customHeight="1">
      <c r="B15" s="49"/>
      <c r="C15" s="256" t="s">
        <v>55</v>
      </c>
      <c r="D15" s="257"/>
      <c r="E15" s="217" t="s">
        <v>58</v>
      </c>
      <c r="F15" s="51" t="s">
        <v>124</v>
      </c>
      <c r="G15" s="51" t="s">
        <v>57</v>
      </c>
      <c r="H15" s="51" t="s">
        <v>73</v>
      </c>
      <c r="I15" s="52"/>
      <c r="J15" s="53" t="s">
        <v>54</v>
      </c>
      <c r="K15" s="53" t="s">
        <v>31</v>
      </c>
      <c r="L15" s="53" t="s">
        <v>52</v>
      </c>
    </row>
    <row r="16" spans="1:59">
      <c r="B16" s="47"/>
      <c r="C16" s="50" t="s">
        <v>41</v>
      </c>
      <c r="D16" s="215" t="str">
        <f>VLOOKUP($C16,'Input Data'!$B$37:$C$41,2,FALSE)</f>
        <v>Admin Support</v>
      </c>
      <c r="E16" s="218">
        <f>VLOOKUP($C16,'Input Data'!$B$37:$L$41,11,FALSE)</f>
        <v>102.26</v>
      </c>
      <c r="F16" s="216">
        <v>1</v>
      </c>
      <c r="G16" s="55">
        <v>2</v>
      </c>
      <c r="H16" s="61">
        <f>E16*F16*G16</f>
        <v>204.52</v>
      </c>
      <c r="I16" s="47"/>
      <c r="J16" s="60">
        <f>VLOOKUP($C16,'Input Data'!$B$37:$L$41,3,FALSE)*G16</f>
        <v>87.403535970915172</v>
      </c>
      <c r="K16" s="60">
        <f>VLOOKUP($C16,'Input Data'!$B$37:$L$41,6,FALSE)*G16</f>
        <v>45.652637447844256</v>
      </c>
      <c r="L16" s="60">
        <f>VLOOKUP($C16,'Input Data'!$B$37:$L$41,8,FALSE)*G16</f>
        <v>66.528086709379721</v>
      </c>
    </row>
    <row r="17" spans="2:14" ht="15" customHeight="1">
      <c r="B17" s="47"/>
      <c r="C17" s="54"/>
      <c r="D17" s="54"/>
      <c r="E17" s="47"/>
      <c r="F17" s="103"/>
      <c r="G17" s="56" t="s">
        <v>53</v>
      </c>
      <c r="H17" s="62">
        <f>SUM(H16:H16)</f>
        <v>204.52</v>
      </c>
      <c r="I17" s="47"/>
      <c r="J17" s="62">
        <f>SUM(J16:J16)</f>
        <v>87.403535970915172</v>
      </c>
      <c r="K17" s="62">
        <f>SUM(K16:K16)</f>
        <v>45.652637447844256</v>
      </c>
      <c r="L17" s="62">
        <f>SUM(L16:L16)</f>
        <v>66.528086709379721</v>
      </c>
      <c r="M17" s="144"/>
    </row>
    <row r="18" spans="2:14" s="143" customFormat="1" ht="7.15" customHeight="1">
      <c r="B18" s="145"/>
      <c r="C18" s="145"/>
      <c r="D18" s="145"/>
      <c r="E18" s="145"/>
      <c r="F18" s="145"/>
      <c r="G18" s="145"/>
      <c r="H18" s="145"/>
      <c r="I18" s="145"/>
      <c r="J18" s="145"/>
      <c r="K18" s="145"/>
      <c r="L18" s="145"/>
    </row>
    <row r="19" spans="2:14" s="7" customFormat="1">
      <c r="B19" s="255" t="s">
        <v>14</v>
      </c>
      <c r="C19" s="255"/>
      <c r="D19" s="255"/>
      <c r="E19" s="255"/>
      <c r="F19" s="255"/>
      <c r="G19" s="255"/>
      <c r="H19" s="255"/>
      <c r="I19" s="255"/>
      <c r="J19" s="255"/>
      <c r="K19" s="255"/>
      <c r="L19" s="255"/>
      <c r="N19" s="143"/>
    </row>
    <row r="20" spans="2:14" s="7" customFormat="1">
      <c r="B20" s="254" t="s">
        <v>72</v>
      </c>
      <c r="C20" s="254"/>
      <c r="D20" s="254"/>
      <c r="E20" s="254"/>
      <c r="F20" s="254"/>
      <c r="G20" s="254"/>
      <c r="H20" s="254"/>
      <c r="I20" s="254"/>
      <c r="J20" s="254"/>
      <c r="K20" s="254"/>
      <c r="L20" s="254"/>
      <c r="N20" s="143"/>
    </row>
    <row r="21" spans="2:14" s="143" customFormat="1">
      <c r="B21" s="145"/>
      <c r="C21" s="145"/>
      <c r="D21" s="145"/>
      <c r="E21" s="145"/>
      <c r="F21" s="145"/>
      <c r="G21" s="145"/>
      <c r="H21" s="145"/>
      <c r="I21" s="145"/>
      <c r="J21" s="145"/>
      <c r="K21" s="145"/>
      <c r="L21" s="145"/>
    </row>
    <row r="22" spans="2:14" ht="14.45" customHeight="1">
      <c r="B22" s="48" t="s">
        <v>51</v>
      </c>
      <c r="C22" s="253" t="str">
        <f>'AER Summary'!B11</f>
        <v>Administration of Pioneer Schemes</v>
      </c>
      <c r="D22" s="253"/>
      <c r="E22" s="253"/>
      <c r="F22" s="253"/>
      <c r="G22" s="253"/>
      <c r="H22" s="253"/>
      <c r="I22" s="253"/>
      <c r="J22" s="253"/>
      <c r="K22" s="253"/>
      <c r="L22" s="253"/>
    </row>
    <row r="23" spans="2:14" ht="48" customHeight="1">
      <c r="B23" s="49"/>
      <c r="C23" s="256" t="s">
        <v>55</v>
      </c>
      <c r="D23" s="257"/>
      <c r="E23" s="217" t="s">
        <v>58</v>
      </c>
      <c r="F23" s="51" t="s">
        <v>124</v>
      </c>
      <c r="G23" s="51" t="s">
        <v>57</v>
      </c>
      <c r="H23" s="51" t="s">
        <v>73</v>
      </c>
      <c r="I23" s="52"/>
      <c r="J23" s="53" t="s">
        <v>54</v>
      </c>
      <c r="K23" s="53" t="s">
        <v>31</v>
      </c>
      <c r="L23" s="53" t="s">
        <v>52</v>
      </c>
    </row>
    <row r="24" spans="2:14">
      <c r="B24" s="47"/>
      <c r="C24" s="50" t="s">
        <v>41</v>
      </c>
      <c r="D24" s="215" t="str">
        <f>VLOOKUP($C24,'Input Data'!$B$37:$C$41,2,FALSE)</f>
        <v>Admin Support</v>
      </c>
      <c r="E24" s="218">
        <f>VLOOKUP($C24,'Input Data'!$B$37:$L$41,11,FALSE)</f>
        <v>102.26</v>
      </c>
      <c r="F24" s="216">
        <v>1</v>
      </c>
      <c r="G24" s="55">
        <v>0.67</v>
      </c>
      <c r="H24" s="61">
        <f>E24*F24*G24</f>
        <v>68.514200000000002</v>
      </c>
      <c r="I24" s="47"/>
      <c r="J24" s="60">
        <f>VLOOKUP($C24,'Input Data'!$B$37:$L$41,3,FALSE)*G24</f>
        <v>29.280184550256585</v>
      </c>
      <c r="K24" s="60">
        <f>VLOOKUP($C24,'Input Data'!$B$37:$L$41,6,FALSE)*G24</f>
        <v>15.293633545027827</v>
      </c>
      <c r="L24" s="60">
        <f>VLOOKUP($C24,'Input Data'!$B$37:$L$41,8,FALSE)*G24</f>
        <v>22.286909047642208</v>
      </c>
    </row>
    <row r="25" spans="2:14">
      <c r="B25" s="47"/>
      <c r="C25" s="50" t="s">
        <v>45</v>
      </c>
      <c r="D25" s="59" t="str">
        <f>VLOOKUP($C25,'Input Data'!$B$37:$C$41,2,FALSE)</f>
        <v>EO 7/Engineer</v>
      </c>
      <c r="E25" s="219">
        <f>VLOOKUP($C25,'Input Data'!$B$37:$L$41,11,FALSE)</f>
        <v>191.74</v>
      </c>
      <c r="F25" s="60">
        <v>1</v>
      </c>
      <c r="G25" s="55">
        <v>6.23</v>
      </c>
      <c r="H25" s="61">
        <f>E25*F25*G25</f>
        <v>1194.5402000000001</v>
      </c>
      <c r="I25" s="47"/>
      <c r="J25" s="60">
        <f>VLOOKUP($C25,'Input Data'!$B$37:$L$41,3,FALSE)*G25</f>
        <v>481.69433343355519</v>
      </c>
      <c r="K25" s="60">
        <f>VLOOKUP($C25,'Input Data'!$B$37:$L$41,6,FALSE)*G25</f>
        <v>251.59870845775401</v>
      </c>
      <c r="L25" s="60">
        <f>VLOOKUP($C25,'Input Data'!$B$37:$L$41,8,FALSE)*G25</f>
        <v>505.97219890500344</v>
      </c>
    </row>
    <row r="26" spans="2:14">
      <c r="B26" s="47"/>
      <c r="C26" s="54"/>
      <c r="D26" s="54"/>
      <c r="E26" s="54"/>
      <c r="F26" s="103"/>
      <c r="G26" s="56" t="s">
        <v>53</v>
      </c>
      <c r="H26" s="62">
        <f>SUM(H24:H25)</f>
        <v>1263.0544000000002</v>
      </c>
      <c r="I26" s="47"/>
      <c r="J26" s="62">
        <f t="shared" ref="J26:L26" si="0">SUM(J24:J25)</f>
        <v>510.97451798381178</v>
      </c>
      <c r="K26" s="62">
        <f t="shared" si="0"/>
        <v>266.89234200278185</v>
      </c>
      <c r="L26" s="62">
        <f t="shared" si="0"/>
        <v>528.25910795264565</v>
      </c>
      <c r="M26" s="144"/>
    </row>
    <row r="27" spans="2:14" s="143" customFormat="1" ht="7.15" customHeight="1">
      <c r="B27" s="145"/>
      <c r="C27" s="145"/>
      <c r="D27" s="145"/>
      <c r="E27" s="145"/>
      <c r="F27" s="145"/>
      <c r="G27" s="145"/>
      <c r="H27" s="145"/>
      <c r="I27" s="145"/>
      <c r="J27" s="145"/>
      <c r="K27" s="145"/>
      <c r="L27" s="145"/>
    </row>
    <row r="28" spans="2:14" s="7" customFormat="1">
      <c r="B28" s="255" t="s">
        <v>14</v>
      </c>
      <c r="C28" s="255"/>
      <c r="D28" s="255"/>
      <c r="E28" s="255"/>
      <c r="F28" s="255"/>
      <c r="G28" s="255"/>
      <c r="H28" s="255"/>
      <c r="I28" s="255"/>
      <c r="J28" s="255"/>
      <c r="K28" s="255"/>
      <c r="L28" s="255"/>
      <c r="N28" s="143"/>
    </row>
    <row r="29" spans="2:14" s="7" customFormat="1">
      <c r="B29" s="254" t="s">
        <v>306</v>
      </c>
      <c r="C29" s="254"/>
      <c r="D29" s="254"/>
      <c r="E29" s="254"/>
      <c r="F29" s="254"/>
      <c r="G29" s="254"/>
      <c r="H29" s="254"/>
      <c r="I29" s="254"/>
      <c r="J29" s="254"/>
      <c r="K29" s="254"/>
      <c r="L29" s="254"/>
      <c r="N29" s="143"/>
    </row>
    <row r="30" spans="2:14" s="143" customFormat="1">
      <c r="B30" s="145"/>
      <c r="C30" s="145"/>
      <c r="D30" s="145"/>
      <c r="E30" s="145"/>
      <c r="F30" s="145"/>
      <c r="G30" s="145"/>
      <c r="H30" s="145"/>
      <c r="I30" s="145"/>
      <c r="J30" s="145"/>
      <c r="K30" s="145"/>
      <c r="L30" s="145"/>
    </row>
    <row r="31" spans="2:14" ht="14.45" customHeight="1">
      <c r="B31" s="48" t="s">
        <v>51</v>
      </c>
      <c r="C31" s="253" t="str">
        <f>'AER Summary'!B12</f>
        <v xml:space="preserve">Design Information - Simple </v>
      </c>
      <c r="D31" s="253"/>
      <c r="E31" s="253"/>
      <c r="F31" s="253"/>
      <c r="G31" s="253"/>
      <c r="H31" s="253"/>
      <c r="I31" s="253"/>
      <c r="J31" s="253"/>
      <c r="K31" s="253"/>
      <c r="L31" s="253"/>
    </row>
    <row r="32" spans="2:14" ht="48" customHeight="1">
      <c r="B32" s="49"/>
      <c r="C32" s="256" t="s">
        <v>55</v>
      </c>
      <c r="D32" s="257"/>
      <c r="E32" s="217" t="s">
        <v>58</v>
      </c>
      <c r="F32" s="51" t="s">
        <v>124</v>
      </c>
      <c r="G32" s="51" t="s">
        <v>57</v>
      </c>
      <c r="H32" s="51" t="s">
        <v>73</v>
      </c>
      <c r="I32" s="52"/>
      <c r="J32" s="53" t="s">
        <v>54</v>
      </c>
      <c r="K32" s="53" t="s">
        <v>31</v>
      </c>
      <c r="L32" s="53" t="s">
        <v>52</v>
      </c>
    </row>
    <row r="33" spans="2:14">
      <c r="B33" s="47"/>
      <c r="C33" s="50" t="s">
        <v>45</v>
      </c>
      <c r="D33" s="215" t="str">
        <f>VLOOKUP($C33,'Input Data'!$B$37:$C$41,2,FALSE)</f>
        <v>EO 7/Engineer</v>
      </c>
      <c r="E33" s="218">
        <f>VLOOKUP($C33,'Input Data'!$B$37:$L$41,11,FALSE)</f>
        <v>191.74</v>
      </c>
      <c r="F33" s="216">
        <v>1</v>
      </c>
      <c r="G33" s="206">
        <v>3.05</v>
      </c>
      <c r="H33" s="61">
        <f>E33*F33*G33</f>
        <v>584.80700000000002</v>
      </c>
      <c r="I33" s="47"/>
      <c r="J33" s="60">
        <f>VLOOKUP($C33,'Input Data'!$B$37:$L$41,3,FALSE)*G33</f>
        <v>235.82146339844994</v>
      </c>
      <c r="K33" s="60">
        <f>VLOOKUP($C33,'Input Data'!$B$37:$L$41,6,FALSE)*G33</f>
        <v>123.17432757562594</v>
      </c>
      <c r="L33" s="60">
        <f>VLOOKUP($C33,'Input Data'!$B$37:$L$41,8,FALSE)*G33</f>
        <v>247.70709577211238</v>
      </c>
    </row>
    <row r="34" spans="2:14" ht="15" customHeight="1">
      <c r="B34" s="47"/>
      <c r="C34" s="54"/>
      <c r="D34" s="54"/>
      <c r="E34" s="47"/>
      <c r="F34" s="103"/>
      <c r="G34" s="56" t="s">
        <v>53</v>
      </c>
      <c r="H34" s="62">
        <f>SUM(H33:H33)</f>
        <v>584.80700000000002</v>
      </c>
      <c r="I34" s="47"/>
      <c r="J34" s="62">
        <f>SUM(J33:J33)</f>
        <v>235.82146339844994</v>
      </c>
      <c r="K34" s="62">
        <f>SUM(K33:K33)</f>
        <v>123.17432757562594</v>
      </c>
      <c r="L34" s="62">
        <f>SUM(L33:L33)</f>
        <v>247.70709577211238</v>
      </c>
      <c r="M34" s="144"/>
    </row>
    <row r="35" spans="2:14" s="143" customFormat="1" ht="7.15" customHeight="1">
      <c r="B35" s="145"/>
      <c r="C35" s="145"/>
      <c r="D35" s="145"/>
      <c r="E35" s="145"/>
      <c r="F35" s="145"/>
      <c r="G35" s="145"/>
      <c r="H35" s="145"/>
      <c r="I35" s="145"/>
      <c r="J35" s="145"/>
      <c r="K35" s="145"/>
      <c r="L35" s="145"/>
    </row>
    <row r="36" spans="2:14" s="7" customFormat="1">
      <c r="B36" s="255" t="s">
        <v>14</v>
      </c>
      <c r="C36" s="255"/>
      <c r="D36" s="255"/>
      <c r="E36" s="255"/>
      <c r="F36" s="255"/>
      <c r="G36" s="255"/>
      <c r="H36" s="255"/>
      <c r="I36" s="255"/>
      <c r="J36" s="255"/>
      <c r="K36" s="255"/>
      <c r="L36" s="255"/>
      <c r="N36" s="143"/>
    </row>
    <row r="37" spans="2:14" s="7" customFormat="1">
      <c r="B37" s="254" t="s">
        <v>306</v>
      </c>
      <c r="C37" s="254"/>
      <c r="D37" s="254"/>
      <c r="E37" s="254"/>
      <c r="F37" s="254"/>
      <c r="G37" s="254"/>
      <c r="H37" s="254"/>
      <c r="I37" s="254"/>
      <c r="J37" s="254"/>
      <c r="K37" s="254"/>
      <c r="L37" s="254"/>
      <c r="N37" s="143"/>
    </row>
    <row r="38" spans="2:14" s="143" customFormat="1" ht="7.15" customHeight="1">
      <c r="B38" s="145"/>
      <c r="C38" s="145"/>
      <c r="D38" s="145"/>
      <c r="E38" s="145"/>
      <c r="F38" s="145"/>
      <c r="G38" s="145"/>
      <c r="H38" s="145"/>
      <c r="I38" s="145"/>
      <c r="J38" s="145"/>
      <c r="K38" s="145"/>
      <c r="L38" s="145"/>
    </row>
    <row r="39" spans="2:14">
      <c r="B39" s="48" t="s">
        <v>51</v>
      </c>
      <c r="C39" s="253" t="str">
        <f>'AER Summary'!B13</f>
        <v>Design Information - Standard / Complex</v>
      </c>
      <c r="D39" s="253"/>
      <c r="E39" s="253"/>
      <c r="F39" s="253"/>
      <c r="G39" s="253"/>
      <c r="H39" s="253"/>
      <c r="I39" s="253"/>
      <c r="J39" s="253"/>
      <c r="K39" s="253"/>
      <c r="L39" s="253"/>
    </row>
    <row r="40" spans="2:14" ht="48" customHeight="1">
      <c r="B40" s="49"/>
      <c r="C40" s="256" t="s">
        <v>55</v>
      </c>
      <c r="D40" s="257"/>
      <c r="E40" s="217" t="s">
        <v>58</v>
      </c>
      <c r="F40" s="51" t="s">
        <v>124</v>
      </c>
      <c r="G40" s="51" t="s">
        <v>57</v>
      </c>
      <c r="H40" s="217" t="s">
        <v>73</v>
      </c>
      <c r="I40" s="52"/>
      <c r="J40" s="53" t="s">
        <v>54</v>
      </c>
      <c r="K40" s="53" t="s">
        <v>31</v>
      </c>
      <c r="L40" s="53" t="s">
        <v>52</v>
      </c>
    </row>
    <row r="41" spans="2:14">
      <c r="B41" s="47"/>
      <c r="C41" s="50" t="s">
        <v>45</v>
      </c>
      <c r="D41" s="215" t="str">
        <f>VLOOKUP($C41,'Input Data'!$B$37:$C$41,2,FALSE)</f>
        <v>EO 7/Engineer</v>
      </c>
      <c r="E41" s="218">
        <f>VLOOKUP($C41,'Input Data'!$B$37:$L$41,11,FALSE)</f>
        <v>191.74</v>
      </c>
      <c r="F41" s="216">
        <v>1</v>
      </c>
      <c r="G41" s="223">
        <v>10.07</v>
      </c>
      <c r="H41" s="224">
        <f>E41*F41*G41</f>
        <v>1930.8218000000002</v>
      </c>
      <c r="I41" s="47"/>
      <c r="J41" s="60">
        <f>VLOOKUP($C41,'Input Data'!$B$37:$L$41,3,FALSE)*G41</f>
        <v>778.59742177783312</v>
      </c>
      <c r="K41" s="60">
        <f>VLOOKUP($C41,'Input Data'!$B$37:$L$41,6,FALSE)*G41</f>
        <v>406.67720612673878</v>
      </c>
      <c r="L41" s="60">
        <f>VLOOKUP($C41,'Input Data'!$B$37:$L$41,8,FALSE)*G41</f>
        <v>817.83949325415472</v>
      </c>
    </row>
    <row r="42" spans="2:14">
      <c r="B42" s="47"/>
      <c r="C42" s="54"/>
      <c r="D42" s="54"/>
      <c r="E42" s="47"/>
      <c r="F42" s="103"/>
      <c r="G42" s="56" t="s">
        <v>53</v>
      </c>
      <c r="H42" s="225">
        <f>SUM(H41:H41)</f>
        <v>1930.8218000000002</v>
      </c>
      <c r="I42" s="47"/>
      <c r="J42" s="62">
        <f>SUM(J41:J41)</f>
        <v>778.59742177783312</v>
      </c>
      <c r="K42" s="62">
        <f>SUM(K41:K41)</f>
        <v>406.67720612673878</v>
      </c>
      <c r="L42" s="62">
        <f>SUM(L41:L41)</f>
        <v>817.83949325415472</v>
      </c>
      <c r="M42" s="144"/>
    </row>
    <row r="43" spans="2:14">
      <c r="B43" s="47"/>
      <c r="C43" s="47"/>
      <c r="D43" s="47"/>
      <c r="E43" s="47"/>
      <c r="F43" s="47"/>
      <c r="G43" s="57"/>
      <c r="H43" s="58"/>
      <c r="I43" s="47"/>
      <c r="J43" s="52"/>
      <c r="K43" s="52"/>
      <c r="L43" s="52"/>
    </row>
    <row r="44" spans="2:14" s="143" customFormat="1" ht="7.15" customHeight="1">
      <c r="B44" s="145"/>
      <c r="C44" s="145"/>
      <c r="D44" s="145"/>
      <c r="E44" s="145"/>
      <c r="F44" s="145"/>
      <c r="G44" s="145"/>
      <c r="H44" s="145"/>
      <c r="I44" s="145"/>
      <c r="J44" s="145"/>
      <c r="K44" s="145"/>
      <c r="L44" s="145"/>
    </row>
    <row r="45" spans="2:14" s="7" customFormat="1">
      <c r="B45" s="255" t="s">
        <v>14</v>
      </c>
      <c r="C45" s="255"/>
      <c r="D45" s="255"/>
      <c r="E45" s="255"/>
      <c r="F45" s="255"/>
      <c r="G45" s="255"/>
      <c r="H45" s="255"/>
      <c r="I45" s="255"/>
      <c r="J45" s="255"/>
      <c r="K45" s="255"/>
      <c r="L45" s="255"/>
      <c r="N45" s="143"/>
    </row>
    <row r="46" spans="2:14" s="7" customFormat="1">
      <c r="B46" s="254" t="s">
        <v>72</v>
      </c>
      <c r="C46" s="254"/>
      <c r="D46" s="254"/>
      <c r="E46" s="254"/>
      <c r="F46" s="254"/>
      <c r="G46" s="254"/>
      <c r="H46" s="254"/>
      <c r="I46" s="254"/>
      <c r="J46" s="254"/>
      <c r="K46" s="254"/>
      <c r="L46" s="254"/>
      <c r="N46" s="143"/>
    </row>
    <row r="47" spans="2:14" s="143" customFormat="1">
      <c r="B47" s="145"/>
      <c r="C47" s="145"/>
      <c r="D47" s="145"/>
      <c r="E47" s="145"/>
      <c r="F47" s="145"/>
      <c r="G47" s="145"/>
      <c r="H47" s="145"/>
      <c r="I47" s="145"/>
      <c r="J47" s="145"/>
      <c r="K47" s="145"/>
      <c r="L47" s="145"/>
    </row>
    <row r="48" spans="2:14" ht="14.45" customHeight="1">
      <c r="B48" s="48" t="s">
        <v>51</v>
      </c>
      <c r="C48" s="253" t="str">
        <f>'AER Summary'!B15</f>
        <v xml:space="preserve">Design Information - Asset Creation </v>
      </c>
      <c r="D48" s="253"/>
      <c r="E48" s="253"/>
      <c r="F48" s="253"/>
      <c r="G48" s="253"/>
      <c r="H48" s="253"/>
      <c r="I48" s="253"/>
      <c r="J48" s="253"/>
      <c r="K48" s="253"/>
      <c r="L48" s="253"/>
    </row>
    <row r="49" spans="2:14" ht="48" customHeight="1">
      <c r="B49" s="49"/>
      <c r="C49" s="256" t="s">
        <v>55</v>
      </c>
      <c r="D49" s="257"/>
      <c r="E49" s="51" t="s">
        <v>58</v>
      </c>
      <c r="F49" s="51" t="s">
        <v>124</v>
      </c>
      <c r="G49" s="51" t="s">
        <v>57</v>
      </c>
      <c r="H49" s="51" t="s">
        <v>73</v>
      </c>
      <c r="I49" s="52"/>
      <c r="J49" s="53" t="s">
        <v>54</v>
      </c>
      <c r="K49" s="53" t="s">
        <v>31</v>
      </c>
      <c r="L49" s="53" t="s">
        <v>52</v>
      </c>
    </row>
    <row r="50" spans="2:14">
      <c r="B50" s="47"/>
      <c r="C50" s="50" t="s">
        <v>41</v>
      </c>
      <c r="D50" s="59" t="str">
        <f>VLOOKUP($C50,'Input Data'!$B$37:$C$41,2,FALSE)</f>
        <v>Admin Support</v>
      </c>
      <c r="E50" s="60">
        <f>VLOOKUP($C50,'Input Data'!$B$37:$L$41,11,FALSE)</f>
        <v>102.26</v>
      </c>
      <c r="F50" s="60">
        <v>1</v>
      </c>
      <c r="G50" s="55">
        <v>0.27</v>
      </c>
      <c r="H50" s="61">
        <f t="shared" ref="H50:H51" si="1">E50*F50*G50</f>
        <v>27.610200000000003</v>
      </c>
      <c r="I50" s="47"/>
      <c r="J50" s="60">
        <f>VLOOKUP($C50,'Input Data'!$B$37:$L$41,3,FALSE)*G50</f>
        <v>11.799477356073549</v>
      </c>
      <c r="K50" s="60">
        <f>VLOOKUP($C50,'Input Data'!$B$37:$L$41,6,FALSE)*G50</f>
        <v>6.1631060554589752</v>
      </c>
      <c r="L50" s="60">
        <f>VLOOKUP($C50,'Input Data'!$B$37:$L$41,8,FALSE)*G50</f>
        <v>8.9812917057662638</v>
      </c>
    </row>
    <row r="51" spans="2:14">
      <c r="B51" s="47"/>
      <c r="C51" s="50" t="s">
        <v>41</v>
      </c>
      <c r="D51" s="59" t="str">
        <f>VLOOKUP($C51,'Input Data'!$B$37:$C$41,2,FALSE)</f>
        <v>Admin Support</v>
      </c>
      <c r="E51" s="60">
        <f>VLOOKUP($C51,'Input Data'!$B$37:$L$41,11,FALSE)</f>
        <v>102.26</v>
      </c>
      <c r="F51" s="60">
        <v>1</v>
      </c>
      <c r="G51" s="55">
        <v>0.5</v>
      </c>
      <c r="H51" s="61">
        <f t="shared" si="1"/>
        <v>51.13</v>
      </c>
      <c r="I51" s="47"/>
      <c r="J51" s="60">
        <f>VLOOKUP($C51,'Input Data'!$B$37:$L$41,3,FALSE)*G51</f>
        <v>21.850883992728793</v>
      </c>
      <c r="K51" s="60">
        <f>VLOOKUP($C51,'Input Data'!$B$37:$L$41,6,FALSE)*G51</f>
        <v>11.413159361961064</v>
      </c>
      <c r="L51" s="60">
        <f>VLOOKUP($C51,'Input Data'!$B$37:$L$41,8,FALSE)*G51</f>
        <v>16.63202167734493</v>
      </c>
    </row>
    <row r="52" spans="2:14">
      <c r="B52" s="47"/>
      <c r="C52" s="54"/>
      <c r="D52" s="54"/>
      <c r="E52" s="54"/>
      <c r="F52" s="103"/>
      <c r="G52" s="56" t="s">
        <v>53</v>
      </c>
      <c r="H52" s="62">
        <f>SUM(H50:H51)</f>
        <v>78.740200000000002</v>
      </c>
      <c r="I52" s="47"/>
      <c r="J52" s="62">
        <f t="shared" ref="J52:L52" si="2">SUM(J50:J51)</f>
        <v>33.650361348802342</v>
      </c>
      <c r="K52" s="62">
        <f t="shared" si="2"/>
        <v>17.576265417420039</v>
      </c>
      <c r="L52" s="62">
        <f t="shared" si="2"/>
        <v>25.613313383111194</v>
      </c>
      <c r="M52" s="144"/>
    </row>
    <row r="53" spans="2:14" s="143" customFormat="1" ht="7.15" customHeight="1">
      <c r="B53" s="145"/>
      <c r="C53" s="145"/>
      <c r="D53" s="145"/>
      <c r="E53" s="145"/>
      <c r="F53" s="145"/>
      <c r="G53" s="145"/>
      <c r="H53" s="145"/>
      <c r="I53" s="145"/>
      <c r="J53" s="145"/>
      <c r="K53" s="145"/>
      <c r="L53" s="145"/>
    </row>
    <row r="54" spans="2:14" s="7" customFormat="1">
      <c r="B54" s="255" t="s">
        <v>14</v>
      </c>
      <c r="C54" s="255"/>
      <c r="D54" s="255"/>
      <c r="E54" s="255"/>
      <c r="F54" s="255"/>
      <c r="G54" s="255"/>
      <c r="H54" s="255"/>
      <c r="I54" s="255"/>
      <c r="J54" s="255"/>
      <c r="K54" s="255"/>
      <c r="L54" s="255"/>
      <c r="N54" s="143"/>
    </row>
    <row r="55" spans="2:14" s="7" customFormat="1">
      <c r="B55" s="254" t="s">
        <v>83</v>
      </c>
      <c r="C55" s="254"/>
      <c r="D55" s="254"/>
      <c r="E55" s="254"/>
      <c r="F55" s="254"/>
      <c r="G55" s="254"/>
      <c r="H55" s="254"/>
      <c r="I55" s="254"/>
      <c r="J55" s="254"/>
      <c r="K55" s="254"/>
      <c r="L55" s="254"/>
      <c r="M55" s="143"/>
      <c r="N55" s="143"/>
    </row>
    <row r="56" spans="2:14" s="143" customFormat="1">
      <c r="B56" s="145"/>
      <c r="C56" s="145"/>
      <c r="D56" s="145"/>
      <c r="E56" s="145"/>
      <c r="F56" s="145"/>
      <c r="G56" s="145"/>
      <c r="H56" s="145"/>
      <c r="I56" s="145"/>
      <c r="J56" s="145"/>
      <c r="K56" s="145"/>
      <c r="L56" s="145"/>
    </row>
    <row r="57" spans="2:14" ht="14.45" customHeight="1">
      <c r="B57" s="48" t="s">
        <v>51</v>
      </c>
      <c r="C57" s="253" t="str">
        <f>'AER Summary'!B17</f>
        <v>Design Certification - General</v>
      </c>
      <c r="D57" s="253"/>
      <c r="E57" s="253"/>
      <c r="F57" s="253"/>
      <c r="G57" s="253"/>
      <c r="H57" s="253"/>
      <c r="I57" s="253"/>
      <c r="J57" s="253"/>
      <c r="K57" s="253"/>
      <c r="L57" s="253"/>
    </row>
    <row r="58" spans="2:14" ht="48" customHeight="1">
      <c r="B58" s="49"/>
      <c r="C58" s="256" t="s">
        <v>55</v>
      </c>
      <c r="D58" s="257"/>
      <c r="E58" s="217" t="s">
        <v>58</v>
      </c>
      <c r="F58" s="51" t="s">
        <v>124</v>
      </c>
      <c r="G58" s="51" t="s">
        <v>57</v>
      </c>
      <c r="H58" s="51" t="s">
        <v>73</v>
      </c>
      <c r="I58" s="52"/>
      <c r="J58" s="53" t="s">
        <v>54</v>
      </c>
      <c r="K58" s="53" t="s">
        <v>31</v>
      </c>
      <c r="L58" s="53" t="s">
        <v>52</v>
      </c>
    </row>
    <row r="59" spans="2:14">
      <c r="B59" s="47"/>
      <c r="C59" s="50" t="s">
        <v>45</v>
      </c>
      <c r="D59" s="215" t="str">
        <f>VLOOKUP($C59,'Input Data'!$B$37:$C$41,2,FALSE)</f>
        <v>EO 7/Engineer</v>
      </c>
      <c r="E59" s="218">
        <f>VLOOKUP($C59,'Input Data'!$B$37:$L$41,11,FALSE)</f>
        <v>191.74</v>
      </c>
      <c r="F59" s="216">
        <v>1</v>
      </c>
      <c r="G59" s="55">
        <v>9.67</v>
      </c>
      <c r="H59" s="61">
        <f t="shared" ref="H59" si="3">E59*F59*G59</f>
        <v>1854.1258</v>
      </c>
      <c r="I59" s="47"/>
      <c r="J59" s="60">
        <f>VLOOKUP($C59,'Input Data'!$B$37:$L$41,3,FALSE)*G59</f>
        <v>747.67001674197081</v>
      </c>
      <c r="K59" s="60">
        <f>VLOOKUP($C59,'Input Data'!$B$37:$L$41,6,FALSE)*G59</f>
        <v>390.52319595288623</v>
      </c>
      <c r="L59" s="60">
        <f>VLOOKUP($C59,'Input Data'!$B$37:$L$41,8,FALSE)*G59</f>
        <v>785.35331675945145</v>
      </c>
    </row>
    <row r="60" spans="2:14">
      <c r="B60" s="47"/>
      <c r="C60" s="54"/>
      <c r="D60" s="54"/>
      <c r="E60" s="47"/>
      <c r="F60" s="103"/>
      <c r="G60" s="56" t="s">
        <v>53</v>
      </c>
      <c r="H60" s="62">
        <f>SUM(H59:H59)</f>
        <v>1854.1258</v>
      </c>
      <c r="I60" s="47"/>
      <c r="J60" s="62">
        <f>SUM(J59:J59)</f>
        <v>747.67001674197081</v>
      </c>
      <c r="K60" s="62">
        <f>SUM(K59:K59)</f>
        <v>390.52319595288623</v>
      </c>
      <c r="L60" s="62">
        <f>SUM(L59:L59)</f>
        <v>785.35331675945145</v>
      </c>
      <c r="M60" s="144"/>
    </row>
    <row r="61" spans="2:14" s="143" customFormat="1" ht="7.15" customHeight="1">
      <c r="B61" s="145"/>
      <c r="C61" s="145"/>
      <c r="D61" s="145"/>
      <c r="E61" s="145"/>
      <c r="F61" s="145"/>
      <c r="G61" s="145"/>
      <c r="H61" s="145"/>
      <c r="I61" s="145"/>
      <c r="J61" s="145"/>
      <c r="K61" s="145"/>
      <c r="L61" s="145"/>
    </row>
    <row r="62" spans="2:14" s="7" customFormat="1">
      <c r="B62" s="255" t="s">
        <v>14</v>
      </c>
      <c r="C62" s="255"/>
      <c r="D62" s="255"/>
      <c r="E62" s="255"/>
      <c r="F62" s="255"/>
      <c r="G62" s="255"/>
      <c r="H62" s="255"/>
      <c r="I62" s="255"/>
      <c r="J62" s="255"/>
      <c r="K62" s="255"/>
      <c r="L62" s="255"/>
      <c r="N62" s="143"/>
    </row>
    <row r="63" spans="2:14" s="7" customFormat="1">
      <c r="B63" s="254" t="s">
        <v>306</v>
      </c>
      <c r="C63" s="254"/>
      <c r="D63" s="254"/>
      <c r="E63" s="254"/>
      <c r="F63" s="254"/>
      <c r="G63" s="254"/>
      <c r="H63" s="254"/>
      <c r="I63" s="254"/>
      <c r="J63" s="254"/>
      <c r="K63" s="254"/>
      <c r="L63" s="254"/>
      <c r="N63" s="143"/>
    </row>
    <row r="64" spans="2:14" s="143" customFormat="1">
      <c r="B64" s="145"/>
      <c r="C64" s="145"/>
      <c r="D64" s="145"/>
      <c r="E64" s="145"/>
      <c r="F64" s="145"/>
      <c r="G64" s="145"/>
      <c r="H64" s="145"/>
      <c r="I64" s="145"/>
      <c r="J64" s="145"/>
      <c r="K64" s="145"/>
      <c r="L64" s="145"/>
    </row>
    <row r="65" spans="2:13" ht="14.45" customHeight="1">
      <c r="B65" s="48" t="s">
        <v>51</v>
      </c>
      <c r="C65" s="253" t="str">
        <f>'AER Summary'!B18</f>
        <v>Design Certification - Other</v>
      </c>
      <c r="D65" s="253"/>
      <c r="E65" s="253"/>
      <c r="F65" s="253"/>
      <c r="G65" s="253"/>
      <c r="H65" s="253"/>
      <c r="I65" s="253"/>
      <c r="J65" s="253"/>
      <c r="K65" s="253"/>
      <c r="L65" s="253"/>
    </row>
    <row r="66" spans="2:13" ht="48" customHeight="1">
      <c r="B66" s="49"/>
      <c r="C66" s="256" t="s">
        <v>55</v>
      </c>
      <c r="D66" s="257"/>
      <c r="E66" s="51" t="s">
        <v>58</v>
      </c>
      <c r="F66" s="51" t="s">
        <v>124</v>
      </c>
      <c r="G66" s="51" t="s">
        <v>57</v>
      </c>
      <c r="H66" s="51" t="s">
        <v>73</v>
      </c>
      <c r="I66" s="52"/>
      <c r="J66" s="53" t="s">
        <v>54</v>
      </c>
      <c r="K66" s="53" t="s">
        <v>31</v>
      </c>
      <c r="L66" s="221" t="s">
        <v>52</v>
      </c>
    </row>
    <row r="67" spans="2:13">
      <c r="B67" s="47"/>
      <c r="C67" s="50" t="s">
        <v>45</v>
      </c>
      <c r="D67" s="59" t="str">
        <f>VLOOKUP($C67,'Input Data'!$B$37:$C$41,2,FALSE)</f>
        <v>EO 7/Engineer</v>
      </c>
      <c r="E67" s="60">
        <f>VLOOKUP($C67,'Input Data'!$B$37:$L$41,11,FALSE)</f>
        <v>191.74</v>
      </c>
      <c r="F67" s="60">
        <v>1</v>
      </c>
      <c r="G67" s="55">
        <v>15.95</v>
      </c>
      <c r="H67" s="61">
        <f t="shared" ref="H67" si="4">E67*F67*G67</f>
        <v>3058.2530000000002</v>
      </c>
      <c r="I67" s="47"/>
      <c r="J67" s="60">
        <f>VLOOKUP($C67,'Input Data'!$B$37:$L$41,3,FALSE)*G67</f>
        <v>1233.2302758050087</v>
      </c>
      <c r="K67" s="220">
        <f>VLOOKUP($C67,'Input Data'!$B$37:$L$41,6,FALSE)*G67</f>
        <v>644.14115568237173</v>
      </c>
      <c r="L67" s="218">
        <f>VLOOKUP($C67,'Input Data'!$B$37:$L$41,8,FALSE)*G67</f>
        <v>1295.3862877262927</v>
      </c>
    </row>
    <row r="68" spans="2:13">
      <c r="B68" s="47"/>
      <c r="C68" s="54"/>
      <c r="D68" s="54"/>
      <c r="E68" s="54"/>
      <c r="F68" s="103"/>
      <c r="G68" s="56" t="s">
        <v>53</v>
      </c>
      <c r="H68" s="62">
        <f>SUM(H67:H67)</f>
        <v>3058.2530000000002</v>
      </c>
      <c r="I68" s="47"/>
      <c r="J68" s="62">
        <f>SUM(J67:J67)</f>
        <v>1233.2302758050087</v>
      </c>
      <c r="K68" s="62">
        <f>SUM(K67:K67)</f>
        <v>644.14115568237173</v>
      </c>
      <c r="L68" s="62">
        <f>SUM(L67:L67)</f>
        <v>1295.3862877262927</v>
      </c>
      <c r="M68" s="144"/>
    </row>
    <row r="69" spans="2:13" s="143" customFormat="1" ht="7.15" customHeight="1">
      <c r="B69" s="145"/>
      <c r="C69" s="145"/>
      <c r="D69" s="145"/>
      <c r="E69" s="145"/>
      <c r="F69" s="145"/>
      <c r="G69" s="145"/>
      <c r="H69" s="145"/>
      <c r="I69" s="145"/>
      <c r="J69" s="145"/>
      <c r="K69" s="145"/>
      <c r="L69" s="145"/>
    </row>
    <row r="70" spans="2:13" s="7" customFormat="1">
      <c r="B70" s="255" t="s">
        <v>14</v>
      </c>
      <c r="C70" s="255"/>
      <c r="D70" s="255"/>
      <c r="E70" s="255"/>
      <c r="F70" s="255"/>
      <c r="G70" s="255"/>
      <c r="H70" s="255"/>
      <c r="I70" s="255"/>
      <c r="J70" s="255"/>
      <c r="K70" s="255"/>
      <c r="L70" s="255"/>
    </row>
    <row r="71" spans="2:13" s="7" customFormat="1">
      <c r="B71" s="254" t="s">
        <v>72</v>
      </c>
      <c r="C71" s="254"/>
      <c r="D71" s="254"/>
      <c r="E71" s="254"/>
      <c r="F71" s="254"/>
      <c r="G71" s="254"/>
      <c r="H71" s="254"/>
      <c r="I71" s="254"/>
      <c r="J71" s="254"/>
      <c r="K71" s="254"/>
      <c r="L71" s="254"/>
    </row>
    <row r="72" spans="2:13" s="143" customFormat="1">
      <c r="B72" s="145"/>
      <c r="C72" s="145"/>
      <c r="D72" s="145"/>
      <c r="E72" s="145"/>
      <c r="F72" s="145"/>
      <c r="G72" s="145"/>
      <c r="H72" s="145"/>
      <c r="I72" s="145"/>
      <c r="J72" s="145"/>
      <c r="K72" s="145"/>
      <c r="L72" s="145"/>
    </row>
    <row r="73" spans="2:13" s="143" customFormat="1">
      <c r="B73" s="145"/>
      <c r="C73" s="145"/>
      <c r="D73" s="145"/>
      <c r="E73" s="145"/>
      <c r="F73" s="145"/>
      <c r="G73" s="145"/>
      <c r="H73" s="145"/>
      <c r="I73" s="145"/>
      <c r="J73" s="145"/>
      <c r="K73" s="145"/>
      <c r="L73" s="145"/>
    </row>
    <row r="74" spans="2:13" s="143" customFormat="1">
      <c r="B74" s="145"/>
      <c r="C74" s="145"/>
      <c r="D74" s="145"/>
      <c r="E74" s="145"/>
      <c r="F74" s="145"/>
      <c r="G74" s="145"/>
      <c r="H74" s="145"/>
      <c r="I74" s="145"/>
      <c r="J74" s="145"/>
      <c r="K74" s="145"/>
      <c r="L74" s="145"/>
    </row>
    <row r="75" spans="2:13" s="143" customFormat="1">
      <c r="B75" s="145"/>
      <c r="C75" s="145"/>
      <c r="D75" s="145"/>
      <c r="E75" s="145"/>
      <c r="F75" s="145"/>
      <c r="G75" s="145"/>
      <c r="H75" s="145"/>
      <c r="I75" s="145"/>
      <c r="J75" s="145"/>
      <c r="K75" s="145"/>
      <c r="L75" s="145"/>
    </row>
    <row r="76" spans="2:13" s="143" customFormat="1">
      <c r="B76" s="145"/>
      <c r="C76" s="145"/>
      <c r="D76" s="145"/>
      <c r="E76" s="145"/>
      <c r="F76" s="145"/>
      <c r="G76" s="145"/>
      <c r="H76" s="145"/>
      <c r="I76" s="145"/>
      <c r="J76" s="145"/>
      <c r="K76" s="145"/>
      <c r="L76" s="145"/>
    </row>
    <row r="77" spans="2:13" s="143" customFormat="1" hidden="1">
      <c r="B77" s="145"/>
      <c r="C77" s="145"/>
      <c r="D77" s="145"/>
      <c r="E77" s="145"/>
      <c r="F77" s="145"/>
      <c r="G77" s="145"/>
      <c r="H77" s="145"/>
      <c r="I77" s="145"/>
      <c r="J77" s="145"/>
      <c r="K77" s="145"/>
      <c r="L77" s="145"/>
    </row>
    <row r="78" spans="2:13" s="143" customFormat="1" hidden="1">
      <c r="B78" s="145"/>
      <c r="C78" s="145"/>
      <c r="D78" s="145"/>
      <c r="E78" s="145"/>
      <c r="F78" s="145"/>
      <c r="G78" s="145"/>
      <c r="H78" s="145"/>
      <c r="I78" s="145"/>
      <c r="J78" s="145"/>
      <c r="K78" s="145"/>
      <c r="L78" s="145"/>
    </row>
    <row r="79" spans="2:13" s="143" customFormat="1" hidden="1">
      <c r="B79" s="145"/>
      <c r="C79" s="145"/>
      <c r="D79" s="145"/>
      <c r="E79" s="145"/>
      <c r="F79" s="145"/>
      <c r="G79" s="145"/>
      <c r="H79" s="145"/>
      <c r="I79" s="145"/>
      <c r="J79" s="145"/>
      <c r="K79" s="145"/>
      <c r="L79" s="145"/>
    </row>
    <row r="80" spans="2:13" s="143" customFormat="1" hidden="1">
      <c r="B80" s="145"/>
      <c r="C80" s="145"/>
      <c r="D80" s="145"/>
      <c r="E80" s="145"/>
      <c r="F80" s="145"/>
      <c r="G80" s="145"/>
      <c r="H80" s="145"/>
      <c r="I80" s="145"/>
      <c r="J80" s="145"/>
      <c r="K80" s="145"/>
      <c r="L80" s="145"/>
    </row>
    <row r="81" spans="2:12" s="143" customFormat="1" hidden="1">
      <c r="B81" s="145"/>
      <c r="C81" s="145"/>
      <c r="D81" s="145"/>
      <c r="E81" s="145"/>
      <c r="F81" s="145"/>
      <c r="G81" s="145"/>
      <c r="H81" s="145"/>
      <c r="I81" s="145"/>
      <c r="J81" s="145"/>
      <c r="K81" s="145"/>
      <c r="L81" s="145"/>
    </row>
    <row r="82" spans="2:12" s="143" customFormat="1" hidden="1">
      <c r="B82" s="145"/>
      <c r="C82" s="145"/>
      <c r="D82" s="145"/>
      <c r="E82" s="145"/>
      <c r="F82" s="145"/>
      <c r="G82" s="145"/>
      <c r="H82" s="145"/>
      <c r="I82" s="145"/>
      <c r="J82" s="145"/>
      <c r="K82" s="145"/>
      <c r="L82" s="145"/>
    </row>
    <row r="83" spans="2:12" s="143" customFormat="1" hidden="1">
      <c r="B83" s="145"/>
      <c r="C83" s="145"/>
      <c r="D83" s="145"/>
      <c r="E83" s="145"/>
      <c r="F83" s="145"/>
      <c r="G83" s="145"/>
      <c r="H83" s="145"/>
      <c r="I83" s="145"/>
      <c r="J83" s="145"/>
      <c r="K83" s="145"/>
      <c r="L83" s="145"/>
    </row>
    <row r="84" spans="2:12" s="143" customFormat="1" hidden="1">
      <c r="B84" s="145"/>
      <c r="C84" s="145"/>
      <c r="D84" s="145"/>
      <c r="E84" s="145"/>
      <c r="F84" s="145"/>
      <c r="G84" s="145"/>
      <c r="H84" s="145"/>
      <c r="I84" s="145"/>
      <c r="J84" s="145"/>
      <c r="K84" s="145"/>
      <c r="L84" s="145"/>
    </row>
    <row r="85" spans="2:12" s="143" customFormat="1" hidden="1">
      <c r="B85" s="145"/>
      <c r="C85" s="145"/>
      <c r="D85" s="145"/>
      <c r="E85" s="145"/>
      <c r="F85" s="145"/>
      <c r="G85" s="145"/>
      <c r="H85" s="145"/>
      <c r="I85" s="145"/>
      <c r="J85" s="145"/>
      <c r="K85" s="145"/>
      <c r="L85" s="145"/>
    </row>
    <row r="86" spans="2:12" s="143" customFormat="1" hidden="1">
      <c r="B86" s="145"/>
      <c r="C86" s="145"/>
      <c r="D86" s="145"/>
      <c r="E86" s="145"/>
      <c r="F86" s="145"/>
      <c r="G86" s="145"/>
      <c r="H86" s="145"/>
      <c r="I86" s="145"/>
      <c r="J86" s="145"/>
      <c r="K86" s="145"/>
      <c r="L86" s="145"/>
    </row>
    <row r="87" spans="2:12" s="143" customFormat="1" hidden="1">
      <c r="B87" s="145"/>
      <c r="C87" s="145"/>
      <c r="D87" s="145"/>
      <c r="E87" s="145"/>
      <c r="F87" s="145"/>
      <c r="G87" s="145"/>
      <c r="H87" s="145"/>
      <c r="I87" s="145"/>
      <c r="J87" s="145"/>
      <c r="K87" s="145"/>
      <c r="L87" s="145"/>
    </row>
    <row r="88" spans="2:12" s="143" customFormat="1" hidden="1">
      <c r="B88" s="145"/>
      <c r="C88" s="145"/>
      <c r="D88" s="145"/>
      <c r="E88" s="145"/>
      <c r="F88" s="145"/>
      <c r="G88" s="145"/>
      <c r="H88" s="145"/>
      <c r="I88" s="145"/>
      <c r="J88" s="145"/>
      <c r="K88" s="145"/>
      <c r="L88" s="145"/>
    </row>
    <row r="89" spans="2:12" s="143" customFormat="1" hidden="1">
      <c r="B89" s="145"/>
      <c r="C89" s="145"/>
      <c r="D89" s="145"/>
      <c r="E89" s="145"/>
      <c r="F89" s="145"/>
      <c r="G89" s="145"/>
      <c r="H89" s="145"/>
      <c r="I89" s="145"/>
      <c r="J89" s="145"/>
      <c r="K89" s="145"/>
      <c r="L89" s="145"/>
    </row>
    <row r="90" spans="2:12" s="143" customFormat="1" hidden="1">
      <c r="B90" s="145"/>
      <c r="C90" s="145"/>
      <c r="D90" s="145"/>
      <c r="E90" s="145"/>
      <c r="F90" s="145"/>
      <c r="G90" s="145"/>
      <c r="H90" s="145"/>
      <c r="I90" s="145"/>
      <c r="J90" s="145"/>
      <c r="K90" s="145"/>
      <c r="L90" s="145"/>
    </row>
    <row r="91" spans="2:12" s="143" customFormat="1" hidden="1">
      <c r="B91" s="145"/>
      <c r="C91" s="145"/>
      <c r="D91" s="145"/>
      <c r="E91" s="145"/>
      <c r="F91" s="145"/>
      <c r="G91" s="145"/>
      <c r="H91" s="145"/>
      <c r="I91" s="145"/>
      <c r="J91" s="145"/>
      <c r="K91" s="145"/>
      <c r="L91" s="145"/>
    </row>
    <row r="92" spans="2:12" s="143" customFormat="1" hidden="1">
      <c r="B92" s="145"/>
      <c r="C92" s="145"/>
      <c r="D92" s="145"/>
      <c r="E92" s="145"/>
      <c r="F92" s="145"/>
      <c r="G92" s="145"/>
      <c r="H92" s="145"/>
      <c r="I92" s="145"/>
      <c r="J92" s="145"/>
      <c r="K92" s="145"/>
      <c r="L92" s="145"/>
    </row>
    <row r="93" spans="2:12" s="143" customFormat="1" hidden="1">
      <c r="B93" s="145"/>
      <c r="C93" s="145"/>
      <c r="D93" s="145"/>
      <c r="E93" s="145"/>
      <c r="F93" s="145"/>
      <c r="G93" s="145"/>
      <c r="H93" s="145"/>
      <c r="I93" s="145"/>
      <c r="J93" s="145"/>
      <c r="K93" s="145"/>
      <c r="L93" s="145"/>
    </row>
    <row r="94" spans="2:12" s="143" customFormat="1" hidden="1">
      <c r="B94" s="145"/>
      <c r="C94" s="145"/>
      <c r="D94" s="145"/>
      <c r="E94" s="145"/>
      <c r="F94" s="145"/>
      <c r="G94" s="145"/>
      <c r="H94" s="145"/>
      <c r="I94" s="145"/>
      <c r="J94" s="145"/>
      <c r="K94" s="145"/>
      <c r="L94" s="145"/>
    </row>
    <row r="95" spans="2:12" s="143" customFormat="1" hidden="1">
      <c r="B95" s="145"/>
      <c r="C95" s="145"/>
      <c r="D95" s="145"/>
      <c r="E95" s="145"/>
      <c r="F95" s="145"/>
      <c r="G95" s="145"/>
      <c r="H95" s="145"/>
      <c r="I95" s="145"/>
      <c r="J95" s="145"/>
      <c r="K95" s="145"/>
      <c r="L95" s="145"/>
    </row>
    <row r="96" spans="2:12" s="143" customFormat="1" hidden="1">
      <c r="B96" s="145"/>
      <c r="C96" s="145"/>
      <c r="D96" s="145"/>
      <c r="E96" s="145"/>
      <c r="F96" s="145"/>
      <c r="G96" s="145"/>
      <c r="H96" s="145"/>
      <c r="I96" s="145"/>
      <c r="J96" s="145"/>
      <c r="K96" s="145"/>
      <c r="L96" s="145"/>
    </row>
    <row r="97" spans="2:12" s="143" customFormat="1" hidden="1">
      <c r="B97" s="145"/>
      <c r="C97" s="145"/>
      <c r="D97" s="145"/>
      <c r="E97" s="145"/>
      <c r="F97" s="145"/>
      <c r="G97" s="145"/>
      <c r="H97" s="145"/>
      <c r="I97" s="145"/>
      <c r="J97" s="145"/>
      <c r="K97" s="145"/>
      <c r="L97" s="145"/>
    </row>
    <row r="98" spans="2:12" s="143" customFormat="1" hidden="1">
      <c r="B98" s="145"/>
      <c r="C98" s="145"/>
      <c r="D98" s="145"/>
      <c r="E98" s="145"/>
      <c r="F98" s="145"/>
      <c r="G98" s="145"/>
      <c r="H98" s="145"/>
      <c r="I98" s="145"/>
      <c r="J98" s="145"/>
      <c r="K98" s="145"/>
      <c r="L98" s="145"/>
    </row>
    <row r="99" spans="2:12" s="143" customFormat="1" hidden="1">
      <c r="B99" s="145"/>
      <c r="C99" s="145"/>
      <c r="D99" s="145"/>
      <c r="E99" s="145"/>
      <c r="F99" s="145"/>
      <c r="G99" s="145"/>
      <c r="H99" s="145"/>
      <c r="I99" s="145"/>
      <c r="J99" s="145"/>
      <c r="K99" s="145"/>
      <c r="L99" s="145"/>
    </row>
    <row r="100" spans="2:12" s="143" customFormat="1" hidden="1">
      <c r="B100" s="145"/>
      <c r="C100" s="145"/>
      <c r="D100" s="145"/>
      <c r="E100" s="145"/>
      <c r="F100" s="145"/>
      <c r="G100" s="145"/>
      <c r="H100" s="145"/>
      <c r="I100" s="145"/>
      <c r="J100" s="145"/>
      <c r="K100" s="145"/>
      <c r="L100" s="145"/>
    </row>
    <row r="101" spans="2:12" s="143" customFormat="1" hidden="1">
      <c r="B101" s="145"/>
      <c r="C101" s="145"/>
      <c r="D101" s="145"/>
      <c r="E101" s="145"/>
      <c r="F101" s="145"/>
      <c r="G101" s="145"/>
      <c r="H101" s="145"/>
      <c r="I101" s="145"/>
      <c r="J101" s="145"/>
      <c r="K101" s="145"/>
      <c r="L101" s="145"/>
    </row>
    <row r="102" spans="2:12" s="143" customFormat="1" hidden="1">
      <c r="B102" s="145"/>
      <c r="C102" s="145"/>
      <c r="D102" s="145"/>
      <c r="E102" s="145"/>
      <c r="F102" s="145"/>
      <c r="G102" s="145"/>
      <c r="H102" s="145"/>
      <c r="I102" s="145"/>
      <c r="J102" s="145"/>
      <c r="K102" s="145"/>
      <c r="L102" s="145"/>
    </row>
    <row r="103" spans="2:12" s="143" customFormat="1" hidden="1">
      <c r="B103" s="145"/>
      <c r="C103" s="145"/>
      <c r="D103" s="145"/>
      <c r="E103" s="145"/>
      <c r="F103" s="145"/>
      <c r="G103" s="145"/>
      <c r="H103" s="145"/>
      <c r="I103" s="145"/>
      <c r="J103" s="145"/>
      <c r="K103" s="145"/>
      <c r="L103" s="145"/>
    </row>
    <row r="104" spans="2:12" s="143" customFormat="1" hidden="1">
      <c r="B104" s="145"/>
      <c r="C104" s="145"/>
      <c r="D104" s="145"/>
      <c r="E104" s="145"/>
      <c r="F104" s="145"/>
      <c r="G104" s="145"/>
      <c r="H104" s="145"/>
      <c r="I104" s="145"/>
      <c r="J104" s="145"/>
      <c r="K104" s="145"/>
      <c r="L104" s="145"/>
    </row>
    <row r="105" spans="2:12" s="143" customFormat="1" hidden="1">
      <c r="B105" s="145"/>
      <c r="C105" s="145"/>
      <c r="D105" s="145"/>
      <c r="E105" s="145"/>
      <c r="F105" s="145"/>
      <c r="G105" s="145"/>
      <c r="H105" s="145"/>
      <c r="I105" s="145"/>
      <c r="J105" s="145"/>
      <c r="K105" s="145"/>
      <c r="L105" s="145"/>
    </row>
    <row r="106" spans="2:12" s="143" customFormat="1" hidden="1">
      <c r="B106" s="145"/>
      <c r="C106" s="145"/>
      <c r="D106" s="145"/>
      <c r="E106" s="145"/>
      <c r="F106" s="145"/>
      <c r="G106" s="145"/>
      <c r="H106" s="145"/>
      <c r="I106" s="145"/>
      <c r="J106" s="145"/>
      <c r="K106" s="145"/>
      <c r="L106" s="145"/>
    </row>
    <row r="107" spans="2:12" s="143" customFormat="1" hidden="1">
      <c r="B107" s="145"/>
      <c r="C107" s="145"/>
      <c r="D107" s="145"/>
      <c r="E107" s="145"/>
      <c r="F107" s="145"/>
      <c r="G107" s="145"/>
      <c r="H107" s="145"/>
      <c r="I107" s="145"/>
      <c r="J107" s="145"/>
      <c r="K107" s="145"/>
      <c r="L107" s="145"/>
    </row>
    <row r="108" spans="2:12" s="143" customFormat="1" hidden="1">
      <c r="B108" s="145"/>
      <c r="C108" s="145"/>
      <c r="D108" s="145"/>
      <c r="E108" s="145"/>
      <c r="F108" s="145"/>
      <c r="G108" s="145"/>
      <c r="H108" s="145"/>
      <c r="I108" s="145"/>
      <c r="J108" s="145"/>
      <c r="K108" s="145"/>
      <c r="L108" s="145"/>
    </row>
    <row r="109" spans="2:12" s="143" customFormat="1" hidden="1">
      <c r="B109" s="145"/>
      <c r="C109" s="145"/>
      <c r="D109" s="145"/>
      <c r="E109" s="145"/>
      <c r="F109" s="145"/>
      <c r="G109" s="145"/>
      <c r="H109" s="145"/>
      <c r="I109" s="145"/>
      <c r="J109" s="145"/>
      <c r="K109" s="145"/>
      <c r="L109" s="145"/>
    </row>
    <row r="110" spans="2:12" s="143" customFormat="1" hidden="1">
      <c r="B110" s="145"/>
      <c r="C110" s="145"/>
      <c r="D110" s="145"/>
      <c r="E110" s="145"/>
      <c r="F110" s="145"/>
      <c r="G110" s="145"/>
      <c r="H110" s="145"/>
      <c r="I110" s="145"/>
      <c r="J110" s="145"/>
      <c r="K110" s="145"/>
      <c r="L110" s="145"/>
    </row>
    <row r="111" spans="2:12" s="143" customFormat="1" hidden="1">
      <c r="B111" s="145"/>
      <c r="C111" s="145"/>
      <c r="D111" s="145"/>
      <c r="E111" s="145"/>
      <c r="F111" s="145"/>
      <c r="G111" s="145"/>
      <c r="H111" s="145"/>
      <c r="I111" s="145"/>
      <c r="J111" s="145"/>
      <c r="K111" s="145"/>
      <c r="L111" s="145"/>
    </row>
    <row r="112" spans="2:12" s="143" customFormat="1" hidden="1">
      <c r="B112" s="145"/>
      <c r="C112" s="145"/>
      <c r="D112" s="145"/>
      <c r="E112" s="145"/>
      <c r="F112" s="145"/>
      <c r="G112" s="145"/>
      <c r="H112" s="145"/>
      <c r="I112" s="145"/>
      <c r="J112" s="145"/>
      <c r="K112" s="145"/>
      <c r="L112" s="145"/>
    </row>
    <row r="113" spans="2:12" s="143" customFormat="1" hidden="1">
      <c r="B113" s="145"/>
      <c r="C113" s="145"/>
      <c r="D113" s="145"/>
      <c r="E113" s="145"/>
      <c r="F113" s="145"/>
      <c r="G113" s="145"/>
      <c r="H113" s="145"/>
      <c r="I113" s="145"/>
      <c r="J113" s="145"/>
      <c r="K113" s="145"/>
      <c r="L113" s="145"/>
    </row>
    <row r="114" spans="2:12" s="143" customFormat="1" hidden="1">
      <c r="B114" s="145"/>
      <c r="C114" s="145"/>
      <c r="D114" s="145"/>
      <c r="E114" s="145"/>
      <c r="F114" s="145"/>
      <c r="G114" s="145"/>
      <c r="H114" s="145"/>
      <c r="I114" s="145"/>
      <c r="J114" s="145"/>
      <c r="K114" s="145"/>
      <c r="L114" s="145"/>
    </row>
    <row r="115" spans="2:12" s="143" customFormat="1" hidden="1">
      <c r="B115" s="145"/>
      <c r="C115" s="145"/>
      <c r="D115" s="145"/>
      <c r="E115" s="145"/>
      <c r="F115" s="145"/>
      <c r="G115" s="145"/>
      <c r="H115" s="145"/>
      <c r="I115" s="145"/>
      <c r="J115" s="145"/>
      <c r="K115" s="145"/>
      <c r="L115" s="145"/>
    </row>
    <row r="116" spans="2:12" s="143" customFormat="1" hidden="1">
      <c r="B116" s="145"/>
      <c r="C116" s="145"/>
      <c r="D116" s="145"/>
      <c r="E116" s="145"/>
      <c r="F116" s="145"/>
      <c r="G116" s="145"/>
      <c r="H116" s="145"/>
      <c r="I116" s="145"/>
      <c r="J116" s="145"/>
      <c r="K116" s="145"/>
      <c r="L116" s="145"/>
    </row>
    <row r="117" spans="2:12" s="143" customFormat="1" hidden="1">
      <c r="B117" s="145"/>
      <c r="C117" s="145"/>
      <c r="D117" s="145"/>
      <c r="E117" s="145"/>
      <c r="F117" s="145"/>
      <c r="G117" s="145"/>
      <c r="H117" s="145"/>
      <c r="I117" s="145"/>
      <c r="J117" s="145"/>
      <c r="K117" s="145"/>
      <c r="L117" s="145"/>
    </row>
    <row r="118" spans="2:12" s="143" customFormat="1" hidden="1">
      <c r="B118" s="145"/>
      <c r="C118" s="145"/>
      <c r="D118" s="145"/>
      <c r="E118" s="145"/>
      <c r="F118" s="145"/>
      <c r="G118" s="145"/>
      <c r="H118" s="145"/>
      <c r="I118" s="145"/>
      <c r="J118" s="145"/>
      <c r="K118" s="145"/>
      <c r="L118" s="145"/>
    </row>
    <row r="119" spans="2:12" s="143" customFormat="1" hidden="1">
      <c r="B119" s="145"/>
      <c r="C119" s="145"/>
      <c r="D119" s="145"/>
      <c r="E119" s="145"/>
      <c r="F119" s="145"/>
      <c r="G119" s="145"/>
      <c r="H119" s="145"/>
      <c r="I119" s="145"/>
      <c r="J119" s="145"/>
      <c r="K119" s="145"/>
      <c r="L119" s="145"/>
    </row>
    <row r="120" spans="2:12" s="143" customFormat="1" hidden="1">
      <c r="B120" s="145"/>
      <c r="C120" s="145"/>
      <c r="D120" s="145"/>
      <c r="E120" s="145"/>
      <c r="F120" s="145"/>
      <c r="G120" s="145"/>
      <c r="H120" s="145"/>
      <c r="I120" s="145"/>
      <c r="J120" s="145"/>
      <c r="K120" s="145"/>
      <c r="L120" s="145"/>
    </row>
    <row r="121" spans="2:12" s="143" customFormat="1" hidden="1">
      <c r="B121" s="145"/>
      <c r="C121" s="145"/>
      <c r="D121" s="145"/>
      <c r="E121" s="145"/>
      <c r="F121" s="145"/>
      <c r="G121" s="145"/>
      <c r="H121" s="145"/>
      <c r="I121" s="145"/>
      <c r="J121" s="145"/>
      <c r="K121" s="145"/>
      <c r="L121" s="145"/>
    </row>
    <row r="122" spans="2:12" s="143" customFormat="1" hidden="1">
      <c r="B122" s="145"/>
      <c r="C122" s="145"/>
      <c r="D122" s="145"/>
      <c r="E122" s="145"/>
      <c r="F122" s="145"/>
      <c r="G122" s="145"/>
      <c r="H122" s="145"/>
      <c r="I122" s="145"/>
      <c r="J122" s="145"/>
      <c r="K122" s="145"/>
      <c r="L122" s="145"/>
    </row>
    <row r="123" spans="2:12" s="143" customFormat="1" hidden="1">
      <c r="B123" s="145"/>
      <c r="C123" s="145"/>
      <c r="D123" s="145"/>
      <c r="E123" s="145"/>
      <c r="F123" s="145"/>
      <c r="G123" s="145"/>
      <c r="H123" s="145"/>
      <c r="I123" s="145"/>
      <c r="J123" s="145"/>
      <c r="K123" s="145"/>
      <c r="L123" s="145"/>
    </row>
    <row r="124" spans="2:12" s="143" customFormat="1" hidden="1">
      <c r="B124" s="145"/>
      <c r="C124" s="145"/>
      <c r="D124" s="145"/>
      <c r="E124" s="145"/>
      <c r="F124" s="145"/>
      <c r="G124" s="145"/>
      <c r="H124" s="145"/>
      <c r="I124" s="145"/>
      <c r="J124" s="145"/>
      <c r="K124" s="145"/>
      <c r="L124" s="145"/>
    </row>
    <row r="125" spans="2:12" s="143" customFormat="1" hidden="1">
      <c r="B125" s="145"/>
      <c r="C125" s="145"/>
      <c r="D125" s="145"/>
      <c r="E125" s="145"/>
      <c r="F125" s="145"/>
      <c r="G125" s="145"/>
      <c r="H125" s="145"/>
      <c r="I125" s="145"/>
      <c r="J125" s="145"/>
      <c r="K125" s="145"/>
      <c r="L125" s="145"/>
    </row>
    <row r="126" spans="2:12" s="143" customFormat="1" hidden="1">
      <c r="B126" s="145"/>
      <c r="C126" s="145"/>
      <c r="D126" s="145"/>
      <c r="E126" s="145"/>
      <c r="F126" s="145"/>
      <c r="G126" s="145"/>
      <c r="H126" s="145"/>
      <c r="I126" s="145"/>
      <c r="J126" s="145"/>
      <c r="K126" s="145"/>
      <c r="L126" s="145"/>
    </row>
    <row r="127" spans="2:12" s="143" customFormat="1" hidden="1">
      <c r="B127" s="145"/>
      <c r="C127" s="145"/>
      <c r="D127" s="145"/>
      <c r="E127" s="145"/>
      <c r="F127" s="145"/>
      <c r="G127" s="145"/>
      <c r="H127" s="145"/>
      <c r="I127" s="145"/>
      <c r="J127" s="145"/>
      <c r="K127" s="145"/>
      <c r="L127" s="145"/>
    </row>
    <row r="128" spans="2:12" s="143" customFormat="1" hidden="1">
      <c r="B128" s="145"/>
      <c r="C128" s="145"/>
      <c r="D128" s="145"/>
      <c r="E128" s="145"/>
      <c r="F128" s="145"/>
      <c r="G128" s="145"/>
      <c r="H128" s="145"/>
      <c r="I128" s="145"/>
      <c r="J128" s="145"/>
      <c r="K128" s="145"/>
      <c r="L128" s="145"/>
    </row>
    <row r="129" spans="2:12" s="143" customFormat="1" hidden="1">
      <c r="B129" s="145"/>
      <c r="C129" s="145"/>
      <c r="D129" s="145"/>
      <c r="E129" s="145"/>
      <c r="F129" s="145"/>
      <c r="G129" s="145"/>
      <c r="H129" s="145"/>
      <c r="I129" s="145"/>
      <c r="J129" s="145"/>
      <c r="K129" s="145"/>
      <c r="L129" s="145"/>
    </row>
    <row r="130" spans="2:12" s="143" customFormat="1" hidden="1">
      <c r="B130" s="145"/>
      <c r="C130" s="145"/>
      <c r="D130" s="145"/>
      <c r="E130" s="145"/>
      <c r="F130" s="145"/>
      <c r="G130" s="145"/>
      <c r="H130" s="145"/>
      <c r="I130" s="145"/>
      <c r="J130" s="145"/>
      <c r="K130" s="145"/>
      <c r="L130" s="145"/>
    </row>
    <row r="131" spans="2:12" s="143" customFormat="1" hidden="1">
      <c r="B131" s="145"/>
      <c r="C131" s="145"/>
      <c r="D131" s="145"/>
      <c r="E131" s="145"/>
      <c r="F131" s="145"/>
      <c r="G131" s="145"/>
      <c r="H131" s="145"/>
      <c r="I131" s="145"/>
      <c r="J131" s="145"/>
      <c r="K131" s="145"/>
      <c r="L131" s="145"/>
    </row>
    <row r="132" spans="2:12" s="143" customFormat="1" hidden="1">
      <c r="B132" s="145"/>
      <c r="C132" s="145"/>
      <c r="D132" s="145"/>
      <c r="E132" s="145"/>
      <c r="F132" s="145"/>
      <c r="G132" s="145"/>
      <c r="H132" s="145"/>
      <c r="I132" s="145"/>
      <c r="J132" s="145"/>
      <c r="K132" s="145"/>
      <c r="L132" s="145"/>
    </row>
    <row r="133" spans="2:12" s="143" customFormat="1" hidden="1">
      <c r="B133" s="145"/>
      <c r="C133" s="145"/>
      <c r="D133" s="145"/>
      <c r="E133" s="145"/>
      <c r="F133" s="145"/>
      <c r="G133" s="145"/>
      <c r="H133" s="145"/>
      <c r="I133" s="145"/>
      <c r="J133" s="145"/>
      <c r="K133" s="145"/>
      <c r="L133" s="145"/>
    </row>
    <row r="134" spans="2:12" s="143" customFormat="1" hidden="1">
      <c r="B134" s="145"/>
      <c r="C134" s="145"/>
      <c r="D134" s="145"/>
      <c r="E134" s="145"/>
      <c r="F134" s="145"/>
      <c r="G134" s="145"/>
      <c r="H134" s="145"/>
      <c r="I134" s="145"/>
      <c r="J134" s="145"/>
      <c r="K134" s="145"/>
      <c r="L134" s="145"/>
    </row>
    <row r="135" spans="2:12" s="143" customFormat="1" hidden="1">
      <c r="B135" s="145"/>
      <c r="C135" s="145"/>
      <c r="D135" s="145"/>
      <c r="E135" s="145"/>
      <c r="F135" s="145"/>
      <c r="G135" s="145"/>
      <c r="H135" s="145"/>
      <c r="I135" s="145"/>
      <c r="J135" s="145"/>
      <c r="K135" s="145"/>
      <c r="L135" s="145"/>
    </row>
    <row r="136" spans="2:12" s="143" customFormat="1" hidden="1">
      <c r="B136" s="145"/>
      <c r="C136" s="145"/>
      <c r="D136" s="145"/>
      <c r="E136" s="145"/>
      <c r="F136" s="145"/>
      <c r="G136" s="145"/>
      <c r="H136" s="145"/>
      <c r="I136" s="145"/>
      <c r="J136" s="145"/>
      <c r="K136" s="145"/>
      <c r="L136" s="145"/>
    </row>
    <row r="137" spans="2:12" s="143" customFormat="1" hidden="1">
      <c r="B137" s="145"/>
      <c r="C137" s="145"/>
      <c r="D137" s="145"/>
      <c r="E137" s="145"/>
      <c r="F137" s="145"/>
      <c r="G137" s="145"/>
      <c r="H137" s="145"/>
      <c r="I137" s="145"/>
      <c r="J137" s="145"/>
      <c r="K137" s="145"/>
      <c r="L137" s="145"/>
    </row>
    <row r="138" spans="2:12" s="143" customFormat="1" hidden="1">
      <c r="B138" s="145"/>
      <c r="C138" s="145"/>
      <c r="D138" s="145"/>
      <c r="E138" s="145"/>
      <c r="F138" s="145"/>
      <c r="G138" s="145"/>
      <c r="H138" s="145"/>
      <c r="I138" s="145"/>
      <c r="J138" s="145"/>
      <c r="K138" s="145"/>
      <c r="L138" s="145"/>
    </row>
  </sheetData>
  <mergeCells count="33">
    <mergeCell ref="C3:L3"/>
    <mergeCell ref="C5:L5"/>
    <mergeCell ref="C6:D6"/>
    <mergeCell ref="C15:D15"/>
    <mergeCell ref="C14:L14"/>
    <mergeCell ref="B11:L11"/>
    <mergeCell ref="C22:L22"/>
    <mergeCell ref="B12:L12"/>
    <mergeCell ref="B19:L19"/>
    <mergeCell ref="B20:L20"/>
    <mergeCell ref="B36:L36"/>
    <mergeCell ref="C23:D23"/>
    <mergeCell ref="B37:L37"/>
    <mergeCell ref="C31:L31"/>
    <mergeCell ref="C32:D32"/>
    <mergeCell ref="B28:L28"/>
    <mergeCell ref="B29:L29"/>
    <mergeCell ref="C39:L39"/>
    <mergeCell ref="C40:D40"/>
    <mergeCell ref="B45:L45"/>
    <mergeCell ref="B46:L46"/>
    <mergeCell ref="C48:L48"/>
    <mergeCell ref="C49:D49"/>
    <mergeCell ref="B54:L54"/>
    <mergeCell ref="B55:L55"/>
    <mergeCell ref="C57:L57"/>
    <mergeCell ref="C58:D58"/>
    <mergeCell ref="B71:L71"/>
    <mergeCell ref="B62:L62"/>
    <mergeCell ref="B63:L63"/>
    <mergeCell ref="C65:L65"/>
    <mergeCell ref="C66:D66"/>
    <mergeCell ref="B70:L70"/>
  </mergeCells>
  <dataValidations disablePrompts="1" count="1">
    <dataValidation type="list" allowBlank="1" showInputMessage="1" showErrorMessage="1" sqref="C7 C16 C67 C33 C41 C24:C25 C59 C50:C51">
      <formula1>Rates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sheetPr>
  <dimension ref="A1:AT83"/>
  <sheetViews>
    <sheetView workbookViewId="0"/>
  </sheetViews>
  <sheetFormatPr defaultColWidth="0" defaultRowHeight="15" zeroHeight="1"/>
  <cols>
    <col min="1" max="1" width="3.7109375" style="143" customWidth="1"/>
    <col min="2" max="2" width="30.7109375" bestFit="1" customWidth="1"/>
    <col min="3" max="12" width="20.7109375" customWidth="1"/>
    <col min="13" max="26" width="9.140625" style="143" customWidth="1"/>
    <col min="27" max="46" width="0" style="143" hidden="1" customWidth="1"/>
    <col min="47" max="16384" width="9.140625" hidden="1"/>
  </cols>
  <sheetData>
    <row r="1" spans="1:46" s="143" customFormat="1"/>
    <row r="2" spans="1:46" s="39" customFormat="1" ht="21" customHeight="1">
      <c r="A2" s="142"/>
      <c r="B2" s="28" t="s">
        <v>59</v>
      </c>
      <c r="C2" s="28"/>
      <c r="D2" s="28"/>
      <c r="E2" s="28"/>
      <c r="F2" s="28"/>
      <c r="G2" s="28"/>
      <c r="H2" s="28"/>
      <c r="I2" s="28"/>
      <c r="J2" s="28"/>
      <c r="K2" s="28"/>
      <c r="L2" s="28"/>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row>
    <row r="3" spans="1:46">
      <c r="B3" s="45"/>
      <c r="C3" s="143"/>
      <c r="D3" s="143"/>
      <c r="E3" s="143"/>
      <c r="F3" s="143"/>
      <c r="G3" s="143"/>
      <c r="H3" s="143"/>
      <c r="I3" s="143"/>
      <c r="J3" s="143"/>
      <c r="K3" s="143"/>
      <c r="L3" s="143"/>
    </row>
    <row r="4" spans="1:46">
      <c r="C4" s="143"/>
      <c r="D4" s="143"/>
      <c r="E4" s="143"/>
      <c r="F4" s="143"/>
      <c r="G4" s="143"/>
      <c r="H4" s="143"/>
      <c r="I4" s="143"/>
      <c r="J4" s="143"/>
      <c r="K4" s="143"/>
      <c r="L4" s="143"/>
    </row>
    <row r="5" spans="1:46" s="8" customFormat="1">
      <c r="A5" s="15"/>
      <c r="B5" s="1" t="s">
        <v>313</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row>
    <row r="6" spans="1:46" s="15" customFormat="1">
      <c r="B6" s="42"/>
    </row>
    <row r="7" spans="1:46" s="15" customFormat="1">
      <c r="B7" s="3" t="s">
        <v>274</v>
      </c>
      <c r="C7" s="6" t="s">
        <v>6</v>
      </c>
      <c r="D7" s="6" t="s">
        <v>7</v>
      </c>
      <c r="E7" s="6" t="s">
        <v>8</v>
      </c>
      <c r="F7" s="6" t="s">
        <v>9</v>
      </c>
      <c r="G7" s="6" t="s">
        <v>10</v>
      </c>
      <c r="H7" s="32" t="s">
        <v>19</v>
      </c>
      <c r="I7" s="32" t="s">
        <v>20</v>
      </c>
      <c r="J7" s="32" t="s">
        <v>21</v>
      </c>
      <c r="K7" s="32" t="s">
        <v>22</v>
      </c>
      <c r="L7" s="32" t="s">
        <v>23</v>
      </c>
    </row>
    <row r="8" spans="1:46" s="15" customFormat="1">
      <c r="B8" s="8" t="s">
        <v>11</v>
      </c>
      <c r="C8" s="174">
        <v>1</v>
      </c>
      <c r="D8" s="174">
        <f>D9*D10</f>
        <v>1.0353329951690822</v>
      </c>
      <c r="E8" s="174">
        <f t="shared" ref="E8:G8" si="0">E9*E10</f>
        <v>1.0621947743913043</v>
      </c>
      <c r="F8" s="174">
        <f t="shared" si="0"/>
        <v>1.0876998293290694</v>
      </c>
      <c r="G8" s="174">
        <f t="shared" si="0"/>
        <v>1.1205581534732714</v>
      </c>
      <c r="H8" s="9"/>
      <c r="I8" s="9"/>
      <c r="J8" s="9"/>
      <c r="K8" s="9"/>
      <c r="L8" s="9"/>
    </row>
    <row r="9" spans="1:46" s="15" customFormat="1">
      <c r="B9" s="8" t="s">
        <v>12</v>
      </c>
      <c r="C9" s="174">
        <v>1</v>
      </c>
      <c r="D9" s="174">
        <f>C9*(1+D18)</f>
        <v>1.0248792270531402</v>
      </c>
      <c r="E9" s="174">
        <f t="shared" ref="E9:G10" si="1">D9*(1+E18)</f>
        <v>1.0403381642512077</v>
      </c>
      <c r="F9" s="174">
        <f t="shared" si="1"/>
        <v>1.0536231884057969</v>
      </c>
      <c r="G9" s="174">
        <f t="shared" si="1"/>
        <v>1.0736420289855071</v>
      </c>
      <c r="H9" s="9"/>
      <c r="I9" s="9"/>
      <c r="J9" s="9"/>
      <c r="K9" s="9"/>
      <c r="L9" s="9"/>
    </row>
    <row r="10" spans="1:46" s="15" customFormat="1">
      <c r="B10" s="8" t="s">
        <v>13</v>
      </c>
      <c r="C10" s="174">
        <v>1</v>
      </c>
      <c r="D10" s="174">
        <f>C10*(1+D19)</f>
        <v>1.0102</v>
      </c>
      <c r="E10" s="174">
        <f t="shared" si="1"/>
        <v>1.0210091399999999</v>
      </c>
      <c r="F10" s="174">
        <f t="shared" si="1"/>
        <v>1.0323423414540001</v>
      </c>
      <c r="G10" s="174">
        <f t="shared" si="1"/>
        <v>1.043698107209994</v>
      </c>
      <c r="H10" s="175"/>
      <c r="I10" s="175"/>
      <c r="J10" s="175"/>
      <c r="K10" s="175"/>
      <c r="L10" s="175"/>
    </row>
    <row r="11" spans="1:46" s="15" customFormat="1">
      <c r="B11" s="42"/>
    </row>
    <row r="12" spans="1:46"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row>
    <row r="13" spans="1:46" s="8" customFormat="1">
      <c r="A13" s="15"/>
      <c r="B13" s="8" t="s">
        <v>11</v>
      </c>
      <c r="C13" s="9"/>
      <c r="D13" s="9"/>
      <c r="E13" s="9"/>
      <c r="F13" s="9"/>
      <c r="G13" s="70">
        <v>1</v>
      </c>
      <c r="H13" s="70">
        <f>H14*H15</f>
        <v>1.0276240678492865</v>
      </c>
      <c r="I13" s="70">
        <f t="shared" ref="I13:L13" si="2">I14*I15</f>
        <v>1.0592497813772299</v>
      </c>
      <c r="J13" s="70">
        <f t="shared" si="2"/>
        <v>1.0963162030397382</v>
      </c>
      <c r="K13" s="70">
        <f t="shared" si="2"/>
        <v>1.1373288908332129</v>
      </c>
      <c r="L13" s="70">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row>
    <row r="14" spans="1:46" s="8" customFormat="1">
      <c r="A14" s="15"/>
      <c r="B14" s="8" t="s">
        <v>12</v>
      </c>
      <c r="C14" s="9"/>
      <c r="D14" s="9"/>
      <c r="E14" s="9"/>
      <c r="F14" s="9"/>
      <c r="G14" s="69">
        <v>1</v>
      </c>
      <c r="H14" s="69">
        <f t="shared" ref="H14:L14" si="3">G14*(1+H18)</f>
        <v>1.0242487465753967</v>
      </c>
      <c r="I14" s="69">
        <f t="shared" si="3"/>
        <v>1.0490854948612711</v>
      </c>
      <c r="J14" s="69">
        <f t="shared" si="3"/>
        <v>1.0745245031620867</v>
      </c>
      <c r="K14" s="69">
        <f t="shared" si="3"/>
        <v>1.1005803755283181</v>
      </c>
      <c r="L14" s="69">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row>
    <row r="15" spans="1:46" s="8" customFormat="1">
      <c r="A15" s="15"/>
      <c r="B15" s="8" t="s">
        <v>13</v>
      </c>
      <c r="C15" s="9"/>
      <c r="D15" s="9"/>
      <c r="E15" s="9"/>
      <c r="F15" s="9"/>
      <c r="G15" s="69">
        <v>1</v>
      </c>
      <c r="H15" s="69">
        <f t="shared" ref="H15:L15" si="4">G15*(1+H19)</f>
        <v>1.0032954116714083</v>
      </c>
      <c r="I15" s="69">
        <f t="shared" si="4"/>
        <v>1.0096887113259563</v>
      </c>
      <c r="J15" s="69">
        <f t="shared" si="4"/>
        <v>1.0202803191677094</v>
      </c>
      <c r="K15" s="69">
        <f t="shared" si="4"/>
        <v>1.0333901240854437</v>
      </c>
      <c r="L15" s="69">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row>
    <row r="16" spans="1:46" s="8" customFormat="1">
      <c r="A16" s="15"/>
      <c r="C16" s="9"/>
      <c r="D16" s="9"/>
      <c r="E16" s="9"/>
      <c r="F16" s="9"/>
      <c r="H16" s="9"/>
      <c r="I16" s="9"/>
      <c r="J16" s="9"/>
      <c r="K16" s="9"/>
      <c r="M16" s="9"/>
      <c r="N16" s="9"/>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row>
    <row r="17" spans="1:46" s="8" customFormat="1">
      <c r="A17" s="15"/>
      <c r="B17" s="3" t="s">
        <v>271</v>
      </c>
      <c r="C17" s="6" t="s">
        <v>6</v>
      </c>
      <c r="D17" s="6" t="s">
        <v>7</v>
      </c>
      <c r="E17" s="6" t="s">
        <v>8</v>
      </c>
      <c r="F17" s="6" t="s">
        <v>9</v>
      </c>
      <c r="G17" s="6" t="s">
        <v>10</v>
      </c>
      <c r="H17" s="32" t="s">
        <v>19</v>
      </c>
      <c r="I17" s="32" t="s">
        <v>20</v>
      </c>
      <c r="J17" s="32" t="s">
        <v>21</v>
      </c>
      <c r="K17" s="32" t="s">
        <v>22</v>
      </c>
      <c r="L17" s="32" t="s">
        <v>23</v>
      </c>
      <c r="M17" s="9"/>
      <c r="N17" s="9"/>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row>
    <row r="18" spans="1:46" s="8" customFormat="1">
      <c r="A18" s="15"/>
      <c r="B18" s="8" t="s">
        <v>272</v>
      </c>
      <c r="C18" s="205">
        <v>2.4498886414253906E-2</v>
      </c>
      <c r="D18" s="205">
        <v>2.4879227053140163E-2</v>
      </c>
      <c r="E18" s="205">
        <v>1.5083667216591934E-2</v>
      </c>
      <c r="F18" s="205">
        <v>1.2769909449732886E-2</v>
      </c>
      <c r="G18" s="208">
        <v>1.9E-2</v>
      </c>
      <c r="H18" s="208">
        <v>2.4248746575396697E-2</v>
      </c>
      <c r="I18" s="208">
        <v>2.4248746575396697E-2</v>
      </c>
      <c r="J18" s="208">
        <v>2.4248746575396697E-2</v>
      </c>
      <c r="K18" s="208">
        <v>2.4248746575396697E-2</v>
      </c>
      <c r="L18" s="208">
        <v>2.4248746575396697E-2</v>
      </c>
      <c r="M18" s="9"/>
      <c r="N18" s="9"/>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row>
    <row r="19" spans="1:46" s="8" customFormat="1">
      <c r="A19" s="15"/>
      <c r="B19" s="8" t="s">
        <v>273</v>
      </c>
      <c r="C19" s="205">
        <v>0</v>
      </c>
      <c r="D19" s="205">
        <v>1.0200000000000001E-2</v>
      </c>
      <c r="E19" s="205">
        <v>1.0699999999999999E-2</v>
      </c>
      <c r="F19" s="205">
        <v>1.11E-2</v>
      </c>
      <c r="G19" s="205">
        <v>1.0999999999999999E-2</v>
      </c>
      <c r="H19" s="208">
        <v>3.2954116714084369E-3</v>
      </c>
      <c r="I19" s="208">
        <v>6.3723003017598194E-3</v>
      </c>
      <c r="J19" s="208">
        <v>1.0489973516534423E-2</v>
      </c>
      <c r="K19" s="208">
        <v>1.2849218662208877E-2</v>
      </c>
      <c r="L19" s="208">
        <v>1.1382663691661226E-2</v>
      </c>
      <c r="M19" s="9"/>
      <c r="N19" s="9"/>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row>
    <row r="20" spans="1:46" s="8" customFormat="1">
      <c r="A20" s="15"/>
      <c r="C20" s="9"/>
      <c r="D20" s="9"/>
      <c r="E20" s="9"/>
      <c r="F20" s="9"/>
      <c r="G20" s="9"/>
      <c r="H20" s="9"/>
      <c r="I20" s="9"/>
      <c r="J20" s="9"/>
      <c r="K20" s="9"/>
      <c r="L20" s="9"/>
      <c r="M20" s="9"/>
      <c r="N20" s="9"/>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6" s="8" customFormat="1">
      <c r="A21" s="15"/>
      <c r="C21" s="9"/>
      <c r="D21" s="9"/>
      <c r="E21" s="9"/>
      <c r="F21" s="9"/>
      <c r="G21" s="9"/>
      <c r="H21" s="9"/>
      <c r="I21" s="9"/>
      <c r="J21" s="9"/>
      <c r="K21" s="9"/>
      <c r="L21" s="9"/>
      <c r="M21" s="9"/>
      <c r="N21" s="9"/>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row>
    <row r="22" spans="1:46" s="8" customFormat="1">
      <c r="A22" s="15"/>
      <c r="C22" s="9"/>
      <c r="D22" s="9"/>
      <c r="E22" s="9"/>
      <c r="F22" s="9"/>
      <c r="G22" s="9"/>
      <c r="H22" s="9"/>
      <c r="I22" s="9"/>
      <c r="J22" s="9"/>
      <c r="K22" s="9"/>
      <c r="L22" s="9"/>
      <c r="M22" s="9"/>
      <c r="N22" s="9"/>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row>
    <row r="23" spans="1:46" s="8" customFormat="1">
      <c r="A23" s="15"/>
      <c r="B23" s="170" t="s">
        <v>276</v>
      </c>
      <c r="C23" s="170"/>
      <c r="D23" s="170"/>
      <c r="E23" s="170"/>
      <c r="F23" s="170"/>
      <c r="G23" s="170"/>
      <c r="H23" s="170"/>
      <c r="I23" s="170"/>
      <c r="J23" s="170"/>
      <c r="K23" s="170"/>
      <c r="L23" s="170"/>
      <c r="M23" s="9"/>
      <c r="N23" s="9"/>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row>
    <row r="24" spans="1:46" s="8" customFormat="1" ht="30">
      <c r="A24" s="15"/>
      <c r="B24" s="43" t="s">
        <v>26</v>
      </c>
      <c r="C24" s="43" t="s">
        <v>27</v>
      </c>
      <c r="D24" s="43" t="s">
        <v>28</v>
      </c>
      <c r="E24" s="43" t="s">
        <v>29</v>
      </c>
      <c r="F24" s="43" t="s">
        <v>30</v>
      </c>
      <c r="G24" s="43" t="s">
        <v>31</v>
      </c>
      <c r="H24" s="43" t="s">
        <v>32</v>
      </c>
      <c r="I24" s="43" t="s">
        <v>33</v>
      </c>
      <c r="J24" s="43" t="s">
        <v>34</v>
      </c>
      <c r="K24" s="43" t="s">
        <v>35</v>
      </c>
      <c r="L24" s="43" t="s">
        <v>36</v>
      </c>
      <c r="M24" s="9"/>
      <c r="N24" s="9"/>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row>
    <row r="25" spans="1:46" s="8" customFormat="1" ht="30">
      <c r="A25" s="15"/>
      <c r="B25" s="44"/>
      <c r="C25" s="44"/>
      <c r="D25" s="44" t="s">
        <v>38</v>
      </c>
      <c r="E25" s="44" t="s">
        <v>37</v>
      </c>
      <c r="F25" s="44" t="s">
        <v>37</v>
      </c>
      <c r="G25" s="44" t="s">
        <v>38</v>
      </c>
      <c r="H25" s="44" t="s">
        <v>38</v>
      </c>
      <c r="I25" s="44" t="s">
        <v>38</v>
      </c>
      <c r="J25" s="44" t="s">
        <v>39</v>
      </c>
      <c r="K25" s="44"/>
      <c r="L25" s="44" t="s">
        <v>40</v>
      </c>
      <c r="M25" s="9"/>
      <c r="N25" s="9"/>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row>
    <row r="26" spans="1:46" s="8" customFormat="1">
      <c r="A26" s="15"/>
      <c r="B26" s="176" t="s">
        <v>41</v>
      </c>
      <c r="C26" s="177" t="s">
        <v>42</v>
      </c>
      <c r="D26" s="178">
        <v>39</v>
      </c>
      <c r="E26" s="179">
        <v>0.52232025787876424</v>
      </c>
      <c r="F26" s="180">
        <v>0.5</v>
      </c>
      <c r="G26" s="181">
        <v>20.370490057271805</v>
      </c>
      <c r="H26" s="182">
        <v>59.370490057271809</v>
      </c>
      <c r="I26" s="182">
        <v>29.685245028635904</v>
      </c>
      <c r="J26" s="182">
        <v>89.055735085907713</v>
      </c>
      <c r="K26" s="183">
        <v>0</v>
      </c>
      <c r="L26" s="184">
        <v>89.055735085907713</v>
      </c>
      <c r="M26" s="9"/>
      <c r="N26" s="9"/>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row>
    <row r="27" spans="1:46" s="8" customFormat="1">
      <c r="A27" s="15"/>
      <c r="B27" s="185" t="s">
        <v>43</v>
      </c>
      <c r="C27" s="186" t="s">
        <v>44</v>
      </c>
      <c r="D27" s="178">
        <v>59</v>
      </c>
      <c r="E27" s="179">
        <v>0.52232025787876424</v>
      </c>
      <c r="F27" s="180">
        <v>0.59</v>
      </c>
      <c r="G27" s="181">
        <v>30.81689521484709</v>
      </c>
      <c r="H27" s="182">
        <v>89.816895214847094</v>
      </c>
      <c r="I27" s="182">
        <v>52.991968176759784</v>
      </c>
      <c r="J27" s="182">
        <v>142.80886339160688</v>
      </c>
      <c r="K27" s="183">
        <v>0</v>
      </c>
      <c r="L27" s="184">
        <v>142.80886339160688</v>
      </c>
      <c r="M27" s="9"/>
      <c r="N27" s="9"/>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row>
    <row r="28" spans="1:46" s="8" customFormat="1">
      <c r="A28" s="15"/>
      <c r="B28" s="185" t="s">
        <v>45</v>
      </c>
      <c r="C28" s="186" t="s">
        <v>46</v>
      </c>
      <c r="D28" s="178">
        <v>69</v>
      </c>
      <c r="E28" s="179">
        <v>0.52232025787876424</v>
      </c>
      <c r="F28" s="180">
        <v>0.69000000000000006</v>
      </c>
      <c r="G28" s="181">
        <v>36.040097793634729</v>
      </c>
      <c r="H28" s="182">
        <v>105.04009779363473</v>
      </c>
      <c r="I28" s="182">
        <v>72.477667477607966</v>
      </c>
      <c r="J28" s="182">
        <v>177.51776527124269</v>
      </c>
      <c r="K28" s="183">
        <v>0</v>
      </c>
      <c r="L28" s="184">
        <v>177.51776527124269</v>
      </c>
      <c r="M28" s="9"/>
      <c r="N28" s="9"/>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row>
    <row r="29" spans="1:46" s="8" customFormat="1">
      <c r="A29" s="15"/>
      <c r="B29" s="185" t="s">
        <v>47</v>
      </c>
      <c r="C29" s="186" t="s">
        <v>48</v>
      </c>
      <c r="D29" s="178">
        <v>47</v>
      </c>
      <c r="E29" s="179">
        <v>0.52232025787876424</v>
      </c>
      <c r="F29" s="180">
        <v>0.87</v>
      </c>
      <c r="G29" s="181">
        <v>24.549052120301919</v>
      </c>
      <c r="H29" s="182">
        <v>71.549052120301923</v>
      </c>
      <c r="I29" s="182">
        <v>62.247675344662674</v>
      </c>
      <c r="J29" s="182">
        <v>133.79672746496459</v>
      </c>
      <c r="K29" s="183">
        <v>0</v>
      </c>
      <c r="L29" s="184">
        <v>133.79672746496459</v>
      </c>
      <c r="M29" s="9"/>
      <c r="N29" s="9"/>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row>
    <row r="30" spans="1:46">
      <c r="B30" s="185" t="s">
        <v>49</v>
      </c>
      <c r="C30" s="186" t="s">
        <v>50</v>
      </c>
      <c r="D30" s="178">
        <v>82</v>
      </c>
      <c r="E30" s="179">
        <v>0.52232025787876424</v>
      </c>
      <c r="F30" s="180">
        <v>0.69000000000000006</v>
      </c>
      <c r="G30" s="181">
        <v>42.830261146058668</v>
      </c>
      <c r="H30" s="182">
        <v>124.83026114605866</v>
      </c>
      <c r="I30" s="182">
        <v>86.132880190780483</v>
      </c>
      <c r="J30" s="182">
        <v>210.96314133683916</v>
      </c>
      <c r="K30" s="183">
        <v>0</v>
      </c>
      <c r="L30" s="184">
        <v>210.96314133683916</v>
      </c>
    </row>
    <row r="31" spans="1:46">
      <c r="B31" s="143"/>
      <c r="C31" s="143"/>
      <c r="D31" s="143"/>
      <c r="E31" s="143"/>
      <c r="F31" s="143"/>
      <c r="G31" s="143"/>
      <c r="H31" s="143"/>
      <c r="I31" s="143"/>
      <c r="J31" s="143"/>
      <c r="K31" s="143"/>
      <c r="L31" s="143"/>
    </row>
    <row r="32" spans="1:46">
      <c r="B32" s="143"/>
      <c r="C32" s="143"/>
      <c r="D32" s="143"/>
      <c r="E32" s="143"/>
      <c r="F32" s="143"/>
      <c r="G32" s="143"/>
      <c r="H32" s="143"/>
      <c r="I32" s="143"/>
      <c r="J32" s="143"/>
      <c r="K32" s="143"/>
      <c r="L32" s="143"/>
    </row>
    <row r="33" spans="2:13">
      <c r="B33" s="143"/>
      <c r="C33" s="143"/>
      <c r="D33" s="143"/>
      <c r="E33" s="143"/>
      <c r="F33" s="143"/>
      <c r="G33" s="143"/>
      <c r="H33" s="143"/>
      <c r="I33" s="143"/>
      <c r="J33" s="143"/>
      <c r="K33" s="143"/>
      <c r="L33" s="143"/>
    </row>
    <row r="34" spans="2:13">
      <c r="B34" s="258" t="s">
        <v>278</v>
      </c>
      <c r="C34" s="258"/>
      <c r="D34" s="258"/>
      <c r="E34" s="258"/>
      <c r="F34" s="258"/>
      <c r="G34" s="258"/>
      <c r="H34" s="258"/>
      <c r="I34" s="258"/>
      <c r="J34" s="258"/>
      <c r="K34" s="258"/>
      <c r="L34" s="258"/>
    </row>
    <row r="35" spans="2:13" ht="45" customHeight="1">
      <c r="B35" s="43" t="s">
        <v>26</v>
      </c>
      <c r="C35" s="43" t="s">
        <v>27</v>
      </c>
      <c r="D35" s="43" t="s">
        <v>28</v>
      </c>
      <c r="E35" s="43" t="s">
        <v>29</v>
      </c>
      <c r="F35" s="43" t="s">
        <v>30</v>
      </c>
      <c r="G35" s="43" t="s">
        <v>31</v>
      </c>
      <c r="H35" s="43" t="s">
        <v>32</v>
      </c>
      <c r="I35" s="43" t="s">
        <v>33</v>
      </c>
      <c r="J35" s="43" t="s">
        <v>34</v>
      </c>
      <c r="K35" s="43" t="s">
        <v>35</v>
      </c>
      <c r="L35" s="43" t="s">
        <v>36</v>
      </c>
      <c r="M35" s="168"/>
    </row>
    <row r="36" spans="2:13" ht="43.9" customHeight="1">
      <c r="B36" s="44"/>
      <c r="C36" s="44"/>
      <c r="D36" s="187" t="s">
        <v>277</v>
      </c>
      <c r="E36" s="44" t="s">
        <v>37</v>
      </c>
      <c r="F36" s="44" t="s">
        <v>37</v>
      </c>
      <c r="G36" s="44" t="s">
        <v>38</v>
      </c>
      <c r="H36" s="44" t="s">
        <v>38</v>
      </c>
      <c r="I36" s="44" t="s">
        <v>38</v>
      </c>
      <c r="J36" s="44" t="s">
        <v>39</v>
      </c>
      <c r="K36" s="44"/>
      <c r="L36" s="44" t="s">
        <v>40</v>
      </c>
      <c r="M36" s="168"/>
    </row>
    <row r="37" spans="2:13">
      <c r="B37" s="176" t="s">
        <v>41</v>
      </c>
      <c r="C37" s="177" t="s">
        <v>42</v>
      </c>
      <c r="D37" s="178">
        <f>D26*$G$8</f>
        <v>43.701767985457586</v>
      </c>
      <c r="E37" s="179">
        <v>0.52232025787876424</v>
      </c>
      <c r="F37" s="180">
        <v>0.5</v>
      </c>
      <c r="G37" s="181">
        <f>E37*D37</f>
        <v>22.826318723922128</v>
      </c>
      <c r="H37" s="182">
        <f>G37+D37</f>
        <v>66.528086709379721</v>
      </c>
      <c r="I37" s="182">
        <f>H37*F37</f>
        <v>33.264043354689861</v>
      </c>
      <c r="J37" s="182">
        <f>I37+H37</f>
        <v>99.792130064069582</v>
      </c>
      <c r="K37" s="183">
        <v>0</v>
      </c>
      <c r="L37" s="210">
        <v>102.26</v>
      </c>
    </row>
    <row r="38" spans="2:13">
      <c r="B38" s="185" t="s">
        <v>43</v>
      </c>
      <c r="C38" s="186" t="s">
        <v>44</v>
      </c>
      <c r="D38" s="178">
        <f t="shared" ref="D38:D40" si="5">D27*$G$8</f>
        <v>66.11293105492301</v>
      </c>
      <c r="E38" s="179">
        <v>0.52232025787876424</v>
      </c>
      <c r="F38" s="180">
        <v>0.59</v>
      </c>
      <c r="G38" s="181">
        <f t="shared" ref="G38:G41" si="6">E38*D38</f>
        <v>34.532123197728346</v>
      </c>
      <c r="H38" s="182">
        <f>G38+D38</f>
        <v>100.64505425265136</v>
      </c>
      <c r="I38" s="182">
        <f t="shared" ref="I38:I41" si="7">H38*F38</f>
        <v>59.380582009064298</v>
      </c>
      <c r="J38" s="182">
        <f t="shared" ref="J38:J41" si="8">I38+H38</f>
        <v>160.02563626171565</v>
      </c>
      <c r="K38" s="209">
        <v>0</v>
      </c>
      <c r="L38" s="211">
        <v>153.38999999999999</v>
      </c>
    </row>
    <row r="39" spans="2:13">
      <c r="B39" s="185" t="s">
        <v>45</v>
      </c>
      <c r="C39" s="186" t="s">
        <v>46</v>
      </c>
      <c r="D39" s="178">
        <f t="shared" si="5"/>
        <v>77.318512589655725</v>
      </c>
      <c r="E39" s="179">
        <v>0.52232025787876424</v>
      </c>
      <c r="F39" s="180">
        <v>0.69000000000000006</v>
      </c>
      <c r="G39" s="181">
        <f t="shared" si="6"/>
        <v>40.385025434631459</v>
      </c>
      <c r="H39" s="182">
        <f t="shared" ref="H39:H41" si="9">G39+D39</f>
        <v>117.70353802428718</v>
      </c>
      <c r="I39" s="182">
        <f t="shared" si="7"/>
        <v>81.215441236758167</v>
      </c>
      <c r="J39" s="182">
        <f t="shared" si="8"/>
        <v>198.91897926104537</v>
      </c>
      <c r="K39" s="209">
        <v>0</v>
      </c>
      <c r="L39" s="222">
        <v>191.74</v>
      </c>
    </row>
    <row r="40" spans="2:13">
      <c r="B40" s="185" t="s">
        <v>47</v>
      </c>
      <c r="C40" s="186" t="s">
        <v>48</v>
      </c>
      <c r="D40" s="178">
        <f t="shared" si="5"/>
        <v>52.666233213243757</v>
      </c>
      <c r="E40" s="179">
        <v>0.52232025787876424</v>
      </c>
      <c r="F40" s="180">
        <v>0.87</v>
      </c>
      <c r="G40" s="181">
        <f t="shared" si="6"/>
        <v>27.508640513444618</v>
      </c>
      <c r="H40" s="182">
        <f t="shared" si="9"/>
        <v>80.174873726688375</v>
      </c>
      <c r="I40" s="182">
        <f t="shared" si="7"/>
        <v>69.752140142218892</v>
      </c>
      <c r="J40" s="182">
        <f t="shared" si="8"/>
        <v>149.92701386890727</v>
      </c>
      <c r="K40" s="183">
        <v>0</v>
      </c>
      <c r="L40" s="207">
        <v>147.83000000000001</v>
      </c>
    </row>
    <row r="41" spans="2:13">
      <c r="B41" s="185" t="s">
        <v>49</v>
      </c>
      <c r="C41" s="186" t="s">
        <v>50</v>
      </c>
      <c r="D41" s="178">
        <f>D30*$G$8</f>
        <v>91.885768584808247</v>
      </c>
      <c r="E41" s="179">
        <v>0.52232025787876424</v>
      </c>
      <c r="F41" s="180">
        <v>0.69000000000000006</v>
      </c>
      <c r="G41" s="181">
        <f t="shared" si="6"/>
        <v>47.993798342605494</v>
      </c>
      <c r="H41" s="182">
        <f t="shared" si="9"/>
        <v>139.87956692741375</v>
      </c>
      <c r="I41" s="182">
        <f t="shared" si="7"/>
        <v>96.516901179915493</v>
      </c>
      <c r="J41" s="182">
        <f t="shared" si="8"/>
        <v>236.39646810732924</v>
      </c>
      <c r="K41" s="183">
        <v>0</v>
      </c>
      <c r="L41" s="207">
        <v>210.91</v>
      </c>
    </row>
    <row r="42" spans="2:13">
      <c r="C42" s="143"/>
      <c r="D42" s="143"/>
      <c r="E42" s="143"/>
      <c r="F42" s="143"/>
      <c r="G42" s="143"/>
      <c r="H42" s="143"/>
      <c r="I42" s="143"/>
      <c r="J42" s="143"/>
      <c r="K42" s="143"/>
      <c r="L42" s="143"/>
    </row>
    <row r="43" spans="2:13">
      <c r="B43" s="46" t="s">
        <v>14</v>
      </c>
      <c r="C43" s="143"/>
      <c r="D43" s="143"/>
      <c r="E43" s="143"/>
      <c r="F43" s="143"/>
      <c r="G43" s="143"/>
      <c r="H43" s="143"/>
      <c r="I43" s="143"/>
      <c r="J43" s="143"/>
      <c r="K43" s="143"/>
      <c r="L43" s="143"/>
    </row>
    <row r="44" spans="2:13" ht="14.45" customHeight="1">
      <c r="B44" s="259" t="s">
        <v>275</v>
      </c>
      <c r="C44" s="259"/>
      <c r="D44" s="259"/>
      <c r="E44" s="259"/>
      <c r="F44" s="259"/>
      <c r="G44" s="259"/>
      <c r="H44" s="259"/>
      <c r="I44" s="259"/>
      <c r="J44" s="259"/>
      <c r="K44" s="259"/>
      <c r="L44" s="259"/>
    </row>
    <row r="45" spans="2:13" s="143" customFormat="1"/>
    <row r="46" spans="2:13" s="143" customFormat="1"/>
    <row r="47" spans="2:13" s="143" customFormat="1"/>
    <row r="48" spans="2:13" s="143" customFormat="1"/>
    <row r="49" s="143" customFormat="1"/>
    <row r="50" s="143" customFormat="1" hidden="1"/>
    <row r="51" s="143" customFormat="1" hidden="1"/>
    <row r="52" s="143" customFormat="1" hidden="1"/>
    <row r="53" s="143" customFormat="1" hidden="1"/>
    <row r="54" s="143" customFormat="1" hidden="1"/>
    <row r="55" s="143" customFormat="1" hidden="1"/>
    <row r="56" s="143" customFormat="1" hidden="1"/>
    <row r="57" s="143" customFormat="1" hidden="1"/>
    <row r="58" s="143" customFormat="1" hidden="1"/>
    <row r="59" s="143" customFormat="1" hidden="1"/>
    <row r="60" s="143" customFormat="1" hidden="1"/>
    <row r="61" s="143" customFormat="1" hidden="1"/>
    <row r="62" s="143" customFormat="1" hidden="1"/>
    <row r="63" s="143" customFormat="1" hidden="1"/>
    <row r="64" s="143" customFormat="1" hidden="1"/>
    <row r="65" s="143" customFormat="1" hidden="1"/>
    <row r="66" s="143" customFormat="1" hidden="1"/>
    <row r="67" s="143" customFormat="1" hidden="1"/>
    <row r="68" s="143" customFormat="1" hidden="1"/>
    <row r="69" s="143" customFormat="1" hidden="1"/>
    <row r="70" s="143" customFormat="1" hidden="1"/>
    <row r="71" s="143" customFormat="1" hidden="1"/>
    <row r="72" s="143" customFormat="1" hidden="1"/>
    <row r="73" s="143" customFormat="1" hidden="1"/>
    <row r="74" s="143" customFormat="1" hidden="1"/>
    <row r="75" s="143" customFormat="1" hidden="1"/>
    <row r="76" s="143" customFormat="1" hidden="1"/>
    <row r="77" s="143" customFormat="1" hidden="1"/>
    <row r="78" s="143" customFormat="1" hidden="1"/>
    <row r="79" s="143" customFormat="1" hidden="1"/>
    <row r="80" s="143" customFormat="1" hidden="1"/>
    <row r="81" s="143" customFormat="1" hidden="1"/>
    <row r="82" s="143" customFormat="1" hidden="1"/>
    <row r="83" s="143"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WYT153"/>
  <sheetViews>
    <sheetView workbookViewId="0">
      <selection sqref="A1:A2"/>
    </sheetView>
  </sheetViews>
  <sheetFormatPr defaultColWidth="8.85546875" defaultRowHeight="15"/>
  <cols>
    <col min="1" max="1" width="47.7109375" style="110" customWidth="1"/>
    <col min="2" max="2" width="37.85546875" style="110" customWidth="1"/>
    <col min="3" max="3" width="11.28515625" style="110" customWidth="1"/>
    <col min="4" max="4" width="17.140625" style="110" customWidth="1"/>
    <col min="5" max="5" width="11.28515625" style="136" customWidth="1"/>
    <col min="6" max="6" width="19.7109375" style="110" customWidth="1"/>
    <col min="7" max="7" width="19.7109375" style="137" customWidth="1"/>
    <col min="8" max="14" width="19.7109375" style="110" customWidth="1"/>
    <col min="15" max="15" width="26.5703125" style="38" customWidth="1"/>
    <col min="16" max="16384" width="8.85546875" style="110"/>
  </cols>
  <sheetData>
    <row r="1" spans="1:15" ht="24">
      <c r="A1" s="262" t="s">
        <v>136</v>
      </c>
      <c r="B1" s="262" t="s">
        <v>137</v>
      </c>
      <c r="C1" s="263" t="s">
        <v>138</v>
      </c>
      <c r="D1" s="264"/>
      <c r="E1" s="267" t="s">
        <v>139</v>
      </c>
      <c r="F1" s="260" t="s">
        <v>140</v>
      </c>
      <c r="G1" s="193" t="s">
        <v>141</v>
      </c>
      <c r="H1" s="200" t="s">
        <v>142</v>
      </c>
      <c r="I1" s="201" t="s">
        <v>143</v>
      </c>
      <c r="J1" s="201" t="s">
        <v>144</v>
      </c>
      <c r="K1" s="201" t="s">
        <v>145</v>
      </c>
      <c r="L1" s="201" t="s">
        <v>145</v>
      </c>
      <c r="M1" s="202"/>
      <c r="N1" s="203"/>
      <c r="O1" s="260" t="s">
        <v>146</v>
      </c>
    </row>
    <row r="2" spans="1:15">
      <c r="A2" s="262"/>
      <c r="B2" s="262"/>
      <c r="C2" s="265"/>
      <c r="D2" s="266"/>
      <c r="E2" s="267"/>
      <c r="F2" s="261"/>
      <c r="G2" s="111" t="s">
        <v>147</v>
      </c>
      <c r="H2" s="111" t="s">
        <v>147</v>
      </c>
      <c r="I2" s="111" t="s">
        <v>147</v>
      </c>
      <c r="J2" s="111" t="s">
        <v>147</v>
      </c>
      <c r="K2" s="192" t="s">
        <v>148</v>
      </c>
      <c r="L2" s="192" t="s">
        <v>149</v>
      </c>
      <c r="M2" s="192" t="s">
        <v>150</v>
      </c>
      <c r="N2" s="192" t="s">
        <v>151</v>
      </c>
      <c r="O2" s="261"/>
    </row>
    <row r="3" spans="1:15">
      <c r="A3" s="112" t="s">
        <v>152</v>
      </c>
      <c r="B3" s="112" t="s">
        <v>99</v>
      </c>
      <c r="C3" s="112" t="s">
        <v>85</v>
      </c>
      <c r="D3" s="112" t="s">
        <v>86</v>
      </c>
      <c r="E3" s="113" t="s">
        <v>153</v>
      </c>
      <c r="F3" s="114" t="s">
        <v>154</v>
      </c>
      <c r="G3" s="115">
        <v>163</v>
      </c>
      <c r="H3" s="116">
        <v>428.43</v>
      </c>
      <c r="I3" s="117">
        <v>428.43</v>
      </c>
      <c r="J3" s="117">
        <v>428.72246328038557</v>
      </c>
      <c r="K3" s="117">
        <v>443.87051200434843</v>
      </c>
      <c r="L3" s="115">
        <v>455.38676016059338</v>
      </c>
      <c r="M3" s="115">
        <v>466.32135013961368</v>
      </c>
      <c r="N3" s="115">
        <v>482.67141605393874</v>
      </c>
      <c r="O3" s="118" t="s">
        <v>155</v>
      </c>
    </row>
    <row r="4" spans="1:15">
      <c r="A4" s="112" t="s">
        <v>152</v>
      </c>
      <c r="B4" s="112" t="s">
        <v>99</v>
      </c>
      <c r="C4" s="112" t="s">
        <v>85</v>
      </c>
      <c r="D4" s="112" t="s">
        <v>105</v>
      </c>
      <c r="E4" s="113" t="s">
        <v>153</v>
      </c>
      <c r="F4" s="114" t="s">
        <v>154</v>
      </c>
      <c r="G4" s="115">
        <v>244.99999999999997</v>
      </c>
      <c r="H4" s="116">
        <v>571.24</v>
      </c>
      <c r="I4" s="117">
        <v>571.24</v>
      </c>
      <c r="J4" s="117">
        <v>571.62995104051424</v>
      </c>
      <c r="K4" s="117">
        <v>591.82734933913139</v>
      </c>
      <c r="L4" s="115">
        <v>607.18234688079121</v>
      </c>
      <c r="M4" s="115">
        <v>621.7618001861515</v>
      </c>
      <c r="N4" s="115">
        <v>643.56188807191825</v>
      </c>
      <c r="O4" s="118" t="s">
        <v>155</v>
      </c>
    </row>
    <row r="5" spans="1:15">
      <c r="A5" s="112" t="s">
        <v>152</v>
      </c>
      <c r="B5" s="112" t="s">
        <v>99</v>
      </c>
      <c r="C5" s="112" t="s">
        <v>85</v>
      </c>
      <c r="D5" s="112" t="s">
        <v>88</v>
      </c>
      <c r="E5" s="113" t="s">
        <v>153</v>
      </c>
      <c r="F5" s="114" t="s">
        <v>154</v>
      </c>
      <c r="G5" s="115">
        <v>407.90909090909088</v>
      </c>
      <c r="H5" s="116">
        <v>999.67</v>
      </c>
      <c r="I5" s="117">
        <v>999.67</v>
      </c>
      <c r="J5" s="117">
        <v>1000.3524143208997</v>
      </c>
      <c r="K5" s="117">
        <v>1035.6978613434796</v>
      </c>
      <c r="L5" s="115">
        <v>1062.5691070413845</v>
      </c>
      <c r="M5" s="115">
        <v>1088.083150325765</v>
      </c>
      <c r="N5" s="115">
        <v>1126.2333041258569</v>
      </c>
      <c r="O5" s="118" t="s">
        <v>155</v>
      </c>
    </row>
    <row r="6" spans="1:15">
      <c r="A6" s="112" t="s">
        <v>152</v>
      </c>
      <c r="B6" s="112" t="s">
        <v>99</v>
      </c>
      <c r="C6" s="112" t="s">
        <v>85</v>
      </c>
      <c r="D6" s="112" t="s">
        <v>89</v>
      </c>
      <c r="E6" s="113" t="s">
        <v>153</v>
      </c>
      <c r="F6" s="114" t="s">
        <v>154</v>
      </c>
      <c r="G6" s="115">
        <v>489.90909090909082</v>
      </c>
      <c r="H6" s="116">
        <v>1285.29</v>
      </c>
      <c r="I6" s="117">
        <v>1285.29</v>
      </c>
      <c r="J6" s="117">
        <v>1286.1673898411568</v>
      </c>
      <c r="K6" s="117">
        <v>1331.6115360130455</v>
      </c>
      <c r="L6" s="115">
        <v>1366.1602804817801</v>
      </c>
      <c r="M6" s="115">
        <v>1398.9640504188408</v>
      </c>
      <c r="N6" s="115">
        <v>1448.0142481618161</v>
      </c>
      <c r="O6" s="118" t="s">
        <v>155</v>
      </c>
    </row>
    <row r="7" spans="1:15">
      <c r="A7" s="112" t="s">
        <v>152</v>
      </c>
      <c r="B7" s="112" t="s">
        <v>99</v>
      </c>
      <c r="C7" s="112" t="s">
        <v>93</v>
      </c>
      <c r="D7" s="112"/>
      <c r="E7" s="113" t="s">
        <v>153</v>
      </c>
      <c r="F7" s="114" t="s">
        <v>156</v>
      </c>
      <c r="G7" s="115">
        <v>82</v>
      </c>
      <c r="H7" s="116">
        <v>142.81</v>
      </c>
      <c r="I7" s="117">
        <v>142.81</v>
      </c>
      <c r="J7" s="117">
        <v>142.90748776012856</v>
      </c>
      <c r="K7" s="117">
        <v>147.95683733478285</v>
      </c>
      <c r="L7" s="115">
        <v>151.7955867201978</v>
      </c>
      <c r="M7" s="115">
        <v>155.44045004653788</v>
      </c>
      <c r="N7" s="115">
        <v>160.89047201797956</v>
      </c>
      <c r="O7" s="118" t="s">
        <v>157</v>
      </c>
    </row>
    <row r="8" spans="1:15">
      <c r="A8" s="112" t="s">
        <v>152</v>
      </c>
      <c r="B8" s="112" t="s">
        <v>99</v>
      </c>
      <c r="C8" s="112" t="s">
        <v>94</v>
      </c>
      <c r="D8" s="112"/>
      <c r="E8" s="113" t="s">
        <v>153</v>
      </c>
      <c r="F8" s="114" t="s">
        <v>156</v>
      </c>
      <c r="G8" s="115">
        <v>82</v>
      </c>
      <c r="H8" s="116">
        <v>142.81</v>
      </c>
      <c r="I8" s="117">
        <v>142.81</v>
      </c>
      <c r="J8" s="117">
        <v>142.90748776012856</v>
      </c>
      <c r="K8" s="117">
        <v>147.95683733478285</v>
      </c>
      <c r="L8" s="115">
        <v>151.7955867201978</v>
      </c>
      <c r="M8" s="115">
        <v>155.44045004653788</v>
      </c>
      <c r="N8" s="115">
        <v>160.89047201797956</v>
      </c>
      <c r="O8" s="118" t="s">
        <v>157</v>
      </c>
    </row>
    <row r="9" spans="1:15">
      <c r="A9" s="112" t="s">
        <v>152</v>
      </c>
      <c r="B9" s="112" t="s">
        <v>99</v>
      </c>
      <c r="C9" s="112" t="s">
        <v>95</v>
      </c>
      <c r="D9" s="112"/>
      <c r="E9" s="113" t="s">
        <v>153</v>
      </c>
      <c r="F9" s="114" t="s">
        <v>156</v>
      </c>
      <c r="G9" s="115">
        <v>82</v>
      </c>
      <c r="H9" s="116">
        <v>142.81</v>
      </c>
      <c r="I9" s="117">
        <v>142.81</v>
      </c>
      <c r="J9" s="117">
        <v>142.90748776012856</v>
      </c>
      <c r="K9" s="117">
        <v>147.95683733478285</v>
      </c>
      <c r="L9" s="115">
        <v>151.7955867201978</v>
      </c>
      <c r="M9" s="115">
        <v>155.44045004653788</v>
      </c>
      <c r="N9" s="115">
        <v>160.89047201797956</v>
      </c>
      <c r="O9" s="118" t="s">
        <v>157</v>
      </c>
    </row>
    <row r="10" spans="1:15">
      <c r="A10" s="112" t="s">
        <v>152</v>
      </c>
      <c r="B10" s="112" t="s">
        <v>99</v>
      </c>
      <c r="C10" s="112" t="s">
        <v>96</v>
      </c>
      <c r="D10" s="112"/>
      <c r="E10" s="113" t="s">
        <v>153</v>
      </c>
      <c r="F10" s="114" t="s">
        <v>156</v>
      </c>
      <c r="G10" s="115">
        <v>82</v>
      </c>
      <c r="H10" s="116">
        <v>142.81</v>
      </c>
      <c r="I10" s="117">
        <v>142.81</v>
      </c>
      <c r="J10" s="117">
        <v>142.90748776012856</v>
      </c>
      <c r="K10" s="117">
        <v>147.95683733478285</v>
      </c>
      <c r="L10" s="115">
        <v>151.7955867201978</v>
      </c>
      <c r="M10" s="115">
        <v>155.44045004653788</v>
      </c>
      <c r="N10" s="115">
        <v>160.89047201797956</v>
      </c>
      <c r="O10" s="118" t="s">
        <v>157</v>
      </c>
    </row>
    <row r="11" spans="1:15">
      <c r="A11" s="112" t="s">
        <v>152</v>
      </c>
      <c r="B11" s="112" t="s">
        <v>99</v>
      </c>
      <c r="C11" s="112" t="s">
        <v>96</v>
      </c>
      <c r="D11" s="112"/>
      <c r="E11" s="113" t="s">
        <v>153</v>
      </c>
      <c r="F11" s="114" t="s">
        <v>156</v>
      </c>
      <c r="G11" s="115">
        <v>98.36363636363636</v>
      </c>
      <c r="H11" s="116">
        <v>166.43754737754293</v>
      </c>
      <c r="I11" s="117">
        <v>166.43754737754293</v>
      </c>
      <c r="J11" s="117">
        <v>166.5511642369724</v>
      </c>
      <c r="K11" s="117">
        <v>172.43591571836234</v>
      </c>
      <c r="L11" s="115">
        <v>176.90977632129992</v>
      </c>
      <c r="M11" s="115">
        <v>181.15767291511264</v>
      </c>
      <c r="N11" s="115">
        <v>187.50938701132773</v>
      </c>
      <c r="O11" s="118" t="s">
        <v>157</v>
      </c>
    </row>
    <row r="12" spans="1:15">
      <c r="A12" s="112" t="s">
        <v>152</v>
      </c>
      <c r="B12" s="112" t="s">
        <v>99</v>
      </c>
      <c r="C12" s="112" t="s">
        <v>96</v>
      </c>
      <c r="D12" s="112"/>
      <c r="E12" s="113" t="s">
        <v>153</v>
      </c>
      <c r="F12" s="114" t="s">
        <v>156</v>
      </c>
      <c r="G12" s="115" t="s">
        <v>158</v>
      </c>
      <c r="H12" s="116">
        <v>210.96</v>
      </c>
      <c r="I12" s="117">
        <v>210.96</v>
      </c>
      <c r="J12" s="117">
        <v>211.10400964832095</v>
      </c>
      <c r="K12" s="117">
        <v>218.56294660139895</v>
      </c>
      <c r="L12" s="115">
        <v>224.23357590149797</v>
      </c>
      <c r="M12" s="115">
        <v>229.61779526516091</v>
      </c>
      <c r="N12" s="115">
        <v>237.66860847918892</v>
      </c>
      <c r="O12" s="118" t="s">
        <v>157</v>
      </c>
    </row>
    <row r="13" spans="1:15">
      <c r="A13" s="112" t="s">
        <v>152</v>
      </c>
      <c r="B13" s="112" t="s">
        <v>99</v>
      </c>
      <c r="C13" s="112" t="s">
        <v>159</v>
      </c>
      <c r="D13" s="112"/>
      <c r="E13" s="113" t="s">
        <v>153</v>
      </c>
      <c r="F13" s="114" t="s">
        <v>154</v>
      </c>
      <c r="G13" s="115" t="s">
        <v>158</v>
      </c>
      <c r="H13" s="116">
        <v>535.54</v>
      </c>
      <c r="I13" s="117">
        <v>535.54</v>
      </c>
      <c r="J13" s="117">
        <v>535.90558080708092</v>
      </c>
      <c r="K13" s="117">
        <v>554.84073010482177</v>
      </c>
      <c r="L13" s="115">
        <v>569.23610750041826</v>
      </c>
      <c r="M13" s="115">
        <v>582.90440878035781</v>
      </c>
      <c r="N13" s="115">
        <v>603.34208658013301</v>
      </c>
      <c r="O13" s="118" t="s">
        <v>160</v>
      </c>
    </row>
    <row r="14" spans="1:15">
      <c r="A14" s="112" t="s">
        <v>152</v>
      </c>
      <c r="B14" s="112" t="s">
        <v>99</v>
      </c>
      <c r="C14" s="112" t="s">
        <v>161</v>
      </c>
      <c r="D14" s="112"/>
      <c r="E14" s="113" t="s">
        <v>153</v>
      </c>
      <c r="F14" s="114" t="s">
        <v>156</v>
      </c>
      <c r="G14" s="115" t="s">
        <v>158</v>
      </c>
      <c r="H14" s="116">
        <v>142.81</v>
      </c>
      <c r="I14" s="117">
        <v>142.81</v>
      </c>
      <c r="J14" s="117">
        <v>142.90748776012856</v>
      </c>
      <c r="K14" s="117">
        <v>147.95683733478285</v>
      </c>
      <c r="L14" s="115">
        <v>151.7955867201978</v>
      </c>
      <c r="M14" s="115">
        <v>155.44045004653788</v>
      </c>
      <c r="N14" s="115">
        <v>160.89047201797956</v>
      </c>
      <c r="O14" s="118" t="s">
        <v>157</v>
      </c>
    </row>
    <row r="15" spans="1:15">
      <c r="A15" s="119" t="s">
        <v>152</v>
      </c>
      <c r="B15" s="119" t="s">
        <v>104</v>
      </c>
      <c r="C15" s="119" t="s">
        <v>162</v>
      </c>
      <c r="D15" s="119"/>
      <c r="E15" s="120" t="s">
        <v>153</v>
      </c>
      <c r="F15" s="121" t="s">
        <v>154</v>
      </c>
      <c r="G15" s="122"/>
      <c r="H15" s="123">
        <v>1285.29</v>
      </c>
      <c r="I15" s="124">
        <v>1285.29</v>
      </c>
      <c r="J15" s="124">
        <v>1286.1673898411568</v>
      </c>
      <c r="K15" s="124">
        <v>1331.6115360130455</v>
      </c>
      <c r="L15" s="122">
        <v>1366.1602804817801</v>
      </c>
      <c r="M15" s="115">
        <v>1398.9640504188408</v>
      </c>
      <c r="N15" s="115">
        <v>1448.0142481618161</v>
      </c>
      <c r="O15" s="125" t="s">
        <v>155</v>
      </c>
    </row>
    <row r="16" spans="1:15">
      <c r="A16" s="112" t="s">
        <v>152</v>
      </c>
      <c r="B16" s="112" t="s">
        <v>104</v>
      </c>
      <c r="C16" s="112" t="s">
        <v>85</v>
      </c>
      <c r="D16" s="112" t="s">
        <v>86</v>
      </c>
      <c r="E16" s="113" t="s">
        <v>153</v>
      </c>
      <c r="F16" s="114" t="s">
        <v>154</v>
      </c>
      <c r="G16" s="115">
        <v>82</v>
      </c>
      <c r="H16" s="116">
        <v>285.62</v>
      </c>
      <c r="I16" s="117">
        <v>285.62</v>
      </c>
      <c r="J16" s="117">
        <v>285.81497552025712</v>
      </c>
      <c r="K16" s="117">
        <v>295.91367466956569</v>
      </c>
      <c r="L16" s="115">
        <v>303.59117344039561</v>
      </c>
      <c r="M16" s="115">
        <v>310.88090009307575</v>
      </c>
      <c r="N16" s="115">
        <v>321.78094403595912</v>
      </c>
      <c r="O16" s="118" t="s">
        <v>155</v>
      </c>
    </row>
    <row r="17" spans="1:15">
      <c r="A17" s="112" t="s">
        <v>152</v>
      </c>
      <c r="B17" s="112" t="s">
        <v>104</v>
      </c>
      <c r="C17" s="112" t="s">
        <v>85</v>
      </c>
      <c r="D17" s="112" t="s">
        <v>163</v>
      </c>
      <c r="E17" s="113" t="s">
        <v>153</v>
      </c>
      <c r="F17" s="114" t="s">
        <v>154</v>
      </c>
      <c r="G17" s="115">
        <v>163</v>
      </c>
      <c r="H17" s="116">
        <v>428.43</v>
      </c>
      <c r="I17" s="117">
        <v>428.43</v>
      </c>
      <c r="J17" s="117">
        <v>428.72246328038557</v>
      </c>
      <c r="K17" s="117">
        <v>443.87051200434843</v>
      </c>
      <c r="L17" s="115">
        <v>455.38676016059338</v>
      </c>
      <c r="M17" s="115">
        <v>466.32135013961368</v>
      </c>
      <c r="N17" s="115">
        <v>482.67141605393874</v>
      </c>
      <c r="O17" s="118" t="s">
        <v>155</v>
      </c>
    </row>
    <row r="18" spans="1:15">
      <c r="A18" s="112" t="s">
        <v>152</v>
      </c>
      <c r="B18" s="112" t="s">
        <v>104</v>
      </c>
      <c r="C18" s="112" t="s">
        <v>85</v>
      </c>
      <c r="D18" s="112" t="s">
        <v>88</v>
      </c>
      <c r="E18" s="113" t="s">
        <v>153</v>
      </c>
      <c r="F18" s="114" t="s">
        <v>154</v>
      </c>
      <c r="G18" s="115">
        <v>244.99999999999997</v>
      </c>
      <c r="H18" s="116">
        <v>714.05</v>
      </c>
      <c r="I18" s="117">
        <v>714.05</v>
      </c>
      <c r="J18" s="117">
        <v>714.53743880064258</v>
      </c>
      <c r="K18" s="117">
        <v>739.78418667391406</v>
      </c>
      <c r="L18" s="115">
        <v>758.97793360098888</v>
      </c>
      <c r="M18" s="115">
        <v>777.20225023268927</v>
      </c>
      <c r="N18" s="115">
        <v>804.45236008989775</v>
      </c>
      <c r="O18" s="118" t="s">
        <v>155</v>
      </c>
    </row>
    <row r="19" spans="1:15">
      <c r="A19" s="112" t="s">
        <v>152</v>
      </c>
      <c r="B19" s="112" t="s">
        <v>104</v>
      </c>
      <c r="C19" s="112" t="s">
        <v>85</v>
      </c>
      <c r="D19" s="112" t="s">
        <v>89</v>
      </c>
      <c r="E19" s="113" t="s">
        <v>153</v>
      </c>
      <c r="F19" s="114" t="s">
        <v>154</v>
      </c>
      <c r="G19" s="115">
        <v>325.90909090909088</v>
      </c>
      <c r="H19" s="116">
        <v>856.86</v>
      </c>
      <c r="I19" s="117">
        <v>856.86</v>
      </c>
      <c r="J19" s="117">
        <v>857.44492656077114</v>
      </c>
      <c r="K19" s="117">
        <v>887.74102400869685</v>
      </c>
      <c r="L19" s="115">
        <v>910.77352032118677</v>
      </c>
      <c r="M19" s="115">
        <v>932.64270027922737</v>
      </c>
      <c r="N19" s="115">
        <v>965.34283210787748</v>
      </c>
      <c r="O19" s="118" t="s">
        <v>155</v>
      </c>
    </row>
    <row r="20" spans="1:15">
      <c r="A20" s="112" t="s">
        <v>152</v>
      </c>
      <c r="B20" s="112" t="s">
        <v>104</v>
      </c>
      <c r="C20" s="112" t="s">
        <v>93</v>
      </c>
      <c r="D20" s="112" t="s">
        <v>106</v>
      </c>
      <c r="E20" s="113" t="s">
        <v>153</v>
      </c>
      <c r="F20" s="114" t="s">
        <v>154</v>
      </c>
      <c r="G20" s="115">
        <v>82</v>
      </c>
      <c r="H20" s="116">
        <v>285.62</v>
      </c>
      <c r="I20" s="117">
        <v>285.62</v>
      </c>
      <c r="J20" s="117">
        <v>285.81497552025712</v>
      </c>
      <c r="K20" s="117">
        <v>295.91367466956569</v>
      </c>
      <c r="L20" s="115">
        <v>303.59117344039561</v>
      </c>
      <c r="M20" s="115">
        <v>310.88090009307575</v>
      </c>
      <c r="N20" s="115">
        <v>321.78094403595912</v>
      </c>
      <c r="O20" s="118" t="s">
        <v>155</v>
      </c>
    </row>
    <row r="21" spans="1:15">
      <c r="A21" s="112" t="s">
        <v>152</v>
      </c>
      <c r="B21" s="112" t="s">
        <v>104</v>
      </c>
      <c r="C21" s="112" t="s">
        <v>93</v>
      </c>
      <c r="D21" s="112" t="s">
        <v>107</v>
      </c>
      <c r="E21" s="113" t="s">
        <v>153</v>
      </c>
      <c r="F21" s="114" t="s">
        <v>154</v>
      </c>
      <c r="G21" s="115">
        <v>163</v>
      </c>
      <c r="H21" s="116">
        <v>428.43</v>
      </c>
      <c r="I21" s="117">
        <v>428.43</v>
      </c>
      <c r="J21" s="117">
        <v>428.72246328038557</v>
      </c>
      <c r="K21" s="117">
        <v>443.87051200434843</v>
      </c>
      <c r="L21" s="115">
        <v>455.38676016059338</v>
      </c>
      <c r="M21" s="115">
        <v>466.32135013961368</v>
      </c>
      <c r="N21" s="115">
        <v>482.67141605393874</v>
      </c>
      <c r="O21" s="118" t="s">
        <v>155</v>
      </c>
    </row>
    <row r="22" spans="1:15">
      <c r="A22" s="112" t="s">
        <v>152</v>
      </c>
      <c r="B22" s="112" t="s">
        <v>104</v>
      </c>
      <c r="C22" s="112" t="s">
        <v>93</v>
      </c>
      <c r="D22" s="112" t="s">
        <v>108</v>
      </c>
      <c r="E22" s="113" t="s">
        <v>153</v>
      </c>
      <c r="F22" s="114" t="s">
        <v>154</v>
      </c>
      <c r="G22" s="115">
        <v>244.99999999999997</v>
      </c>
      <c r="H22" s="116">
        <v>714.05</v>
      </c>
      <c r="I22" s="117">
        <v>714.05</v>
      </c>
      <c r="J22" s="117">
        <v>714.53743880064258</v>
      </c>
      <c r="K22" s="117">
        <v>739.78418667391406</v>
      </c>
      <c r="L22" s="115">
        <v>758.97793360098888</v>
      </c>
      <c r="M22" s="115">
        <v>777.20225023268927</v>
      </c>
      <c r="N22" s="115">
        <v>804.45236008989775</v>
      </c>
      <c r="O22" s="118" t="s">
        <v>155</v>
      </c>
    </row>
    <row r="23" spans="1:15">
      <c r="A23" s="112" t="s">
        <v>152</v>
      </c>
      <c r="B23" s="112" t="s">
        <v>104</v>
      </c>
      <c r="C23" s="112" t="s">
        <v>94</v>
      </c>
      <c r="D23" s="112" t="s">
        <v>109</v>
      </c>
      <c r="E23" s="113" t="s">
        <v>153</v>
      </c>
      <c r="F23" s="114" t="s">
        <v>154</v>
      </c>
      <c r="G23" s="115">
        <v>163</v>
      </c>
      <c r="H23" s="116">
        <v>428.43</v>
      </c>
      <c r="I23" s="117">
        <v>428.43</v>
      </c>
      <c r="J23" s="117">
        <v>428.72246328038557</v>
      </c>
      <c r="K23" s="117">
        <v>443.87051200434843</v>
      </c>
      <c r="L23" s="115">
        <v>455.38676016059338</v>
      </c>
      <c r="M23" s="115">
        <v>466.32135013961368</v>
      </c>
      <c r="N23" s="115">
        <v>482.67141605393874</v>
      </c>
      <c r="O23" s="118" t="s">
        <v>155</v>
      </c>
    </row>
    <row r="24" spans="1:15">
      <c r="A24" s="112" t="s">
        <v>152</v>
      </c>
      <c r="B24" s="112" t="s">
        <v>104</v>
      </c>
      <c r="C24" s="112" t="s">
        <v>94</v>
      </c>
      <c r="D24" s="112" t="s">
        <v>110</v>
      </c>
      <c r="E24" s="113" t="s">
        <v>153</v>
      </c>
      <c r="F24" s="114" t="s">
        <v>154</v>
      </c>
      <c r="G24" s="115">
        <v>244.99999999999997</v>
      </c>
      <c r="H24" s="116">
        <v>571.24</v>
      </c>
      <c r="I24" s="117">
        <v>571.24</v>
      </c>
      <c r="J24" s="117">
        <v>571.62995104051424</v>
      </c>
      <c r="K24" s="117">
        <v>591.82734933913139</v>
      </c>
      <c r="L24" s="115">
        <v>607.18234688079121</v>
      </c>
      <c r="M24" s="115">
        <v>621.7618001861515</v>
      </c>
      <c r="N24" s="115">
        <v>643.56188807191825</v>
      </c>
      <c r="O24" s="118" t="s">
        <v>155</v>
      </c>
    </row>
    <row r="25" spans="1:15">
      <c r="A25" s="112" t="s">
        <v>152</v>
      </c>
      <c r="B25" s="112" t="s">
        <v>104</v>
      </c>
      <c r="C25" s="112" t="s">
        <v>94</v>
      </c>
      <c r="D25" s="112" t="s">
        <v>89</v>
      </c>
      <c r="E25" s="113" t="s">
        <v>153</v>
      </c>
      <c r="F25" s="114" t="s">
        <v>154</v>
      </c>
      <c r="G25" s="115">
        <v>489.99999999999994</v>
      </c>
      <c r="H25" s="116">
        <v>856.86</v>
      </c>
      <c r="I25" s="117">
        <v>856.86</v>
      </c>
      <c r="J25" s="117">
        <v>857.44492656077114</v>
      </c>
      <c r="K25" s="117">
        <v>887.74102400869685</v>
      </c>
      <c r="L25" s="115">
        <v>910.77352032118677</v>
      </c>
      <c r="M25" s="115">
        <v>932.64270027922737</v>
      </c>
      <c r="N25" s="115">
        <v>965.34283210787748</v>
      </c>
      <c r="O25" s="118" t="s">
        <v>155</v>
      </c>
    </row>
    <row r="26" spans="1:15">
      <c r="A26" s="112" t="s">
        <v>152</v>
      </c>
      <c r="B26" s="112" t="s">
        <v>104</v>
      </c>
      <c r="C26" s="112" t="s">
        <v>95</v>
      </c>
      <c r="D26" s="112"/>
      <c r="E26" s="113" t="s">
        <v>153</v>
      </c>
      <c r="F26" s="114" t="s">
        <v>156</v>
      </c>
      <c r="G26" s="115">
        <v>98.36363636363636</v>
      </c>
      <c r="H26" s="116" t="s">
        <v>281</v>
      </c>
      <c r="I26" s="117">
        <v>166.43754737754293</v>
      </c>
      <c r="J26" s="117">
        <v>166.5511642369724</v>
      </c>
      <c r="K26" s="117">
        <v>172.43591571836234</v>
      </c>
      <c r="L26" s="115">
        <v>176.90977632129992</v>
      </c>
      <c r="M26" s="115">
        <v>181.15767291511264</v>
      </c>
      <c r="N26" s="115">
        <v>187.50938701132773</v>
      </c>
      <c r="O26" s="118" t="s">
        <v>157</v>
      </c>
    </row>
    <row r="27" spans="1:15" ht="24">
      <c r="A27" s="112" t="s">
        <v>152</v>
      </c>
      <c r="B27" s="112" t="s">
        <v>104</v>
      </c>
      <c r="C27" s="112" t="s">
        <v>96</v>
      </c>
      <c r="D27" s="112"/>
      <c r="E27" s="113" t="s">
        <v>153</v>
      </c>
      <c r="F27" s="114" t="s">
        <v>156</v>
      </c>
      <c r="G27" s="115">
        <v>82</v>
      </c>
      <c r="H27" s="116" t="s">
        <v>282</v>
      </c>
      <c r="I27" s="117">
        <v>142.81</v>
      </c>
      <c r="J27" s="117">
        <v>142.90748776012856</v>
      </c>
      <c r="K27" s="117">
        <v>147.95683733478285</v>
      </c>
      <c r="L27" s="115">
        <v>151.7955867201978</v>
      </c>
      <c r="M27" s="115">
        <v>155.44045004653788</v>
      </c>
      <c r="N27" s="115">
        <v>160.89047201797956</v>
      </c>
      <c r="O27" s="118" t="s">
        <v>157</v>
      </c>
    </row>
    <row r="28" spans="1:15" ht="24">
      <c r="A28" s="112" t="s">
        <v>152</v>
      </c>
      <c r="B28" s="112" t="s">
        <v>104</v>
      </c>
      <c r="C28" s="112" t="s">
        <v>96</v>
      </c>
      <c r="D28" s="112"/>
      <c r="E28" s="113" t="s">
        <v>153</v>
      </c>
      <c r="F28" s="114" t="s">
        <v>156</v>
      </c>
      <c r="G28" s="115">
        <v>98.36363636363636</v>
      </c>
      <c r="H28" s="116" t="s">
        <v>282</v>
      </c>
      <c r="I28" s="117">
        <v>166.43754737754293</v>
      </c>
      <c r="J28" s="117">
        <v>166.5511642369724</v>
      </c>
      <c r="K28" s="117">
        <v>172.43591571836234</v>
      </c>
      <c r="L28" s="115">
        <v>176.90977632129992</v>
      </c>
      <c r="M28" s="115">
        <v>181.15767291511264</v>
      </c>
      <c r="N28" s="115">
        <v>187.50938701132773</v>
      </c>
      <c r="O28" s="118" t="s">
        <v>157</v>
      </c>
    </row>
    <row r="29" spans="1:15">
      <c r="A29" s="112" t="s">
        <v>152</v>
      </c>
      <c r="B29" s="112" t="s">
        <v>104</v>
      </c>
      <c r="C29" s="112" t="s">
        <v>164</v>
      </c>
      <c r="D29" s="112"/>
      <c r="E29" s="113" t="s">
        <v>153</v>
      </c>
      <c r="F29" s="114" t="s">
        <v>154</v>
      </c>
      <c r="G29" s="126" t="s">
        <v>158</v>
      </c>
      <c r="H29" s="116">
        <v>856.86</v>
      </c>
      <c r="I29" s="117">
        <v>856.86</v>
      </c>
      <c r="J29" s="117">
        <v>857.44492656077114</v>
      </c>
      <c r="K29" s="117">
        <v>887.74102400869685</v>
      </c>
      <c r="L29" s="115">
        <v>910.77352032118677</v>
      </c>
      <c r="M29" s="115">
        <v>932.64270027922737</v>
      </c>
      <c r="N29" s="115">
        <v>965.34283210787748</v>
      </c>
      <c r="O29" s="118" t="s">
        <v>160</v>
      </c>
    </row>
    <row r="30" spans="1:15">
      <c r="A30" s="119" t="s">
        <v>152</v>
      </c>
      <c r="B30" s="119" t="s">
        <v>104</v>
      </c>
      <c r="C30" s="119" t="s">
        <v>165</v>
      </c>
      <c r="D30" s="119"/>
      <c r="E30" s="120" t="s">
        <v>153</v>
      </c>
      <c r="F30" s="121" t="s">
        <v>156</v>
      </c>
      <c r="G30" s="127" t="s">
        <v>158</v>
      </c>
      <c r="H30" s="123">
        <v>142.81</v>
      </c>
      <c r="I30" s="124">
        <v>142.81</v>
      </c>
      <c r="J30" s="124">
        <v>142.90748776012856</v>
      </c>
      <c r="K30" s="124">
        <v>147.95683733478285</v>
      </c>
      <c r="L30" s="122">
        <v>151.7955867201978</v>
      </c>
      <c r="M30" s="115">
        <v>155.44045004653788</v>
      </c>
      <c r="N30" s="115">
        <v>160.89047201797956</v>
      </c>
      <c r="O30" s="125" t="s">
        <v>160</v>
      </c>
    </row>
    <row r="31" spans="1:15">
      <c r="A31" s="112" t="s">
        <v>152</v>
      </c>
      <c r="B31" s="112" t="s">
        <v>104</v>
      </c>
      <c r="C31" s="112" t="s">
        <v>161</v>
      </c>
      <c r="D31" s="112"/>
      <c r="E31" s="113" t="s">
        <v>153</v>
      </c>
      <c r="F31" s="114" t="s">
        <v>156</v>
      </c>
      <c r="G31" s="126" t="s">
        <v>158</v>
      </c>
      <c r="H31" s="116" t="s">
        <v>283</v>
      </c>
      <c r="I31" s="117">
        <v>142.81</v>
      </c>
      <c r="J31" s="117">
        <v>142.90748776012856</v>
      </c>
      <c r="K31" s="117">
        <v>147.95683733478285</v>
      </c>
      <c r="L31" s="115">
        <v>151.7955867201978</v>
      </c>
      <c r="M31" s="115">
        <v>155.44045004653788</v>
      </c>
      <c r="N31" s="115">
        <v>160.89047201797956</v>
      </c>
      <c r="O31" s="118" t="s">
        <v>157</v>
      </c>
    </row>
    <row r="32" spans="1:15">
      <c r="A32" s="112" t="s">
        <v>152</v>
      </c>
      <c r="B32" s="112" t="s">
        <v>166</v>
      </c>
      <c r="C32" s="112" t="s">
        <v>85</v>
      </c>
      <c r="D32" s="112"/>
      <c r="E32" s="113" t="s">
        <v>153</v>
      </c>
      <c r="F32" s="114" t="s">
        <v>156</v>
      </c>
      <c r="G32" s="115">
        <v>82</v>
      </c>
      <c r="H32" s="116" t="s">
        <v>283</v>
      </c>
      <c r="I32" s="117">
        <v>142.81</v>
      </c>
      <c r="J32" s="117">
        <v>142.90748776012856</v>
      </c>
      <c r="K32" s="117">
        <v>147.95683733478285</v>
      </c>
      <c r="L32" s="115">
        <v>151.7955867201978</v>
      </c>
      <c r="M32" s="115">
        <v>155.44045004653788</v>
      </c>
      <c r="N32" s="115">
        <v>160.89047201797956</v>
      </c>
      <c r="O32" s="118" t="s">
        <v>157</v>
      </c>
    </row>
    <row r="33" spans="1:15">
      <c r="A33" s="112" t="s">
        <v>152</v>
      </c>
      <c r="B33" s="112" t="s">
        <v>166</v>
      </c>
      <c r="C33" s="112" t="s">
        <v>93</v>
      </c>
      <c r="D33" s="112"/>
      <c r="E33" s="113" t="s">
        <v>153</v>
      </c>
      <c r="F33" s="114" t="s">
        <v>156</v>
      </c>
      <c r="G33" s="115">
        <v>82</v>
      </c>
      <c r="H33" s="116" t="s">
        <v>283</v>
      </c>
      <c r="I33" s="117">
        <v>142.81</v>
      </c>
      <c r="J33" s="117">
        <v>142.90748776012856</v>
      </c>
      <c r="K33" s="117">
        <v>147.95683733478285</v>
      </c>
      <c r="L33" s="115">
        <v>151.7955867201978</v>
      </c>
      <c r="M33" s="115">
        <v>155.44045004653788</v>
      </c>
      <c r="N33" s="115">
        <v>160.89047201797956</v>
      </c>
      <c r="O33" s="118" t="s">
        <v>157</v>
      </c>
    </row>
    <row r="34" spans="1:15">
      <c r="A34" s="112" t="s">
        <v>152</v>
      </c>
      <c r="B34" s="112" t="s">
        <v>166</v>
      </c>
      <c r="C34" s="112" t="s">
        <v>94</v>
      </c>
      <c r="D34" s="112"/>
      <c r="E34" s="113" t="s">
        <v>153</v>
      </c>
      <c r="F34" s="114" t="s">
        <v>156</v>
      </c>
      <c r="G34" s="115">
        <v>82</v>
      </c>
      <c r="H34" s="116" t="s">
        <v>283</v>
      </c>
      <c r="I34" s="117">
        <v>142.81</v>
      </c>
      <c r="J34" s="117">
        <v>142.90748776012856</v>
      </c>
      <c r="K34" s="117">
        <v>147.95683733478285</v>
      </c>
      <c r="L34" s="115">
        <v>151.7955867201978</v>
      </c>
      <c r="M34" s="115">
        <v>155.44045004653788</v>
      </c>
      <c r="N34" s="115">
        <v>160.89047201797956</v>
      </c>
      <c r="O34" s="118" t="s">
        <v>157</v>
      </c>
    </row>
    <row r="35" spans="1:15" ht="36">
      <c r="A35" s="112" t="s">
        <v>152</v>
      </c>
      <c r="B35" s="112" t="s">
        <v>166</v>
      </c>
      <c r="C35" s="112" t="s">
        <v>167</v>
      </c>
      <c r="D35" s="112"/>
      <c r="E35" s="113" t="s">
        <v>153</v>
      </c>
      <c r="F35" s="114" t="s">
        <v>156</v>
      </c>
      <c r="G35" s="115">
        <v>98.36363636363636</v>
      </c>
      <c r="H35" s="116" t="s">
        <v>284</v>
      </c>
      <c r="I35" s="117">
        <v>166.43754737754293</v>
      </c>
      <c r="J35" s="117">
        <v>166.5511642369724</v>
      </c>
      <c r="K35" s="117">
        <v>172.43591571836234</v>
      </c>
      <c r="L35" s="115">
        <v>176.90977632129992</v>
      </c>
      <c r="M35" s="115">
        <v>181.15767291511264</v>
      </c>
      <c r="N35" s="115">
        <v>187.50938701132773</v>
      </c>
      <c r="O35" s="118" t="s">
        <v>157</v>
      </c>
    </row>
    <row r="36" spans="1:15" ht="36">
      <c r="A36" s="112" t="s">
        <v>152</v>
      </c>
      <c r="B36" s="112" t="s">
        <v>166</v>
      </c>
      <c r="C36" s="112" t="s">
        <v>168</v>
      </c>
      <c r="D36" s="112"/>
      <c r="E36" s="113" t="s">
        <v>153</v>
      </c>
      <c r="F36" s="114" t="s">
        <v>156</v>
      </c>
      <c r="G36" s="115" t="s">
        <v>158</v>
      </c>
      <c r="H36" s="116" t="s">
        <v>284</v>
      </c>
      <c r="I36" s="117">
        <v>210.96</v>
      </c>
      <c r="J36" s="117">
        <v>211.10400964832095</v>
      </c>
      <c r="K36" s="117">
        <v>218.56294660139895</v>
      </c>
      <c r="L36" s="115">
        <v>224.23357590149797</v>
      </c>
      <c r="M36" s="115">
        <v>229.61779526516091</v>
      </c>
      <c r="N36" s="115">
        <v>237.66860847918892</v>
      </c>
      <c r="O36" s="118" t="s">
        <v>157</v>
      </c>
    </row>
    <row r="37" spans="1:15" ht="24">
      <c r="A37" s="112" t="s">
        <v>152</v>
      </c>
      <c r="B37" s="112" t="s">
        <v>166</v>
      </c>
      <c r="C37" s="112" t="s">
        <v>169</v>
      </c>
      <c r="D37" s="112"/>
      <c r="E37" s="113" t="s">
        <v>153</v>
      </c>
      <c r="F37" s="114" t="s">
        <v>156</v>
      </c>
      <c r="G37" s="115">
        <v>82</v>
      </c>
      <c r="H37" s="116" t="s">
        <v>285</v>
      </c>
      <c r="I37" s="117">
        <v>166.43754737754293</v>
      </c>
      <c r="J37" s="117">
        <v>166.5511642369724</v>
      </c>
      <c r="K37" s="117">
        <v>172.43591571836234</v>
      </c>
      <c r="L37" s="115">
        <v>176.90977632129992</v>
      </c>
      <c r="M37" s="115">
        <v>181.15767291511264</v>
      </c>
      <c r="N37" s="115">
        <v>187.50938701132773</v>
      </c>
      <c r="O37" s="118" t="s">
        <v>157</v>
      </c>
    </row>
    <row r="38" spans="1:15" ht="24">
      <c r="A38" s="112" t="s">
        <v>152</v>
      </c>
      <c r="B38" s="112" t="s">
        <v>166</v>
      </c>
      <c r="C38" s="112" t="s">
        <v>170</v>
      </c>
      <c r="D38" s="112"/>
      <c r="E38" s="113" t="s">
        <v>153</v>
      </c>
      <c r="F38" s="114" t="s">
        <v>156</v>
      </c>
      <c r="G38" s="115">
        <v>98.36363636363636</v>
      </c>
      <c r="H38" s="116" t="s">
        <v>285</v>
      </c>
      <c r="I38" s="117">
        <v>210.96</v>
      </c>
      <c r="J38" s="117">
        <v>211.10400964832095</v>
      </c>
      <c r="K38" s="117">
        <v>218.56294660139895</v>
      </c>
      <c r="L38" s="115">
        <v>224.23357590149797</v>
      </c>
      <c r="M38" s="115">
        <v>229.61779526516091</v>
      </c>
      <c r="N38" s="115">
        <v>237.66860847918892</v>
      </c>
      <c r="O38" s="118" t="s">
        <v>157</v>
      </c>
    </row>
    <row r="39" spans="1:15">
      <c r="A39" s="112" t="s">
        <v>171</v>
      </c>
      <c r="B39" s="112" t="s">
        <v>172</v>
      </c>
      <c r="C39" s="112" t="s">
        <v>85</v>
      </c>
      <c r="D39" s="112" t="s">
        <v>173</v>
      </c>
      <c r="E39" s="113" t="s">
        <v>153</v>
      </c>
      <c r="F39" s="114" t="s">
        <v>154</v>
      </c>
      <c r="G39" s="115" t="s">
        <v>174</v>
      </c>
      <c r="H39" s="116">
        <v>71.41</v>
      </c>
      <c r="I39" s="117">
        <v>71.41</v>
      </c>
      <c r="J39" s="117">
        <v>71.458747293262221</v>
      </c>
      <c r="K39" s="117">
        <v>73.983598866163717</v>
      </c>
      <c r="L39" s="115">
        <v>75.903107959451887</v>
      </c>
      <c r="M39" s="115">
        <v>77.725667234950436</v>
      </c>
      <c r="N39" s="115">
        <v>80.450869034408825</v>
      </c>
      <c r="O39" s="118" t="s">
        <v>175</v>
      </c>
    </row>
    <row r="40" spans="1:15">
      <c r="A40" s="112" t="s">
        <v>171</v>
      </c>
      <c r="B40" s="112" t="s">
        <v>172</v>
      </c>
      <c r="C40" s="112" t="s">
        <v>85</v>
      </c>
      <c r="D40" s="112" t="s">
        <v>176</v>
      </c>
      <c r="E40" s="113" t="s">
        <v>153</v>
      </c>
      <c r="F40" s="114" t="s">
        <v>154</v>
      </c>
      <c r="G40" s="115" t="s">
        <v>174</v>
      </c>
      <c r="H40" s="116">
        <v>171.37</v>
      </c>
      <c r="I40" s="117">
        <v>171.37</v>
      </c>
      <c r="J40" s="117">
        <v>171.48698394687509</v>
      </c>
      <c r="K40" s="117">
        <v>177.54613272223051</v>
      </c>
      <c r="L40" s="115">
        <v>182.15257822449621</v>
      </c>
      <c r="M40" s="115">
        <v>186.52636317117293</v>
      </c>
      <c r="N40" s="115">
        <v>193.06631321140796</v>
      </c>
      <c r="O40" s="118" t="s">
        <v>175</v>
      </c>
    </row>
    <row r="41" spans="1:15">
      <c r="A41" s="112" t="s">
        <v>171</v>
      </c>
      <c r="B41" s="112" t="s">
        <v>172</v>
      </c>
      <c r="C41" s="112" t="s">
        <v>85</v>
      </c>
      <c r="D41" s="112" t="s">
        <v>177</v>
      </c>
      <c r="E41" s="113" t="s">
        <v>153</v>
      </c>
      <c r="F41" s="114" t="s">
        <v>154</v>
      </c>
      <c r="G41" s="115" t="s">
        <v>174</v>
      </c>
      <c r="H41" s="116">
        <v>357.03</v>
      </c>
      <c r="I41" s="117">
        <v>357.03</v>
      </c>
      <c r="J41" s="117">
        <v>357.27372281351927</v>
      </c>
      <c r="K41" s="117">
        <v>369.89727353572937</v>
      </c>
      <c r="L41" s="115">
        <v>379.49428139984747</v>
      </c>
      <c r="M41" s="115">
        <v>388.60656732802613</v>
      </c>
      <c r="N41" s="115">
        <v>402.23181307036788</v>
      </c>
      <c r="O41" s="118" t="s">
        <v>175</v>
      </c>
    </row>
    <row r="42" spans="1:15">
      <c r="A42" s="112" t="s">
        <v>171</v>
      </c>
      <c r="B42" s="112" t="s">
        <v>172</v>
      </c>
      <c r="C42" s="112" t="s">
        <v>85</v>
      </c>
      <c r="D42" s="112" t="s">
        <v>178</v>
      </c>
      <c r="E42" s="113" t="s">
        <v>153</v>
      </c>
      <c r="F42" s="114" t="s">
        <v>154</v>
      </c>
      <c r="G42" s="115" t="s">
        <v>179</v>
      </c>
      <c r="H42" s="116">
        <v>42.84</v>
      </c>
      <c r="I42" s="117">
        <v>42.84</v>
      </c>
      <c r="J42" s="117">
        <v>42.869244280119787</v>
      </c>
      <c r="K42" s="117">
        <v>44.383943081171466</v>
      </c>
      <c r="L42" s="115">
        <v>45.535487256447553</v>
      </c>
      <c r="M42" s="115">
        <v>46.628869686952484</v>
      </c>
      <c r="N42" s="115">
        <v>48.263761790142475</v>
      </c>
      <c r="O42" s="118" t="s">
        <v>175</v>
      </c>
    </row>
    <row r="43" spans="1:15">
      <c r="A43" s="112" t="s">
        <v>171</v>
      </c>
      <c r="B43" s="112" t="s">
        <v>172</v>
      </c>
      <c r="C43" s="112" t="s">
        <v>85</v>
      </c>
      <c r="D43" s="112" t="s">
        <v>180</v>
      </c>
      <c r="E43" s="113" t="s">
        <v>153</v>
      </c>
      <c r="F43" s="114" t="s">
        <v>154</v>
      </c>
      <c r="G43" s="115" t="s">
        <v>179</v>
      </c>
      <c r="H43" s="116">
        <v>99.97</v>
      </c>
      <c r="I43" s="117">
        <v>99.97</v>
      </c>
      <c r="J43" s="117">
        <v>100.03824348000875</v>
      </c>
      <c r="K43" s="117">
        <v>103.57289425361135</v>
      </c>
      <c r="L43" s="115">
        <v>106.26009946375025</v>
      </c>
      <c r="M43" s="115">
        <v>108.81158035958541</v>
      </c>
      <c r="N43" s="115">
        <v>112.62671022783711</v>
      </c>
      <c r="O43" s="118" t="s">
        <v>175</v>
      </c>
    </row>
    <row r="44" spans="1:15">
      <c r="A44" s="112" t="s">
        <v>171</v>
      </c>
      <c r="B44" s="112" t="s">
        <v>172</v>
      </c>
      <c r="C44" s="112" t="s">
        <v>85</v>
      </c>
      <c r="D44" s="112" t="s">
        <v>181</v>
      </c>
      <c r="E44" s="113" t="s">
        <v>153</v>
      </c>
      <c r="F44" s="114" t="s">
        <v>154</v>
      </c>
      <c r="G44" s="115" t="s">
        <v>179</v>
      </c>
      <c r="H44" s="116">
        <v>214.22</v>
      </c>
      <c r="I44" s="117">
        <v>214.22</v>
      </c>
      <c r="J44" s="117">
        <v>214.36623505339077</v>
      </c>
      <c r="K44" s="117">
        <v>221.94043620094655</v>
      </c>
      <c r="L44" s="115">
        <v>227.69869467964969</v>
      </c>
      <c r="M44" s="115">
        <v>233.16611728148834</v>
      </c>
      <c r="N44" s="115">
        <v>241.34134105238843</v>
      </c>
      <c r="O44" s="118" t="s">
        <v>175</v>
      </c>
    </row>
    <row r="45" spans="1:15">
      <c r="A45" s="112" t="s">
        <v>171</v>
      </c>
      <c r="B45" s="112" t="s">
        <v>172</v>
      </c>
      <c r="C45" s="112" t="s">
        <v>85</v>
      </c>
      <c r="D45" s="112" t="s">
        <v>182</v>
      </c>
      <c r="E45" s="113" t="s">
        <v>153</v>
      </c>
      <c r="F45" s="114" t="s">
        <v>154</v>
      </c>
      <c r="G45" s="115" t="s">
        <v>183</v>
      </c>
      <c r="H45" s="116">
        <v>14.28</v>
      </c>
      <c r="I45" s="117">
        <v>14.28</v>
      </c>
      <c r="J45" s="117">
        <v>14.289748093373261</v>
      </c>
      <c r="K45" s="117">
        <v>14.794647693723819</v>
      </c>
      <c r="L45" s="115">
        <v>15.17849575214918</v>
      </c>
      <c r="M45" s="115">
        <v>15.542956562317491</v>
      </c>
      <c r="N45" s="115">
        <v>16.087920596714152</v>
      </c>
      <c r="O45" s="118" t="s">
        <v>175</v>
      </c>
    </row>
    <row r="46" spans="1:15">
      <c r="A46" s="112" t="s">
        <v>171</v>
      </c>
      <c r="B46" s="112" t="s">
        <v>172</v>
      </c>
      <c r="C46" s="112" t="s">
        <v>85</v>
      </c>
      <c r="D46" s="112" t="s">
        <v>184</v>
      </c>
      <c r="E46" s="113" t="s">
        <v>153</v>
      </c>
      <c r="F46" s="114" t="s">
        <v>154</v>
      </c>
      <c r="G46" s="115" t="s">
        <v>183</v>
      </c>
      <c r="H46" s="116">
        <v>57.12</v>
      </c>
      <c r="I46" s="117">
        <v>57.12</v>
      </c>
      <c r="J46" s="117">
        <v>57.158992373493042</v>
      </c>
      <c r="K46" s="117">
        <v>59.178590774895277</v>
      </c>
      <c r="L46" s="115">
        <v>60.71398300859672</v>
      </c>
      <c r="M46" s="115">
        <v>62.171826249269962</v>
      </c>
      <c r="N46" s="115">
        <v>64.351682386856609</v>
      </c>
      <c r="O46" s="118" t="s">
        <v>175</v>
      </c>
    </row>
    <row r="47" spans="1:15">
      <c r="A47" s="112" t="s">
        <v>171</v>
      </c>
      <c r="B47" s="112" t="s">
        <v>172</v>
      </c>
      <c r="C47" s="112" t="s">
        <v>85</v>
      </c>
      <c r="D47" s="112" t="s">
        <v>185</v>
      </c>
      <c r="E47" s="113" t="s">
        <v>153</v>
      </c>
      <c r="F47" s="114" t="s">
        <v>154</v>
      </c>
      <c r="G47" s="115" t="s">
        <v>183</v>
      </c>
      <c r="H47" s="116">
        <v>99.97</v>
      </c>
      <c r="I47" s="117">
        <v>99.97</v>
      </c>
      <c r="J47" s="117">
        <v>100.03824348000875</v>
      </c>
      <c r="K47" s="117">
        <v>103.57289425361135</v>
      </c>
      <c r="L47" s="115">
        <v>106.26009946375025</v>
      </c>
      <c r="M47" s="115">
        <v>108.81158035958541</v>
      </c>
      <c r="N47" s="115">
        <v>112.62671022783711</v>
      </c>
      <c r="O47" s="118" t="s">
        <v>175</v>
      </c>
    </row>
    <row r="48" spans="1:15">
      <c r="A48" s="112" t="s">
        <v>171</v>
      </c>
      <c r="B48" s="112" t="s">
        <v>172</v>
      </c>
      <c r="C48" s="112" t="s">
        <v>85</v>
      </c>
      <c r="D48" s="112" t="s">
        <v>186</v>
      </c>
      <c r="E48" s="113" t="s">
        <v>153</v>
      </c>
      <c r="F48" s="114" t="s">
        <v>154</v>
      </c>
      <c r="G48" s="115">
        <v>41</v>
      </c>
      <c r="H48" s="116">
        <v>71.41</v>
      </c>
      <c r="I48" s="117">
        <v>71.41</v>
      </c>
      <c r="J48" s="117">
        <v>71.458747293262221</v>
      </c>
      <c r="K48" s="117">
        <v>73.983598866163717</v>
      </c>
      <c r="L48" s="115">
        <v>75.903107959451887</v>
      </c>
      <c r="M48" s="115">
        <v>77.725667234950436</v>
      </c>
      <c r="N48" s="115">
        <v>80.450869034408825</v>
      </c>
      <c r="O48" s="118" t="s">
        <v>155</v>
      </c>
    </row>
    <row r="49" spans="1:15">
      <c r="A49" s="112" t="s">
        <v>171</v>
      </c>
      <c r="B49" s="112" t="s">
        <v>172</v>
      </c>
      <c r="C49" s="112" t="s">
        <v>93</v>
      </c>
      <c r="D49" s="112" t="s">
        <v>187</v>
      </c>
      <c r="E49" s="113" t="s">
        <v>188</v>
      </c>
      <c r="F49" s="114" t="s">
        <v>154</v>
      </c>
      <c r="G49" s="115" t="s">
        <v>189</v>
      </c>
      <c r="H49" s="116">
        <v>85.69</v>
      </c>
      <c r="I49" s="117">
        <v>85.69</v>
      </c>
      <c r="J49" s="117">
        <v>85.748495386635483</v>
      </c>
      <c r="K49" s="117">
        <v>88.778246559887549</v>
      </c>
      <c r="L49" s="115">
        <v>91.081603711601076</v>
      </c>
      <c r="M49" s="115">
        <v>93.268623797267921</v>
      </c>
      <c r="N49" s="115">
        <v>96.538789631122953</v>
      </c>
      <c r="O49" s="118" t="s">
        <v>190</v>
      </c>
    </row>
    <row r="50" spans="1:15">
      <c r="A50" s="112" t="s">
        <v>171</v>
      </c>
      <c r="B50" s="112" t="s">
        <v>172</v>
      </c>
      <c r="C50" s="112" t="s">
        <v>93</v>
      </c>
      <c r="D50" s="112" t="s">
        <v>191</v>
      </c>
      <c r="E50" s="113" t="s">
        <v>188</v>
      </c>
      <c r="F50" s="114" t="s">
        <v>154</v>
      </c>
      <c r="G50" s="115" t="s">
        <v>189</v>
      </c>
      <c r="H50" s="116">
        <v>171.37</v>
      </c>
      <c r="I50" s="117">
        <v>171.37</v>
      </c>
      <c r="J50" s="117">
        <v>171.48698394687509</v>
      </c>
      <c r="K50" s="117">
        <v>177.54613272223051</v>
      </c>
      <c r="L50" s="115">
        <v>182.15257822449621</v>
      </c>
      <c r="M50" s="115">
        <v>186.52636317117293</v>
      </c>
      <c r="N50" s="115">
        <v>193.06631321140796</v>
      </c>
      <c r="O50" s="118" t="s">
        <v>190</v>
      </c>
    </row>
    <row r="51" spans="1:15">
      <c r="A51" s="112" t="s">
        <v>171</v>
      </c>
      <c r="B51" s="112" t="s">
        <v>172</v>
      </c>
      <c r="C51" s="112" t="s">
        <v>93</v>
      </c>
      <c r="D51" s="112" t="s">
        <v>192</v>
      </c>
      <c r="E51" s="113" t="s">
        <v>188</v>
      </c>
      <c r="F51" s="114" t="s">
        <v>154</v>
      </c>
      <c r="G51" s="115" t="s">
        <v>189</v>
      </c>
      <c r="H51" s="116">
        <v>314.18</v>
      </c>
      <c r="I51" s="117">
        <v>314.18</v>
      </c>
      <c r="J51" s="117">
        <v>314.39447170700362</v>
      </c>
      <c r="K51" s="117">
        <v>325.50297005701333</v>
      </c>
      <c r="L51" s="115">
        <v>333.94816494469399</v>
      </c>
      <c r="M51" s="115">
        <v>341.96681321771081</v>
      </c>
      <c r="N51" s="115">
        <v>353.95678522938755</v>
      </c>
      <c r="O51" s="118" t="s">
        <v>190</v>
      </c>
    </row>
    <row r="52" spans="1:15">
      <c r="A52" s="112" t="s">
        <v>171</v>
      </c>
      <c r="B52" s="112" t="s">
        <v>172</v>
      </c>
      <c r="C52" s="112" t="s">
        <v>93</v>
      </c>
      <c r="D52" s="112" t="s">
        <v>193</v>
      </c>
      <c r="E52" s="113" t="s">
        <v>188</v>
      </c>
      <c r="F52" s="114" t="s">
        <v>154</v>
      </c>
      <c r="G52" s="115" t="s">
        <v>194</v>
      </c>
      <c r="H52" s="116">
        <v>71.41</v>
      </c>
      <c r="I52" s="117">
        <v>71.41</v>
      </c>
      <c r="J52" s="117">
        <v>71.458747293262221</v>
      </c>
      <c r="K52" s="117">
        <v>73.983598866163717</v>
      </c>
      <c r="L52" s="115">
        <v>75.903107959451887</v>
      </c>
      <c r="M52" s="115">
        <v>77.725667234950436</v>
      </c>
      <c r="N52" s="115">
        <v>80.450869034408825</v>
      </c>
      <c r="O52" s="118" t="s">
        <v>190</v>
      </c>
    </row>
    <row r="53" spans="1:15">
      <c r="A53" s="112" t="s">
        <v>171</v>
      </c>
      <c r="B53" s="112" t="s">
        <v>172</v>
      </c>
      <c r="C53" s="112" t="s">
        <v>93</v>
      </c>
      <c r="D53" s="112" t="s">
        <v>195</v>
      </c>
      <c r="E53" s="113" t="s">
        <v>188</v>
      </c>
      <c r="F53" s="114" t="s">
        <v>154</v>
      </c>
      <c r="G53" s="115" t="s">
        <v>194</v>
      </c>
      <c r="H53" s="116">
        <v>142.81</v>
      </c>
      <c r="I53" s="117">
        <v>142.81</v>
      </c>
      <c r="J53" s="117">
        <v>142.90748776012856</v>
      </c>
      <c r="K53" s="117">
        <v>147.95683733478285</v>
      </c>
      <c r="L53" s="115">
        <v>151.7955867201978</v>
      </c>
      <c r="M53" s="115">
        <v>155.44045004653788</v>
      </c>
      <c r="N53" s="115">
        <v>160.89047201797956</v>
      </c>
      <c r="O53" s="118" t="s">
        <v>190</v>
      </c>
    </row>
    <row r="54" spans="1:15">
      <c r="A54" s="112" t="s">
        <v>171</v>
      </c>
      <c r="B54" s="112" t="s">
        <v>172</v>
      </c>
      <c r="C54" s="112" t="s">
        <v>93</v>
      </c>
      <c r="D54" s="112" t="s">
        <v>196</v>
      </c>
      <c r="E54" s="113" t="s">
        <v>188</v>
      </c>
      <c r="F54" s="114" t="s">
        <v>154</v>
      </c>
      <c r="G54" s="115" t="s">
        <v>194</v>
      </c>
      <c r="H54" s="116">
        <v>285.62</v>
      </c>
      <c r="I54" s="117">
        <v>285.62</v>
      </c>
      <c r="J54" s="117">
        <v>285.81497552025712</v>
      </c>
      <c r="K54" s="117">
        <v>295.91367466956569</v>
      </c>
      <c r="L54" s="115">
        <v>303.59117344039561</v>
      </c>
      <c r="M54" s="115">
        <v>310.88090009307575</v>
      </c>
      <c r="N54" s="115">
        <v>321.78094403595912</v>
      </c>
      <c r="O54" s="118" t="s">
        <v>190</v>
      </c>
    </row>
    <row r="55" spans="1:15">
      <c r="A55" s="112" t="s">
        <v>171</v>
      </c>
      <c r="B55" s="112" t="s">
        <v>172</v>
      </c>
      <c r="C55" s="112" t="s">
        <v>93</v>
      </c>
      <c r="D55" s="112" t="s">
        <v>197</v>
      </c>
      <c r="E55" s="113" t="s">
        <v>188</v>
      </c>
      <c r="F55" s="114" t="s">
        <v>154</v>
      </c>
      <c r="G55" s="115" t="s">
        <v>198</v>
      </c>
      <c r="H55" s="116">
        <v>57.12</v>
      </c>
      <c r="I55" s="117">
        <v>57.12</v>
      </c>
      <c r="J55" s="117">
        <v>57.158992373493042</v>
      </c>
      <c r="K55" s="117">
        <v>59.178590774895277</v>
      </c>
      <c r="L55" s="115">
        <v>60.71398300859672</v>
      </c>
      <c r="M55" s="115">
        <v>62.171826249269962</v>
      </c>
      <c r="N55" s="115">
        <v>64.351682386856609</v>
      </c>
      <c r="O55" s="118" t="s">
        <v>190</v>
      </c>
    </row>
    <row r="56" spans="1:15">
      <c r="A56" s="112" t="s">
        <v>171</v>
      </c>
      <c r="B56" s="112" t="s">
        <v>172</v>
      </c>
      <c r="C56" s="112" t="s">
        <v>93</v>
      </c>
      <c r="D56" s="112" t="s">
        <v>199</v>
      </c>
      <c r="E56" s="113" t="s">
        <v>188</v>
      </c>
      <c r="F56" s="114" t="s">
        <v>154</v>
      </c>
      <c r="G56" s="115" t="s">
        <v>198</v>
      </c>
      <c r="H56" s="116">
        <v>99.97</v>
      </c>
      <c r="I56" s="117">
        <v>99.97</v>
      </c>
      <c r="J56" s="117">
        <v>100.03824348000875</v>
      </c>
      <c r="K56" s="117">
        <v>103.57289425361135</v>
      </c>
      <c r="L56" s="115">
        <v>106.26009946375025</v>
      </c>
      <c r="M56" s="115">
        <v>108.81158035958541</v>
      </c>
      <c r="N56" s="115">
        <v>112.62671022783711</v>
      </c>
      <c r="O56" s="118" t="s">
        <v>190</v>
      </c>
    </row>
    <row r="57" spans="1:15">
      <c r="A57" s="112" t="s">
        <v>171</v>
      </c>
      <c r="B57" s="112" t="s">
        <v>172</v>
      </c>
      <c r="C57" s="112" t="s">
        <v>93</v>
      </c>
      <c r="D57" s="112" t="s">
        <v>200</v>
      </c>
      <c r="E57" s="113" t="s">
        <v>188</v>
      </c>
      <c r="F57" s="114" t="s">
        <v>154</v>
      </c>
      <c r="G57" s="115" t="s">
        <v>198</v>
      </c>
      <c r="H57" s="116">
        <v>214.22</v>
      </c>
      <c r="I57" s="117">
        <v>214.22</v>
      </c>
      <c r="J57" s="117">
        <v>214.36623505339077</v>
      </c>
      <c r="K57" s="117">
        <v>221.94043620094655</v>
      </c>
      <c r="L57" s="115">
        <v>227.69869467964969</v>
      </c>
      <c r="M57" s="115">
        <v>233.16611728148834</v>
      </c>
      <c r="N57" s="115">
        <v>241.34134105238843</v>
      </c>
      <c r="O57" s="118" t="s">
        <v>190</v>
      </c>
    </row>
    <row r="58" spans="1:15">
      <c r="A58" s="112" t="s">
        <v>171</v>
      </c>
      <c r="B58" s="112" t="s">
        <v>172</v>
      </c>
      <c r="C58" s="112" t="s">
        <v>93</v>
      </c>
      <c r="D58" s="112" t="s">
        <v>186</v>
      </c>
      <c r="E58" s="113" t="s">
        <v>188</v>
      </c>
      <c r="F58" s="114" t="s">
        <v>154</v>
      </c>
      <c r="G58" s="115">
        <v>41</v>
      </c>
      <c r="H58" s="116">
        <v>71.41</v>
      </c>
      <c r="I58" s="117">
        <v>71.41</v>
      </c>
      <c r="J58" s="117">
        <v>71.458747293262221</v>
      </c>
      <c r="K58" s="117">
        <v>73.983598866163717</v>
      </c>
      <c r="L58" s="115">
        <v>75.903107959451887</v>
      </c>
      <c r="M58" s="115">
        <v>77.725667234950436</v>
      </c>
      <c r="N58" s="115">
        <v>80.450869034408825</v>
      </c>
      <c r="O58" s="118" t="s">
        <v>155</v>
      </c>
    </row>
    <row r="59" spans="1:15">
      <c r="A59" s="112" t="s">
        <v>171</v>
      </c>
      <c r="B59" s="112" t="s">
        <v>172</v>
      </c>
      <c r="C59" s="112" t="s">
        <v>94</v>
      </c>
      <c r="D59" s="112" t="s">
        <v>173</v>
      </c>
      <c r="E59" s="113" t="s">
        <v>188</v>
      </c>
      <c r="F59" s="114" t="s">
        <v>154</v>
      </c>
      <c r="G59" s="115" t="s">
        <v>174</v>
      </c>
      <c r="H59" s="116">
        <v>71.41</v>
      </c>
      <c r="I59" s="117">
        <v>71.41</v>
      </c>
      <c r="J59" s="117">
        <v>71.458747293262221</v>
      </c>
      <c r="K59" s="117">
        <v>73.983598866163717</v>
      </c>
      <c r="L59" s="115">
        <v>75.903107959451887</v>
      </c>
      <c r="M59" s="115">
        <v>77.725667234950436</v>
      </c>
      <c r="N59" s="115">
        <v>80.450869034408825</v>
      </c>
      <c r="O59" s="118" t="s">
        <v>175</v>
      </c>
    </row>
    <row r="60" spans="1:15">
      <c r="A60" s="112" t="s">
        <v>171</v>
      </c>
      <c r="B60" s="112" t="s">
        <v>172</v>
      </c>
      <c r="C60" s="112" t="s">
        <v>94</v>
      </c>
      <c r="D60" s="112" t="s">
        <v>176</v>
      </c>
      <c r="E60" s="113" t="s">
        <v>188</v>
      </c>
      <c r="F60" s="114" t="s">
        <v>154</v>
      </c>
      <c r="G60" s="115" t="s">
        <v>174</v>
      </c>
      <c r="H60" s="116">
        <v>171.37</v>
      </c>
      <c r="I60" s="117">
        <v>171.37</v>
      </c>
      <c r="J60" s="117">
        <v>171.48698394687509</v>
      </c>
      <c r="K60" s="117">
        <v>177.54613272223051</v>
      </c>
      <c r="L60" s="115">
        <v>182.15257822449621</v>
      </c>
      <c r="M60" s="115">
        <v>186.52636317117293</v>
      </c>
      <c r="N60" s="115">
        <v>193.06631321140796</v>
      </c>
      <c r="O60" s="118" t="s">
        <v>175</v>
      </c>
    </row>
    <row r="61" spans="1:15">
      <c r="A61" s="112" t="s">
        <v>171</v>
      </c>
      <c r="B61" s="112" t="s">
        <v>172</v>
      </c>
      <c r="C61" s="112" t="s">
        <v>94</v>
      </c>
      <c r="D61" s="112" t="s">
        <v>177</v>
      </c>
      <c r="E61" s="113" t="s">
        <v>188</v>
      </c>
      <c r="F61" s="114" t="s">
        <v>154</v>
      </c>
      <c r="G61" s="115" t="s">
        <v>174</v>
      </c>
      <c r="H61" s="116">
        <v>357.03</v>
      </c>
      <c r="I61" s="117">
        <v>357.03</v>
      </c>
      <c r="J61" s="117">
        <v>357.27372281351927</v>
      </c>
      <c r="K61" s="117">
        <v>369.89727353572937</v>
      </c>
      <c r="L61" s="115">
        <v>379.49428139984747</v>
      </c>
      <c r="M61" s="115">
        <v>388.60656732802613</v>
      </c>
      <c r="N61" s="115">
        <v>402.23181307036788</v>
      </c>
      <c r="O61" s="118" t="s">
        <v>175</v>
      </c>
    </row>
    <row r="62" spans="1:15">
      <c r="A62" s="112" t="s">
        <v>171</v>
      </c>
      <c r="B62" s="112" t="s">
        <v>172</v>
      </c>
      <c r="C62" s="112" t="s">
        <v>94</v>
      </c>
      <c r="D62" s="112" t="s">
        <v>178</v>
      </c>
      <c r="E62" s="113" t="s">
        <v>188</v>
      </c>
      <c r="F62" s="114" t="s">
        <v>154</v>
      </c>
      <c r="G62" s="115" t="s">
        <v>174</v>
      </c>
      <c r="H62" s="116">
        <v>71.41</v>
      </c>
      <c r="I62" s="117">
        <v>71.41</v>
      </c>
      <c r="J62" s="117">
        <v>71.458747293262221</v>
      </c>
      <c r="K62" s="117">
        <v>73.983598866163717</v>
      </c>
      <c r="L62" s="115">
        <v>75.903107959451887</v>
      </c>
      <c r="M62" s="115">
        <v>77.725667234950436</v>
      </c>
      <c r="N62" s="115">
        <v>80.450869034408825</v>
      </c>
      <c r="O62" s="118" t="s">
        <v>175</v>
      </c>
    </row>
    <row r="63" spans="1:15">
      <c r="A63" s="112" t="s">
        <v>171</v>
      </c>
      <c r="B63" s="112" t="s">
        <v>172</v>
      </c>
      <c r="C63" s="112" t="s">
        <v>94</v>
      </c>
      <c r="D63" s="112" t="s">
        <v>180</v>
      </c>
      <c r="E63" s="113" t="s">
        <v>188</v>
      </c>
      <c r="F63" s="114" t="s">
        <v>154</v>
      </c>
      <c r="G63" s="115" t="s">
        <v>174</v>
      </c>
      <c r="H63" s="116">
        <v>171.37</v>
      </c>
      <c r="I63" s="117">
        <v>171.37</v>
      </c>
      <c r="J63" s="117">
        <v>171.48698394687509</v>
      </c>
      <c r="K63" s="117">
        <v>177.54613272223051</v>
      </c>
      <c r="L63" s="115">
        <v>182.15257822449621</v>
      </c>
      <c r="M63" s="115">
        <v>186.52636317117293</v>
      </c>
      <c r="N63" s="115">
        <v>193.06631321140796</v>
      </c>
      <c r="O63" s="118" t="s">
        <v>175</v>
      </c>
    </row>
    <row r="64" spans="1:15">
      <c r="A64" s="112" t="s">
        <v>171</v>
      </c>
      <c r="B64" s="112" t="s">
        <v>172</v>
      </c>
      <c r="C64" s="112" t="s">
        <v>94</v>
      </c>
      <c r="D64" s="112" t="s">
        <v>181</v>
      </c>
      <c r="E64" s="113" t="s">
        <v>188</v>
      </c>
      <c r="F64" s="114" t="s">
        <v>154</v>
      </c>
      <c r="G64" s="115" t="s">
        <v>174</v>
      </c>
      <c r="H64" s="116">
        <v>357.03</v>
      </c>
      <c r="I64" s="117">
        <v>357.03</v>
      </c>
      <c r="J64" s="117">
        <v>357.27372281351927</v>
      </c>
      <c r="K64" s="117">
        <v>369.89727353572937</v>
      </c>
      <c r="L64" s="115">
        <v>379.49428139984747</v>
      </c>
      <c r="M64" s="115">
        <v>388.60656732802613</v>
      </c>
      <c r="N64" s="115">
        <v>402.23181307036788</v>
      </c>
      <c r="O64" s="118" t="s">
        <v>175</v>
      </c>
    </row>
    <row r="65" spans="1:16218">
      <c r="A65" s="112" t="s">
        <v>171</v>
      </c>
      <c r="B65" s="112" t="s">
        <v>172</v>
      </c>
      <c r="C65" s="112" t="s">
        <v>94</v>
      </c>
      <c r="D65" s="112" t="s">
        <v>182</v>
      </c>
      <c r="E65" s="113" t="s">
        <v>188</v>
      </c>
      <c r="F65" s="114" t="s">
        <v>154</v>
      </c>
      <c r="G65" s="115" t="s">
        <v>174</v>
      </c>
      <c r="H65" s="116">
        <v>71.41</v>
      </c>
      <c r="I65" s="117">
        <v>71.41</v>
      </c>
      <c r="J65" s="117">
        <v>71.458747293262221</v>
      </c>
      <c r="K65" s="117">
        <v>73.983598866163717</v>
      </c>
      <c r="L65" s="115">
        <v>75.903107959451887</v>
      </c>
      <c r="M65" s="115">
        <v>77.725667234950436</v>
      </c>
      <c r="N65" s="115">
        <v>80.450869034408825</v>
      </c>
      <c r="O65" s="118" t="s">
        <v>175</v>
      </c>
    </row>
    <row r="66" spans="1:16218">
      <c r="A66" s="112" t="s">
        <v>171</v>
      </c>
      <c r="B66" s="112" t="s">
        <v>172</v>
      </c>
      <c r="C66" s="112" t="s">
        <v>94</v>
      </c>
      <c r="D66" s="112" t="s">
        <v>184</v>
      </c>
      <c r="E66" s="113" t="s">
        <v>188</v>
      </c>
      <c r="F66" s="114" t="s">
        <v>154</v>
      </c>
      <c r="G66" s="115" t="s">
        <v>174</v>
      </c>
      <c r="H66" s="116">
        <v>171.37</v>
      </c>
      <c r="I66" s="117">
        <v>171.37</v>
      </c>
      <c r="J66" s="117">
        <v>171.48698394687509</v>
      </c>
      <c r="K66" s="117">
        <v>177.54613272223051</v>
      </c>
      <c r="L66" s="115">
        <v>182.15257822449621</v>
      </c>
      <c r="M66" s="115">
        <v>186.52636317117293</v>
      </c>
      <c r="N66" s="115">
        <v>193.06631321140796</v>
      </c>
      <c r="O66" s="118" t="s">
        <v>175</v>
      </c>
    </row>
    <row r="67" spans="1:16218">
      <c r="A67" s="112" t="s">
        <v>171</v>
      </c>
      <c r="B67" s="112" t="s">
        <v>172</v>
      </c>
      <c r="C67" s="112" t="s">
        <v>94</v>
      </c>
      <c r="D67" s="112" t="s">
        <v>185</v>
      </c>
      <c r="E67" s="113" t="s">
        <v>188</v>
      </c>
      <c r="F67" s="114" t="s">
        <v>154</v>
      </c>
      <c r="G67" s="115" t="s">
        <v>174</v>
      </c>
      <c r="H67" s="116">
        <v>357.03</v>
      </c>
      <c r="I67" s="117">
        <v>357.03</v>
      </c>
      <c r="J67" s="117">
        <v>357.27372281351927</v>
      </c>
      <c r="K67" s="117">
        <v>369.89727353572937</v>
      </c>
      <c r="L67" s="115">
        <v>379.49428139984747</v>
      </c>
      <c r="M67" s="115">
        <v>388.60656732802613</v>
      </c>
      <c r="N67" s="115">
        <v>402.23181307036788</v>
      </c>
      <c r="O67" s="118" t="s">
        <v>175</v>
      </c>
    </row>
    <row r="68" spans="1:16218">
      <c r="A68" s="112" t="s">
        <v>171</v>
      </c>
      <c r="B68" s="112" t="s">
        <v>172</v>
      </c>
      <c r="C68" s="112" t="s">
        <v>94</v>
      </c>
      <c r="D68" s="112" t="s">
        <v>186</v>
      </c>
      <c r="E68" s="113" t="s">
        <v>188</v>
      </c>
      <c r="F68" s="114" t="s">
        <v>154</v>
      </c>
      <c r="G68" s="115">
        <v>41</v>
      </c>
      <c r="H68" s="116">
        <v>71.41</v>
      </c>
      <c r="I68" s="117">
        <v>71.41</v>
      </c>
      <c r="J68" s="117">
        <v>71.458747293262221</v>
      </c>
      <c r="K68" s="117">
        <v>73.983598866163717</v>
      </c>
      <c r="L68" s="115">
        <v>75.903107959451887</v>
      </c>
      <c r="M68" s="115">
        <v>77.725667234950436</v>
      </c>
      <c r="N68" s="115">
        <v>80.450869034408825</v>
      </c>
      <c r="O68" s="118" t="s">
        <v>155</v>
      </c>
    </row>
    <row r="69" spans="1:16218">
      <c r="A69" s="112" t="s">
        <v>171</v>
      </c>
      <c r="B69" s="112" t="s">
        <v>172</v>
      </c>
      <c r="C69" s="112" t="s">
        <v>201</v>
      </c>
      <c r="D69" s="112"/>
      <c r="E69" s="113" t="s">
        <v>188</v>
      </c>
      <c r="F69" s="114" t="s">
        <v>154</v>
      </c>
      <c r="G69" s="115" t="s">
        <v>158</v>
      </c>
      <c r="H69" s="116">
        <v>428.43</v>
      </c>
      <c r="I69" s="117">
        <v>428.43</v>
      </c>
      <c r="J69" s="117">
        <v>428.72246328038557</v>
      </c>
      <c r="K69" s="117">
        <v>443.87051200434843</v>
      </c>
      <c r="L69" s="115">
        <v>455.38676016059338</v>
      </c>
      <c r="M69" s="115">
        <v>466.32135013961368</v>
      </c>
      <c r="N69" s="115">
        <v>482.67141605393874</v>
      </c>
      <c r="O69" s="118" t="s">
        <v>160</v>
      </c>
    </row>
    <row r="70" spans="1:16218">
      <c r="A70" s="112" t="s">
        <v>171</v>
      </c>
      <c r="B70" s="112" t="s">
        <v>172</v>
      </c>
      <c r="C70" s="112" t="s">
        <v>202</v>
      </c>
      <c r="D70" s="112"/>
      <c r="E70" s="113" t="s">
        <v>188</v>
      </c>
      <c r="F70" s="114" t="s">
        <v>154</v>
      </c>
      <c r="G70" s="115" t="s">
        <v>158</v>
      </c>
      <c r="H70" s="116">
        <v>1142.48</v>
      </c>
      <c r="I70" s="117">
        <v>1142.48</v>
      </c>
      <c r="J70" s="117">
        <v>1143.2599020810285</v>
      </c>
      <c r="K70" s="117">
        <v>1183.6546986782628</v>
      </c>
      <c r="L70" s="115">
        <v>1214.3646937615824</v>
      </c>
      <c r="M70" s="115">
        <v>1243.523600372303</v>
      </c>
      <c r="N70" s="115">
        <v>1287.1237761438365</v>
      </c>
      <c r="O70" s="118" t="s">
        <v>160</v>
      </c>
    </row>
    <row r="71" spans="1:16218">
      <c r="A71" s="112" t="s">
        <v>171</v>
      </c>
      <c r="B71" s="112" t="s">
        <v>172</v>
      </c>
      <c r="C71" s="112" t="s">
        <v>203</v>
      </c>
      <c r="D71" s="112"/>
      <c r="E71" s="113" t="s">
        <v>188</v>
      </c>
      <c r="F71" s="114" t="s">
        <v>154</v>
      </c>
      <c r="G71" s="115" t="s">
        <v>158</v>
      </c>
      <c r="H71" s="116">
        <v>999.67000000000007</v>
      </c>
      <c r="I71" s="117">
        <v>999.67000000000007</v>
      </c>
      <c r="J71" s="117">
        <v>1000.3524143208998</v>
      </c>
      <c r="K71" s="117">
        <v>1035.6978613434799</v>
      </c>
      <c r="L71" s="115">
        <v>1062.5691070413848</v>
      </c>
      <c r="M71" s="115">
        <v>1088.0831503257652</v>
      </c>
      <c r="N71" s="115">
        <v>1126.2333041258571</v>
      </c>
      <c r="O71" s="118" t="s">
        <v>160</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row>
    <row r="72" spans="1:16218">
      <c r="A72" s="112" t="s">
        <v>171</v>
      </c>
      <c r="B72" s="112" t="s">
        <v>172</v>
      </c>
      <c r="C72" s="112" t="s">
        <v>95</v>
      </c>
      <c r="D72" s="112"/>
      <c r="E72" s="113" t="s">
        <v>188</v>
      </c>
      <c r="F72" s="114" t="s">
        <v>156</v>
      </c>
      <c r="G72" s="115">
        <v>123</v>
      </c>
      <c r="H72" s="116">
        <v>142.81</v>
      </c>
      <c r="I72" s="117">
        <v>142.81</v>
      </c>
      <c r="J72" s="117">
        <v>142.90748776012856</v>
      </c>
      <c r="K72" s="117">
        <v>147.95683733478285</v>
      </c>
      <c r="L72" s="115">
        <v>151.7955867201978</v>
      </c>
      <c r="M72" s="115">
        <v>155.44045004653788</v>
      </c>
      <c r="N72" s="115">
        <v>160.89047201797956</v>
      </c>
      <c r="O72" s="118" t="s">
        <v>157</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row>
    <row r="73" spans="1:16218">
      <c r="A73" s="112" t="s">
        <v>171</v>
      </c>
      <c r="B73" s="112" t="s">
        <v>172</v>
      </c>
      <c r="C73" s="112" t="s">
        <v>95</v>
      </c>
      <c r="D73" s="112"/>
      <c r="E73" s="113" t="s">
        <v>188</v>
      </c>
      <c r="F73" s="114" t="s">
        <v>156</v>
      </c>
      <c r="G73" s="115">
        <v>139.36363636363637</v>
      </c>
      <c r="H73" s="116">
        <v>166.43754737754293</v>
      </c>
      <c r="I73" s="117">
        <v>166.43754737754293</v>
      </c>
      <c r="J73" s="117">
        <v>166.5511642369724</v>
      </c>
      <c r="K73" s="117">
        <v>172.43591571836234</v>
      </c>
      <c r="L73" s="115">
        <v>176.90977632129992</v>
      </c>
      <c r="M73" s="115">
        <v>181.15767291511264</v>
      </c>
      <c r="N73" s="115">
        <v>187.50938701132773</v>
      </c>
      <c r="O73" s="118" t="s">
        <v>157</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row>
    <row r="74" spans="1:16218">
      <c r="A74" s="112" t="s">
        <v>171</v>
      </c>
      <c r="B74" s="112" t="s">
        <v>172</v>
      </c>
      <c r="C74" s="112" t="s">
        <v>95</v>
      </c>
      <c r="D74" s="112"/>
      <c r="E74" s="113" t="s">
        <v>188</v>
      </c>
      <c r="F74" s="114" t="s">
        <v>156</v>
      </c>
      <c r="G74" s="115" t="s">
        <v>158</v>
      </c>
      <c r="H74" s="116">
        <v>210.96</v>
      </c>
      <c r="I74" s="117">
        <v>210.96</v>
      </c>
      <c r="J74" s="117">
        <v>211.10400964832095</v>
      </c>
      <c r="K74" s="117">
        <v>218.56294660139895</v>
      </c>
      <c r="L74" s="115">
        <v>224.23357590149797</v>
      </c>
      <c r="M74" s="115">
        <v>229.61779526516091</v>
      </c>
      <c r="N74" s="115">
        <v>237.66860847918892</v>
      </c>
      <c r="O74" s="118" t="s">
        <v>157</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row>
    <row r="75" spans="1:16218">
      <c r="A75" s="112" t="s">
        <v>171</v>
      </c>
      <c r="B75" s="112" t="s">
        <v>172</v>
      </c>
      <c r="C75" s="112" t="s">
        <v>96</v>
      </c>
      <c r="D75" s="112"/>
      <c r="E75" s="113" t="s">
        <v>188</v>
      </c>
      <c r="F75" s="114" t="s">
        <v>156</v>
      </c>
      <c r="G75" s="115">
        <v>123</v>
      </c>
      <c r="H75" s="116">
        <v>142.81</v>
      </c>
      <c r="I75" s="117">
        <v>142.81</v>
      </c>
      <c r="J75" s="117">
        <v>142.90748776012856</v>
      </c>
      <c r="K75" s="117">
        <v>147.95683733478285</v>
      </c>
      <c r="L75" s="115">
        <v>151.7955867201978</v>
      </c>
      <c r="M75" s="115">
        <v>155.44045004653788</v>
      </c>
      <c r="N75" s="115">
        <v>160.89047201797956</v>
      </c>
      <c r="O75" s="118" t="s">
        <v>157</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row>
    <row r="76" spans="1:16218">
      <c r="A76" s="112" t="s">
        <v>171</v>
      </c>
      <c r="B76" s="112" t="s">
        <v>172</v>
      </c>
      <c r="C76" s="112" t="s">
        <v>96</v>
      </c>
      <c r="D76" s="112"/>
      <c r="E76" s="113" t="s">
        <v>188</v>
      </c>
      <c r="F76" s="114" t="s">
        <v>156</v>
      </c>
      <c r="G76" s="115">
        <v>139.36363636363637</v>
      </c>
      <c r="H76" s="116">
        <v>166.43754737754293</v>
      </c>
      <c r="I76" s="117">
        <v>166.43754737754293</v>
      </c>
      <c r="J76" s="117">
        <v>166.5511642369724</v>
      </c>
      <c r="K76" s="117">
        <v>172.43591571836234</v>
      </c>
      <c r="L76" s="115">
        <v>176.90977632129992</v>
      </c>
      <c r="M76" s="115">
        <v>181.15767291511264</v>
      </c>
      <c r="N76" s="115">
        <v>187.50938701132773</v>
      </c>
      <c r="O76" s="118" t="s">
        <v>157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row>
    <row r="77" spans="1:16218">
      <c r="A77" s="112" t="s">
        <v>171</v>
      </c>
      <c r="B77" s="112" t="s">
        <v>172</v>
      </c>
      <c r="C77" s="112" t="s">
        <v>96</v>
      </c>
      <c r="D77" s="112"/>
      <c r="E77" s="113" t="s">
        <v>188</v>
      </c>
      <c r="F77" s="114" t="s">
        <v>156</v>
      </c>
      <c r="G77" s="115" t="s">
        <v>158</v>
      </c>
      <c r="H77" s="116">
        <v>210.96</v>
      </c>
      <c r="I77" s="117">
        <v>210.96</v>
      </c>
      <c r="J77" s="117">
        <v>211.10400964832095</v>
      </c>
      <c r="K77" s="117">
        <v>218.56294660139895</v>
      </c>
      <c r="L77" s="115">
        <v>224.23357590149797</v>
      </c>
      <c r="M77" s="115">
        <v>229.61779526516091</v>
      </c>
      <c r="N77" s="115">
        <v>237.66860847918892</v>
      </c>
      <c r="O77" s="118" t="s">
        <v>157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row>
    <row r="78" spans="1:16218">
      <c r="A78" s="112" t="s">
        <v>171</v>
      </c>
      <c r="B78" s="112" t="s">
        <v>204</v>
      </c>
      <c r="C78" s="112" t="s">
        <v>205</v>
      </c>
      <c r="D78" s="112" t="s">
        <v>206</v>
      </c>
      <c r="E78" s="113" t="s">
        <v>207</v>
      </c>
      <c r="F78" s="128" t="s">
        <v>154</v>
      </c>
      <c r="G78" s="115">
        <v>20.545454545454547</v>
      </c>
      <c r="H78" s="129">
        <v>29.41</v>
      </c>
      <c r="I78" s="130">
        <v>29.41</v>
      </c>
      <c r="J78" s="130">
        <v>29.430076430399694</v>
      </c>
      <c r="K78" s="117">
        <v>30.469929178740728</v>
      </c>
      <c r="L78" s="115">
        <v>31.260473394307244</v>
      </c>
      <c r="M78" s="115">
        <v>32.011089110487212</v>
      </c>
      <c r="N78" s="115">
        <v>33.133455514661293</v>
      </c>
      <c r="O78" s="118" t="s">
        <v>155</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row>
    <row r="79" spans="1:16218">
      <c r="A79" s="112" t="s">
        <v>171</v>
      </c>
      <c r="B79" s="112" t="s">
        <v>204</v>
      </c>
      <c r="C79" s="112" t="s">
        <v>205</v>
      </c>
      <c r="D79" s="112" t="s">
        <v>208</v>
      </c>
      <c r="E79" s="113" t="s">
        <v>207</v>
      </c>
      <c r="F79" s="128" t="s">
        <v>154</v>
      </c>
      <c r="G79" s="115">
        <v>33.81818181818182</v>
      </c>
      <c r="H79" s="129">
        <v>50.83</v>
      </c>
      <c r="I79" s="130">
        <v>50.83</v>
      </c>
      <c r="J79" s="130">
        <v>50.864698570459588</v>
      </c>
      <c r="K79" s="117">
        <v>52.661900719326461</v>
      </c>
      <c r="L79" s="115">
        <v>54.028217022531017</v>
      </c>
      <c r="M79" s="115">
        <v>55.325523953963454</v>
      </c>
      <c r="N79" s="115">
        <v>57.265336409732527</v>
      </c>
      <c r="O79" s="118" t="s">
        <v>155</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row>
    <row r="80" spans="1:16218">
      <c r="A80" s="112" t="s">
        <v>171</v>
      </c>
      <c r="B80" s="112" t="s">
        <v>204</v>
      </c>
      <c r="C80" s="112" t="s">
        <v>205</v>
      </c>
      <c r="D80" s="112" t="s">
        <v>209</v>
      </c>
      <c r="E80" s="113" t="s">
        <v>207</v>
      </c>
      <c r="F80" s="128" t="s">
        <v>154</v>
      </c>
      <c r="G80" s="115">
        <v>98.36363636363636</v>
      </c>
      <c r="H80" s="129">
        <v>165.08</v>
      </c>
      <c r="I80" s="130">
        <v>165.08</v>
      </c>
      <c r="J80" s="130">
        <v>165.19269014384162</v>
      </c>
      <c r="K80" s="117">
        <v>171.02944266666168</v>
      </c>
      <c r="L80" s="115">
        <v>175.46681223843049</v>
      </c>
      <c r="M80" s="115">
        <v>179.68006087586639</v>
      </c>
      <c r="N80" s="115">
        <v>185.97996723428383</v>
      </c>
      <c r="O80" s="118" t="s">
        <v>155</v>
      </c>
    </row>
    <row r="81" spans="1:15">
      <c r="A81" s="112" t="s">
        <v>171</v>
      </c>
      <c r="B81" s="112" t="s">
        <v>210</v>
      </c>
      <c r="C81" s="112" t="s">
        <v>211</v>
      </c>
      <c r="D81" s="112"/>
      <c r="E81" s="113" t="s">
        <v>188</v>
      </c>
      <c r="F81" s="114" t="s">
        <v>156</v>
      </c>
      <c r="G81" s="115">
        <v>123</v>
      </c>
      <c r="H81" s="116">
        <v>142.81</v>
      </c>
      <c r="I81" s="117">
        <v>142.81</v>
      </c>
      <c r="J81" s="117">
        <v>142.90748776012856</v>
      </c>
      <c r="K81" s="117">
        <v>147.95683733478285</v>
      </c>
      <c r="L81" s="115">
        <v>151.7955867201978</v>
      </c>
      <c r="M81" s="115">
        <v>155.44045004653788</v>
      </c>
      <c r="N81" s="115">
        <v>160.89047201797956</v>
      </c>
      <c r="O81" s="118" t="s">
        <v>157</v>
      </c>
    </row>
    <row r="82" spans="1:15">
      <c r="A82" s="112" t="s">
        <v>171</v>
      </c>
      <c r="B82" s="112" t="s">
        <v>210</v>
      </c>
      <c r="C82" s="112" t="s">
        <v>211</v>
      </c>
      <c r="D82" s="112"/>
      <c r="E82" s="113" t="s">
        <v>207</v>
      </c>
      <c r="F82" s="114" t="s">
        <v>156</v>
      </c>
      <c r="G82" s="115">
        <v>82</v>
      </c>
      <c r="H82" s="116">
        <v>166.43754737754293</v>
      </c>
      <c r="I82" s="117">
        <v>166.43754737754293</v>
      </c>
      <c r="J82" s="117">
        <v>166.5511642369724</v>
      </c>
      <c r="K82" s="117">
        <v>172.43591571836234</v>
      </c>
      <c r="L82" s="115">
        <v>176.90977632129992</v>
      </c>
      <c r="M82" s="115">
        <v>181.15767291511264</v>
      </c>
      <c r="N82" s="115">
        <v>187.50938701132773</v>
      </c>
      <c r="O82" s="118" t="s">
        <v>157</v>
      </c>
    </row>
    <row r="83" spans="1:15">
      <c r="A83" s="112" t="s">
        <v>171</v>
      </c>
      <c r="B83" s="112" t="s">
        <v>210</v>
      </c>
      <c r="C83" s="112" t="s">
        <v>211</v>
      </c>
      <c r="D83" s="112"/>
      <c r="E83" s="113" t="s">
        <v>188</v>
      </c>
      <c r="F83" s="114" t="s">
        <v>156</v>
      </c>
      <c r="G83" s="115" t="s">
        <v>158</v>
      </c>
      <c r="H83" s="116">
        <v>210.96</v>
      </c>
      <c r="I83" s="117">
        <v>210.96</v>
      </c>
      <c r="J83" s="117">
        <v>211.10400964832095</v>
      </c>
      <c r="K83" s="117">
        <v>218.56294660139895</v>
      </c>
      <c r="L83" s="115">
        <v>224.23357590149797</v>
      </c>
      <c r="M83" s="115">
        <v>229.61779526516091</v>
      </c>
      <c r="N83" s="115">
        <v>237.66860847918892</v>
      </c>
      <c r="O83" s="118" t="s">
        <v>157</v>
      </c>
    </row>
    <row r="84" spans="1:15">
      <c r="A84" s="112" t="s">
        <v>212</v>
      </c>
      <c r="B84" s="112" t="s">
        <v>213</v>
      </c>
      <c r="C84" s="112" t="s">
        <v>214</v>
      </c>
      <c r="D84" s="112"/>
      <c r="E84" s="113" t="s">
        <v>215</v>
      </c>
      <c r="F84" s="128" t="s">
        <v>156</v>
      </c>
      <c r="G84" s="115">
        <v>82</v>
      </c>
      <c r="H84" s="129">
        <v>142.81</v>
      </c>
      <c r="I84" s="130">
        <v>142.81</v>
      </c>
      <c r="J84" s="130">
        <v>142.90748776012856</v>
      </c>
      <c r="K84" s="117">
        <v>147.95683733478285</v>
      </c>
      <c r="L84" s="115">
        <v>151.7955867201978</v>
      </c>
      <c r="M84" s="115">
        <v>155.44045004653788</v>
      </c>
      <c r="N84" s="115">
        <v>160.89047201797956</v>
      </c>
      <c r="O84" s="118" t="s">
        <v>157</v>
      </c>
    </row>
    <row r="85" spans="1:15">
      <c r="A85" s="112" t="s">
        <v>216</v>
      </c>
      <c r="B85" s="112" t="s">
        <v>85</v>
      </c>
      <c r="C85" s="112"/>
      <c r="D85" s="112"/>
      <c r="E85" s="113" t="s">
        <v>153</v>
      </c>
      <c r="F85" s="128" t="s">
        <v>154</v>
      </c>
      <c r="G85" s="115">
        <v>27.636363636363633</v>
      </c>
      <c r="H85" s="129">
        <v>1799.25</v>
      </c>
      <c r="I85" s="130">
        <v>1799.25</v>
      </c>
      <c r="J85" s="130">
        <v>1800.4782392858433</v>
      </c>
      <c r="K85" s="117">
        <v>1864.0945282165676</v>
      </c>
      <c r="L85" s="115">
        <v>1912.4585771746788</v>
      </c>
      <c r="M85" s="115">
        <v>1958.379873581915</v>
      </c>
      <c r="N85" s="115">
        <v>2027.0441970334693</v>
      </c>
      <c r="O85" s="118" t="s">
        <v>155</v>
      </c>
    </row>
    <row r="86" spans="1:15">
      <c r="A86" s="112" t="s">
        <v>216</v>
      </c>
      <c r="B86" s="112" t="s">
        <v>93</v>
      </c>
      <c r="C86" s="112"/>
      <c r="D86" s="112"/>
      <c r="E86" s="113" t="s">
        <v>153</v>
      </c>
      <c r="F86" s="128" t="s">
        <v>154</v>
      </c>
      <c r="G86" s="115">
        <v>908.18181818181813</v>
      </c>
      <c r="H86" s="129">
        <v>1060.6600000000001</v>
      </c>
      <c r="I86" s="130">
        <v>1060.6600000000001</v>
      </c>
      <c r="J86" s="130">
        <v>1061.3840485096136</v>
      </c>
      <c r="K86" s="117">
        <v>1098.8859259681446</v>
      </c>
      <c r="L86" s="115">
        <v>1127.396589949198</v>
      </c>
      <c r="M86" s="115">
        <v>1154.4672484165033</v>
      </c>
      <c r="N86" s="115">
        <v>1194.9449481870329</v>
      </c>
      <c r="O86" s="118" t="s">
        <v>155</v>
      </c>
    </row>
    <row r="87" spans="1:15">
      <c r="A87" s="112" t="s">
        <v>216</v>
      </c>
      <c r="B87" s="112" t="s">
        <v>94</v>
      </c>
      <c r="C87" s="112"/>
      <c r="D87" s="112"/>
      <c r="E87" s="113" t="s">
        <v>153</v>
      </c>
      <c r="F87" s="128" t="s">
        <v>154</v>
      </c>
      <c r="G87" s="115">
        <v>908.18181818181813</v>
      </c>
      <c r="H87" s="129">
        <v>2392.7199999999998</v>
      </c>
      <c r="I87" s="130">
        <v>2392.7199999999998</v>
      </c>
      <c r="J87" s="130">
        <v>2394.3533654044868</v>
      </c>
      <c r="K87" s="117">
        <v>2478.9530412973991</v>
      </c>
      <c r="L87" s="115">
        <v>2543.2696327788785</v>
      </c>
      <c r="M87" s="115">
        <v>2604.3377469039428</v>
      </c>
      <c r="N87" s="115">
        <v>2695.6505161183395</v>
      </c>
      <c r="O87" s="118" t="s">
        <v>155</v>
      </c>
    </row>
    <row r="88" spans="1:15">
      <c r="A88" s="112" t="s">
        <v>216</v>
      </c>
      <c r="B88" s="112" t="s">
        <v>95</v>
      </c>
      <c r="C88" s="112"/>
      <c r="D88" s="112"/>
      <c r="E88" s="113" t="s">
        <v>153</v>
      </c>
      <c r="F88" s="114" t="s">
        <v>156</v>
      </c>
      <c r="G88" s="115">
        <v>908.18181818181813</v>
      </c>
      <c r="H88" s="116">
        <v>142.81</v>
      </c>
      <c r="I88" s="117">
        <v>142.81</v>
      </c>
      <c r="J88" s="117">
        <v>142.90748776012856</v>
      </c>
      <c r="K88" s="117">
        <v>147.95683733478285</v>
      </c>
      <c r="L88" s="115">
        <v>151.7955867201978</v>
      </c>
      <c r="M88" s="115">
        <v>155.44045004653788</v>
      </c>
      <c r="N88" s="115">
        <v>160.89047201797956</v>
      </c>
      <c r="O88" s="118" t="s">
        <v>157</v>
      </c>
    </row>
    <row r="89" spans="1:15">
      <c r="A89" s="112" t="s">
        <v>216</v>
      </c>
      <c r="B89" s="112" t="s">
        <v>96</v>
      </c>
      <c r="C89" s="112"/>
      <c r="D89" s="112"/>
      <c r="E89" s="113" t="s">
        <v>153</v>
      </c>
      <c r="F89" s="114" t="s">
        <v>156</v>
      </c>
      <c r="G89" s="115">
        <v>908.18181818181813</v>
      </c>
      <c r="H89" s="116">
        <v>142.81</v>
      </c>
      <c r="I89" s="117">
        <v>142.81</v>
      </c>
      <c r="J89" s="117">
        <v>142.90748776012856</v>
      </c>
      <c r="K89" s="117">
        <v>147.95683733478285</v>
      </c>
      <c r="L89" s="115">
        <v>151.7955867201978</v>
      </c>
      <c r="M89" s="115">
        <v>155.44045004653788</v>
      </c>
      <c r="N89" s="115">
        <v>160.89047201797956</v>
      </c>
      <c r="O89" s="118" t="s">
        <v>157</v>
      </c>
    </row>
    <row r="90" spans="1:15">
      <c r="A90" s="112" t="s">
        <v>216</v>
      </c>
      <c r="B90" s="112" t="s">
        <v>217</v>
      </c>
      <c r="C90" s="112"/>
      <c r="D90" s="112"/>
      <c r="E90" s="113" t="s">
        <v>153</v>
      </c>
      <c r="F90" s="114" t="s">
        <v>156</v>
      </c>
      <c r="G90" s="115" t="s">
        <v>158</v>
      </c>
      <c r="H90" s="116">
        <v>142.81</v>
      </c>
      <c r="I90" s="117">
        <v>142.81</v>
      </c>
      <c r="J90" s="117">
        <v>142.90748776012856</v>
      </c>
      <c r="K90" s="117">
        <v>147.95683733478285</v>
      </c>
      <c r="L90" s="115">
        <v>151.7955867201978</v>
      </c>
      <c r="M90" s="115">
        <v>155.44045004653788</v>
      </c>
      <c r="N90" s="115">
        <v>160.89047201797956</v>
      </c>
      <c r="O90" s="118" t="s">
        <v>157</v>
      </c>
    </row>
    <row r="91" spans="1:15">
      <c r="A91" s="112" t="s">
        <v>218</v>
      </c>
      <c r="B91" s="112" t="s">
        <v>85</v>
      </c>
      <c r="C91" s="112"/>
      <c r="D91" s="112"/>
      <c r="E91" s="113" t="s">
        <v>188</v>
      </c>
      <c r="F91" s="114" t="s">
        <v>154</v>
      </c>
      <c r="G91" s="115">
        <v>27.636363636363633</v>
      </c>
      <c r="H91" s="131">
        <v>1820.47</v>
      </c>
      <c r="I91" s="132">
        <v>1820.47</v>
      </c>
      <c r="J91" s="117">
        <v>1821.7127248979848</v>
      </c>
      <c r="K91" s="117">
        <v>1886.0792918062609</v>
      </c>
      <c r="L91" s="115">
        <v>1935.0137368287833</v>
      </c>
      <c r="M91" s="115">
        <v>1981.4766199581322</v>
      </c>
      <c r="N91" s="115">
        <v>2050.95075691178</v>
      </c>
      <c r="O91" s="118" t="s">
        <v>155</v>
      </c>
    </row>
    <row r="92" spans="1:15">
      <c r="A92" s="112" t="s">
        <v>218</v>
      </c>
      <c r="B92" s="112" t="s">
        <v>93</v>
      </c>
      <c r="C92" s="112"/>
      <c r="D92" s="112"/>
      <c r="E92" s="113" t="s">
        <v>188</v>
      </c>
      <c r="F92" s="114" t="s">
        <v>154</v>
      </c>
      <c r="G92" s="115">
        <v>1210.5454545454543</v>
      </c>
      <c r="H92" s="131">
        <v>1820.47</v>
      </c>
      <c r="I92" s="132">
        <v>1820.47</v>
      </c>
      <c r="J92" s="117">
        <v>1821.7127248979848</v>
      </c>
      <c r="K92" s="117">
        <v>1886.0792918062609</v>
      </c>
      <c r="L92" s="115">
        <v>1935.0137368287833</v>
      </c>
      <c r="M92" s="115">
        <v>1981.4766199581322</v>
      </c>
      <c r="N92" s="115">
        <v>2050.95075691178</v>
      </c>
      <c r="O92" s="118" t="s">
        <v>155</v>
      </c>
    </row>
    <row r="93" spans="1:15">
      <c r="A93" s="112" t="s">
        <v>218</v>
      </c>
      <c r="B93" s="112" t="s">
        <v>219</v>
      </c>
      <c r="C93" s="112"/>
      <c r="D93" s="112"/>
      <c r="E93" s="113" t="s">
        <v>188</v>
      </c>
      <c r="F93" s="114" t="s">
        <v>154</v>
      </c>
      <c r="G93" s="115">
        <v>1210.5454545454543</v>
      </c>
      <c r="H93" s="131">
        <v>1820.47</v>
      </c>
      <c r="I93" s="132">
        <v>1820.47</v>
      </c>
      <c r="J93" s="117">
        <v>1821.7127248979848</v>
      </c>
      <c r="K93" s="117">
        <v>1886.0792918062609</v>
      </c>
      <c r="L93" s="115">
        <v>1935.0137368287833</v>
      </c>
      <c r="M93" s="115">
        <v>1981.4766199581322</v>
      </c>
      <c r="N93" s="115">
        <v>2050.95075691178</v>
      </c>
      <c r="O93" s="118" t="s">
        <v>155</v>
      </c>
    </row>
    <row r="94" spans="1:15">
      <c r="A94" s="112" t="s">
        <v>218</v>
      </c>
      <c r="B94" s="112" t="s">
        <v>95</v>
      </c>
      <c r="C94" s="112"/>
      <c r="D94" s="112"/>
      <c r="E94" s="113" t="s">
        <v>188</v>
      </c>
      <c r="F94" s="114" t="s">
        <v>154</v>
      </c>
      <c r="G94" s="115">
        <v>1210.5454545454543</v>
      </c>
      <c r="H94" s="131">
        <v>1820.47</v>
      </c>
      <c r="I94" s="132">
        <v>1820.47</v>
      </c>
      <c r="J94" s="117">
        <v>1821.7127248979848</v>
      </c>
      <c r="K94" s="117">
        <v>1886.0792918062609</v>
      </c>
      <c r="L94" s="115">
        <v>1935.0137368287833</v>
      </c>
      <c r="M94" s="115">
        <v>1981.4766199581322</v>
      </c>
      <c r="N94" s="115">
        <v>2050.95075691178</v>
      </c>
      <c r="O94" s="118" t="s">
        <v>155</v>
      </c>
    </row>
    <row r="95" spans="1:15">
      <c r="A95" s="112" t="s">
        <v>218</v>
      </c>
      <c r="B95" s="112" t="s">
        <v>96</v>
      </c>
      <c r="C95" s="112"/>
      <c r="D95" s="112"/>
      <c r="E95" s="113" t="s">
        <v>188</v>
      </c>
      <c r="F95" s="114" t="s">
        <v>154</v>
      </c>
      <c r="G95" s="115">
        <v>1210.5454545454543</v>
      </c>
      <c r="H95" s="131">
        <v>1820.47</v>
      </c>
      <c r="I95" s="132">
        <v>1820.47</v>
      </c>
      <c r="J95" s="117">
        <v>1821.7127248979848</v>
      </c>
      <c r="K95" s="117">
        <v>1886.0792918062609</v>
      </c>
      <c r="L95" s="115">
        <v>1935.0137368287833</v>
      </c>
      <c r="M95" s="115">
        <v>1981.4766199581322</v>
      </c>
      <c r="N95" s="115">
        <v>2050.95075691178</v>
      </c>
      <c r="O95" s="118" t="s">
        <v>155</v>
      </c>
    </row>
    <row r="96" spans="1:15">
      <c r="A96" s="112" t="s">
        <v>218</v>
      </c>
      <c r="B96" s="112" t="s">
        <v>217</v>
      </c>
      <c r="C96" s="112"/>
      <c r="D96" s="112"/>
      <c r="E96" s="113" t="s">
        <v>188</v>
      </c>
      <c r="F96" s="114" t="s">
        <v>156</v>
      </c>
      <c r="G96" s="115" t="s">
        <v>158</v>
      </c>
      <c r="H96" s="116">
        <v>142.81</v>
      </c>
      <c r="I96" s="117">
        <v>142.81</v>
      </c>
      <c r="J96" s="117">
        <v>142.90748776012856</v>
      </c>
      <c r="K96" s="117">
        <v>147.95683733478285</v>
      </c>
      <c r="L96" s="115">
        <v>151.7955867201978</v>
      </c>
      <c r="M96" s="115">
        <v>155.44045004653788</v>
      </c>
      <c r="N96" s="115">
        <v>160.89047201797956</v>
      </c>
      <c r="O96" s="118" t="s">
        <v>157</v>
      </c>
    </row>
    <row r="97" spans="1:15">
      <c r="A97" s="112" t="s">
        <v>220</v>
      </c>
      <c r="B97" s="112" t="s">
        <v>220</v>
      </c>
      <c r="C97" s="112"/>
      <c r="D97" s="112"/>
      <c r="E97" s="113" t="s">
        <v>221</v>
      </c>
      <c r="F97" s="114" t="s">
        <v>154</v>
      </c>
      <c r="G97" s="115" t="s">
        <v>158</v>
      </c>
      <c r="H97" s="116">
        <v>928.27</v>
      </c>
      <c r="I97" s="117">
        <v>928.27</v>
      </c>
      <c r="J97" s="117">
        <v>928.9036738540334</v>
      </c>
      <c r="K97" s="117">
        <v>961.72462287486064</v>
      </c>
      <c r="L97" s="115">
        <v>986.67662828063862</v>
      </c>
      <c r="M97" s="115">
        <v>1010.3683675141777</v>
      </c>
      <c r="N97" s="115">
        <v>1045.7937011422864</v>
      </c>
      <c r="O97" s="118" t="s">
        <v>155</v>
      </c>
    </row>
    <row r="98" spans="1:15">
      <c r="A98" s="112" t="s">
        <v>222</v>
      </c>
      <c r="B98" s="112" t="s">
        <v>222</v>
      </c>
      <c r="C98" s="112"/>
      <c r="D98" s="112"/>
      <c r="E98" s="113" t="s">
        <v>153</v>
      </c>
      <c r="F98" s="114" t="s">
        <v>156</v>
      </c>
      <c r="G98" s="115">
        <v>65.63636363636364</v>
      </c>
      <c r="H98" s="116">
        <v>132.39529398962279</v>
      </c>
      <c r="I98" s="117">
        <v>132.39529398962279</v>
      </c>
      <c r="J98" s="117">
        <v>132.48567225908997</v>
      </c>
      <c r="K98" s="117">
        <v>137.166787876993</v>
      </c>
      <c r="L98" s="115">
        <v>140.72558875532437</v>
      </c>
      <c r="M98" s="115">
        <v>144.10464310475919</v>
      </c>
      <c r="N98" s="115">
        <v>149.15721128036964</v>
      </c>
      <c r="O98" s="118" t="s">
        <v>157</v>
      </c>
    </row>
    <row r="99" spans="1:15">
      <c r="A99" s="112" t="s">
        <v>223</v>
      </c>
      <c r="B99" s="112"/>
      <c r="C99" s="112"/>
      <c r="D99" s="112"/>
      <c r="E99" s="113" t="s">
        <v>224</v>
      </c>
      <c r="F99" s="114" t="s">
        <v>154</v>
      </c>
      <c r="G99" s="115">
        <v>197.81818181818178</v>
      </c>
      <c r="H99" s="131">
        <v>464.42</v>
      </c>
      <c r="I99" s="132">
        <v>464.42</v>
      </c>
      <c r="J99" s="117">
        <v>464.73703147930047</v>
      </c>
      <c r="K99" s="117">
        <v>481.1575827674522</v>
      </c>
      <c r="L99" s="115">
        <v>493.64124630344003</v>
      </c>
      <c r="M99" s="115">
        <v>505.4943898229335</v>
      </c>
      <c r="N99" s="115">
        <v>523.2179330200272</v>
      </c>
      <c r="O99" s="118" t="s">
        <v>225</v>
      </c>
    </row>
    <row r="100" spans="1:15">
      <c r="A100" s="112" t="s">
        <v>226</v>
      </c>
      <c r="B100" s="112" t="s">
        <v>227</v>
      </c>
      <c r="C100" s="112"/>
      <c r="D100" s="112" t="s">
        <v>228</v>
      </c>
      <c r="E100" s="113" t="s">
        <v>229</v>
      </c>
      <c r="F100" s="114" t="s">
        <v>154</v>
      </c>
      <c r="G100" s="115">
        <v>163</v>
      </c>
      <c r="H100" s="116">
        <v>541.11</v>
      </c>
      <c r="I100" s="117">
        <v>541.11</v>
      </c>
      <c r="J100" s="117">
        <v>541.47938310960831</v>
      </c>
      <c r="K100" s="117">
        <v>560.61147153717764</v>
      </c>
      <c r="L100" s="115">
        <v>575.15657117965281</v>
      </c>
      <c r="M100" s="115">
        <v>588.96703259353058</v>
      </c>
      <c r="N100" s="115">
        <v>609.61727689691838</v>
      </c>
      <c r="O100" s="118" t="s">
        <v>155</v>
      </c>
    </row>
    <row r="101" spans="1:15">
      <c r="A101" s="112" t="s">
        <v>226</v>
      </c>
      <c r="B101" s="112" t="s">
        <v>230</v>
      </c>
      <c r="C101" s="112"/>
      <c r="D101" s="112" t="s">
        <v>228</v>
      </c>
      <c r="E101" s="113" t="s">
        <v>207</v>
      </c>
      <c r="F101" s="114" t="s">
        <v>154</v>
      </c>
      <c r="G101" s="115">
        <v>163</v>
      </c>
      <c r="H101" s="116">
        <v>374.68</v>
      </c>
      <c r="I101" s="117">
        <v>374.68</v>
      </c>
      <c r="J101" s="117">
        <v>374.93577140231747</v>
      </c>
      <c r="K101" s="117">
        <v>388.18337520199162</v>
      </c>
      <c r="L101" s="115">
        <v>398.25481711591419</v>
      </c>
      <c r="M101" s="115">
        <v>407.8175745636637</v>
      </c>
      <c r="N101" s="115">
        <v>422.11639279949992</v>
      </c>
      <c r="O101" s="118" t="s">
        <v>155</v>
      </c>
    </row>
    <row r="102" spans="1:15">
      <c r="A102" s="112" t="s">
        <v>84</v>
      </c>
      <c r="B102" s="112" t="s">
        <v>85</v>
      </c>
      <c r="C102" s="112" t="s">
        <v>85</v>
      </c>
      <c r="D102" s="112" t="s">
        <v>86</v>
      </c>
      <c r="E102" s="113" t="s">
        <v>153</v>
      </c>
      <c r="F102" s="114" t="s">
        <v>154</v>
      </c>
      <c r="G102" s="115">
        <v>197.81818181818178</v>
      </c>
      <c r="H102" s="116">
        <v>356.24</v>
      </c>
      <c r="I102" s="117">
        <v>356.24</v>
      </c>
      <c r="J102" s="117">
        <v>356.48318352824168</v>
      </c>
      <c r="K102" s="117">
        <v>369.07880212970406</v>
      </c>
      <c r="L102" s="115">
        <v>378.65457470207451</v>
      </c>
      <c r="M102" s="115">
        <v>387.74669788235178</v>
      </c>
      <c r="N102" s="115">
        <v>401.34179505416324</v>
      </c>
      <c r="O102" s="118" t="s">
        <v>155</v>
      </c>
    </row>
    <row r="103" spans="1:15">
      <c r="A103" s="112" t="s">
        <v>84</v>
      </c>
      <c r="B103" s="112" t="s">
        <v>85</v>
      </c>
      <c r="C103" s="112" t="s">
        <v>85</v>
      </c>
      <c r="D103" s="112" t="s">
        <v>87</v>
      </c>
      <c r="E103" s="113" t="s">
        <v>153</v>
      </c>
      <c r="F103" s="114" t="s">
        <v>154</v>
      </c>
      <c r="G103" s="115">
        <v>264.45454545454544</v>
      </c>
      <c r="H103" s="116">
        <v>445.3</v>
      </c>
      <c r="I103" s="117">
        <v>445.3</v>
      </c>
      <c r="J103" s="117">
        <v>445.60397941030203</v>
      </c>
      <c r="K103" s="117">
        <v>461.34850266213004</v>
      </c>
      <c r="L103" s="115">
        <v>473.31821837759315</v>
      </c>
      <c r="M103" s="115">
        <v>484.68337235293967</v>
      </c>
      <c r="N103" s="115">
        <v>501.67724381770398</v>
      </c>
      <c r="O103" s="118" t="s">
        <v>155</v>
      </c>
    </row>
    <row r="104" spans="1:15">
      <c r="A104" s="112" t="s">
        <v>84</v>
      </c>
      <c r="B104" s="112" t="s">
        <v>85</v>
      </c>
      <c r="C104" s="112" t="s">
        <v>85</v>
      </c>
      <c r="D104" s="112" t="s">
        <v>88</v>
      </c>
      <c r="E104" s="113" t="s">
        <v>153</v>
      </c>
      <c r="F104" s="114" t="s">
        <v>154</v>
      </c>
      <c r="G104" s="115">
        <v>330.09090909090907</v>
      </c>
      <c r="H104" s="116">
        <v>623.41999999999996</v>
      </c>
      <c r="I104" s="117">
        <v>623.41999999999996</v>
      </c>
      <c r="J104" s="117">
        <v>623.84557117442284</v>
      </c>
      <c r="K104" s="117">
        <v>645.88790372698213</v>
      </c>
      <c r="L104" s="115">
        <v>662.6455057286305</v>
      </c>
      <c r="M104" s="115">
        <v>678.55672129411562</v>
      </c>
      <c r="N104" s="115">
        <v>702.34814134478563</v>
      </c>
      <c r="O104" s="118" t="s">
        <v>155</v>
      </c>
    </row>
    <row r="105" spans="1:15">
      <c r="A105" s="112" t="s">
        <v>84</v>
      </c>
      <c r="B105" s="112" t="s">
        <v>85</v>
      </c>
      <c r="C105" s="112" t="s">
        <v>85</v>
      </c>
      <c r="D105" s="112" t="s">
        <v>89</v>
      </c>
      <c r="E105" s="113" t="s">
        <v>153</v>
      </c>
      <c r="F105" s="114" t="s">
        <v>154</v>
      </c>
      <c r="G105" s="115">
        <v>396.63636363636363</v>
      </c>
      <c r="H105" s="116">
        <v>712.48</v>
      </c>
      <c r="I105" s="117">
        <v>712.48</v>
      </c>
      <c r="J105" s="117">
        <v>712.96636705648336</v>
      </c>
      <c r="K105" s="117">
        <v>738.15760425940812</v>
      </c>
      <c r="L105" s="115">
        <v>757.30914940414903</v>
      </c>
      <c r="M105" s="115">
        <v>775.49339576470356</v>
      </c>
      <c r="N105" s="115">
        <v>802.68359010832648</v>
      </c>
      <c r="O105" s="118" t="s">
        <v>155</v>
      </c>
    </row>
    <row r="106" spans="1:15">
      <c r="A106" s="112" t="s">
        <v>84</v>
      </c>
      <c r="B106" s="112" t="s">
        <v>93</v>
      </c>
      <c r="C106" s="112" t="s">
        <v>93</v>
      </c>
      <c r="D106" s="112" t="s">
        <v>90</v>
      </c>
      <c r="E106" s="113" t="s">
        <v>153</v>
      </c>
      <c r="F106" s="114" t="s">
        <v>154</v>
      </c>
      <c r="G106" s="115">
        <v>197.81818181818178</v>
      </c>
      <c r="H106" s="116">
        <v>356.24</v>
      </c>
      <c r="I106" s="117">
        <v>356.24</v>
      </c>
      <c r="J106" s="117">
        <v>356.48318352824168</v>
      </c>
      <c r="K106" s="117">
        <v>369.07880212970406</v>
      </c>
      <c r="L106" s="115">
        <v>378.65457470207451</v>
      </c>
      <c r="M106" s="115">
        <v>387.74669788235178</v>
      </c>
      <c r="N106" s="115">
        <v>401.34179505416324</v>
      </c>
      <c r="O106" s="118" t="s">
        <v>155</v>
      </c>
    </row>
    <row r="107" spans="1:15">
      <c r="A107" s="112" t="s">
        <v>84</v>
      </c>
      <c r="B107" s="112" t="s">
        <v>93</v>
      </c>
      <c r="C107" s="112" t="s">
        <v>93</v>
      </c>
      <c r="D107" s="112" t="s">
        <v>91</v>
      </c>
      <c r="E107" s="113" t="s">
        <v>153</v>
      </c>
      <c r="F107" s="114" t="s">
        <v>154</v>
      </c>
      <c r="G107" s="115">
        <v>264.45454545454544</v>
      </c>
      <c r="H107" s="116">
        <v>445.3</v>
      </c>
      <c r="I107" s="117">
        <v>445.3</v>
      </c>
      <c r="J107" s="117">
        <v>445.60397941030203</v>
      </c>
      <c r="K107" s="117">
        <v>461.34850266213004</v>
      </c>
      <c r="L107" s="115">
        <v>473.31821837759315</v>
      </c>
      <c r="M107" s="115">
        <v>484.68337235293967</v>
      </c>
      <c r="N107" s="115">
        <v>501.67724381770398</v>
      </c>
      <c r="O107" s="118" t="s">
        <v>155</v>
      </c>
    </row>
    <row r="108" spans="1:15">
      <c r="A108" s="112" t="s">
        <v>84</v>
      </c>
      <c r="B108" s="112" t="s">
        <v>93</v>
      </c>
      <c r="C108" s="112" t="s">
        <v>93</v>
      </c>
      <c r="D108" s="112" t="s">
        <v>92</v>
      </c>
      <c r="E108" s="113" t="s">
        <v>153</v>
      </c>
      <c r="F108" s="114" t="s">
        <v>154</v>
      </c>
      <c r="G108" s="115">
        <v>396.63636363636363</v>
      </c>
      <c r="H108" s="116">
        <v>801.54</v>
      </c>
      <c r="I108" s="117">
        <v>801.54</v>
      </c>
      <c r="J108" s="117">
        <v>802.08716293854366</v>
      </c>
      <c r="K108" s="117">
        <v>830.4273047918341</v>
      </c>
      <c r="L108" s="115">
        <v>851.97279307966767</v>
      </c>
      <c r="M108" s="115">
        <v>872.4300702352914</v>
      </c>
      <c r="N108" s="115">
        <v>903.01903887186711</v>
      </c>
      <c r="O108" s="118" t="s">
        <v>155</v>
      </c>
    </row>
    <row r="109" spans="1:15">
      <c r="A109" s="112" t="s">
        <v>84</v>
      </c>
      <c r="B109" s="112" t="s">
        <v>219</v>
      </c>
      <c r="C109" s="112" t="s">
        <v>219</v>
      </c>
      <c r="D109" s="112" t="s">
        <v>231</v>
      </c>
      <c r="E109" s="113" t="s">
        <v>153</v>
      </c>
      <c r="F109" s="114" t="s">
        <v>156</v>
      </c>
      <c r="G109" s="115">
        <v>65.63636363636364</v>
      </c>
      <c r="H109" s="116">
        <v>89.06</v>
      </c>
      <c r="I109" s="117">
        <v>89.06</v>
      </c>
      <c r="J109" s="117">
        <v>89.12079588206042</v>
      </c>
      <c r="K109" s="117">
        <v>92.269700532426015</v>
      </c>
      <c r="L109" s="115">
        <v>94.663643675518628</v>
      </c>
      <c r="M109" s="115">
        <v>96.936674470587946</v>
      </c>
      <c r="N109" s="115">
        <v>100.33544876354081</v>
      </c>
      <c r="O109" s="118" t="s">
        <v>157</v>
      </c>
    </row>
    <row r="110" spans="1:15">
      <c r="A110" s="112" t="s">
        <v>84</v>
      </c>
      <c r="B110" s="112" t="s">
        <v>95</v>
      </c>
      <c r="C110" s="112" t="s">
        <v>95</v>
      </c>
      <c r="D110" s="112" t="s">
        <v>231</v>
      </c>
      <c r="E110" s="113" t="s">
        <v>153</v>
      </c>
      <c r="F110" s="114" t="s">
        <v>156</v>
      </c>
      <c r="G110" s="115">
        <v>65.63636363636364</v>
      </c>
      <c r="H110" s="116">
        <v>89.06</v>
      </c>
      <c r="I110" s="117">
        <v>89.06</v>
      </c>
      <c r="J110" s="117">
        <v>89.12079588206042</v>
      </c>
      <c r="K110" s="117">
        <v>92.269700532426015</v>
      </c>
      <c r="L110" s="115">
        <v>94.663643675518628</v>
      </c>
      <c r="M110" s="115">
        <v>96.936674470587946</v>
      </c>
      <c r="N110" s="115">
        <v>100.33544876354081</v>
      </c>
      <c r="O110" s="118" t="s">
        <v>157</v>
      </c>
    </row>
    <row r="111" spans="1:15">
      <c r="A111" s="112" t="s">
        <v>84</v>
      </c>
      <c r="B111" s="112" t="s">
        <v>96</v>
      </c>
      <c r="C111" s="112" t="s">
        <v>96</v>
      </c>
      <c r="D111" s="112" t="s">
        <v>231</v>
      </c>
      <c r="E111" s="113" t="s">
        <v>153</v>
      </c>
      <c r="F111" s="114" t="s">
        <v>156</v>
      </c>
      <c r="G111" s="115">
        <v>65.63636363636364</v>
      </c>
      <c r="H111" s="116">
        <v>89.06</v>
      </c>
      <c r="I111" s="117">
        <v>89.06</v>
      </c>
      <c r="J111" s="117">
        <v>89.12079588206042</v>
      </c>
      <c r="K111" s="117">
        <v>92.269700532426015</v>
      </c>
      <c r="L111" s="115">
        <v>94.663643675518628</v>
      </c>
      <c r="M111" s="115">
        <v>96.936674470587946</v>
      </c>
      <c r="N111" s="115">
        <v>100.33544876354081</v>
      </c>
      <c r="O111" s="118" t="s">
        <v>157</v>
      </c>
    </row>
    <row r="112" spans="1:15">
      <c r="A112" s="112" t="s">
        <v>84</v>
      </c>
      <c r="B112" s="112" t="s">
        <v>232</v>
      </c>
      <c r="C112" s="112" t="s">
        <v>232</v>
      </c>
      <c r="D112" s="112" t="s">
        <v>233</v>
      </c>
      <c r="E112" s="113" t="s">
        <v>153</v>
      </c>
      <c r="F112" s="114" t="s">
        <v>154</v>
      </c>
      <c r="G112" s="115" t="s">
        <v>158</v>
      </c>
      <c r="H112" s="116">
        <v>106.87</v>
      </c>
      <c r="I112" s="117">
        <v>106.87</v>
      </c>
      <c r="J112" s="117">
        <v>106.94295369319332</v>
      </c>
      <c r="K112" s="117">
        <v>110.7215685594023</v>
      </c>
      <c r="L112" s="115">
        <v>113.59424657088118</v>
      </c>
      <c r="M112" s="115">
        <v>116.32183248003295</v>
      </c>
      <c r="N112" s="115">
        <v>120.40028530608137</v>
      </c>
      <c r="O112" s="118" t="s">
        <v>155</v>
      </c>
    </row>
    <row r="113" spans="1:15">
      <c r="A113" s="112" t="s">
        <v>84</v>
      </c>
      <c r="B113" s="112" t="s">
        <v>312</v>
      </c>
      <c r="C113" s="112" t="s">
        <v>312</v>
      </c>
      <c r="D113" s="112" t="s">
        <v>231</v>
      </c>
      <c r="E113" s="113" t="s">
        <v>153</v>
      </c>
      <c r="F113" s="114" t="s">
        <v>156</v>
      </c>
      <c r="G113" s="115" t="s">
        <v>158</v>
      </c>
      <c r="H113" s="116">
        <v>89.06</v>
      </c>
      <c r="I113" s="117">
        <v>89.06</v>
      </c>
      <c r="J113" s="117">
        <v>89.12079588206042</v>
      </c>
      <c r="K113" s="117">
        <v>92.269700532426015</v>
      </c>
      <c r="L113" s="115">
        <v>94.663643675518628</v>
      </c>
      <c r="M113" s="115">
        <v>96.936674470587946</v>
      </c>
      <c r="N113" s="115">
        <v>100.33544876354081</v>
      </c>
      <c r="O113" s="118" t="s">
        <v>157</v>
      </c>
    </row>
    <row r="114" spans="1:15">
      <c r="A114" s="112" t="s">
        <v>234</v>
      </c>
      <c r="B114" s="112" t="s">
        <v>235</v>
      </c>
      <c r="C114" s="112"/>
      <c r="D114" s="112"/>
      <c r="E114" s="113" t="s">
        <v>236</v>
      </c>
      <c r="F114" s="133" t="s">
        <v>154</v>
      </c>
      <c r="G114" s="134">
        <v>37.909090909090907</v>
      </c>
      <c r="H114" s="135">
        <v>29.64</v>
      </c>
      <c r="I114" s="132">
        <v>29.64</v>
      </c>
      <c r="J114" s="117">
        <v>29.660233437505848</v>
      </c>
      <c r="K114" s="117">
        <v>30.708218322267093</v>
      </c>
      <c r="L114" s="115">
        <v>31.504944964544944</v>
      </c>
      <c r="M114" s="115">
        <v>32.26143084783547</v>
      </c>
      <c r="N114" s="115">
        <v>33.392574683936111</v>
      </c>
      <c r="O114" s="118" t="s">
        <v>155</v>
      </c>
    </row>
    <row r="115" spans="1:15">
      <c r="A115" s="112" t="s">
        <v>234</v>
      </c>
      <c r="B115" s="112" t="s">
        <v>237</v>
      </c>
      <c r="C115" s="112"/>
      <c r="D115" s="112"/>
      <c r="E115" s="113" t="s">
        <v>236</v>
      </c>
      <c r="F115" s="133" t="s">
        <v>154</v>
      </c>
      <c r="G115" s="134">
        <v>74.818181818181813</v>
      </c>
      <c r="H115" s="135">
        <v>230.33</v>
      </c>
      <c r="I115" s="132">
        <v>230.33</v>
      </c>
      <c r="J115" s="117">
        <v>230.48723237721734</v>
      </c>
      <c r="K115" s="117">
        <v>238.63103664533668</v>
      </c>
      <c r="L115" s="115">
        <v>244.82233379499448</v>
      </c>
      <c r="M115" s="115">
        <v>250.70092331922885</v>
      </c>
      <c r="N115" s="115">
        <v>259.49094895246299</v>
      </c>
      <c r="O115" s="118" t="s">
        <v>155</v>
      </c>
    </row>
    <row r="116" spans="1:15">
      <c r="A116" s="112" t="s">
        <v>238</v>
      </c>
      <c r="B116" s="112"/>
      <c r="C116" s="112"/>
      <c r="D116" s="112"/>
      <c r="E116" s="113" t="s">
        <v>153</v>
      </c>
      <c r="F116" s="114" t="s">
        <v>156</v>
      </c>
      <c r="G116" s="115" t="s">
        <v>158</v>
      </c>
      <c r="H116" s="116">
        <v>199.83</v>
      </c>
      <c r="I116" s="117">
        <v>199.83</v>
      </c>
      <c r="J116" s="117">
        <v>199.96641186966238</v>
      </c>
      <c r="K116" s="117">
        <v>207.03182413423184</v>
      </c>
      <c r="L116" s="115">
        <v>212.40327774173463</v>
      </c>
      <c r="M116" s="115">
        <v>217.50343206217815</v>
      </c>
      <c r="N116" s="115">
        <v>225.12949389645581</v>
      </c>
      <c r="O116" s="118" t="s">
        <v>157</v>
      </c>
    </row>
    <row r="117" spans="1:15">
      <c r="A117" s="112" t="s">
        <v>239</v>
      </c>
      <c r="B117" s="112"/>
      <c r="C117" s="112"/>
      <c r="D117" s="112"/>
      <c r="E117" s="113" t="s">
        <v>153</v>
      </c>
      <c r="F117" s="114" t="s">
        <v>156</v>
      </c>
      <c r="G117" s="115" t="s">
        <v>158</v>
      </c>
      <c r="H117" s="116">
        <v>202.06</v>
      </c>
      <c r="I117" s="117">
        <v>202.06</v>
      </c>
      <c r="J117" s="117">
        <v>202.19793415595245</v>
      </c>
      <c r="K117" s="117">
        <v>209.34219278668311</v>
      </c>
      <c r="L117" s="115">
        <v>214.7735890531697</v>
      </c>
      <c r="M117" s="115">
        <v>219.93065847211992</v>
      </c>
      <c r="N117" s="115">
        <v>227.64182323333767</v>
      </c>
      <c r="O117" s="118" t="s">
        <v>157</v>
      </c>
    </row>
    <row r="118" spans="1:15">
      <c r="A118" s="112" t="s">
        <v>240</v>
      </c>
      <c r="B118" s="112" t="s">
        <v>241</v>
      </c>
      <c r="C118" s="112"/>
      <c r="D118" s="112"/>
      <c r="E118" s="113" t="s">
        <v>153</v>
      </c>
      <c r="F118" s="114" t="s">
        <v>154</v>
      </c>
      <c r="G118" s="115" t="s">
        <v>158</v>
      </c>
      <c r="H118" s="116">
        <v>7.42</v>
      </c>
      <c r="I118" s="117">
        <v>7.42</v>
      </c>
      <c r="J118" s="117">
        <v>7.4250651857723806</v>
      </c>
      <c r="K118" s="117">
        <v>7.6874149781113967</v>
      </c>
      <c r="L118" s="115">
        <v>7.8868654398422215</v>
      </c>
      <c r="M118" s="115">
        <v>8.0762421353218343</v>
      </c>
      <c r="N118" s="115">
        <v>8.3594097218220611</v>
      </c>
      <c r="O118" s="118" t="s">
        <v>155</v>
      </c>
    </row>
    <row r="119" spans="1:15">
      <c r="A119" s="112" t="s">
        <v>240</v>
      </c>
      <c r="B119" s="112" t="s">
        <v>242</v>
      </c>
      <c r="C119" s="112"/>
      <c r="D119" s="112"/>
      <c r="E119" s="113" t="s">
        <v>153</v>
      </c>
      <c r="F119" s="114" t="s">
        <v>154</v>
      </c>
      <c r="G119" s="115" t="s">
        <v>158</v>
      </c>
      <c r="H119" s="116">
        <v>188.7</v>
      </c>
      <c r="I119" s="117">
        <v>188.7</v>
      </c>
      <c r="J119" s="117">
        <v>188.82881409100381</v>
      </c>
      <c r="K119" s="117">
        <v>195.50070166706476</v>
      </c>
      <c r="L119" s="115">
        <v>200.57297958197131</v>
      </c>
      <c r="M119" s="115">
        <v>205.38906885919542</v>
      </c>
      <c r="N119" s="115">
        <v>212.59037931372276</v>
      </c>
      <c r="O119" s="118" t="s">
        <v>155</v>
      </c>
    </row>
    <row r="120" spans="1:15">
      <c r="A120" s="112" t="s">
        <v>240</v>
      </c>
      <c r="B120" s="112" t="s">
        <v>243</v>
      </c>
      <c r="C120" s="112"/>
      <c r="D120" s="112"/>
      <c r="E120" s="113" t="s">
        <v>153</v>
      </c>
      <c r="F120" s="114" t="s">
        <v>154</v>
      </c>
      <c r="G120" s="115" t="s">
        <v>158</v>
      </c>
      <c r="H120" s="116">
        <v>188.7</v>
      </c>
      <c r="I120" s="117">
        <v>188.7</v>
      </c>
      <c r="J120" s="117">
        <v>188.82881409100381</v>
      </c>
      <c r="K120" s="117">
        <v>195.50070166706476</v>
      </c>
      <c r="L120" s="115">
        <v>200.57297958197131</v>
      </c>
      <c r="M120" s="115">
        <v>205.38906885919542</v>
      </c>
      <c r="N120" s="115">
        <v>212.59037931372276</v>
      </c>
      <c r="O120" s="118" t="s">
        <v>155</v>
      </c>
    </row>
    <row r="121" spans="1:15">
      <c r="A121" s="112" t="s">
        <v>240</v>
      </c>
      <c r="B121" s="112" t="s">
        <v>244</v>
      </c>
      <c r="C121" s="112"/>
      <c r="D121" s="112"/>
      <c r="E121" s="113" t="s">
        <v>153</v>
      </c>
      <c r="F121" s="114" t="s">
        <v>154</v>
      </c>
      <c r="G121" s="115" t="s">
        <v>158</v>
      </c>
      <c r="H121" s="116">
        <v>241.33</v>
      </c>
      <c r="I121" s="117">
        <v>241.33</v>
      </c>
      <c r="J121" s="117">
        <v>241.49474141272893</v>
      </c>
      <c r="K121" s="117">
        <v>250.0274739444236</v>
      </c>
      <c r="L121" s="115">
        <v>256.51445237157992</v>
      </c>
      <c r="M121" s="115">
        <v>262.67378901849298</v>
      </c>
      <c r="N121" s="115">
        <v>271.88360487430157</v>
      </c>
      <c r="O121" s="118" t="s">
        <v>155</v>
      </c>
    </row>
    <row r="122" spans="1:15">
      <c r="A122" s="112" t="s">
        <v>240</v>
      </c>
      <c r="B122" s="112" t="s">
        <v>245</v>
      </c>
      <c r="C122" s="112"/>
      <c r="D122" s="112"/>
      <c r="E122" s="113" t="s">
        <v>153</v>
      </c>
      <c r="F122" s="114" t="s">
        <v>156</v>
      </c>
      <c r="G122" s="115" t="s">
        <v>158</v>
      </c>
      <c r="H122" s="116">
        <v>210.96</v>
      </c>
      <c r="I122" s="117">
        <v>210.96</v>
      </c>
      <c r="J122" s="117">
        <v>211.10400964832095</v>
      </c>
      <c r="K122" s="117">
        <v>218.56294660139895</v>
      </c>
      <c r="L122" s="115">
        <v>224.23357590149797</v>
      </c>
      <c r="M122" s="115">
        <v>229.61779526516091</v>
      </c>
      <c r="N122" s="115">
        <v>237.66860847918892</v>
      </c>
      <c r="O122" s="118" t="s">
        <v>157</v>
      </c>
    </row>
    <row r="123" spans="1:15">
      <c r="A123" s="112" t="s">
        <v>246</v>
      </c>
      <c r="B123" s="112" t="s">
        <v>247</v>
      </c>
      <c r="C123" s="112"/>
      <c r="D123" s="112"/>
      <c r="E123" s="113" t="s">
        <v>248</v>
      </c>
      <c r="F123" s="114" t="s">
        <v>154</v>
      </c>
      <c r="G123" s="115">
        <v>226.5454545454545</v>
      </c>
      <c r="H123" s="116">
        <v>749.78</v>
      </c>
      <c r="I123" s="117">
        <v>749.78</v>
      </c>
      <c r="J123" s="117">
        <v>750.29182951326356</v>
      </c>
      <c r="K123" s="117">
        <v>776.80188710085747</v>
      </c>
      <c r="L123" s="115">
        <v>796.95606057747978</v>
      </c>
      <c r="M123" s="115">
        <v>816.09229490857194</v>
      </c>
      <c r="N123" s="115">
        <v>844.70595973419722</v>
      </c>
      <c r="O123" s="118" t="s">
        <v>155</v>
      </c>
    </row>
    <row r="124" spans="1:15">
      <c r="A124" s="112" t="s">
        <v>246</v>
      </c>
      <c r="B124" s="112" t="s">
        <v>249</v>
      </c>
      <c r="C124" s="112"/>
      <c r="D124" s="112"/>
      <c r="E124" s="113" t="s">
        <v>250</v>
      </c>
      <c r="F124" s="114" t="s">
        <v>156</v>
      </c>
      <c r="G124" s="115" t="s">
        <v>158</v>
      </c>
      <c r="H124" s="116">
        <v>264.79000000000002</v>
      </c>
      <c r="I124" s="117">
        <v>264.79000000000002</v>
      </c>
      <c r="J124" s="117">
        <v>264.97075613755646</v>
      </c>
      <c r="K124" s="117">
        <v>274.3329665841128</v>
      </c>
      <c r="L124" s="115">
        <v>281.45055253582507</v>
      </c>
      <c r="M124" s="115">
        <v>288.20864622801463</v>
      </c>
      <c r="N124" s="115">
        <v>298.31376014033202</v>
      </c>
      <c r="O124" s="118" t="s">
        <v>157</v>
      </c>
    </row>
    <row r="125" spans="1:15">
      <c r="A125" s="112" t="s">
        <v>246</v>
      </c>
      <c r="B125" s="112" t="s">
        <v>251</v>
      </c>
      <c r="C125" s="112"/>
      <c r="D125" s="112"/>
      <c r="E125" s="113" t="s">
        <v>252</v>
      </c>
      <c r="F125" s="114" t="s">
        <v>156</v>
      </c>
      <c r="G125" s="115" t="s">
        <v>158</v>
      </c>
      <c r="H125" s="116">
        <v>132.4</v>
      </c>
      <c r="I125" s="117">
        <v>132.4</v>
      </c>
      <c r="J125" s="117">
        <v>132.49038148197619</v>
      </c>
      <c r="K125" s="117">
        <v>137.17166349082871</v>
      </c>
      <c r="L125" s="115">
        <v>140.73059086726553</v>
      </c>
      <c r="M125" s="115">
        <v>144.10976532568881</v>
      </c>
      <c r="N125" s="115">
        <v>149.16251309558504</v>
      </c>
      <c r="O125" s="118" t="s">
        <v>253</v>
      </c>
    </row>
    <row r="126" spans="1:15">
      <c r="A126" s="112" t="s">
        <v>246</v>
      </c>
      <c r="B126" s="112" t="s">
        <v>254</v>
      </c>
      <c r="C126" s="112"/>
      <c r="D126" s="112"/>
      <c r="E126" s="113" t="s">
        <v>153</v>
      </c>
      <c r="F126" s="114" t="s">
        <v>156</v>
      </c>
      <c r="G126" s="115" t="s">
        <v>158</v>
      </c>
      <c r="H126" s="116">
        <v>135</v>
      </c>
      <c r="I126" s="117">
        <v>135</v>
      </c>
      <c r="J126" s="117">
        <v>135.09215634491531</v>
      </c>
      <c r="K126" s="117">
        <v>139.86536685243109</v>
      </c>
      <c r="L126" s="115">
        <v>143.49418253082212</v>
      </c>
      <c r="M126" s="115">
        <v>146.93971540006035</v>
      </c>
      <c r="N126" s="115">
        <v>152.09168631347416</v>
      </c>
      <c r="O126" s="118" t="s">
        <v>157</v>
      </c>
    </row>
    <row r="127" spans="1:15">
      <c r="A127" s="112" t="s">
        <v>255</v>
      </c>
      <c r="B127" s="112" t="s">
        <v>255</v>
      </c>
      <c r="C127" s="112"/>
      <c r="D127" s="112"/>
      <c r="E127" s="113" t="s">
        <v>153</v>
      </c>
      <c r="F127" s="114" t="s">
        <v>154</v>
      </c>
      <c r="G127" s="115" t="s">
        <v>158</v>
      </c>
      <c r="H127" s="116">
        <v>202.06</v>
      </c>
      <c r="I127" s="117">
        <v>202.06</v>
      </c>
      <c r="J127" s="117">
        <v>202.19793415595245</v>
      </c>
      <c r="K127" s="117">
        <v>209.34219278668311</v>
      </c>
      <c r="L127" s="115">
        <v>214.7735890531697</v>
      </c>
      <c r="M127" s="115">
        <v>219.93065847211992</v>
      </c>
      <c r="N127" s="115">
        <v>227.64182323333767</v>
      </c>
      <c r="O127" s="118" t="s">
        <v>155</v>
      </c>
    </row>
    <row r="128" spans="1:15">
      <c r="A128" s="112" t="s">
        <v>256</v>
      </c>
      <c r="B128" s="112" t="s">
        <v>257</v>
      </c>
      <c r="C128" s="112"/>
      <c r="D128" s="112"/>
      <c r="E128" s="113" t="s">
        <v>153</v>
      </c>
      <c r="F128" s="114" t="s">
        <v>154</v>
      </c>
      <c r="G128" s="115" t="s">
        <v>158</v>
      </c>
      <c r="H128" s="116">
        <v>5177.6400000000003</v>
      </c>
      <c r="I128" s="117">
        <v>5177.6400000000003</v>
      </c>
      <c r="J128" s="117">
        <v>5181.1744620569425</v>
      </c>
      <c r="K128" s="117">
        <v>5345.9321839311706</v>
      </c>
      <c r="L128" s="115">
        <v>5484.632728327786</v>
      </c>
      <c r="M128" s="115">
        <v>5616.3278396407068</v>
      </c>
      <c r="N128" s="115">
        <v>5813.2464030886213</v>
      </c>
      <c r="O128" s="118" t="s">
        <v>258</v>
      </c>
    </row>
    <row r="129" spans="1:15">
      <c r="A129" s="112" t="s">
        <v>256</v>
      </c>
      <c r="B129" s="112" t="s">
        <v>259</v>
      </c>
      <c r="C129" s="112"/>
      <c r="D129" s="112"/>
      <c r="E129" s="113" t="s">
        <v>153</v>
      </c>
      <c r="F129" s="114" t="s">
        <v>154</v>
      </c>
      <c r="G129" s="115" t="s">
        <v>158</v>
      </c>
      <c r="H129" s="116">
        <v>2579.39</v>
      </c>
      <c r="I129" s="117">
        <v>2579.39</v>
      </c>
      <c r="J129" s="117">
        <v>2581.1507937371189</v>
      </c>
      <c r="K129" s="117">
        <v>2670.7645497223302</v>
      </c>
      <c r="L129" s="115">
        <v>2740.0577027696381</v>
      </c>
      <c r="M129" s="115">
        <v>2805.8510242269335</v>
      </c>
      <c r="N129" s="115">
        <v>2904.2292116681733</v>
      </c>
      <c r="O129" s="118" t="s">
        <v>258</v>
      </c>
    </row>
    <row r="130" spans="1:15">
      <c r="A130" s="112" t="s">
        <v>256</v>
      </c>
      <c r="B130" s="112" t="s">
        <v>260</v>
      </c>
      <c r="C130" s="112"/>
      <c r="D130" s="112"/>
      <c r="E130" s="113" t="s">
        <v>153</v>
      </c>
      <c r="F130" s="114" t="s">
        <v>154</v>
      </c>
      <c r="G130" s="115" t="s">
        <v>158</v>
      </c>
      <c r="H130" s="116">
        <v>1862.37</v>
      </c>
      <c r="I130" s="117">
        <v>1862.37</v>
      </c>
      <c r="J130" s="117">
        <v>1863.6413274968879</v>
      </c>
      <c r="K130" s="117">
        <v>1928.0119678771377</v>
      </c>
      <c r="L130" s="115">
        <v>1978.0343587992581</v>
      </c>
      <c r="M130" s="115">
        <v>2025.5302382803757</v>
      </c>
      <c r="N130" s="115">
        <v>2096.5489743889143</v>
      </c>
      <c r="O130" s="118" t="s">
        <v>258</v>
      </c>
    </row>
    <row r="131" spans="1:15">
      <c r="A131" s="112" t="s">
        <v>256</v>
      </c>
      <c r="B131" s="112" t="s">
        <v>261</v>
      </c>
      <c r="C131" s="112"/>
      <c r="D131" s="112"/>
      <c r="E131" s="113" t="s">
        <v>153</v>
      </c>
      <c r="F131" s="114" t="s">
        <v>154</v>
      </c>
      <c r="G131" s="115" t="s">
        <v>158</v>
      </c>
      <c r="H131" s="116">
        <v>2584.7399999999998</v>
      </c>
      <c r="I131" s="117">
        <v>2584.7399999999998</v>
      </c>
      <c r="J131" s="117">
        <v>2586.5044458589355</v>
      </c>
      <c r="K131" s="117">
        <v>2675.7842506925231</v>
      </c>
      <c r="L131" s="115">
        <v>2745.2076401950117</v>
      </c>
      <c r="M131" s="115">
        <v>2811.1246201753265</v>
      </c>
      <c r="N131" s="115">
        <v>2909.6877093829899</v>
      </c>
      <c r="O131" s="118" t="s">
        <v>258</v>
      </c>
    </row>
    <row r="132" spans="1:15">
      <c r="A132" s="112" t="s">
        <v>256</v>
      </c>
      <c r="B132" s="112" t="s">
        <v>262</v>
      </c>
      <c r="C132" s="112"/>
      <c r="D132" s="112"/>
      <c r="E132" s="113" t="s">
        <v>153</v>
      </c>
      <c r="F132" s="114" t="s">
        <v>154</v>
      </c>
      <c r="G132" s="115" t="s">
        <v>158</v>
      </c>
      <c r="H132" s="116">
        <v>2021.03</v>
      </c>
      <c r="I132" s="117">
        <v>2021.03</v>
      </c>
      <c r="J132" s="117">
        <v>2022.409635094549</v>
      </c>
      <c r="K132" s="117">
        <v>2093.5001921877952</v>
      </c>
      <c r="L132" s="115">
        <v>2147.8161854253567</v>
      </c>
      <c r="M132" s="115">
        <v>2199.3888076281792</v>
      </c>
      <c r="N132" s="115">
        <v>2276.5033381234766</v>
      </c>
      <c r="O132" s="118" t="s">
        <v>258</v>
      </c>
    </row>
    <row r="133" spans="1:15">
      <c r="A133" s="112" t="s">
        <v>263</v>
      </c>
      <c r="B133" s="112"/>
      <c r="C133" s="112"/>
      <c r="D133" s="112"/>
      <c r="E133" s="113" t="s">
        <v>153</v>
      </c>
      <c r="F133" s="114" t="s">
        <v>156</v>
      </c>
      <c r="G133" s="115" t="s">
        <v>158</v>
      </c>
      <c r="H133" s="116">
        <v>210.96</v>
      </c>
      <c r="I133" s="117">
        <v>210.96</v>
      </c>
      <c r="J133" s="117">
        <v>211.10400964832095</v>
      </c>
      <c r="K133" s="117">
        <v>218.56294660139895</v>
      </c>
      <c r="L133" s="115">
        <v>224.23357590149797</v>
      </c>
      <c r="M133" s="115">
        <v>229.61779526516091</v>
      </c>
      <c r="N133" s="115">
        <v>237.66860847918892</v>
      </c>
      <c r="O133" s="118" t="s">
        <v>157</v>
      </c>
    </row>
    <row r="134" spans="1:15">
      <c r="A134" s="112" t="s">
        <v>264</v>
      </c>
      <c r="B134" s="112"/>
      <c r="C134" s="112"/>
      <c r="D134" s="112"/>
      <c r="E134" s="113" t="s">
        <v>153</v>
      </c>
      <c r="F134" s="114" t="s">
        <v>156</v>
      </c>
      <c r="G134" s="115" t="s">
        <v>158</v>
      </c>
      <c r="H134" s="116">
        <v>210.96</v>
      </c>
      <c r="I134" s="117">
        <v>210.96</v>
      </c>
      <c r="J134" s="117">
        <v>211.10400964832095</v>
      </c>
      <c r="K134" s="117">
        <v>218.56294660139895</v>
      </c>
      <c r="L134" s="115">
        <v>224.23357590149797</v>
      </c>
      <c r="M134" s="115">
        <v>229.61779526516091</v>
      </c>
      <c r="N134" s="115">
        <v>237.66860847918892</v>
      </c>
      <c r="O134" s="118" t="s">
        <v>265</v>
      </c>
    </row>
    <row r="135" spans="1:15" ht="15.75" customHeight="1">
      <c r="A135" s="112" t="s">
        <v>266</v>
      </c>
      <c r="B135" s="112"/>
      <c r="C135" s="112"/>
      <c r="D135" s="112"/>
      <c r="E135" s="113" t="s">
        <v>267</v>
      </c>
      <c r="F135" s="114" t="s">
        <v>156</v>
      </c>
      <c r="G135" s="115" t="s">
        <v>158</v>
      </c>
      <c r="H135" s="116">
        <v>210.96</v>
      </c>
      <c r="I135" s="117">
        <v>210.96</v>
      </c>
      <c r="J135" s="117">
        <v>211.10400964832095</v>
      </c>
      <c r="K135" s="117">
        <v>218.56294660139895</v>
      </c>
      <c r="L135" s="115">
        <v>224.23357590149797</v>
      </c>
      <c r="M135" s="115">
        <v>229.61779526516091</v>
      </c>
      <c r="N135" s="115">
        <v>237.66860847918892</v>
      </c>
      <c r="O135" s="118" t="s">
        <v>157</v>
      </c>
    </row>
    <row r="136" spans="1:15">
      <c r="A136" s="112" t="s">
        <v>268</v>
      </c>
      <c r="B136" s="112" t="s">
        <v>288</v>
      </c>
      <c r="C136" s="112"/>
      <c r="D136" s="112"/>
      <c r="E136" s="113"/>
      <c r="F136" s="114" t="s">
        <v>154</v>
      </c>
      <c r="G136" s="112"/>
      <c r="H136" s="116">
        <v>52.4</v>
      </c>
      <c r="I136" s="117">
        <v>52.4</v>
      </c>
      <c r="J136" s="117">
        <v>52.435770314618971</v>
      </c>
      <c r="K136" s="117">
        <v>54.288483133832507</v>
      </c>
      <c r="L136" s="115">
        <v>55.697001219370947</v>
      </c>
      <c r="M136" s="115">
        <v>57.034378421949341</v>
      </c>
      <c r="N136" s="115">
        <v>59.034106391304036</v>
      </c>
      <c r="O136" s="118" t="s">
        <v>155</v>
      </c>
    </row>
    <row r="137" spans="1:15">
      <c r="A137" s="112" t="s">
        <v>268</v>
      </c>
      <c r="B137" s="112" t="s">
        <v>289</v>
      </c>
      <c r="C137" s="112"/>
      <c r="D137" s="112"/>
      <c r="E137" s="113"/>
      <c r="F137" s="114" t="s">
        <v>154</v>
      </c>
      <c r="G137" s="112"/>
      <c r="H137" s="116">
        <v>9.69</v>
      </c>
      <c r="I137" s="117">
        <v>9.69</v>
      </c>
      <c r="J137" s="117">
        <v>9.6966147776461415</v>
      </c>
      <c r="K137" s="117">
        <v>10.039225220741164</v>
      </c>
      <c r="L137" s="115">
        <v>10.29969354610123</v>
      </c>
      <c r="M137" s="115">
        <v>10.54700623871544</v>
      </c>
      <c r="N137" s="115">
        <v>10.916803262056032</v>
      </c>
      <c r="O137" s="118" t="s">
        <v>155</v>
      </c>
    </row>
    <row r="138" spans="1:15">
      <c r="A138" s="112" t="s">
        <v>268</v>
      </c>
      <c r="B138" s="112" t="s">
        <v>290</v>
      </c>
      <c r="C138" s="112"/>
      <c r="D138" s="112"/>
      <c r="E138" s="113"/>
      <c r="F138" s="114" t="s">
        <v>154</v>
      </c>
      <c r="G138" s="112"/>
      <c r="H138" s="116">
        <v>548.30999999999995</v>
      </c>
      <c r="I138" s="117">
        <v>548.30999999999995</v>
      </c>
      <c r="J138" s="117">
        <v>548.68429811467036</v>
      </c>
      <c r="K138" s="117">
        <v>568.07095776930726</v>
      </c>
      <c r="L138" s="115">
        <v>582.80959424796333</v>
      </c>
      <c r="M138" s="115">
        <v>596.80381741486713</v>
      </c>
      <c r="N138" s="115">
        <v>617.72883350030372</v>
      </c>
      <c r="O138" s="118" t="s">
        <v>155</v>
      </c>
    </row>
    <row r="139" spans="1:15">
      <c r="A139" s="112" t="s">
        <v>268</v>
      </c>
      <c r="B139" s="112" t="s">
        <v>291</v>
      </c>
      <c r="C139" s="112"/>
      <c r="D139" s="112"/>
      <c r="E139" s="113"/>
      <c r="F139" s="114" t="s">
        <v>156</v>
      </c>
      <c r="G139" s="112"/>
      <c r="H139" s="116" t="s">
        <v>286</v>
      </c>
      <c r="I139" s="117">
        <v>0</v>
      </c>
      <c r="J139" s="117">
        <v>0</v>
      </c>
      <c r="K139" s="117">
        <v>0</v>
      </c>
      <c r="L139" s="115">
        <v>0</v>
      </c>
      <c r="M139" s="115">
        <v>0</v>
      </c>
      <c r="N139" s="115">
        <v>0</v>
      </c>
      <c r="O139" s="118" t="s">
        <v>157</v>
      </c>
    </row>
    <row r="140" spans="1:15">
      <c r="A140" s="112" t="s">
        <v>268</v>
      </c>
      <c r="B140" s="112" t="s">
        <v>292</v>
      </c>
      <c r="C140" s="112"/>
      <c r="D140" s="112"/>
      <c r="E140" s="113"/>
      <c r="F140" s="114" t="s">
        <v>154</v>
      </c>
      <c r="G140" s="112"/>
      <c r="H140" s="116">
        <v>13.83</v>
      </c>
      <c r="I140" s="117">
        <v>13.83</v>
      </c>
      <c r="J140" s="117">
        <v>13.839440905556877</v>
      </c>
      <c r="K140" s="117">
        <v>14.328429804215716</v>
      </c>
      <c r="L140" s="115">
        <v>14.700181810379775</v>
      </c>
      <c r="M140" s="115">
        <v>15.053157510983958</v>
      </c>
      <c r="N140" s="115">
        <v>15.580948309002574</v>
      </c>
      <c r="O140" s="118" t="s">
        <v>155</v>
      </c>
    </row>
    <row r="141" spans="1:15">
      <c r="A141" s="112" t="s">
        <v>268</v>
      </c>
      <c r="B141" s="112" t="s">
        <v>293</v>
      </c>
      <c r="C141" s="112"/>
      <c r="D141" s="112"/>
      <c r="E141" s="113"/>
      <c r="F141" s="114" t="s">
        <v>154</v>
      </c>
      <c r="G141" s="112"/>
      <c r="H141" s="116">
        <v>156.78</v>
      </c>
      <c r="I141" s="117">
        <v>156.78</v>
      </c>
      <c r="J141" s="117">
        <v>156.8870242352283</v>
      </c>
      <c r="K141" s="117">
        <v>162.4303127046233</v>
      </c>
      <c r="L141" s="115">
        <v>166.64457731246139</v>
      </c>
      <c r="M141" s="115">
        <v>170.6459894846034</v>
      </c>
      <c r="N141" s="115">
        <v>176.62914503871468</v>
      </c>
      <c r="O141" s="118" t="s">
        <v>155</v>
      </c>
    </row>
    <row r="142" spans="1:15">
      <c r="A142" s="112" t="s">
        <v>268</v>
      </c>
      <c r="B142" s="112" t="s">
        <v>294</v>
      </c>
      <c r="C142" s="112"/>
      <c r="D142" s="112"/>
      <c r="E142" s="113"/>
      <c r="F142" s="114" t="s">
        <v>154</v>
      </c>
      <c r="G142" s="112"/>
      <c r="H142" s="116">
        <v>198.39</v>
      </c>
      <c r="I142" s="117">
        <v>198.39</v>
      </c>
      <c r="J142" s="117">
        <v>198.52542886864995</v>
      </c>
      <c r="K142" s="117">
        <v>205.53992688780593</v>
      </c>
      <c r="L142" s="115">
        <v>210.87267312807256</v>
      </c>
      <c r="M142" s="115">
        <v>215.9360750979109</v>
      </c>
      <c r="N142" s="115">
        <v>223.50718257577884</v>
      </c>
      <c r="O142" s="118" t="s">
        <v>155</v>
      </c>
    </row>
    <row r="143" spans="1:15">
      <c r="A143" s="112" t="s">
        <v>268</v>
      </c>
      <c r="B143" s="112" t="s">
        <v>295</v>
      </c>
      <c r="C143" s="112"/>
      <c r="D143" s="112"/>
      <c r="E143" s="113"/>
      <c r="F143" s="114" t="s">
        <v>154</v>
      </c>
      <c r="G143" s="112"/>
      <c r="H143" s="116">
        <v>41.89</v>
      </c>
      <c r="I143" s="117">
        <v>41.89</v>
      </c>
      <c r="J143" s="117">
        <v>41.918595772507423</v>
      </c>
      <c r="K143" s="117">
        <v>43.39970531443214</v>
      </c>
      <c r="L143" s="115">
        <v>44.5257133793788</v>
      </c>
      <c r="M143" s="115">
        <v>45.594849467470574</v>
      </c>
      <c r="N143" s="115">
        <v>47.193486960529128</v>
      </c>
      <c r="O143" s="118" t="s">
        <v>155</v>
      </c>
    </row>
    <row r="144" spans="1:15">
      <c r="A144" s="112" t="s">
        <v>268</v>
      </c>
      <c r="B144" s="112" t="s">
        <v>296</v>
      </c>
      <c r="C144" s="112"/>
      <c r="D144" s="112"/>
      <c r="E144" s="113"/>
      <c r="F144" s="114" t="s">
        <v>154</v>
      </c>
      <c r="G144" s="112"/>
      <c r="H144" s="116">
        <v>138.66999999999999</v>
      </c>
      <c r="I144" s="117">
        <v>138.66999999999999</v>
      </c>
      <c r="J144" s="117">
        <v>138.76466163221778</v>
      </c>
      <c r="K144" s="117">
        <v>143.66763275130825</v>
      </c>
      <c r="L144" s="115">
        <v>147.39509845591922</v>
      </c>
      <c r="M144" s="115">
        <v>150.93429877426934</v>
      </c>
      <c r="N144" s="115">
        <v>156.22632697103302</v>
      </c>
      <c r="O144" s="118" t="s">
        <v>155</v>
      </c>
    </row>
    <row r="145" spans="1:15">
      <c r="A145" s="112" t="s">
        <v>268</v>
      </c>
      <c r="B145" s="112" t="s">
        <v>297</v>
      </c>
      <c r="C145" s="112"/>
      <c r="D145" s="112"/>
      <c r="E145" s="113"/>
      <c r="F145" s="114" t="s">
        <v>154</v>
      </c>
      <c r="G145" s="112"/>
      <c r="H145" s="116">
        <v>233.2</v>
      </c>
      <c r="I145" s="117">
        <v>233.2</v>
      </c>
      <c r="J145" s="117">
        <v>233.35919155284626</v>
      </c>
      <c r="K145" s="117">
        <v>241.60447074064388</v>
      </c>
      <c r="L145" s="115">
        <v>247.87291382361266</v>
      </c>
      <c r="M145" s="115">
        <v>253.82475282440049</v>
      </c>
      <c r="N145" s="115">
        <v>262.72430554297904</v>
      </c>
      <c r="O145" s="118" t="s">
        <v>155</v>
      </c>
    </row>
    <row r="146" spans="1:15">
      <c r="A146" s="112" t="s">
        <v>268</v>
      </c>
      <c r="B146" s="112" t="s">
        <v>298</v>
      </c>
      <c r="C146" s="112"/>
      <c r="D146" s="112"/>
      <c r="E146" s="113"/>
      <c r="F146" s="114" t="s">
        <v>154</v>
      </c>
      <c r="G146" s="112"/>
      <c r="H146" s="116">
        <v>370.44</v>
      </c>
      <c r="I146" s="117">
        <v>370.44</v>
      </c>
      <c r="J146" s="117">
        <v>370.69287701044755</v>
      </c>
      <c r="K146" s="117">
        <v>383.79056664307092</v>
      </c>
      <c r="L146" s="115">
        <v>393.74803686457591</v>
      </c>
      <c r="M146" s="115">
        <v>403.2025790577656</v>
      </c>
      <c r="N146" s="115">
        <v>417.33958724417312</v>
      </c>
      <c r="O146" s="118" t="s">
        <v>155</v>
      </c>
    </row>
    <row r="147" spans="1:15">
      <c r="A147" s="112" t="s">
        <v>268</v>
      </c>
      <c r="B147" s="112" t="s">
        <v>299</v>
      </c>
      <c r="C147" s="112"/>
      <c r="D147" s="112"/>
      <c r="E147" s="113"/>
      <c r="F147" s="114" t="s">
        <v>154</v>
      </c>
      <c r="G147" s="112"/>
      <c r="H147" s="116">
        <v>309.33</v>
      </c>
      <c r="I147" s="117">
        <v>309.33</v>
      </c>
      <c r="J147" s="117">
        <v>309.54116090498252</v>
      </c>
      <c r="K147" s="117">
        <v>320.47817724787041</v>
      </c>
      <c r="L147" s="115">
        <v>328.79300357229033</v>
      </c>
      <c r="M147" s="115">
        <v>336.68786788667154</v>
      </c>
      <c r="N147" s="115">
        <v>348.49275057294039</v>
      </c>
      <c r="O147" s="118" t="s">
        <v>155</v>
      </c>
    </row>
    <row r="148" spans="1:15">
      <c r="A148" s="112" t="s">
        <v>268</v>
      </c>
      <c r="B148" s="112" t="s">
        <v>300</v>
      </c>
      <c r="C148" s="112"/>
      <c r="D148" s="112"/>
      <c r="E148" s="113"/>
      <c r="F148" s="114" t="s">
        <v>154</v>
      </c>
      <c r="G148" s="112"/>
      <c r="H148" s="116">
        <v>95.53</v>
      </c>
      <c r="I148" s="117">
        <v>95.53</v>
      </c>
      <c r="J148" s="117">
        <v>95.595212560220432</v>
      </c>
      <c r="K148" s="117">
        <v>98.97287774379808</v>
      </c>
      <c r="L148" s="115">
        <v>101.5407352382921</v>
      </c>
      <c r="M148" s="115">
        <v>103.97889638642786</v>
      </c>
      <c r="N148" s="115">
        <v>107.6245836557495</v>
      </c>
      <c r="O148" s="118" t="s">
        <v>155</v>
      </c>
    </row>
    <row r="149" spans="1:15">
      <c r="A149" s="112" t="s">
        <v>268</v>
      </c>
      <c r="B149" s="112" t="s">
        <v>301</v>
      </c>
      <c r="C149" s="112"/>
      <c r="D149" s="112"/>
      <c r="E149" s="113"/>
      <c r="F149" s="114" t="s">
        <v>154</v>
      </c>
      <c r="G149" s="112"/>
      <c r="H149" s="116" t="s">
        <v>287</v>
      </c>
      <c r="I149" s="117">
        <v>0</v>
      </c>
      <c r="J149" s="117">
        <v>0</v>
      </c>
      <c r="K149" s="117">
        <v>0</v>
      </c>
      <c r="L149" s="115">
        <v>0</v>
      </c>
      <c r="M149" s="115">
        <v>0</v>
      </c>
      <c r="N149" s="115">
        <v>0</v>
      </c>
      <c r="O149" s="118" t="s">
        <v>155</v>
      </c>
    </row>
    <row r="150" spans="1:15">
      <c r="A150" s="112" t="s">
        <v>268</v>
      </c>
      <c r="B150" s="112" t="s">
        <v>302</v>
      </c>
      <c r="C150" s="112"/>
      <c r="D150" s="112"/>
      <c r="E150" s="113"/>
      <c r="F150" s="114" t="s">
        <v>154</v>
      </c>
      <c r="G150" s="112"/>
      <c r="H150" s="116">
        <v>24.4</v>
      </c>
      <c r="I150" s="117">
        <v>24.4</v>
      </c>
      <c r="J150" s="117">
        <v>24.416656406043945</v>
      </c>
      <c r="K150" s="117">
        <v>25.279370008883838</v>
      </c>
      <c r="L150" s="115">
        <v>25.935244842607844</v>
      </c>
      <c r="M150" s="115">
        <v>26.557993005640533</v>
      </c>
      <c r="N150" s="115">
        <v>27.489164044805698</v>
      </c>
      <c r="O150" s="118" t="s">
        <v>155</v>
      </c>
    </row>
    <row r="151" spans="1:15">
      <c r="A151" s="112" t="s">
        <v>268</v>
      </c>
      <c r="B151" s="112" t="s">
        <v>303</v>
      </c>
      <c r="C151" s="112"/>
      <c r="D151" s="112"/>
      <c r="E151" s="113"/>
      <c r="F151" s="114" t="s">
        <v>154</v>
      </c>
      <c r="G151" s="112"/>
      <c r="H151" s="116">
        <v>75.319999999999993</v>
      </c>
      <c r="I151" s="117">
        <v>75.319999999999993</v>
      </c>
      <c r="J151" s="117">
        <v>75.3714164140668</v>
      </c>
      <c r="K151" s="117">
        <v>78.034514306111902</v>
      </c>
      <c r="L151" s="115">
        <v>80.059124653492731</v>
      </c>
      <c r="M151" s="115">
        <v>81.981476769870682</v>
      </c>
      <c r="N151" s="115">
        <v>84.855894912080529</v>
      </c>
      <c r="O151" s="118" t="s">
        <v>155</v>
      </c>
    </row>
    <row r="152" spans="1:15">
      <c r="A152" s="112" t="s">
        <v>268</v>
      </c>
      <c r="B152" s="112" t="s">
        <v>304</v>
      </c>
      <c r="C152" s="112"/>
      <c r="D152" s="112"/>
      <c r="E152" s="113"/>
      <c r="F152" s="114" t="s">
        <v>154</v>
      </c>
      <c r="G152" s="112"/>
      <c r="H152" s="116">
        <v>136.06</v>
      </c>
      <c r="I152" s="117">
        <v>136.06</v>
      </c>
      <c r="J152" s="117">
        <v>136.15287994288278</v>
      </c>
      <c r="K152" s="117">
        <v>140.96356899216127</v>
      </c>
      <c r="L152" s="115">
        <v>144.6208775936567</v>
      </c>
      <c r="M152" s="115">
        <v>148.09346427653489</v>
      </c>
      <c r="N152" s="115">
        <v>153.2858877023059</v>
      </c>
      <c r="O152" s="118" t="s">
        <v>155</v>
      </c>
    </row>
    <row r="153" spans="1:15">
      <c r="A153" s="112" t="s">
        <v>268</v>
      </c>
      <c r="B153" s="112" t="s">
        <v>305</v>
      </c>
      <c r="C153" s="112"/>
      <c r="D153" s="112"/>
      <c r="E153" s="113"/>
      <c r="F153" s="114" t="s">
        <v>154</v>
      </c>
      <c r="G153" s="112"/>
      <c r="H153" s="116">
        <v>34.729999999999997</v>
      </c>
      <c r="I153" s="117">
        <v>34.729999999999997</v>
      </c>
      <c r="J153" s="117">
        <v>34.753708073028946</v>
      </c>
      <c r="K153" s="117">
        <v>35.98166067248097</v>
      </c>
      <c r="L153" s="115">
        <v>36.915207105892229</v>
      </c>
      <c r="M153" s="115">
        <v>37.801602339585891</v>
      </c>
      <c r="N153" s="115">
        <v>39.12699456049598</v>
      </c>
      <c r="O153" s="118" t="s">
        <v>155</v>
      </c>
    </row>
  </sheetData>
  <autoFilter ref="A2:WYV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Burcu Ulusoy</cp:lastModifiedBy>
  <dcterms:created xsi:type="dcterms:W3CDTF">2017-04-27T04:13:24Z</dcterms:created>
  <dcterms:modified xsi:type="dcterms:W3CDTF">2019-01-07T22:27:52Z</dcterms:modified>
</cp:coreProperties>
</file>