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codeName="ThisWorkbook" defaultThemeVersion="124226"/>
  <xr:revisionPtr revIDLastSave="0" documentId="13_ncr:1_{F21DB76D-73B4-4FD7-87ED-30082FAE31A7}" xr6:coauthVersionLast="45" xr6:coauthVersionMax="45" xr10:uidLastSave="{00000000-0000-0000-0000-000000000000}"/>
  <bookViews>
    <workbookView xWindow="840" yWindow="-120" windowWidth="28080" windowHeight="16440" tabRatio="916" activeTab="2" xr2:uid="{00000000-000D-0000-FFFF-FFFF00000000}"/>
  </bookViews>
  <sheets>
    <sheet name="Legend" sheetId="2" r:id="rId1"/>
    <sheet name="Menu" sheetId="4" r:id="rId2"/>
    <sheet name="Inflation" sheetId="8" r:id="rId3"/>
    <sheet name="Project List - AER DD" sheetId="22" r:id="rId4"/>
    <sheet name="J18 bus prot - historical base" sheetId="23" r:id="rId5"/>
    <sheet name="Project List -RRP" sheetId="20" r:id="rId6"/>
    <sheet name="Historical Expenditure" sheetId="13" r:id="rId7"/>
    <sheet name="Historical Volumes" sheetId="14" r:id="rId8"/>
    <sheet name="Forecast Expenditure" sheetId="10" r:id="rId9"/>
    <sheet name="Direct Capex" sheetId="1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3" hidden="1">'Project List - AER DD'!$B$7:$K$70</definedName>
    <definedName name="CPI_Month">[1]CPI!$C$4</definedName>
    <definedName name="CPI_Year">[1]CPI!$D$4</definedName>
    <definedName name="CRCP_y1">'[2]AER lookups'!$G$39</definedName>
    <definedName name="CRCP_y2">'[2]AER lookups'!$G$40</definedName>
    <definedName name="CRCP_y3">'[2]AER lookups'!$G$41</definedName>
    <definedName name="CRCP_y4">'[3]AER lookups'!$G$42</definedName>
    <definedName name="CRCP_y5">'[3]AER lookups'!$G$43</definedName>
    <definedName name="CRY">'[4]Business &amp; other details'!$C$48</definedName>
    <definedName name="d">'[5]AER lookups'!$E$58</definedName>
    <definedName name="d1_">'[5]AER lookups'!$E$59</definedName>
    <definedName name="dms_0603_FeederList">'[4]AER only'!$I$189:$M$189</definedName>
    <definedName name="dms_060301_checkvalue">'[4]Business &amp; other details'!$C$104</definedName>
    <definedName name="dms_060301_LastRow">'[4]Business &amp; other details'!$C$106</definedName>
    <definedName name="dms_060701_ARR_MaxRows">'[4]Business &amp; other details'!$C$114</definedName>
    <definedName name="dms_060701_Reset_MaxRows">'[4]Business &amp; other details'!$C$113</definedName>
    <definedName name="dms_060701_StartDateTxt">'[4]Business &amp; other details'!$C$120</definedName>
    <definedName name="dms_0608_LastRow">'[4]Business &amp; other details'!$C$126</definedName>
    <definedName name="dms_0608_OffsetRows">'[4]Business &amp; other details'!$C$125</definedName>
    <definedName name="dms_663_List">'[4]AER only'!$M$11:$M$51</definedName>
    <definedName name="dms_ABN_List">'[4]AER only'!$D$11:$D$51</definedName>
    <definedName name="dms_Addr1_List">'[4]AER only'!$O$11:$O$51</definedName>
    <definedName name="dms_Addr2_List">'[4]AER only'!$P$11:$P$51</definedName>
    <definedName name="dms_Calendar_Years">'[4]AER only'!$M$133:$M$163</definedName>
    <definedName name="dms_CBD_flag">'[4]AER only'!$AB$11:$AB$51</definedName>
    <definedName name="dms_CF_3.6.1">[4]CF!$F$5:$F$25</definedName>
    <definedName name="dms_CF_3.6.6">[4]CF!$H$5:$H$25</definedName>
    <definedName name="dms_CF_TradingName">[4]CF!$B$5:$B$25</definedName>
    <definedName name="dms_CFinalYear_List">'[4]AER only'!$E$133:$E$147</definedName>
    <definedName name="dms_Confid_status_List">'[4]AER only'!$C$68:$C$69</definedName>
    <definedName name="dms_CRCP_FinalYear_Result">'[4]Business &amp; other details'!$C$91</definedName>
    <definedName name="dms_CRCP_FirstYear_Result">'[4]Business &amp; other details'!$C$90</definedName>
    <definedName name="dms_CRCP_index">'[4]AER only'!$J$133:$J$147</definedName>
    <definedName name="dms_CRCP_years">'[4]AER only'!$H$133:$H$147</definedName>
    <definedName name="dms_CRCP_yM">'[4]AER only'!$H$146</definedName>
    <definedName name="dms_CRCP_yN">'[4]AER only'!$H$145</definedName>
    <definedName name="dms_CRCP_yO">'[4]AER only'!$H$144</definedName>
    <definedName name="dms_CRCP_yP">'[4]AER only'!$H$143</definedName>
    <definedName name="dms_CRCP_yQ">'[4]AER only'!$H$142</definedName>
    <definedName name="dms_CRCP_yR">'[4]AER only'!$H$141</definedName>
    <definedName name="dms_CRCP_yS">'[4]AER only'!$H$140</definedName>
    <definedName name="dms_CRCP_yT">'[4]AER only'!$H$139</definedName>
    <definedName name="dms_CRCP_yU">'[4]AER only'!$H$138</definedName>
    <definedName name="dms_CRCP_yV">'[4]AER only'!$H$137</definedName>
    <definedName name="dms_CRCP_yW">'[4]AER only'!$H$136</definedName>
    <definedName name="dms_CRCP_yX">'[4]AER only'!$H$135</definedName>
    <definedName name="dms_CRCP_yY">'[4]AER only'!$H$134</definedName>
    <definedName name="dms_CRCP_yZ">'[4]AER only'!$H$133</definedName>
    <definedName name="dms_CRCPlength_List">'[4]AER only'!$K$11:$K$51</definedName>
    <definedName name="dms_CRCPlength_Num">'[4]Business &amp; other details'!$C$88</definedName>
    <definedName name="dms_CRCPlength_Num_List">'[4]AER only'!$D$133:$D$147</definedName>
    <definedName name="dms_CRYc_y1">'[4]AER only'!$R$133</definedName>
    <definedName name="dms_CRYc_y10">'[4]AER only'!$R$142</definedName>
    <definedName name="dms_CRYc_y11">'[4]AER only'!$R$143</definedName>
    <definedName name="dms_CRYc_y12">'[4]AER only'!$R$144</definedName>
    <definedName name="dms_CRYc_y13">'[4]AER only'!$R$145</definedName>
    <definedName name="dms_CRYc_y14">'[4]AER only'!$R$146</definedName>
    <definedName name="dms_CRYc_y15">'[4]AER only'!$R$147</definedName>
    <definedName name="dms_CRYc_y16">'[4]AER only'!$R$148</definedName>
    <definedName name="dms_CRYc_y17">'[4]AER only'!$R$149</definedName>
    <definedName name="dms_CRYc_y18">'[4]AER only'!$R$150</definedName>
    <definedName name="dms_CRYc_y19">'[4]AER only'!$R$151</definedName>
    <definedName name="dms_CRYc_y2">'[4]AER only'!$R$134</definedName>
    <definedName name="dms_CRYc_y3">'[4]AER only'!$R$135</definedName>
    <definedName name="dms_CRYc_y4">'[4]AER only'!$R$136</definedName>
    <definedName name="dms_CRYc_y5">'[4]AER only'!$R$137</definedName>
    <definedName name="dms_CRYc_y6">'[4]AER only'!$R$138</definedName>
    <definedName name="dms_CRYc_y7">'[4]AER only'!$R$139</definedName>
    <definedName name="dms_CRYc_y8">'[4]AER only'!$R$140</definedName>
    <definedName name="dms_CRYc_y9">'[4]AER only'!$R$141</definedName>
    <definedName name="dms_CRYf_y1">'[4]AER only'!$P$133</definedName>
    <definedName name="dms_CRYf_y10">'[4]AER only'!$P$142</definedName>
    <definedName name="dms_CRYf_y11">'[4]AER only'!$P$143</definedName>
    <definedName name="dms_CRYf_y12">'[4]AER only'!$P$144</definedName>
    <definedName name="dms_CRYf_y13">'[4]AER only'!$P$145</definedName>
    <definedName name="dms_CRYf_y14">'[4]AER only'!$P$146</definedName>
    <definedName name="dms_CRYf_y15">'[4]AER only'!$P$147</definedName>
    <definedName name="dms_CRYf_y16">'[4]AER only'!$P$148</definedName>
    <definedName name="dms_CRYf_y17">'[4]AER only'!$P$149</definedName>
    <definedName name="dms_CRYf_y18">'[4]AER only'!$P$150</definedName>
    <definedName name="dms_CRYf_y19">'[4]AER only'!$P$151</definedName>
    <definedName name="dms_CRYf_y2">'[4]AER only'!$P$134</definedName>
    <definedName name="dms_CRYf_y3">'[4]AER only'!$P$135</definedName>
    <definedName name="dms_CRYf_y4">'[4]AER only'!$P$136</definedName>
    <definedName name="dms_CRYf_y5">'[4]AER only'!$P$137</definedName>
    <definedName name="dms_CRYf_y6">'[4]AER only'!$P$138</definedName>
    <definedName name="dms_CRYf_y7">'[4]AER only'!$P$139</definedName>
    <definedName name="dms_CRYf_y8">'[4]AER only'!$P$140</definedName>
    <definedName name="dms_CRYf_y9">'[4]AER only'!$P$141</definedName>
    <definedName name="dms_DataQuality">'[4]Business &amp; other details'!$C$64</definedName>
    <definedName name="dms_DataQuality_List">'[4]AER only'!$B$68:$B$70</definedName>
    <definedName name="dms_DeterminationRef_List">'[4]AER only'!$N$11:$N$51</definedName>
    <definedName name="dms_DollarReal">'[3]AER ETL'!$C$31</definedName>
    <definedName name="dms_DQ_2">'[4]Business &amp; other details'!$C$60</definedName>
    <definedName name="dms_FeederName_1">'[4]AER only'!$AH$11:$AH$51</definedName>
    <definedName name="dms_FeederName_2">'[4]AER only'!$AI$11:$AI$51</definedName>
    <definedName name="dms_FeederName_3">'[4]AER only'!$AJ$11:$AJ$51</definedName>
    <definedName name="dms_FeederName_4">'[4]AER only'!$AK$11:$AK$51</definedName>
    <definedName name="dms_FeederName_5">'[4]AER only'!$AL$11:$AL$51</definedName>
    <definedName name="dms_FeederType_5_flag">'[4]AER only'!$AF$11:$AF$51</definedName>
    <definedName name="dms_FifthFeeder_flag_NSP">'[4]Business &amp; other details'!$C$140</definedName>
    <definedName name="dms_FinalYear_List">'[4]AER only'!$C$133:$C$147</definedName>
    <definedName name="dms_Financial_Years">'[4]AER only'!$L$133:$L$163</definedName>
    <definedName name="dms_FormControl_List">'[4]AER only'!$H$11:$H$51</definedName>
    <definedName name="dms_FRCP_y1">'[4]AER only'!$F$133</definedName>
    <definedName name="dms_FRCP_y10">'[4]AER only'!$F$142</definedName>
    <definedName name="dms_FRCP_y11">'[4]AER only'!$F$143</definedName>
    <definedName name="dms_FRCP_y12">'[4]AER only'!$F$144</definedName>
    <definedName name="dms_FRCP_y13">'[4]AER only'!$F$145</definedName>
    <definedName name="dms_FRCP_y14">'[4]AER only'!$F$146</definedName>
    <definedName name="dms_FRCP_y2">'[4]AER only'!$F$134</definedName>
    <definedName name="dms_FRCP_y3">'[4]AER only'!$F$135</definedName>
    <definedName name="dms_FRCP_y4">'[4]AER only'!$F$136</definedName>
    <definedName name="dms_FRCP_y5">'[4]AER only'!$F$137</definedName>
    <definedName name="dms_FRCP_y6">'[4]AER only'!$F$138</definedName>
    <definedName name="dms_FRCP_y7">'[4]AER only'!$F$139</definedName>
    <definedName name="dms_FRCP_y8">'[4]AER only'!$F$140</definedName>
    <definedName name="dms_FRCP_y9">'[4]AER only'!$F$141</definedName>
    <definedName name="dms_FRCPlength_List">'[4]AER only'!$L$11:$L$51</definedName>
    <definedName name="dms_FRCPlength_Num">'[3]AER ETL'!$C$70</definedName>
    <definedName name="dms_FRCPlength_Num_List">'[4]AER only'!$B$133:$B$147</definedName>
    <definedName name="dms_fy10">'[4]AER only'!$C$160</definedName>
    <definedName name="dms_fy11">'[4]AER only'!$C$161</definedName>
    <definedName name="dms_fy12">'[4]AER only'!$C$162</definedName>
    <definedName name="dms_fy13">'[4]AER only'!$C$163</definedName>
    <definedName name="dms_fy14">'[4]AER only'!$C$164</definedName>
    <definedName name="dms_fy15">'[4]AER only'!$C$165</definedName>
    <definedName name="dms_fy16">'[4]AER only'!$C$166</definedName>
    <definedName name="dms_fy17">'[4]AER only'!$C$167</definedName>
    <definedName name="dms_fy18">'[4]AER only'!$C$168</definedName>
    <definedName name="dms_fy19">'[4]AER only'!$C$169</definedName>
    <definedName name="dms_fy2">'[4]AER only'!$C$152</definedName>
    <definedName name="dms_fy3">'[4]AER only'!$C$153</definedName>
    <definedName name="dms_fy4">'[4]AER only'!$C$154</definedName>
    <definedName name="dms_fy5">'[4]AER only'!$C$155</definedName>
    <definedName name="dms_fy6">'[4]AER only'!$C$156</definedName>
    <definedName name="dms_fy7">'[4]AER only'!$C$157</definedName>
    <definedName name="dms_fy8">'[4]AER only'!$C$158</definedName>
    <definedName name="dms_fy9">'[4]AER only'!$C$159</definedName>
    <definedName name="dms_JurisdictionList">'[4]AER only'!$E$11:$E$51</definedName>
    <definedName name="dms_LeapYear_Result">'[4]Business &amp; other details'!$C$112</definedName>
    <definedName name="dms_LongRural_flag">'[4]AER only'!$AE$11:$AE$51</definedName>
    <definedName name="dms_Model">'[4]Business &amp; other details'!$C$69</definedName>
    <definedName name="dms_Model_List">'[4]AER only'!$B$57:$B$65</definedName>
    <definedName name="dms_MultiYear_FinalYear_Ref">'[4]Business &amp; other details'!$C$86</definedName>
    <definedName name="dms_MultiYear_FinalYear_Result">'[4]Business &amp; other details'!$C$87</definedName>
    <definedName name="dms_MultiYear_Flag">'[4]Business &amp; other details'!$C$96</definedName>
    <definedName name="dms_MultiYear_ResponseFlag">'[4]Business &amp; other details'!$C$95</definedName>
    <definedName name="dms_PAddr1_List">'[4]AER only'!$T$11:$T$51</definedName>
    <definedName name="dms_PAddr2_List">'[4]AER only'!$U$11:$U$51</definedName>
    <definedName name="dms_PostCode_List">'[4]AER only'!$S$11:$S$51</definedName>
    <definedName name="dms_PPostCode_List">'[4]AER only'!$X$11:$X$51</definedName>
    <definedName name="dms_PRCPlength_Num">'[4]Business &amp; other details'!$C$87</definedName>
    <definedName name="dms_PState_List">'[4]AER only'!$W$11:$W$51</definedName>
    <definedName name="dms_PSuburb_List">'[4]AER only'!$V$11:$V$51</definedName>
    <definedName name="dms_Public_Lighting_List">'[4]AER only'!$AM$11:$AM$51</definedName>
    <definedName name="dms_Reason_Interruption">'[4]AER only'!$D$94:$D$109</definedName>
    <definedName name="dms_Reason_Interruption_Detailed">'[4]AER only'!$C$94:$C$116</definedName>
    <definedName name="dms_RPT">'[4]Business &amp; other details'!$C$68</definedName>
    <definedName name="dms_RPT_List">'[4]AER only'!$I$11:$I$51</definedName>
    <definedName name="dms_RPTMonth">'[4]Business &amp; other details'!$C$75</definedName>
    <definedName name="dms_RPTMonth_List">'[4]AER only'!$J$11:$J$51</definedName>
    <definedName name="dms_RYE_Formula_Result">'[4]AER only'!$E$57:$E$65</definedName>
    <definedName name="dms_Sector_List">'[4]AER only'!$F$11:$F$51</definedName>
    <definedName name="dms_Segment">'[4]Business &amp; other details'!$C$66</definedName>
    <definedName name="dms_Segment_List">'[4]AER only'!$G$11:$G$51</definedName>
    <definedName name="dms_ShortRural_flag">'[4]AER only'!$AD$11:$AD$51</definedName>
    <definedName name="dms_SingleYear_FinalYear_Ref">'[4]Business &amp; other details'!$C$83</definedName>
    <definedName name="dms_SingleYear_FinalYear_Result">'[4]Business &amp; other details'!$C$84</definedName>
    <definedName name="dms_SingleYear_Model">'[4]Business &amp; other details'!$C$79:$C$81</definedName>
    <definedName name="dms_SingleYearModel">'[4]Business &amp; other details'!$C$82</definedName>
    <definedName name="dms_SourceList">'[4]AER only'!$B$76:$B$88</definedName>
    <definedName name="dms_Specified_FinalYear">'[4]Business &amp; other details'!$C$97</definedName>
    <definedName name="dms_State_List">'[4]AER only'!$R$11:$R$51</definedName>
    <definedName name="dms_Suburb_List">'[4]AER only'!$Q$11:$Q$51</definedName>
    <definedName name="dms_TradingName">'[6]Business &amp; other details'!$AL$16</definedName>
    <definedName name="dms_TradingName_List">'[4]AER only'!$B$11:$B$51</definedName>
    <definedName name="dms_TradingNameFull_List">'[4]AER only'!$C$11:$C$51</definedName>
    <definedName name="dms_Urban_flag">'[4]AER only'!$AC$11:$AC$51</definedName>
    <definedName name="dms_Worksheet_List">'[4]AER only'!$C$57:$C$65</definedName>
    <definedName name="dms_Worksheet210flag">'[4]2.10 Overheads'!$D$7</definedName>
    <definedName name="dms_y1">'[7]AER lookups'!$E$58</definedName>
    <definedName name="dms_y10">'[7]AER lookups'!$E$67</definedName>
    <definedName name="dms_y2">'[7]AER lookups'!$E$59</definedName>
    <definedName name="dms_y3">'[7]AER lookups'!$E$60</definedName>
    <definedName name="dms_y4">'[7]AER lookups'!$E$61</definedName>
    <definedName name="dms_y5">'[7]AER lookups'!$E$62</definedName>
    <definedName name="dms_y6">'[7]AER lookups'!$E$63</definedName>
    <definedName name="dms_y7">'[7]AER lookups'!$E$64</definedName>
    <definedName name="dms_y8">'[7]AER lookups'!$E$65</definedName>
    <definedName name="dms_y9">'[7]AER lookups'!$E$66</definedName>
    <definedName name="Dollar_Month">[8]CPI!$C$3</definedName>
    <definedName name="Dollar_Year">[8]CPI!$D$3</definedName>
    <definedName name="dwsfdsf">'[5]AER lookups'!$E$60</definedName>
    <definedName name="FCPI">[1]CPI!$C$6</definedName>
    <definedName name="FRCP_y1">'[3]Business &amp; other details'!$AL$42</definedName>
    <definedName name="FRCP_y2">'[3]AER lookups'!$I$40</definedName>
    <definedName name="FRCP_y3">'[3]AER lookups'!$I$41</definedName>
    <definedName name="FRCP_y4">'[3]AER lookups'!$I$42</definedName>
    <definedName name="FRCP_y5">'[3]AER lookups'!$I$43</definedName>
    <definedName name="FRY">'[4]Business &amp; other details'!$C$50</definedName>
    <definedName name="Gap">ROUND(([1]CPI!$E$5-[1]CPI!$E$4)/30,0)/12</definedName>
    <definedName name="PRCP_y2">'[4]Business &amp; other details'!$D$44</definedName>
    <definedName name="PRCP_y3">'[4]Business &amp; other details'!$E$44</definedName>
    <definedName name="PRCP_y4">'[4]Business &amp; other details'!$F$44</definedName>
    <definedName name="PRCP_y5">'[4]Business &amp; other details'!$G$44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23" l="1"/>
  <c r="D13" i="23" s="1"/>
  <c r="A2" i="23"/>
  <c r="E70" i="22" l="1"/>
  <c r="E8" i="20" s="1"/>
  <c r="D70" i="22"/>
  <c r="D8" i="20" s="1"/>
  <c r="K59" i="22"/>
  <c r="K58" i="22"/>
  <c r="K53" i="22"/>
  <c r="K52" i="22"/>
  <c r="K47" i="22"/>
  <c r="K46" i="22"/>
  <c r="K41" i="22"/>
  <c r="K40" i="22"/>
  <c r="K35" i="22"/>
  <c r="K34" i="22"/>
  <c r="K29" i="22"/>
  <c r="K28" i="22"/>
  <c r="K23" i="22"/>
  <c r="K22" i="22"/>
  <c r="K17" i="22"/>
  <c r="K16" i="22"/>
  <c r="K11" i="22"/>
  <c r="K10" i="22"/>
  <c r="D6" i="22"/>
  <c r="A2" i="22"/>
  <c r="F70" i="22" l="1"/>
  <c r="F8" i="20" s="1"/>
  <c r="K9" i="22"/>
  <c r="K14" i="22"/>
  <c r="K15" i="22"/>
  <c r="K20" i="22"/>
  <c r="K21" i="22"/>
  <c r="K26" i="22"/>
  <c r="K27" i="22"/>
  <c r="K32" i="22"/>
  <c r="K33" i="22"/>
  <c r="K38" i="22"/>
  <c r="K39" i="22"/>
  <c r="K44" i="22"/>
  <c r="K45" i="22"/>
  <c r="K50" i="22"/>
  <c r="K51" i="22"/>
  <c r="K56" i="22"/>
  <c r="K57" i="22"/>
  <c r="K62" i="22"/>
  <c r="K63" i="22"/>
  <c r="K68" i="22"/>
  <c r="K69" i="22"/>
  <c r="H70" i="22"/>
  <c r="H8" i="20" s="1"/>
  <c r="K12" i="22"/>
  <c r="K13" i="22"/>
  <c r="K18" i="22"/>
  <c r="K19" i="22"/>
  <c r="K24" i="22"/>
  <c r="K25" i="22"/>
  <c r="K30" i="22"/>
  <c r="K31" i="22"/>
  <c r="K36" i="22"/>
  <c r="K37" i="22"/>
  <c r="K42" i="22"/>
  <c r="K43" i="22"/>
  <c r="K48" i="22"/>
  <c r="K49" i="22"/>
  <c r="K54" i="22"/>
  <c r="K55" i="22"/>
  <c r="K60" i="22"/>
  <c r="K61" i="22"/>
  <c r="K66" i="22"/>
  <c r="K67" i="22"/>
  <c r="G70" i="22"/>
  <c r="G8" i="20" s="1"/>
  <c r="I70" i="22"/>
  <c r="I8" i="20" s="1"/>
  <c r="J70" i="22"/>
  <c r="J8" i="20" s="1"/>
  <c r="K65" i="22"/>
  <c r="K64" i="22"/>
  <c r="K8" i="22"/>
  <c r="K70" i="22" l="1"/>
  <c r="F23" i="20" l="1"/>
  <c r="G23" i="20"/>
  <c r="H23" i="20"/>
  <c r="I23" i="20"/>
  <c r="J23" i="20"/>
  <c r="R8" i="10" s="1"/>
  <c r="R15" i="10" s="1"/>
  <c r="B10" i="8"/>
  <c r="D8" i="8"/>
  <c r="E8" i="8" s="1"/>
  <c r="F8" i="8" s="1"/>
  <c r="G8" i="8" s="1"/>
  <c r="H8" i="8" s="1"/>
  <c r="I8" i="8" s="1"/>
  <c r="J8" i="8" s="1"/>
  <c r="K8" i="8" s="1"/>
  <c r="L8" i="8" s="1"/>
  <c r="M8" i="8" s="1"/>
  <c r="E23" i="20"/>
  <c r="D23" i="20"/>
  <c r="K17" i="13"/>
  <c r="J17" i="13"/>
  <c r="I17" i="13"/>
  <c r="H17" i="13"/>
  <c r="G17" i="13"/>
  <c r="F17" i="13"/>
  <c r="E17" i="13"/>
  <c r="D17" i="13"/>
  <c r="D6" i="20"/>
  <c r="K9" i="20"/>
  <c r="K10" i="20"/>
  <c r="K11" i="20"/>
  <c r="K12" i="20"/>
  <c r="K13" i="20"/>
  <c r="K14" i="20"/>
  <c r="K15" i="20"/>
  <c r="K16" i="20"/>
  <c r="K17" i="20"/>
  <c r="K18" i="20"/>
  <c r="K19" i="20"/>
  <c r="K20" i="20"/>
  <c r="K21" i="20"/>
  <c r="K22" i="20"/>
  <c r="K8" i="20"/>
  <c r="D13" i="10"/>
  <c r="D6" i="10"/>
  <c r="A2" i="20"/>
  <c r="A2" i="19"/>
  <c r="K17" i="14"/>
  <c r="D17" i="14"/>
  <c r="E17" i="14"/>
  <c r="I17" i="14"/>
  <c r="H17" i="14"/>
  <c r="G17" i="14"/>
  <c r="F17" i="14"/>
  <c r="J17" i="14"/>
  <c r="A2" i="14"/>
  <c r="A2" i="13"/>
  <c r="A2" i="10"/>
  <c r="A2" i="8"/>
  <c r="A2" i="4"/>
  <c r="N8" i="10" l="1"/>
  <c r="N15" i="10" s="1"/>
  <c r="K23" i="20"/>
  <c r="O8" i="10"/>
  <c r="O15" i="10" s="1"/>
  <c r="R23" i="10"/>
  <c r="R24" i="10" s="1"/>
  <c r="K22" i="10"/>
  <c r="P8" i="10"/>
  <c r="P15" i="10" s="1"/>
  <c r="L58" i="19"/>
  <c r="M8" i="10"/>
  <c r="R9" i="10"/>
  <c r="L8" i="10"/>
  <c r="Q8" i="10"/>
  <c r="H58" i="19" l="1"/>
  <c r="N23" i="10"/>
  <c r="H92" i="19" s="1"/>
  <c r="N9" i="10"/>
  <c r="I58" i="19"/>
  <c r="O9" i="10"/>
  <c r="L92" i="19"/>
  <c r="K18" i="10"/>
  <c r="K20" i="10"/>
  <c r="K21" i="10"/>
  <c r="K16" i="10"/>
  <c r="J58" i="19"/>
  <c r="P23" i="10"/>
  <c r="P24" i="10" s="1"/>
  <c r="K15" i="10"/>
  <c r="K19" i="10"/>
  <c r="P9" i="10"/>
  <c r="K17" i="10"/>
  <c r="K8" i="10"/>
  <c r="K9" i="10" s="1"/>
  <c r="Q15" i="10"/>
  <c r="K58" i="19"/>
  <c r="Q9" i="10"/>
  <c r="O23" i="10"/>
  <c r="M15" i="10"/>
  <c r="G58" i="19"/>
  <c r="M9" i="10"/>
  <c r="F58" i="19"/>
  <c r="L15" i="10"/>
  <c r="L9" i="10"/>
  <c r="N24" i="10" l="1"/>
  <c r="J92" i="19"/>
  <c r="K23" i="10"/>
  <c r="K24" i="10" s="1"/>
  <c r="J17" i="10"/>
  <c r="J21" i="10"/>
  <c r="J22" i="10"/>
  <c r="J20" i="10"/>
  <c r="J8" i="10"/>
  <c r="J9" i="10" s="1"/>
  <c r="J15" i="10"/>
  <c r="J16" i="10"/>
  <c r="J19" i="10"/>
  <c r="J18" i="10"/>
  <c r="L23" i="10"/>
  <c r="L2" i="19"/>
  <c r="G12" i="4" s="1"/>
  <c r="M23" i="10"/>
  <c r="Q23" i="10"/>
  <c r="I92" i="19"/>
  <c r="O24" i="10"/>
  <c r="J23" i="10" l="1"/>
  <c r="J24" i="10" s="1"/>
  <c r="I17" i="10"/>
  <c r="I15" i="10"/>
  <c r="I22" i="10"/>
  <c r="I18" i="10"/>
  <c r="I19" i="10"/>
  <c r="I8" i="10"/>
  <c r="I20" i="10"/>
  <c r="I21" i="10"/>
  <c r="I16" i="10"/>
  <c r="G92" i="19"/>
  <c r="M24" i="10"/>
  <c r="F92" i="19"/>
  <c r="L24" i="10"/>
  <c r="K92" i="19"/>
  <c r="Q24" i="10"/>
  <c r="I23" i="10" l="1"/>
  <c r="I24" i="10" s="1"/>
  <c r="I9" i="10"/>
  <c r="H19" i="10"/>
  <c r="H17" i="10"/>
  <c r="H8" i="10"/>
  <c r="H20" i="10"/>
  <c r="H15" i="10"/>
  <c r="H21" i="10"/>
  <c r="H16" i="10"/>
  <c r="H22" i="10"/>
  <c r="H18" i="10"/>
  <c r="G17" i="10" l="1"/>
  <c r="G15" i="10"/>
  <c r="G22" i="10"/>
  <c r="G21" i="10"/>
  <c r="G16" i="10"/>
  <c r="G18" i="10"/>
  <c r="G19" i="10"/>
  <c r="G20" i="10"/>
  <c r="G8" i="10"/>
  <c r="H23" i="10"/>
  <c r="H24" i="10" s="1"/>
  <c r="H9" i="10"/>
  <c r="F17" i="10" l="1"/>
  <c r="F20" i="10"/>
  <c r="F8" i="10"/>
  <c r="F9" i="10" s="1"/>
  <c r="F15" i="10"/>
  <c r="F21" i="10"/>
  <c r="F22" i="10"/>
  <c r="F18" i="10"/>
  <c r="F16" i="10"/>
  <c r="F19" i="10"/>
  <c r="G9" i="10"/>
  <c r="G23" i="10"/>
  <c r="G24" i="10" s="1"/>
  <c r="F23" i="10" l="1"/>
  <c r="F24" i="10" s="1"/>
  <c r="D17" i="10"/>
  <c r="D16" i="10"/>
  <c r="D15" i="10"/>
  <c r="D20" i="10"/>
  <c r="D21" i="10"/>
  <c r="D22" i="10"/>
  <c r="D8" i="10"/>
  <c r="D9" i="10" s="1"/>
  <c r="D18" i="10"/>
  <c r="D19" i="10"/>
  <c r="E17" i="10"/>
  <c r="E15" i="10"/>
  <c r="E21" i="10"/>
  <c r="E18" i="10"/>
  <c r="E16" i="10"/>
  <c r="E22" i="10"/>
  <c r="E8" i="10"/>
  <c r="E19" i="10"/>
  <c r="E20" i="10"/>
  <c r="E9" i="10" l="1"/>
  <c r="R2" i="10" s="1"/>
  <c r="D12" i="4" s="1"/>
  <c r="E23" i="10"/>
  <c r="E24" i="10" s="1"/>
  <c r="D23" i="10"/>
  <c r="D24" i="10" s="1"/>
</calcChain>
</file>

<file path=xl/sharedStrings.xml><?xml version="1.0" encoding="utf-8"?>
<sst xmlns="http://schemas.openxmlformats.org/spreadsheetml/2006/main" count="422" uniqueCount="270">
  <si>
    <t>Comment</t>
  </si>
  <si>
    <t>Style legend</t>
  </si>
  <si>
    <t>Style</t>
  </si>
  <si>
    <t>Design</t>
  </si>
  <si>
    <t>Header1</t>
  </si>
  <si>
    <t>Header2</t>
  </si>
  <si>
    <t>Header3</t>
  </si>
  <si>
    <t>Header4</t>
  </si>
  <si>
    <t>User_Input</t>
  </si>
  <si>
    <t>A user driven input</t>
  </si>
  <si>
    <t>Base_Input</t>
  </si>
  <si>
    <t>A model input that should not be changed to protect the integrity of the model</t>
  </si>
  <si>
    <t>Empty_Cell</t>
  </si>
  <si>
    <t>A cell that is left intentionally blank to avoid the risk of error</t>
  </si>
  <si>
    <t>InSheet_calc</t>
  </si>
  <si>
    <t>A link within the worksheet or an interim calculation step</t>
  </si>
  <si>
    <t xml:space="preserve">OffSheet </t>
  </si>
  <si>
    <t>A link to another worksheet to minimise the number of inter-worksheet references</t>
  </si>
  <si>
    <t>Line_SubTotal</t>
  </si>
  <si>
    <t>The sum of elements in the table immediately above</t>
  </si>
  <si>
    <t>Line_Total</t>
  </si>
  <si>
    <t xml:space="preserve">The sum of elements above, including sub-totals </t>
  </si>
  <si>
    <t>Unit / Info</t>
  </si>
  <si>
    <t>AUD millions</t>
  </si>
  <si>
    <t>Explanatory text showing helpful information or the units/dimensions of the calculations</t>
  </si>
  <si>
    <t>Line_Summary</t>
  </si>
  <si>
    <t>The SUM() of everything in the row</t>
  </si>
  <si>
    <t>Table_Header</t>
  </si>
  <si>
    <t>Qtr</t>
  </si>
  <si>
    <t xml:space="preserve">Header of a table or of an off-sheet reference </t>
  </si>
  <si>
    <t>Flag</t>
  </si>
  <si>
    <t>Binary flag - set up as a 'Style' and updated with conditional formatting</t>
  </si>
  <si>
    <t>Check_Cell</t>
  </si>
  <si>
    <t>Check figures add up to the correct amount</t>
  </si>
  <si>
    <t>Header 1A</t>
  </si>
  <si>
    <t>Control</t>
  </si>
  <si>
    <t>User Inputs</t>
  </si>
  <si>
    <t>Base Inputs</t>
  </si>
  <si>
    <t>Calculations</t>
  </si>
  <si>
    <t>Outputs/Export</t>
  </si>
  <si>
    <t>Legend</t>
  </si>
  <si>
    <t>Menu</t>
  </si>
  <si>
    <t>Sheet Check</t>
  </si>
  <si>
    <t>Base Year</t>
  </si>
  <si>
    <t>Inflation</t>
  </si>
  <si>
    <t>Description</t>
  </si>
  <si>
    <t>Totals</t>
  </si>
  <si>
    <t>Direct Capex by Function Code</t>
  </si>
  <si>
    <t>Function Code</t>
  </si>
  <si>
    <t>Forecast</t>
  </si>
  <si>
    <t>Rural Projects &lt; 50KVA</t>
  </si>
  <si>
    <t>Urban Projects &lt; 50KVA</t>
  </si>
  <si>
    <t>Medium Density SubDivision</t>
  </si>
  <si>
    <t>Business Supply &gt; 50KVA &lt; 200KVA</t>
  </si>
  <si>
    <t>Business Supply &gt; 200KVA</t>
  </si>
  <si>
    <t>HV Connections</t>
  </si>
  <si>
    <t>Business SubDivisions</t>
  </si>
  <si>
    <t>U/G Service Pits Ex O/H Supply</t>
  </si>
  <si>
    <t>Low Density SubDivisions</t>
  </si>
  <si>
    <t>High Density Residential/Business</t>
  </si>
  <si>
    <t>New Connection Meter Acc.</t>
  </si>
  <si>
    <t>New Connection Meter IMRO</t>
  </si>
  <si>
    <t>New Conn. Service/Materials</t>
  </si>
  <si>
    <t>New Conn. Servicing Labour</t>
  </si>
  <si>
    <t>Recoverable Works</t>
  </si>
  <si>
    <t>CO Generation Projects</t>
  </si>
  <si>
    <t>Energy Efficient Public Lighting - New</t>
  </si>
  <si>
    <t>Public Lighting - New</t>
  </si>
  <si>
    <t>Docklands</t>
  </si>
  <si>
    <t>Major Generation Projects</t>
  </si>
  <si>
    <t>New Conn. Meter Install Acc.</t>
  </si>
  <si>
    <t>New Conn. Meter Install MRIM</t>
  </si>
  <si>
    <t>New Conn. Meter AMI</t>
  </si>
  <si>
    <t>New Conn. Meter Install AMI</t>
  </si>
  <si>
    <t>ACS services</t>
  </si>
  <si>
    <t>Consolidated line maintenance</t>
  </si>
  <si>
    <t>Replacement accumulation meter</t>
  </si>
  <si>
    <t>Replacement MRIM meter</t>
  </si>
  <si>
    <t>Replacement AMI meter &amp; transformers</t>
  </si>
  <si>
    <t>Rollout AMI meter</t>
  </si>
  <si>
    <t>Rollout AMI meter install</t>
  </si>
  <si>
    <t>Replacement Meter Install AMI</t>
  </si>
  <si>
    <t>Replacement Meter &amp; Install IMRO</t>
  </si>
  <si>
    <t>Maintenance Related Fault Capital</t>
  </si>
  <si>
    <t>Public Lighting - Replacement</t>
  </si>
  <si>
    <t>Fault Related Capital</t>
  </si>
  <si>
    <t xml:space="preserve">Conductor Clearance </t>
  </si>
  <si>
    <t xml:space="preserve">HV Switch Replacement </t>
  </si>
  <si>
    <t>Transformer Replacement</t>
  </si>
  <si>
    <t>HV Fuse Unit &amp; Surge Divert. Repl.</t>
  </si>
  <si>
    <t>Recoverable Works - Asset Damage</t>
  </si>
  <si>
    <t>Pole Life Extension - Treatment</t>
  </si>
  <si>
    <t>Pole Replacement</t>
  </si>
  <si>
    <t>Pole Life Extension - Staking</t>
  </si>
  <si>
    <t>OH/UG Line Replacement</t>
  </si>
  <si>
    <t>Replacements Meter &amp; Install Acc</t>
  </si>
  <si>
    <t>Neutral Screen Services</t>
  </si>
  <si>
    <t>Servicing Replacement</t>
  </si>
  <si>
    <t>Bird Cover Replacement</t>
  </si>
  <si>
    <t>Cross-arm Replacement</t>
  </si>
  <si>
    <t>ZSS - Major Plant Replacement</t>
  </si>
  <si>
    <t>Zone SubStation Plant Replacement</t>
  </si>
  <si>
    <t xml:space="preserve">Safety Compliance </t>
  </si>
  <si>
    <t>TV Interference Replacement Capital</t>
  </si>
  <si>
    <t>Augmentation Lines</t>
  </si>
  <si>
    <t>Augmentation of Zone SubStation</t>
  </si>
  <si>
    <t>Network Development - Augment Dist.</t>
  </si>
  <si>
    <t>Environment Management'</t>
  </si>
  <si>
    <t>Bushfire Mitigation Augmentation</t>
  </si>
  <si>
    <t>LV Com. Multi Earth (CMEN)</t>
  </si>
  <si>
    <t>Reliability Improvement - Automation</t>
  </si>
  <si>
    <t>VBRC</t>
  </si>
  <si>
    <t>Zone SubStation Automation</t>
  </si>
  <si>
    <t>Augmentation Connection Assets</t>
  </si>
  <si>
    <t>SWER Augmentation</t>
  </si>
  <si>
    <t>Supply Reliability Improvement Scheme</t>
  </si>
  <si>
    <t>Pole Fire Mitigation</t>
  </si>
  <si>
    <t>Metering Communications</t>
  </si>
  <si>
    <t>Communications installation</t>
  </si>
  <si>
    <t>CBD Security Supply</t>
  </si>
  <si>
    <t>Computers</t>
  </si>
  <si>
    <t>IT Metering Data Services</t>
  </si>
  <si>
    <t>General Equipment</t>
  </si>
  <si>
    <t>General Equipment-AMI</t>
  </si>
  <si>
    <t>Office Furniture</t>
  </si>
  <si>
    <t>Office Furniture-AMI</t>
  </si>
  <si>
    <t>Property</t>
  </si>
  <si>
    <t>Property-AMI</t>
  </si>
  <si>
    <t>Motor Vehicles</t>
  </si>
  <si>
    <t>Motor Vehicles-AMI</t>
  </si>
  <si>
    <t>Intellectual Property</t>
  </si>
  <si>
    <t>Communications</t>
  </si>
  <si>
    <t>Testing &amp; Laboratory</t>
  </si>
  <si>
    <t>Secondary Systems</t>
  </si>
  <si>
    <t>Historical Expenditure</t>
  </si>
  <si>
    <t>User_Input_Forecast</t>
  </si>
  <si>
    <t>A user driven input for forcast figures</t>
  </si>
  <si>
    <t>Project List</t>
  </si>
  <si>
    <t>Historical Expenditure by RIN Category (Repex Table 2.2)</t>
  </si>
  <si>
    <t>ASSET GROUP</t>
  </si>
  <si>
    <t>ASSET CATEGORY</t>
  </si>
  <si>
    <t>SCADA, NETWORK CONTROL AND PROTECTION SYSTEMS BY:</t>
  </si>
  <si>
    <t>Field Devices</t>
  </si>
  <si>
    <t>Local Network Wiring Assets</t>
  </si>
  <si>
    <t>Function</t>
  </si>
  <si>
    <t>Communications Network Assets</t>
  </si>
  <si>
    <t>Master Station Assets</t>
  </si>
  <si>
    <t>Communications Site Infrastructure</t>
  </si>
  <si>
    <t>Communications Linear Assets</t>
  </si>
  <si>
    <t>AFLC</t>
  </si>
  <si>
    <t>Other</t>
  </si>
  <si>
    <t>Historical Volumes by RIN Category (Repex Table 2.2)</t>
  </si>
  <si>
    <t>Forecast Expenditure by RIN Category (Repex Table 2.2)</t>
  </si>
  <si>
    <t>Historical Volumes</t>
  </si>
  <si>
    <t>End of Sheet</t>
  </si>
  <si>
    <t>Forecast Expenditure</t>
  </si>
  <si>
    <t>Project Description</t>
  </si>
  <si>
    <t>WB-WMTS X&amp;Y 66kV Line Prot. Upgrade</t>
  </si>
  <si>
    <t>NC-WMTS X&amp;Y 66kV Line Prot. Upgrade</t>
  </si>
  <si>
    <t>NR Feeder Prot Replacement</t>
  </si>
  <si>
    <t>Z/S Battery &amp; Charger Replacements</t>
  </si>
  <si>
    <t>AP-FBTS Line Prot. upgrade</t>
  </si>
  <si>
    <t>MG-FBTS Line Prot. upgrade</t>
  </si>
  <si>
    <t>WG-FBTS Y Line Prot. upgrade</t>
  </si>
  <si>
    <t>FB-FBTS X&amp;Y Line Prot Upgrade</t>
  </si>
  <si>
    <t>SO-FBTS X&amp;Y Line Prot Upgrade</t>
  </si>
  <si>
    <t>FB-WG Y Line Prot Upgrade (Both)</t>
  </si>
  <si>
    <t>Q Bus Protection</t>
  </si>
  <si>
    <t>RD Bus Protection</t>
  </si>
  <si>
    <t>LQ Bus Protection</t>
  </si>
  <si>
    <t>NC Bus Protection</t>
  </si>
  <si>
    <t>2019/20</t>
  </si>
  <si>
    <t>2020/21</t>
  </si>
  <si>
    <t>2021/22</t>
  </si>
  <si>
    <t>2022/23</t>
  </si>
  <si>
    <t>2023/24</t>
  </si>
  <si>
    <t>2024/25</t>
  </si>
  <si>
    <t>2025/26</t>
  </si>
  <si>
    <t>JA Feeder Proection Upgrade</t>
  </si>
  <si>
    <t>AP - MG 66kV Line Protection Upgrade</t>
  </si>
  <si>
    <t>MG - AP 66kV Line Protection Upgrade</t>
  </si>
  <si>
    <t>RD - SVTS Line Protection Replacement</t>
  </si>
  <si>
    <t>RD - EB Y Line Protection Replacement</t>
  </si>
  <si>
    <t>TK Bus Protection</t>
  </si>
  <si>
    <t>SO Bus Protection</t>
  </si>
  <si>
    <t>SK Bus Protection</t>
  </si>
  <si>
    <t>FB Bus Protection</t>
  </si>
  <si>
    <t>CL 11kV Feeder LLS upgrade</t>
  </si>
  <si>
    <t>CP Secondary Defects</t>
  </si>
  <si>
    <t>AP Bus Protection</t>
  </si>
  <si>
    <t>MG Bus Protection</t>
  </si>
  <si>
    <t>AR Bus Protection</t>
  </si>
  <si>
    <t>BC Bus Protection</t>
  </si>
  <si>
    <t>CW Bus Protection</t>
  </si>
  <si>
    <t>L Bus Protection</t>
  </si>
  <si>
    <t>$'000 2021</t>
  </si>
  <si>
    <t>2018/19</t>
  </si>
  <si>
    <t>2011/12</t>
  </si>
  <si>
    <t>2012/13</t>
  </si>
  <si>
    <t>2013/14</t>
  </si>
  <si>
    <t>2014/15</t>
  </si>
  <si>
    <t>2015/16</t>
  </si>
  <si>
    <t>2016/17</t>
  </si>
  <si>
    <t>2017/18</t>
  </si>
  <si>
    <t>Forecast Expenditure by Function Code</t>
  </si>
  <si>
    <t>2021/22-26 Total</t>
  </si>
  <si>
    <t>Direct Capex</t>
  </si>
  <si>
    <t>MG Feeder Prot Replacement</t>
  </si>
  <si>
    <t xml:space="preserve">B Feeder Prot Replacement </t>
  </si>
  <si>
    <t xml:space="preserve">AR Feeder Prot Replacement </t>
  </si>
  <si>
    <t xml:space="preserve">MG Feeder Prot Replacement </t>
  </si>
  <si>
    <t xml:space="preserve">BC Relay Replacement </t>
  </si>
  <si>
    <t>WB Feeder Prot Replacement</t>
  </si>
  <si>
    <t>FB Feeder Prot Replacement</t>
  </si>
  <si>
    <t>RD TX Diff Prot Repl</t>
  </si>
  <si>
    <t>Q TX Diff Prot &amp; RTU Repl</t>
  </si>
  <si>
    <t>CW TX Diff Prot &amp; RTU Repl</t>
  </si>
  <si>
    <t>SO TX Diff Prot Repl</t>
  </si>
  <si>
    <t>SO Feeder Prot Replacement</t>
  </si>
  <si>
    <t>FR Feeder Prot Replacement</t>
  </si>
  <si>
    <t>VM Feeder Prot Repl</t>
  </si>
  <si>
    <t>AR TX Diff Prot Repl</t>
  </si>
  <si>
    <t>B TX Diff Prot Repl</t>
  </si>
  <si>
    <t>JA TX Diff Prot &amp; RTU Repl</t>
  </si>
  <si>
    <t>NR TX Diff Prot Repl</t>
  </si>
  <si>
    <t>NC TX Diff Prot Repl</t>
  </si>
  <si>
    <t>CL Feeder Prot Repl</t>
  </si>
  <si>
    <t xml:space="preserve">FR Feeder Prot Replacement </t>
  </si>
  <si>
    <t>LQ Feeder Prot Repl</t>
  </si>
  <si>
    <t>TK Feeder Prot Repl</t>
  </si>
  <si>
    <t>FB TX Diff Prot &amp; RTU Repl</t>
  </si>
  <si>
    <t>R 22kV Bus, CB Fail &amp; RTU Repl</t>
  </si>
  <si>
    <t>MG TX Diff Prot &amp; RTU Repl</t>
  </si>
  <si>
    <t>WG TX Diff Prot &amp; RTU Repl</t>
  </si>
  <si>
    <t>MP Feeder Prot Repl</t>
  </si>
  <si>
    <t>JA 11kV Bus Prot Repl</t>
  </si>
  <si>
    <t>Inflation Rates and Conversion factor to June 2021</t>
  </si>
  <si>
    <t>Check</t>
  </si>
  <si>
    <t>Financial Year</t>
  </si>
  <si>
    <t>FY11/12</t>
  </si>
  <si>
    <t>FY12/13</t>
  </si>
  <si>
    <t>FY13/14</t>
  </si>
  <si>
    <t>FY14/15</t>
  </si>
  <si>
    <t>FY15/16</t>
  </si>
  <si>
    <t>FY16/17</t>
  </si>
  <si>
    <t>FY17/18</t>
  </si>
  <si>
    <t>FY18/19</t>
  </si>
  <si>
    <t>FY19/20</t>
  </si>
  <si>
    <t>FY20/21</t>
  </si>
  <si>
    <t>FY21/22</t>
  </si>
  <si>
    <t>Calendar Year</t>
  </si>
  <si>
    <t>CP - Protection Replacement Capex</t>
  </si>
  <si>
    <t>AER substitute estimate</t>
  </si>
  <si>
    <t>AER draft decision: historical costs</t>
  </si>
  <si>
    <t>J18 bus protection included in historical base</t>
  </si>
  <si>
    <t>AER draft decision</t>
  </si>
  <si>
    <t>RRP change</t>
  </si>
  <si>
    <t>AER adjustments</t>
  </si>
  <si>
    <t>AER Draft decision</t>
  </si>
  <si>
    <t>Project List - AER DD</t>
  </si>
  <si>
    <t>Historical J18 bus protection projects: 2016-2019</t>
  </si>
  <si>
    <t>Zone substation</t>
  </si>
  <si>
    <t>Year of works</t>
  </si>
  <si>
    <t>Cost ($2019)</t>
  </si>
  <si>
    <t>B</t>
  </si>
  <si>
    <t>NR</t>
  </si>
  <si>
    <t>SO</t>
  </si>
  <si>
    <t>TK</t>
  </si>
  <si>
    <t>Project List-RRP</t>
  </si>
  <si>
    <t>J18 bus prot - historical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</si>
</sst>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_-* #,##0_-;* \(#,##0\)_-;_-* &quot;-&quot;??_-;_-@_-"/>
    <numFmt numFmtId="166" formatCode="#,##0_);\(#,##0\);\-\-_)"/>
    <numFmt numFmtId="167" formatCode="_-* #,##0_-;\-* #,##0_-;_-* &quot;-&quot;??_-;_-@_-"/>
    <numFmt numFmtId="168" formatCode="0.000"/>
    <numFmt numFmtId="169" formatCode="_(* #,##0_);_(* \(#,##0\);_(* &quot;-&quot;_);_(@_)"/>
    <numFmt numFmtId="170" formatCode="_(* #,##0.00_);_(* \(#,##0.00\);_(* &quot;-&quot;??_);_(@_)"/>
  </numFmts>
  <fonts count="32" x14ac:knownFonts="1">
    <font>
      <sz val="10"/>
      <color theme="1"/>
      <name val="Verdana"/>
      <family val="2"/>
    </font>
    <font>
      <sz val="10"/>
      <color theme="3"/>
      <name val="Arial"/>
      <family val="2"/>
    </font>
    <font>
      <sz val="11"/>
      <color theme="1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9" tint="-0.499984740745262"/>
      <name val="Arial"/>
      <family val="2"/>
    </font>
    <font>
      <sz val="10"/>
      <color theme="0"/>
      <name val="Arial"/>
      <family val="2"/>
    </font>
    <font>
      <sz val="10"/>
      <color theme="0" tint="-0.499984740745262"/>
      <name val="Arial"/>
      <family val="2"/>
    </font>
    <font>
      <b/>
      <sz val="18"/>
      <color rgb="FFED1C24"/>
      <name val="Arial"/>
      <family val="2"/>
    </font>
    <font>
      <b/>
      <sz val="11"/>
      <color theme="1"/>
      <name val="Arial"/>
      <family val="2"/>
    </font>
    <font>
      <b/>
      <sz val="14"/>
      <color indexed="9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i/>
      <sz val="11"/>
      <color rgb="FF586577"/>
      <name val="Arial"/>
      <family val="2"/>
    </font>
    <font>
      <sz val="11"/>
      <color rgb="FF586577"/>
      <name val="Arial"/>
      <family val="2"/>
    </font>
    <font>
      <i/>
      <sz val="10"/>
      <color theme="0" tint="-0.499984740745262"/>
      <name val="Arial"/>
      <family val="2"/>
    </font>
    <font>
      <b/>
      <sz val="12"/>
      <color indexed="9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Verdana"/>
      <family val="2"/>
    </font>
    <font>
      <sz val="12"/>
      <color theme="10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color rgb="FF00B050"/>
      <name val="Arial"/>
      <family val="2"/>
    </font>
    <font>
      <sz val="10"/>
      <color rgb="FF00B050"/>
      <name val="Verdana"/>
      <family val="2"/>
    </font>
    <font>
      <sz val="12"/>
      <color theme="10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63"/>
      <name val="Arial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34998626667073579"/>
        <bgColor indexed="6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theme="0" tint="-0.34998626667073579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8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</borders>
  <cellStyleXfs count="32">
    <xf numFmtId="0" fontId="0" fillId="0" borderId="0"/>
    <xf numFmtId="0" fontId="5" fillId="0" borderId="0"/>
    <xf numFmtId="0" fontId="1" fillId="2" borderId="1" applyNumberFormat="0" applyAlignment="0">
      <alignment horizontal="right"/>
      <protection locked="0"/>
    </xf>
    <xf numFmtId="164" fontId="2" fillId="0" borderId="0" applyFont="0" applyFill="0" applyBorder="0" applyAlignment="0" applyProtection="0"/>
    <xf numFmtId="165" fontId="3" fillId="3" borderId="2" applyAlignment="0"/>
    <xf numFmtId="0" fontId="14" fillId="0" borderId="0" applyNumberFormat="0"/>
    <xf numFmtId="0" fontId="4" fillId="0" borderId="3" applyNumberFormat="0" applyAlignment="0"/>
    <xf numFmtId="0" fontId="2" fillId="0" borderId="4" applyNumberFormat="0" applyFont="0" applyFill="0" applyAlignment="0"/>
    <xf numFmtId="0" fontId="4" fillId="4" borderId="3" applyNumberFormat="0" applyAlignment="0"/>
    <xf numFmtId="0" fontId="2" fillId="0" borderId="8" applyNumberFormat="0" applyFont="0" applyFill="0" applyAlignment="0"/>
    <xf numFmtId="0" fontId="1" fillId="5" borderId="3" applyNumberFormat="0" applyProtection="0"/>
    <xf numFmtId="0" fontId="4" fillId="0" borderId="0"/>
    <xf numFmtId="0" fontId="5" fillId="1" borderId="0"/>
    <xf numFmtId="0" fontId="6" fillId="6" borderId="5" applyNumberFormat="0" applyAlignment="0"/>
    <xf numFmtId="0" fontId="7" fillId="7" borderId="3" applyNumberFormat="0">
      <alignment horizontal="centerContinuous" vertical="center" wrapText="1"/>
    </xf>
    <xf numFmtId="0" fontId="8" fillId="6" borderId="6" applyNumberFormat="0" applyAlignment="0"/>
    <xf numFmtId="0" fontId="17" fillId="0" borderId="0" applyNumberFormat="0"/>
    <xf numFmtId="0" fontId="12" fillId="10" borderId="0"/>
    <xf numFmtId="0" fontId="13" fillId="0" borderId="0"/>
    <xf numFmtId="166" fontId="11" fillId="17" borderId="0"/>
    <xf numFmtId="166" fontId="18" fillId="17" borderId="0"/>
    <xf numFmtId="0" fontId="21" fillId="0" borderId="0" applyNumberFormat="0" applyFill="0" applyBorder="0" applyAlignment="0" applyProtection="0"/>
    <xf numFmtId="41" fontId="1" fillId="16" borderId="1" applyAlignment="0">
      <alignment horizontal="right"/>
      <protection locked="0"/>
    </xf>
    <xf numFmtId="0" fontId="1" fillId="2" borderId="1" applyNumberFormat="0" applyAlignment="0">
      <alignment horizontal="right"/>
      <protection locked="0"/>
    </xf>
    <xf numFmtId="0" fontId="28" fillId="0" borderId="0"/>
    <xf numFmtId="0" fontId="29" fillId="18" borderId="0" applyNumberFormat="0">
      <alignment vertical="center"/>
    </xf>
    <xf numFmtId="0" fontId="4" fillId="0" borderId="0"/>
    <xf numFmtId="43" fontId="30" fillId="0" borderId="0" applyFont="0" applyFill="0" applyBorder="0" applyAlignment="0" applyProtection="0"/>
    <xf numFmtId="0" fontId="28" fillId="0" borderId="0"/>
    <xf numFmtId="0" fontId="28" fillId="0" borderId="0"/>
    <xf numFmtId="44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173">
    <xf numFmtId="0" fontId="0" fillId="0" borderId="0" xfId="0"/>
    <xf numFmtId="0" fontId="0" fillId="8" borderId="0" xfId="0" applyFill="1"/>
    <xf numFmtId="0" fontId="9" fillId="8" borderId="0" xfId="12" applyFont="1" applyFill="1"/>
    <xf numFmtId="0" fontId="5" fillId="8" borderId="0" xfId="12" applyFill="1"/>
    <xf numFmtId="0" fontId="10" fillId="8" borderId="7" xfId="12" applyFont="1" applyFill="1" applyBorder="1"/>
    <xf numFmtId="0" fontId="5" fillId="8" borderId="7" xfId="12" applyFill="1" applyBorder="1"/>
    <xf numFmtId="0" fontId="1" fillId="2" borderId="1" xfId="2" applyNumberFormat="1">
      <alignment horizontal="right"/>
      <protection locked="0"/>
    </xf>
    <xf numFmtId="0" fontId="15" fillId="8" borderId="0" xfId="16" applyFont="1" applyFill="1"/>
    <xf numFmtId="0" fontId="4" fillId="6" borderId="6" xfId="15" applyFont="1"/>
    <xf numFmtId="0" fontId="5" fillId="9" borderId="2" xfId="12" applyFill="1" applyBorder="1"/>
    <xf numFmtId="0" fontId="16" fillId="8" borderId="0" xfId="12" applyFont="1" applyFill="1"/>
    <xf numFmtId="0" fontId="4" fillId="8" borderId="3" xfId="6" applyFont="1" applyFill="1"/>
    <xf numFmtId="0" fontId="6" fillId="6" borderId="5" xfId="13"/>
    <xf numFmtId="0" fontId="5" fillId="0" borderId="4" xfId="7" applyFont="1"/>
    <xf numFmtId="0" fontId="5" fillId="0" borderId="8" xfId="9" applyFont="1"/>
    <xf numFmtId="0" fontId="17" fillId="0" borderId="0" xfId="16" applyFont="1"/>
    <xf numFmtId="0" fontId="4" fillId="4" borderId="3" xfId="8"/>
    <xf numFmtId="0" fontId="7" fillId="7" borderId="3" xfId="14">
      <alignment horizontal="centerContinuous" vertical="center" wrapText="1"/>
    </xf>
    <xf numFmtId="165" fontId="3" fillId="3" borderId="2" xfId="4"/>
    <xf numFmtId="0" fontId="1" fillId="5" borderId="3" xfId="10"/>
    <xf numFmtId="0" fontId="4" fillId="0" borderId="0" xfId="11"/>
    <xf numFmtId="0" fontId="14" fillId="0" borderId="0" xfId="5"/>
    <xf numFmtId="0" fontId="12" fillId="10" borderId="0" xfId="17"/>
    <xf numFmtId="0" fontId="13" fillId="0" borderId="0" xfId="18"/>
    <xf numFmtId="166" fontId="11" fillId="17" borderId="0" xfId="19"/>
    <xf numFmtId="0" fontId="4" fillId="8" borderId="0" xfId="11" applyFill="1"/>
    <xf numFmtId="166" fontId="18" fillId="17" borderId="0" xfId="20"/>
    <xf numFmtId="0" fontId="22" fillId="6" borderId="3" xfId="21" applyFont="1" applyFill="1" applyBorder="1" applyAlignment="1">
      <alignment horizontal="center" vertical="center"/>
    </xf>
    <xf numFmtId="0" fontId="23" fillId="8" borderId="0" xfId="0" applyFont="1" applyFill="1"/>
    <xf numFmtId="0" fontId="24" fillId="8" borderId="0" xfId="0" applyFont="1" applyFill="1"/>
    <xf numFmtId="0" fontId="26" fillId="8" borderId="0" xfId="0" applyFont="1" applyFill="1"/>
    <xf numFmtId="167" fontId="4" fillId="0" borderId="3" xfId="6" applyNumberFormat="1"/>
    <xf numFmtId="0" fontId="0" fillId="0" borderId="0" xfId="0"/>
    <xf numFmtId="166" fontId="11" fillId="17" borderId="0" xfId="19"/>
    <xf numFmtId="0" fontId="4" fillId="8" borderId="0" xfId="11" applyFill="1"/>
    <xf numFmtId="166" fontId="18" fillId="17" borderId="0" xfId="20"/>
    <xf numFmtId="0" fontId="22" fillId="6" borderId="3" xfId="21" applyFont="1" applyFill="1" applyBorder="1" applyAlignment="1">
      <alignment horizontal="center" vertical="center"/>
    </xf>
    <xf numFmtId="0" fontId="0" fillId="8" borderId="0" xfId="0" applyFill="1"/>
    <xf numFmtId="166" fontId="11" fillId="17" borderId="0" xfId="19"/>
    <xf numFmtId="0" fontId="4" fillId="8" borderId="0" xfId="11" applyFill="1"/>
    <xf numFmtId="166" fontId="18" fillId="17" borderId="0" xfId="20"/>
    <xf numFmtId="0" fontId="13" fillId="0" borderId="0" xfId="18" applyAlignment="1">
      <alignment horizontal="left"/>
    </xf>
    <xf numFmtId="0" fontId="0" fillId="0" borderId="0" xfId="0"/>
    <xf numFmtId="0" fontId="0" fillId="8" borderId="0" xfId="0" applyFill="1"/>
    <xf numFmtId="0" fontId="4" fillId="6" borderId="6" xfId="15" applyFont="1"/>
    <xf numFmtId="166" fontId="11" fillId="17" borderId="0" xfId="19"/>
    <xf numFmtId="0" fontId="4" fillId="8" borderId="0" xfId="11" applyFill="1"/>
    <xf numFmtId="166" fontId="18" fillId="17" borderId="0" xfId="20"/>
    <xf numFmtId="0" fontId="22" fillId="6" borderId="3" xfId="21" applyFont="1" applyFill="1" applyBorder="1" applyAlignment="1">
      <alignment horizontal="center" vertical="center"/>
    </xf>
    <xf numFmtId="166" fontId="18" fillId="17" borderId="0" xfId="20" applyAlignment="1">
      <alignment horizontal="right"/>
    </xf>
    <xf numFmtId="166" fontId="25" fillId="5" borderId="3" xfId="10" applyNumberFormat="1" applyFont="1" applyAlignment="1">
      <alignment horizontal="center"/>
    </xf>
    <xf numFmtId="0" fontId="26" fillId="8" borderId="0" xfId="0" applyFont="1" applyFill="1"/>
    <xf numFmtId="0" fontId="12" fillId="0" borderId="0" xfId="18" applyFont="1"/>
    <xf numFmtId="0" fontId="1" fillId="2" borderId="1" xfId="2" applyAlignment="1">
      <alignment horizontal="center"/>
      <protection locked="0"/>
    </xf>
    <xf numFmtId="0" fontId="26" fillId="8" borderId="0" xfId="0" applyFont="1" applyFill="1" applyAlignment="1">
      <alignment horizontal="left"/>
    </xf>
    <xf numFmtId="0" fontId="0" fillId="8" borderId="11" xfId="0" applyFill="1" applyBorder="1" applyAlignment="1">
      <alignment horizontal="center"/>
    </xf>
    <xf numFmtId="0" fontId="0" fillId="8" borderId="11" xfId="0" applyFill="1" applyBorder="1"/>
    <xf numFmtId="0" fontId="0" fillId="8" borderId="3" xfId="0" applyFill="1" applyBorder="1" applyAlignment="1">
      <alignment horizontal="center"/>
    </xf>
    <xf numFmtId="0" fontId="0" fillId="8" borderId="3" xfId="0" applyFill="1" applyBorder="1"/>
    <xf numFmtId="166" fontId="11" fillId="17" borderId="0" xfId="19" applyFont="1"/>
    <xf numFmtId="0" fontId="27" fillId="6" borderId="3" xfId="21" applyFont="1" applyFill="1" applyBorder="1" applyAlignment="1">
      <alignment horizontal="center" vertical="center"/>
    </xf>
    <xf numFmtId="0" fontId="5" fillId="0" borderId="0" xfId="0" applyFont="1"/>
    <xf numFmtId="166" fontId="18" fillId="17" borderId="0" xfId="20" applyFont="1"/>
    <xf numFmtId="0" fontId="4" fillId="8" borderId="0" xfId="11" applyFont="1" applyFill="1"/>
    <xf numFmtId="0" fontId="5" fillId="8" borderId="0" xfId="0" applyFont="1" applyFill="1"/>
    <xf numFmtId="43" fontId="4" fillId="8" borderId="0" xfId="11" applyNumberFormat="1" applyFont="1" applyFill="1"/>
    <xf numFmtId="41" fontId="1" fillId="16" borderId="1" xfId="22">
      <alignment horizontal="right"/>
      <protection locked="0"/>
    </xf>
    <xf numFmtId="0" fontId="23" fillId="8" borderId="0" xfId="0" applyFont="1" applyFill="1" applyAlignment="1">
      <alignment horizontal="center"/>
    </xf>
    <xf numFmtId="0" fontId="12" fillId="8" borderId="0" xfId="18" applyFont="1" applyFill="1"/>
    <xf numFmtId="0" fontId="5" fillId="8" borderId="0" xfId="0" applyFont="1" applyFill="1"/>
    <xf numFmtId="0" fontId="17" fillId="8" borderId="0" xfId="16" applyFill="1"/>
    <xf numFmtId="0" fontId="7" fillId="7" borderId="3" xfId="14">
      <alignment horizontal="centerContinuous" vertical="center" wrapText="1"/>
    </xf>
    <xf numFmtId="0" fontId="12" fillId="8" borderId="0" xfId="18" applyFont="1" applyFill="1"/>
    <xf numFmtId="167" fontId="4" fillId="4" borderId="3" xfId="8" applyNumberFormat="1"/>
    <xf numFmtId="0" fontId="27" fillId="6" borderId="3" xfId="21" applyFont="1" applyFill="1" applyBorder="1" applyAlignment="1">
      <alignment horizontal="center" vertical="center"/>
    </xf>
    <xf numFmtId="0" fontId="5" fillId="0" borderId="0" xfId="0" applyFont="1"/>
    <xf numFmtId="0" fontId="4" fillId="8" borderId="0" xfId="11" applyFont="1" applyFill="1"/>
    <xf numFmtId="0" fontId="5" fillId="8" borderId="0" xfId="0" applyFont="1" applyFill="1"/>
    <xf numFmtId="0" fontId="17" fillId="8" borderId="0" xfId="16" applyFill="1"/>
    <xf numFmtId="0" fontId="4" fillId="4" borderId="3" xfId="8" applyAlignment="1">
      <alignment horizontal="right"/>
    </xf>
    <xf numFmtId="43" fontId="4" fillId="8" borderId="0" xfId="11" applyNumberFormat="1" applyFont="1" applyFill="1"/>
    <xf numFmtId="0" fontId="7" fillId="7" borderId="3" xfId="14" applyBorder="1">
      <alignment horizontal="centerContinuous" vertical="center" wrapText="1"/>
    </xf>
    <xf numFmtId="0" fontId="5" fillId="8" borderId="14" xfId="0" applyFont="1" applyFill="1" applyBorder="1"/>
    <xf numFmtId="167" fontId="1" fillId="2" borderId="13" xfId="23" applyNumberFormat="1" applyBorder="1" applyAlignment="1">
      <protection locked="0"/>
    </xf>
    <xf numFmtId="167" fontId="1" fillId="2" borderId="1" xfId="23" applyNumberFormat="1" applyAlignment="1">
      <protection locked="0"/>
    </xf>
    <xf numFmtId="0" fontId="5" fillId="8" borderId="16" xfId="0" applyFont="1" applyFill="1" applyBorder="1"/>
    <xf numFmtId="0" fontId="5" fillId="8" borderId="11" xfId="0" applyFont="1" applyFill="1" applyBorder="1"/>
    <xf numFmtId="0" fontId="0" fillId="0" borderId="0" xfId="0"/>
    <xf numFmtId="0" fontId="4" fillId="8" borderId="0" xfId="11" applyFill="1"/>
    <xf numFmtId="0" fontId="0" fillId="0" borderId="0" xfId="0"/>
    <xf numFmtId="0" fontId="0" fillId="8" borderId="0" xfId="0" applyFill="1"/>
    <xf numFmtId="0" fontId="7" fillId="7" borderId="3" xfId="14">
      <alignment horizontal="centerContinuous" vertical="center" wrapText="1"/>
    </xf>
    <xf numFmtId="0" fontId="4" fillId="8" borderId="0" xfId="11" applyFill="1"/>
    <xf numFmtId="0" fontId="22" fillId="6" borderId="3" xfId="21" applyFont="1" applyFill="1" applyBorder="1" applyAlignment="1">
      <alignment horizontal="center" vertical="center"/>
    </xf>
    <xf numFmtId="0" fontId="7" fillId="7" borderId="3" xfId="14" applyAlignment="1">
      <alignment horizontal="left" vertical="center" wrapText="1"/>
    </xf>
    <xf numFmtId="0" fontId="12" fillId="8" borderId="0" xfId="18" applyFont="1" applyFill="1"/>
    <xf numFmtId="0" fontId="4" fillId="8" borderId="0" xfId="11" applyFill="1" applyAlignment="1">
      <alignment horizontal="center"/>
    </xf>
    <xf numFmtId="167" fontId="4" fillId="4" borderId="3" xfId="8" applyNumberFormat="1"/>
    <xf numFmtId="0" fontId="26" fillId="8" borderId="0" xfId="0" applyFont="1" applyFill="1" applyAlignment="1">
      <alignment horizontal="left"/>
    </xf>
    <xf numFmtId="0" fontId="5" fillId="1" borderId="3" xfId="12" applyBorder="1"/>
    <xf numFmtId="0" fontId="4" fillId="8" borderId="0" xfId="11" applyFont="1" applyFill="1"/>
    <xf numFmtId="0" fontId="5" fillId="8" borderId="0" xfId="0" applyFont="1" applyFill="1"/>
    <xf numFmtId="0" fontId="17" fillId="8" borderId="0" xfId="16" applyFill="1"/>
    <xf numFmtId="167" fontId="6" fillId="6" borderId="5" xfId="13" applyNumberFormat="1"/>
    <xf numFmtId="0" fontId="4" fillId="6" borderId="12" xfId="15" applyFont="1" applyBorder="1" applyAlignment="1">
      <alignment horizontal="center"/>
    </xf>
    <xf numFmtId="167" fontId="6" fillId="6" borderId="5" xfId="13" applyNumberFormat="1" applyAlignment="1"/>
    <xf numFmtId="0" fontId="7" fillId="7" borderId="9" xfId="14" applyBorder="1" applyAlignment="1">
      <alignment vertical="center" wrapText="1"/>
    </xf>
    <xf numFmtId="0" fontId="5" fillId="8" borderId="9" xfId="0" applyFont="1" applyFill="1" applyBorder="1" applyAlignment="1"/>
    <xf numFmtId="0" fontId="4" fillId="4" borderId="9" xfId="8" applyBorder="1" applyAlignment="1"/>
    <xf numFmtId="0" fontId="4" fillId="6" borderId="9" xfId="15" applyFont="1" applyBorder="1" applyAlignment="1"/>
    <xf numFmtId="0" fontId="1" fillId="2" borderId="1" xfId="23" applyAlignment="1">
      <alignment horizontal="center"/>
      <protection locked="0"/>
    </xf>
    <xf numFmtId="0" fontId="1" fillId="2" borderId="1" xfId="23" applyAlignment="1">
      <alignment horizontal="left"/>
      <protection locked="0"/>
    </xf>
    <xf numFmtId="167" fontId="6" fillId="6" borderId="5" xfId="13" applyNumberFormat="1" applyAlignment="1">
      <alignment horizontal="left"/>
    </xf>
    <xf numFmtId="0" fontId="0" fillId="0" borderId="0" xfId="0"/>
    <xf numFmtId="0" fontId="4" fillId="8" borderId="0" xfId="11" applyFill="1" applyAlignment="1">
      <alignment vertical="center"/>
    </xf>
    <xf numFmtId="0" fontId="0" fillId="0" borderId="0" xfId="0" applyAlignment="1">
      <alignment vertical="center"/>
    </xf>
    <xf numFmtId="0" fontId="7" fillId="7" borderId="14" xfId="14" applyBorder="1" applyAlignment="1">
      <alignment horizontal="center" vertical="center" wrapText="1"/>
    </xf>
    <xf numFmtId="0" fontId="7" fillId="7" borderId="3" xfId="14" applyAlignment="1">
      <alignment horizontal="center" vertical="center" wrapText="1"/>
    </xf>
    <xf numFmtId="0" fontId="7" fillId="7" borderId="14" xfId="14" applyBorder="1" applyAlignment="1">
      <alignment horizontal="center" vertical="center" wrapText="1"/>
    </xf>
    <xf numFmtId="0" fontId="5" fillId="8" borderId="16" xfId="0" applyFont="1" applyFill="1" applyBorder="1" applyAlignment="1">
      <alignment vertical="top"/>
    </xf>
    <xf numFmtId="0" fontId="5" fillId="8" borderId="11" xfId="0" applyFont="1" applyFill="1" applyBorder="1" applyAlignment="1">
      <alignment vertical="top"/>
    </xf>
    <xf numFmtId="43" fontId="1" fillId="5" borderId="3" xfId="10" applyNumberFormat="1"/>
    <xf numFmtId="167" fontId="4" fillId="0" borderId="3" xfId="6" applyNumberFormat="1" applyAlignment="1"/>
    <xf numFmtId="43" fontId="0" fillId="19" borderId="3" xfId="27" applyFont="1" applyFill="1" applyBorder="1"/>
    <xf numFmtId="167" fontId="4" fillId="20" borderId="3" xfId="8" applyNumberFormat="1" applyFill="1"/>
    <xf numFmtId="167" fontId="6" fillId="21" borderId="5" xfId="13" applyNumberFormat="1" applyFill="1" applyAlignment="1">
      <alignment horizontal="left"/>
    </xf>
    <xf numFmtId="10" fontId="1" fillId="0" borderId="1" xfId="23" applyNumberFormat="1" applyFill="1" applyAlignment="1">
      <alignment horizontal="center"/>
      <protection locked="0"/>
    </xf>
    <xf numFmtId="0" fontId="4" fillId="13" borderId="3" xfId="11" applyFill="1" applyBorder="1"/>
    <xf numFmtId="9" fontId="4" fillId="13" borderId="3" xfId="11" applyNumberFormat="1" applyFill="1" applyBorder="1"/>
    <xf numFmtId="169" fontId="1" fillId="2" borderId="1" xfId="23" applyNumberFormat="1" applyAlignment="1">
      <protection locked="0"/>
    </xf>
    <xf numFmtId="170" fontId="1" fillId="2" borderId="1" xfId="23" applyNumberFormat="1" applyAlignment="1">
      <protection locked="0"/>
    </xf>
    <xf numFmtId="167" fontId="4" fillId="22" borderId="3" xfId="6" applyNumberFormat="1" applyFill="1"/>
    <xf numFmtId="167" fontId="4" fillId="23" borderId="3" xfId="6" applyNumberFormat="1" applyFill="1"/>
    <xf numFmtId="3" fontId="4" fillId="13" borderId="3" xfId="11" applyNumberFormat="1" applyFill="1" applyBorder="1" applyAlignment="1">
      <alignment wrapText="1"/>
    </xf>
    <xf numFmtId="0" fontId="23" fillId="8" borderId="0" xfId="0" applyFont="1" applyFill="1" applyAlignment="1"/>
    <xf numFmtId="0" fontId="31" fillId="0" borderId="0" xfId="28" applyFont="1"/>
    <xf numFmtId="0" fontId="31" fillId="0" borderId="0" xfId="28" applyFont="1" applyAlignment="1">
      <alignment horizontal="left" indent="1"/>
    </xf>
    <xf numFmtId="0" fontId="31" fillId="0" borderId="0" xfId="28" applyFont="1" applyAlignment="1">
      <alignment horizontal="left" vertical="center" indent="1"/>
    </xf>
    <xf numFmtId="0" fontId="7" fillId="7" borderId="3" xfId="14" applyAlignment="1">
      <alignment horizontal="left" vertical="center" wrapText="1" indent="1"/>
    </xf>
    <xf numFmtId="0" fontId="7" fillId="7" borderId="3" xfId="14" applyAlignment="1">
      <alignment horizontal="right" vertical="center" wrapText="1" indent="1"/>
    </xf>
    <xf numFmtId="0" fontId="1" fillId="2" borderId="1" xfId="23" applyAlignment="1">
      <alignment horizontal="left" indent="1"/>
      <protection locked="0"/>
    </xf>
    <xf numFmtId="164" fontId="1" fillId="2" borderId="1" xfId="23" applyNumberFormat="1" applyAlignment="1">
      <protection locked="0"/>
    </xf>
    <xf numFmtId="41" fontId="31" fillId="0" borderId="4" xfId="29" applyNumberFormat="1" applyFont="1" applyBorder="1" applyAlignment="1">
      <alignment horizontal="left" indent="1"/>
    </xf>
    <xf numFmtId="0" fontId="31" fillId="0" borderId="4" xfId="29" applyFont="1" applyBorder="1" applyAlignment="1">
      <alignment horizontal="left" indent="1"/>
    </xf>
    <xf numFmtId="0" fontId="31" fillId="0" borderId="0" xfId="29" applyFont="1" applyAlignment="1">
      <alignment horizontal="left" indent="1"/>
    </xf>
    <xf numFmtId="41" fontId="31" fillId="0" borderId="0" xfId="29" applyNumberFormat="1" applyFont="1"/>
    <xf numFmtId="43" fontId="31" fillId="0" borderId="0" xfId="28" applyNumberFormat="1" applyFont="1"/>
    <xf numFmtId="167" fontId="31" fillId="0" borderId="0" xfId="28" applyNumberFormat="1" applyFont="1"/>
    <xf numFmtId="0" fontId="19" fillId="12" borderId="3" xfId="0" applyFont="1" applyFill="1" applyBorder="1" applyAlignment="1">
      <alignment horizontal="center"/>
    </xf>
    <xf numFmtId="0" fontId="23" fillId="8" borderId="3" xfId="21" applyFont="1" applyFill="1" applyBorder="1" applyAlignment="1">
      <alignment horizontal="center"/>
    </xf>
    <xf numFmtId="0" fontId="19" fillId="13" borderId="3" xfId="0" applyFont="1" applyFill="1" applyBorder="1" applyAlignment="1">
      <alignment horizontal="center"/>
    </xf>
    <xf numFmtId="0" fontId="20" fillId="14" borderId="0" xfId="0" applyFont="1" applyFill="1" applyAlignment="1">
      <alignment horizontal="center"/>
    </xf>
    <xf numFmtId="0" fontId="19" fillId="11" borderId="3" xfId="0" applyFont="1" applyFill="1" applyBorder="1" applyAlignment="1">
      <alignment horizontal="center"/>
    </xf>
    <xf numFmtId="0" fontId="23" fillId="8" borderId="0" xfId="0" applyFont="1" applyFill="1" applyAlignment="1">
      <alignment horizontal="center"/>
    </xf>
    <xf numFmtId="0" fontId="19" fillId="15" borderId="3" xfId="0" applyFont="1" applyFill="1" applyBorder="1" applyAlignment="1">
      <alignment horizontal="center"/>
    </xf>
    <xf numFmtId="0" fontId="23" fillId="8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3" fillId="8" borderId="14" xfId="0" applyFont="1" applyFill="1" applyBorder="1" applyAlignment="1">
      <alignment horizontal="center"/>
    </xf>
    <xf numFmtId="0" fontId="23" fillId="8" borderId="4" xfId="0" applyFont="1" applyFill="1" applyBorder="1" applyAlignment="1">
      <alignment horizontal="center"/>
    </xf>
    <xf numFmtId="0" fontId="7" fillId="7" borderId="3" xfId="14" applyBorder="1" applyAlignment="1">
      <alignment horizontal="center" vertical="center" wrapText="1"/>
    </xf>
    <xf numFmtId="0" fontId="1" fillId="2" borderId="17" xfId="23" applyBorder="1" applyAlignment="1">
      <alignment horizontal="left" indent="1"/>
      <protection locked="0"/>
    </xf>
    <xf numFmtId="0" fontId="1" fillId="2" borderId="13" xfId="23" applyBorder="1" applyAlignment="1">
      <alignment horizontal="left" indent="1"/>
      <protection locked="0"/>
    </xf>
    <xf numFmtId="0" fontId="5" fillId="8" borderId="10" xfId="0" applyFont="1" applyFill="1" applyBorder="1" applyAlignment="1">
      <alignment horizontal="left" vertical="top" wrapText="1"/>
    </xf>
    <xf numFmtId="0" fontId="5" fillId="8" borderId="16" xfId="0" applyFont="1" applyFill="1" applyBorder="1" applyAlignment="1">
      <alignment horizontal="left" vertical="top" wrapText="1"/>
    </xf>
    <xf numFmtId="0" fontId="7" fillId="7" borderId="9" xfId="14" applyBorder="1" applyAlignment="1">
      <alignment horizontal="center" vertical="center" wrapText="1"/>
    </xf>
    <xf numFmtId="0" fontId="7" fillId="7" borderId="15" xfId="14" applyBorder="1" applyAlignment="1">
      <alignment horizontal="center" vertical="center" wrapText="1"/>
    </xf>
    <xf numFmtId="0" fontId="7" fillId="7" borderId="14" xfId="14" applyBorder="1" applyAlignment="1">
      <alignment horizontal="center" vertical="center" wrapText="1"/>
    </xf>
    <xf numFmtId="0" fontId="7" fillId="7" borderId="10" xfId="14" applyBorder="1" applyAlignment="1">
      <alignment horizontal="center" vertical="center" wrapText="1"/>
    </xf>
    <xf numFmtId="0" fontId="7" fillId="7" borderId="11" xfId="14" applyBorder="1" applyAlignment="1">
      <alignment horizontal="center" vertical="center" wrapText="1"/>
    </xf>
    <xf numFmtId="166" fontId="4" fillId="22" borderId="0" xfId="19" applyFont="1" applyFill="1"/>
    <xf numFmtId="166" fontId="4" fillId="23" borderId="0" xfId="19" applyFont="1" applyFill="1"/>
    <xf numFmtId="168" fontId="1" fillId="22" borderId="1" xfId="23" applyNumberFormat="1" applyFill="1" applyAlignment="1">
      <alignment horizontal="center"/>
      <protection locked="0"/>
    </xf>
  </cellXfs>
  <cellStyles count="32">
    <cellStyle name="Base_Input" xfId="15" xr:uid="{00000000-0005-0000-0000-000000000000}"/>
    <cellStyle name="Check_Cell" xfId="10" xr:uid="{00000000-0005-0000-0000-000001000000}"/>
    <cellStyle name="Comma" xfId="27" builtinId="3"/>
    <cellStyle name="Comma [0] 2" xfId="3" xr:uid="{00000000-0005-0000-0000-000003000000}"/>
    <cellStyle name="Currency 3" xfId="30" xr:uid="{00000000-0005-0000-0000-000004000000}"/>
    <cellStyle name="Empty_Cell" xfId="12" xr:uid="{00000000-0005-0000-0000-000005000000}"/>
    <cellStyle name="Explanatory Text" xfId="1" builtinId="53" customBuiltin="1"/>
    <cellStyle name="Flag" xfId="4" xr:uid="{00000000-0005-0000-0000-000007000000}"/>
    <cellStyle name="Header1" xfId="19" xr:uid="{00000000-0005-0000-0000-000008000000}"/>
    <cellStyle name="Header1A" xfId="20" xr:uid="{00000000-0005-0000-0000-000009000000}"/>
    <cellStyle name="Header2" xfId="17" xr:uid="{00000000-0005-0000-0000-00000A000000}"/>
    <cellStyle name="Header3" xfId="5" xr:uid="{00000000-0005-0000-0000-00000B000000}"/>
    <cellStyle name="Header4" xfId="18" xr:uid="{00000000-0005-0000-0000-00000C000000}"/>
    <cellStyle name="Hyperlink" xfId="21" builtinId="8"/>
    <cellStyle name="Insheet" xfId="6" xr:uid="{00000000-0005-0000-0000-00000E000000}"/>
    <cellStyle name="K_BannerGrp1" xfId="25" xr:uid="{00000000-0005-0000-0000-00000F000000}"/>
    <cellStyle name="Line_SubTotal" xfId="7" xr:uid="{00000000-0005-0000-0000-000010000000}"/>
    <cellStyle name="Line_Summary" xfId="8" xr:uid="{00000000-0005-0000-0000-000011000000}"/>
    <cellStyle name="Line_Total" xfId="9" xr:uid="{00000000-0005-0000-0000-000012000000}"/>
    <cellStyle name="Normal" xfId="0" builtinId="0" customBuiltin="1"/>
    <cellStyle name="Normal 10" xfId="11" xr:uid="{00000000-0005-0000-0000-000014000000}"/>
    <cellStyle name="Normal 119" xfId="24" xr:uid="{00000000-0005-0000-0000-000015000000}"/>
    <cellStyle name="Normal 15 2" xfId="26" xr:uid="{00000000-0005-0000-0000-000016000000}"/>
    <cellStyle name="Normal 2" xfId="29" xr:uid="{00000000-0005-0000-0000-000017000000}"/>
    <cellStyle name="Normal 3" xfId="28" xr:uid="{00000000-0005-0000-0000-000018000000}"/>
    <cellStyle name="Offsheet" xfId="13" xr:uid="{00000000-0005-0000-0000-000019000000}"/>
    <cellStyle name="Percent 3" xfId="31" xr:uid="{00000000-0005-0000-0000-00001A000000}"/>
    <cellStyle name="Table_Heading" xfId="14" xr:uid="{00000000-0005-0000-0000-00001B000000}"/>
    <cellStyle name="Unit" xfId="16" xr:uid="{00000000-0005-0000-0000-00001C000000}"/>
    <cellStyle name="User_Input" xfId="2" xr:uid="{00000000-0005-0000-0000-00001D000000}"/>
    <cellStyle name="User_Input_Actual" xfId="23" xr:uid="{00000000-0005-0000-0000-00001E000000}"/>
    <cellStyle name="User_Input_Forecast" xfId="22" xr:uid="{00000000-0005-0000-0000-00001F000000}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colors>
    <mruColors>
      <color rgb="FFFF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itt\AppData\Local\Microsoft\Windows\INetCache\Content.Outlook\RD1RFUAI\CPI%20Master%202402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VicEDPR%202021-25\2%20CitiPower\1%20Proposal\Public\4%20RIN%20documents\CP%20RIN001%20-%20Workbook%201%20-%20Reg%20determination%20-%20Jan2020%20-%20Public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VicEDPR%202021-25\3%20Jemena\1%20Proposal\Public\RIN%20response\RIN%20Attachments\JEN%20-%20RIN%205%20-%20Workbook%201%20-%20Regulatory%20determination%20-%20Consolidated%20-%2020200131%20-%20Public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oli\AppData\Local\Microsoft\Windows\INetCache\Content.Outlook\TFCYVM67\CitiPower%20-%20IR022%20-%20Category%20Analysis%20RIN%202019%20-%20Recast%20May2020%20-%20Confidential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VicEDPR%202021-25\3%20Jemena\1%20Proposal\CONFIDENTIAL\RIN%20response%20-%20Confidential\RIN%20Attachments\JEN%20-%20RIN%2010%20-%20Workbook%208%20-%20CA%20historical%20FY%20-%2020200131%20-%20Confidential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VicEDPR%202021-25\3%20Jemena\1%20Proposal\CONFIDENTIAL\RIN%20response%20-%20Confidential\RIN%20Attachments\JEN%20-%20RIN%205%20-%20Workbook%201%20-%20Regulatory%20determination%20-%20Consolidated%20-%2020200131%20-%20Confidential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ER\VicEDPR%202021-25\3%20Jemena\1%20Proposal\Public\RIN%20response\RIN%20Attachments\JEN%20-%20RIN%206%20-%20Workbook%202%20-%20New%20CY%20Historical%20-%20Consolidated%20-%2020200131%20-%20Publ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chnas-evs01\BusData\AER\Capex%20team%202020%20-%20Electricity%20resets\Victoria\Issues%20paper%20expenditure%20summary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"/>
      <sheetName val="QLD"/>
    </sheetNames>
    <sheetDataSet>
      <sheetData sheetId="0">
        <row r="4">
          <cell r="C4" t="str">
            <v>December</v>
          </cell>
          <cell r="D4">
            <v>2019</v>
          </cell>
          <cell r="E4" t="str">
            <v>2019-12-31</v>
          </cell>
        </row>
        <row r="5">
          <cell r="E5" t="str">
            <v>2020-06-30</v>
          </cell>
        </row>
        <row r="6">
          <cell r="C6">
            <v>0.02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3(b) Obligations cont."/>
      <sheetName val="7.4 Shared Assets"/>
      <sheetName val="7.7 TSS-LRMC"/>
      <sheetName val="8.2 Capex"/>
    </sheetNames>
    <sheetDataSet>
      <sheetData sheetId="0" refreshError="1"/>
      <sheetData sheetId="1" refreshError="1"/>
      <sheetData sheetId="2" refreshError="1"/>
      <sheetData sheetId="3">
        <row r="39">
          <cell r="G39" t="str">
            <v>2016-17</v>
          </cell>
        </row>
        <row r="40">
          <cell r="G40" t="str">
            <v>2017-18</v>
          </cell>
        </row>
        <row r="41">
          <cell r="G41" t="str">
            <v>2018-19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4">
          <cell r="G124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 refreshError="1"/>
      <sheetData sheetId="1" refreshError="1"/>
      <sheetData sheetId="2" refreshError="1"/>
      <sheetData sheetId="3" refreshError="1">
        <row r="40">
          <cell r="I40" t="str">
            <v>2022-23</v>
          </cell>
        </row>
        <row r="41">
          <cell r="I41" t="str">
            <v>2023-24</v>
          </cell>
        </row>
        <row r="42">
          <cell r="G42" t="str">
            <v>2019-20</v>
          </cell>
          <cell r="I42" t="str">
            <v>2024-25</v>
          </cell>
        </row>
        <row r="43">
          <cell r="G43" t="str">
            <v>2020-21</v>
          </cell>
          <cell r="I43" t="str">
            <v>2025-26</v>
          </cell>
        </row>
      </sheetData>
      <sheetData sheetId="4" refreshError="1">
        <row r="31">
          <cell r="C31" t="str">
            <v>June 2021</v>
          </cell>
        </row>
        <row r="70">
          <cell r="C70">
            <v>5</v>
          </cell>
        </row>
      </sheetData>
      <sheetData sheetId="5" refreshError="1"/>
      <sheetData sheetId="6" refreshError="1"/>
      <sheetData sheetId="7" refreshError="1">
        <row r="42">
          <cell r="AL42" t="str">
            <v>2021-22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"/>
      <sheetName val="AER only"/>
      <sheetName val="Instructions"/>
      <sheetName val="Contents"/>
      <sheetName val="Business &amp; other details"/>
      <sheetName val="2.1 Expenditure summary"/>
      <sheetName val="2.2 Repex"/>
      <sheetName val="2.3(a) Aug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0(A) Overheads"/>
      <sheetName val="2.11 Labour"/>
      <sheetName val="2.12 Input tables"/>
      <sheetName val="4.1 Public lighting"/>
      <sheetName val="4.2 Metering"/>
      <sheetName val="4.3 Fee-based services"/>
      <sheetName val="4.4 Quoted services"/>
      <sheetName val="5.2 Asset Age Profile"/>
      <sheetName val="5.3 MD - Network level"/>
      <sheetName val="5.4 MD &amp; utilisation-Spatial"/>
      <sheetName val="6.3 Sustained interruptions"/>
      <sheetName val="Amendments"/>
    </sheetNames>
    <sheetDataSet>
      <sheetData sheetId="0">
        <row r="5">
          <cell r="B5" t="str">
            <v>ActewAGL Distribution</v>
          </cell>
        </row>
        <row r="6">
          <cell r="B6" t="str">
            <v>Ausgrid</v>
          </cell>
        </row>
        <row r="7">
          <cell r="B7" t="str">
            <v>AusNet (D)</v>
          </cell>
        </row>
        <row r="8">
          <cell r="B8" t="str">
            <v>AusNet (T)</v>
          </cell>
        </row>
        <row r="9">
          <cell r="B9" t="str">
            <v>CitiPower</v>
          </cell>
        </row>
        <row r="10">
          <cell r="B10" t="str">
            <v>Directlink</v>
          </cell>
        </row>
        <row r="11">
          <cell r="B11" t="str">
            <v>ElectraNet</v>
          </cell>
        </row>
        <row r="12">
          <cell r="B12" t="str">
            <v>Endeavour Energy</v>
          </cell>
        </row>
        <row r="13">
          <cell r="B13" t="str">
            <v>Energex</v>
          </cell>
        </row>
        <row r="14">
          <cell r="B14" t="str">
            <v>Ergon Energy</v>
          </cell>
        </row>
        <row r="15">
          <cell r="B15" t="str">
            <v>Essential Energy</v>
          </cell>
        </row>
        <row r="16">
          <cell r="B16" t="str">
            <v>Jemena Electricity</v>
          </cell>
        </row>
        <row r="17">
          <cell r="B17" t="str">
            <v>Murraylink</v>
          </cell>
        </row>
        <row r="18">
          <cell r="B18" t="str">
            <v>Power and Water</v>
          </cell>
        </row>
        <row r="19">
          <cell r="B19" t="str">
            <v>Powercor Australia</v>
          </cell>
        </row>
        <row r="20">
          <cell r="B20" t="str">
            <v>Powerlink</v>
          </cell>
        </row>
        <row r="21">
          <cell r="B21" t="str">
            <v>SA Power Networks</v>
          </cell>
        </row>
        <row r="22">
          <cell r="B22" t="str">
            <v>TasNetworks (D)</v>
          </cell>
        </row>
        <row r="23">
          <cell r="B23" t="str">
            <v>TasNetworks (T)</v>
          </cell>
        </row>
        <row r="24">
          <cell r="B24" t="str">
            <v>TransGrid</v>
          </cell>
        </row>
        <row r="25">
          <cell r="B25" t="str">
            <v>United Energy</v>
          </cell>
        </row>
      </sheetData>
      <sheetData sheetId="1">
        <row r="11">
          <cell r="B11" t="str">
            <v>ActewAGL Distribution</v>
          </cell>
          <cell r="C11" t="str">
            <v>ActewAGL Distribution</v>
          </cell>
          <cell r="D11">
            <v>76670568688</v>
          </cell>
          <cell r="E11" t="str">
            <v>ACT</v>
          </cell>
          <cell r="F11" t="str">
            <v>Electricity</v>
          </cell>
          <cell r="G11" t="str">
            <v>Distribution</v>
          </cell>
          <cell r="H11" t="str">
            <v>Revenue cap</v>
          </cell>
          <cell r="I11" t="str">
            <v>Financial</v>
          </cell>
          <cell r="J11" t="str">
            <v>June</v>
          </cell>
          <cell r="K11">
            <v>5</v>
          </cell>
          <cell r="L11">
            <v>5</v>
          </cell>
          <cell r="M11">
            <v>5</v>
          </cell>
          <cell r="N11" t="str">
            <v>2014-19 Distribution Determination</v>
          </cell>
          <cell r="O11" t="str">
            <v>40 Bunda Street</v>
          </cell>
          <cell r="Q11" t="str">
            <v>CANBERRA</v>
          </cell>
          <cell r="R11" t="str">
            <v>ACT</v>
          </cell>
          <cell r="S11">
            <v>2600</v>
          </cell>
          <cell r="T11" t="str">
            <v>GPO BOX 366</v>
          </cell>
          <cell r="V11" t="str">
            <v>CANBERRA</v>
          </cell>
          <cell r="W11" t="str">
            <v>ACT</v>
          </cell>
          <cell r="X11">
            <v>2601</v>
          </cell>
          <cell r="AB11" t="str">
            <v>NO</v>
          </cell>
          <cell r="AC11" t="str">
            <v>YES</v>
          </cell>
          <cell r="AD11" t="str">
            <v>YES</v>
          </cell>
          <cell r="AE11" t="str">
            <v>NO</v>
          </cell>
          <cell r="AF11" t="str">
            <v>NO</v>
          </cell>
          <cell r="AH11" t="str">
            <v>CBD</v>
          </cell>
          <cell r="AI11" t="str">
            <v>Urban</v>
          </cell>
          <cell r="AJ11" t="str">
            <v>Short rural</v>
          </cell>
          <cell r="AK11" t="str">
            <v>Long rural</v>
          </cell>
          <cell r="AM11" t="str">
            <v>YES</v>
          </cell>
        </row>
        <row r="12">
          <cell r="B12" t="str">
            <v>ActewAGL Distribution (Tx Assets)</v>
          </cell>
          <cell r="C12" t="str">
            <v>ActewAGL Distribution (Tx Assets)</v>
          </cell>
          <cell r="D12">
            <v>76670568688</v>
          </cell>
          <cell r="E12" t="str">
            <v>ACT</v>
          </cell>
          <cell r="F12" t="str">
            <v>Electricity</v>
          </cell>
          <cell r="G12" t="str">
            <v>Distribution</v>
          </cell>
          <cell r="H12" t="str">
            <v>Revenue cap</v>
          </cell>
          <cell r="I12" t="str">
            <v>Financial</v>
          </cell>
          <cell r="J12" t="str">
            <v>June</v>
          </cell>
          <cell r="K12">
            <v>5</v>
          </cell>
          <cell r="L12">
            <v>5</v>
          </cell>
          <cell r="M12">
            <v>5</v>
          </cell>
          <cell r="N12" t="str">
            <v>distribution determination</v>
          </cell>
          <cell r="O12" t="str">
            <v>40 Bunda Street</v>
          </cell>
          <cell r="Q12" t="str">
            <v>CANBERRA</v>
          </cell>
          <cell r="R12" t="str">
            <v>ACT</v>
          </cell>
          <cell r="S12">
            <v>2600</v>
          </cell>
          <cell r="T12" t="str">
            <v>GPO BOX 366</v>
          </cell>
          <cell r="V12" t="str">
            <v>CANBERRA</v>
          </cell>
          <cell r="W12" t="str">
            <v>ACT</v>
          </cell>
          <cell r="X12">
            <v>2601</v>
          </cell>
          <cell r="AB12" t="str">
            <v>NO</v>
          </cell>
          <cell r="AC12" t="str">
            <v>YES</v>
          </cell>
          <cell r="AD12" t="str">
            <v>YES</v>
          </cell>
          <cell r="AE12" t="str">
            <v>NO</v>
          </cell>
          <cell r="AF12" t="str">
            <v>NO</v>
          </cell>
          <cell r="AH12" t="str">
            <v>CBD</v>
          </cell>
          <cell r="AI12" t="str">
            <v>Urban</v>
          </cell>
          <cell r="AJ12" t="str">
            <v>Short rural</v>
          </cell>
          <cell r="AK12" t="str">
            <v>Long rural</v>
          </cell>
          <cell r="AM12" t="str">
            <v>NO</v>
          </cell>
        </row>
        <row r="13">
          <cell r="B13" t="str">
            <v>ActewAGL Gas</v>
          </cell>
          <cell r="C13" t="str">
            <v>ActewAGL Gas</v>
          </cell>
          <cell r="D13">
            <v>76670568688</v>
          </cell>
          <cell r="E13" t="str">
            <v>ACT</v>
          </cell>
          <cell r="F13" t="str">
            <v>Gas</v>
          </cell>
          <cell r="G13" t="str">
            <v>Distribution</v>
          </cell>
          <cell r="H13" t="str">
            <v>Weighted average price cap</v>
          </cell>
          <cell r="I13" t="str">
            <v>Financial</v>
          </cell>
          <cell r="J13" t="str">
            <v>June</v>
          </cell>
          <cell r="K13">
            <v>5</v>
          </cell>
          <cell r="L13">
            <v>5</v>
          </cell>
          <cell r="M13" t="str">
            <v>x</v>
          </cell>
          <cell r="O13" t="str">
            <v>40 Bunda Street</v>
          </cell>
          <cell r="Q13" t="str">
            <v>CANBERRA</v>
          </cell>
          <cell r="R13" t="str">
            <v>ACT</v>
          </cell>
          <cell r="S13">
            <v>2600</v>
          </cell>
          <cell r="T13" t="str">
            <v>GPO BOX 366</v>
          </cell>
          <cell r="V13" t="str">
            <v>CANBERRA</v>
          </cell>
          <cell r="W13" t="str">
            <v>ACT</v>
          </cell>
          <cell r="X13">
            <v>2601</v>
          </cell>
          <cell r="AB13" t="str">
            <v>NO</v>
          </cell>
          <cell r="AC13" t="str">
            <v>NO</v>
          </cell>
          <cell r="AD13" t="str">
            <v>NO</v>
          </cell>
          <cell r="AE13" t="str">
            <v>NO</v>
          </cell>
          <cell r="AF13" t="str">
            <v>NO</v>
          </cell>
          <cell r="AH13" t="str">
            <v>CBD</v>
          </cell>
          <cell r="AI13" t="str">
            <v>Urban</v>
          </cell>
          <cell r="AJ13" t="str">
            <v>Short rural</v>
          </cell>
          <cell r="AK13" t="str">
            <v>Long rural</v>
          </cell>
          <cell r="AM13" t="str">
            <v>NO</v>
          </cell>
        </row>
        <row r="14">
          <cell r="B14" t="str">
            <v>AEMO</v>
          </cell>
          <cell r="C14" t="str">
            <v>Australian Energy Market Operator Ltd</v>
          </cell>
          <cell r="D14">
            <v>94072010327</v>
          </cell>
          <cell r="E14" t="str">
            <v>Vic</v>
          </cell>
          <cell r="F14" t="str">
            <v>Electricity</v>
          </cell>
          <cell r="G14" t="str">
            <v>Transmission</v>
          </cell>
          <cell r="H14" t="str">
            <v>-</v>
          </cell>
          <cell r="I14" t="str">
            <v>Financial</v>
          </cell>
          <cell r="J14" t="str">
            <v>March</v>
          </cell>
          <cell r="K14">
            <v>5</v>
          </cell>
          <cell r="L14">
            <v>5</v>
          </cell>
          <cell r="M14" t="str">
            <v>x</v>
          </cell>
          <cell r="N14" t="str">
            <v>-</v>
          </cell>
          <cell r="O14" t="str">
            <v>Level 22</v>
          </cell>
          <cell r="P14" t="str">
            <v>530 Collins Street</v>
          </cell>
          <cell r="Q14" t="str">
            <v>MELBOURNE</v>
          </cell>
          <cell r="R14" t="str">
            <v>VIC</v>
          </cell>
          <cell r="S14">
            <v>3000</v>
          </cell>
          <cell r="T14" t="str">
            <v>GPO Box 2008</v>
          </cell>
          <cell r="V14" t="str">
            <v>MELBOURNE</v>
          </cell>
          <cell r="W14" t="str">
            <v>VIC</v>
          </cell>
          <cell r="X14">
            <v>3001</v>
          </cell>
          <cell r="AB14" t="str">
            <v>NO</v>
          </cell>
          <cell r="AC14" t="str">
            <v>NO</v>
          </cell>
          <cell r="AD14" t="str">
            <v>NO</v>
          </cell>
          <cell r="AE14" t="str">
            <v>NO</v>
          </cell>
          <cell r="AF14" t="str">
            <v>NO</v>
          </cell>
          <cell r="AH14" t="str">
            <v>CBD</v>
          </cell>
          <cell r="AI14" t="str">
            <v>Urban</v>
          </cell>
          <cell r="AJ14" t="str">
            <v>Short rural</v>
          </cell>
          <cell r="AK14" t="str">
            <v>Long rural</v>
          </cell>
          <cell r="AM14" t="str">
            <v>NO</v>
          </cell>
        </row>
        <row r="15">
          <cell r="B15" t="str">
            <v>AGN (Albury and Victoria)</v>
          </cell>
          <cell r="C15" t="str">
            <v>Australian Gas Networks Limited (reporting data for Albury and Victoria)</v>
          </cell>
          <cell r="D15">
            <v>19078551685</v>
          </cell>
          <cell r="E15" t="str">
            <v>Vic</v>
          </cell>
          <cell r="F15" t="str">
            <v>Gas</v>
          </cell>
          <cell r="G15" t="str">
            <v>Distribution</v>
          </cell>
          <cell r="H15" t="str">
            <v>Weighted average price cap</v>
          </cell>
          <cell r="I15" t="str">
            <v>Calendar</v>
          </cell>
          <cell r="J15" t="str">
            <v>December</v>
          </cell>
          <cell r="K15">
            <v>5</v>
          </cell>
          <cell r="L15">
            <v>5</v>
          </cell>
          <cell r="M15" t="str">
            <v>x</v>
          </cell>
          <cell r="O15" t="str">
            <v>Level 6</v>
          </cell>
          <cell r="P15" t="str">
            <v>400 King William Street</v>
          </cell>
          <cell r="Q15" t="str">
            <v>ADELAIDE</v>
          </cell>
          <cell r="R15" t="str">
            <v>SA</v>
          </cell>
          <cell r="S15">
            <v>5000</v>
          </cell>
          <cell r="T15" t="str">
            <v>PO Box 6468</v>
          </cell>
          <cell r="U15" t="str">
            <v>Halifax Street</v>
          </cell>
          <cell r="V15" t="str">
            <v>ADELAIDE</v>
          </cell>
          <cell r="W15" t="str">
            <v>SA</v>
          </cell>
          <cell r="X15">
            <v>5000</v>
          </cell>
          <cell r="AB15" t="str">
            <v>NO</v>
          </cell>
          <cell r="AC15" t="str">
            <v>NO</v>
          </cell>
          <cell r="AD15" t="str">
            <v>NO</v>
          </cell>
          <cell r="AE15" t="str">
            <v>NO</v>
          </cell>
          <cell r="AF15" t="str">
            <v>NO</v>
          </cell>
          <cell r="AH15" t="str">
            <v>CBD</v>
          </cell>
          <cell r="AI15" t="str">
            <v>Urban</v>
          </cell>
          <cell r="AJ15" t="str">
            <v>Short rural</v>
          </cell>
          <cell r="AK15" t="str">
            <v>Long rural</v>
          </cell>
          <cell r="AM15" t="str">
            <v>NO</v>
          </cell>
        </row>
        <row r="16">
          <cell r="B16" t="str">
            <v>AGN (Albury)</v>
          </cell>
          <cell r="C16" t="str">
            <v>Australian Gas Networks Limited (reporting data for Albury)</v>
          </cell>
          <cell r="D16">
            <v>19078551685</v>
          </cell>
          <cell r="E16" t="str">
            <v>Vic</v>
          </cell>
          <cell r="F16" t="str">
            <v>Gas</v>
          </cell>
          <cell r="G16" t="str">
            <v>Distribution</v>
          </cell>
          <cell r="H16" t="str">
            <v>Weighted average price cap</v>
          </cell>
          <cell r="I16" t="str">
            <v>Calendar</v>
          </cell>
          <cell r="J16" t="str">
            <v>December</v>
          </cell>
          <cell r="K16">
            <v>5</v>
          </cell>
          <cell r="L16">
            <v>5</v>
          </cell>
          <cell r="M16" t="str">
            <v>x</v>
          </cell>
          <cell r="O16" t="str">
            <v>Level 6</v>
          </cell>
          <cell r="P16" t="str">
            <v>400 King William Street</v>
          </cell>
          <cell r="Q16" t="str">
            <v>ADELAIDE</v>
          </cell>
          <cell r="R16" t="str">
            <v>SA</v>
          </cell>
          <cell r="S16">
            <v>5000</v>
          </cell>
          <cell r="T16" t="str">
            <v>PO Box 6468</v>
          </cell>
          <cell r="U16" t="str">
            <v>Halifax Street</v>
          </cell>
          <cell r="V16" t="str">
            <v>ADELAIDE</v>
          </cell>
          <cell r="W16" t="str">
            <v>SA</v>
          </cell>
          <cell r="X16">
            <v>5000</v>
          </cell>
          <cell r="AB16" t="str">
            <v>NO</v>
          </cell>
          <cell r="AC16" t="str">
            <v>NO</v>
          </cell>
          <cell r="AD16" t="str">
            <v>NO</v>
          </cell>
          <cell r="AE16" t="str">
            <v>NO</v>
          </cell>
          <cell r="AF16" t="str">
            <v>NO</v>
          </cell>
          <cell r="AH16" t="str">
            <v>CBD</v>
          </cell>
          <cell r="AI16" t="str">
            <v>Urban</v>
          </cell>
          <cell r="AJ16" t="str">
            <v>Short rural</v>
          </cell>
          <cell r="AK16" t="str">
            <v>Long rural</v>
          </cell>
          <cell r="AM16" t="str">
            <v>NO</v>
          </cell>
        </row>
        <row r="17">
          <cell r="B17" t="str">
            <v>AGN (SA)</v>
          </cell>
          <cell r="C17" t="str">
            <v>Australian Gas Networks Limited (reporting data for SA)</v>
          </cell>
          <cell r="D17">
            <v>19078551685</v>
          </cell>
          <cell r="E17" t="str">
            <v>SA</v>
          </cell>
          <cell r="F17" t="str">
            <v>Gas</v>
          </cell>
          <cell r="G17" t="str">
            <v>Distribution</v>
          </cell>
          <cell r="H17" t="str">
            <v>Weighted average price cap</v>
          </cell>
          <cell r="I17" t="str">
            <v>Financial</v>
          </cell>
          <cell r="J17" t="str">
            <v>June</v>
          </cell>
          <cell r="K17">
            <v>5</v>
          </cell>
          <cell r="L17">
            <v>5</v>
          </cell>
          <cell r="M17">
            <v>5</v>
          </cell>
          <cell r="N17" t="str">
            <v>distribution determination</v>
          </cell>
          <cell r="O17" t="str">
            <v>Level 6</v>
          </cell>
          <cell r="P17" t="str">
            <v>400 King William Street</v>
          </cell>
          <cell r="Q17" t="str">
            <v>ADELAIDE</v>
          </cell>
          <cell r="R17" t="str">
            <v>SA</v>
          </cell>
          <cell r="S17">
            <v>5000</v>
          </cell>
          <cell r="T17" t="str">
            <v>PO Box 6468</v>
          </cell>
          <cell r="U17" t="str">
            <v>Halifax Street</v>
          </cell>
          <cell r="V17" t="str">
            <v>ADELAIDE</v>
          </cell>
          <cell r="W17" t="str">
            <v>SA</v>
          </cell>
          <cell r="X17">
            <v>5000</v>
          </cell>
          <cell r="AB17" t="str">
            <v>NO</v>
          </cell>
          <cell r="AC17" t="str">
            <v>NO</v>
          </cell>
          <cell r="AD17" t="str">
            <v>NO</v>
          </cell>
          <cell r="AE17" t="str">
            <v>NO</v>
          </cell>
          <cell r="AF17" t="str">
            <v>NO</v>
          </cell>
          <cell r="AH17" t="str">
            <v>CBD</v>
          </cell>
          <cell r="AI17" t="str">
            <v>Urban</v>
          </cell>
          <cell r="AJ17" t="str">
            <v>Short rural</v>
          </cell>
          <cell r="AK17" t="str">
            <v>Long rural</v>
          </cell>
          <cell r="AM17" t="str">
            <v>NO</v>
          </cell>
        </row>
        <row r="18">
          <cell r="B18" t="str">
            <v>AGN (Victoria)</v>
          </cell>
          <cell r="C18" t="str">
            <v>Australian Gas Networks Limited (reporting data for Victoria)</v>
          </cell>
          <cell r="D18">
            <v>19078551685</v>
          </cell>
          <cell r="E18" t="str">
            <v>Vic</v>
          </cell>
          <cell r="F18" t="str">
            <v>Gas</v>
          </cell>
          <cell r="G18" t="str">
            <v>Distribution</v>
          </cell>
          <cell r="H18" t="str">
            <v>Weighted average price cap</v>
          </cell>
          <cell r="I18" t="str">
            <v>Calendar</v>
          </cell>
          <cell r="J18" t="str">
            <v>December</v>
          </cell>
          <cell r="K18">
            <v>5</v>
          </cell>
          <cell r="L18">
            <v>5</v>
          </cell>
          <cell r="M18" t="str">
            <v>x</v>
          </cell>
          <cell r="O18" t="str">
            <v>Level 6</v>
          </cell>
          <cell r="P18" t="str">
            <v>400 King William Street</v>
          </cell>
          <cell r="Q18" t="str">
            <v>ADELAIDE</v>
          </cell>
          <cell r="R18" t="str">
            <v>SA</v>
          </cell>
          <cell r="S18">
            <v>5000</v>
          </cell>
          <cell r="T18" t="str">
            <v>PO Box 6468</v>
          </cell>
          <cell r="U18" t="str">
            <v>Halifax Street</v>
          </cell>
          <cell r="V18" t="str">
            <v>ADELAIDE</v>
          </cell>
          <cell r="W18" t="str">
            <v>SA</v>
          </cell>
          <cell r="X18">
            <v>5000</v>
          </cell>
          <cell r="AB18" t="str">
            <v>NO</v>
          </cell>
          <cell r="AC18" t="str">
            <v>NO</v>
          </cell>
          <cell r="AD18" t="str">
            <v>NO</v>
          </cell>
          <cell r="AE18" t="str">
            <v>NO</v>
          </cell>
          <cell r="AF18" t="str">
            <v>NO</v>
          </cell>
          <cell r="AH18" t="str">
            <v>CBD</v>
          </cell>
          <cell r="AI18" t="str">
            <v>Urban</v>
          </cell>
          <cell r="AJ18" t="str">
            <v>Short rural</v>
          </cell>
          <cell r="AK18" t="str">
            <v>Long rural</v>
          </cell>
          <cell r="AM18" t="str">
            <v>NO</v>
          </cell>
        </row>
        <row r="19">
          <cell r="B19" t="str">
            <v>Amadeus</v>
          </cell>
          <cell r="C19" t="str">
            <v>APT Pipelines (NT) Pty Ltd</v>
          </cell>
          <cell r="D19">
            <v>39009737393</v>
          </cell>
          <cell r="E19" t="str">
            <v>NT</v>
          </cell>
          <cell r="F19" t="str">
            <v>Gas</v>
          </cell>
          <cell r="G19" t="str">
            <v>Transmission</v>
          </cell>
          <cell r="H19" t="str">
            <v>Weighted average price cap</v>
          </cell>
          <cell r="I19" t="str">
            <v>Financial</v>
          </cell>
          <cell r="J19" t="str">
            <v>June</v>
          </cell>
          <cell r="K19">
            <v>5</v>
          </cell>
          <cell r="L19">
            <v>5</v>
          </cell>
          <cell r="M19" t="str">
            <v>x</v>
          </cell>
          <cell r="N19" t="str">
            <v>n/a</v>
          </cell>
          <cell r="O19" t="str">
            <v>Level 19, HSBC Building</v>
          </cell>
          <cell r="P19" t="str">
            <v>580 George Street</v>
          </cell>
          <cell r="Q19" t="str">
            <v>SYDNEY</v>
          </cell>
          <cell r="R19" t="str">
            <v>NSW</v>
          </cell>
          <cell r="S19">
            <v>2000</v>
          </cell>
          <cell r="T19" t="str">
            <v>Level 19, HSBC Building</v>
          </cell>
          <cell r="U19" t="str">
            <v>580 George Street</v>
          </cell>
          <cell r="V19" t="str">
            <v>SYDNEY</v>
          </cell>
          <cell r="W19" t="str">
            <v>NSW</v>
          </cell>
          <cell r="X19">
            <v>2000</v>
          </cell>
          <cell r="AB19" t="str">
            <v>NO</v>
          </cell>
          <cell r="AC19" t="str">
            <v>NO</v>
          </cell>
          <cell r="AD19" t="str">
            <v>NO</v>
          </cell>
          <cell r="AE19" t="str">
            <v>NO</v>
          </cell>
          <cell r="AF19" t="str">
            <v>NO</v>
          </cell>
          <cell r="AH19" t="str">
            <v>CBD</v>
          </cell>
          <cell r="AI19" t="str">
            <v>Urban</v>
          </cell>
          <cell r="AJ19" t="str">
            <v>Short rural</v>
          </cell>
          <cell r="AK19" t="str">
            <v>Long rural</v>
          </cell>
          <cell r="AM19" t="str">
            <v>NO</v>
          </cell>
        </row>
        <row r="20">
          <cell r="B20" t="str">
            <v>APA GasNet</v>
          </cell>
          <cell r="C20" t="str">
            <v>APA GasNet Australia (Operations) Pty Ltd</v>
          </cell>
          <cell r="D20" t="str">
            <v>065083009</v>
          </cell>
          <cell r="E20" t="str">
            <v>Vic</v>
          </cell>
          <cell r="F20" t="str">
            <v>Gas</v>
          </cell>
          <cell r="G20" t="str">
            <v>Transmission</v>
          </cell>
          <cell r="H20" t="str">
            <v>Weighted average price cap</v>
          </cell>
          <cell r="I20" t="str">
            <v>Calendar</v>
          </cell>
          <cell r="J20" t="str">
            <v>December</v>
          </cell>
          <cell r="K20">
            <v>5</v>
          </cell>
          <cell r="L20">
            <v>5</v>
          </cell>
          <cell r="M20" t="str">
            <v>x</v>
          </cell>
          <cell r="O20" t="str">
            <v>Level 19, HSBC Building</v>
          </cell>
          <cell r="P20" t="str">
            <v>580 George Street</v>
          </cell>
          <cell r="Q20" t="str">
            <v>SYDNEY</v>
          </cell>
          <cell r="R20" t="str">
            <v>NSW</v>
          </cell>
          <cell r="S20">
            <v>2000</v>
          </cell>
          <cell r="T20" t="str">
            <v>PO Box R41</v>
          </cell>
          <cell r="V20" t="str">
            <v>ROYAL EXCHANGE</v>
          </cell>
          <cell r="W20" t="str">
            <v>NSW</v>
          </cell>
          <cell r="X20">
            <v>1225</v>
          </cell>
          <cell r="AB20" t="str">
            <v>NO</v>
          </cell>
          <cell r="AC20" t="str">
            <v>NO</v>
          </cell>
          <cell r="AD20" t="str">
            <v>NO</v>
          </cell>
          <cell r="AE20" t="str">
            <v>NO</v>
          </cell>
          <cell r="AF20" t="str">
            <v>NO</v>
          </cell>
          <cell r="AH20" t="str">
            <v>CBD</v>
          </cell>
          <cell r="AI20" t="str">
            <v>Urban</v>
          </cell>
          <cell r="AJ20" t="str">
            <v>Short rural</v>
          </cell>
          <cell r="AK20" t="str">
            <v>Long rural</v>
          </cell>
          <cell r="AM20" t="str">
            <v>NO</v>
          </cell>
        </row>
        <row r="21">
          <cell r="B21" t="str">
            <v>Ausgrid</v>
          </cell>
          <cell r="C21" t="str">
            <v>Ausgrid</v>
          </cell>
          <cell r="D21">
            <v>78508211731</v>
          </cell>
          <cell r="E21" t="str">
            <v>NSW</v>
          </cell>
          <cell r="F21" t="str">
            <v>Electricity</v>
          </cell>
          <cell r="G21" t="str">
            <v>Distribution</v>
          </cell>
          <cell r="H21" t="str">
            <v>Revenue cap</v>
          </cell>
          <cell r="I21" t="str">
            <v>Financial</v>
          </cell>
          <cell r="J21" t="str">
            <v>June</v>
          </cell>
          <cell r="K21">
            <v>5</v>
          </cell>
          <cell r="L21">
            <v>5</v>
          </cell>
          <cell r="M21">
            <v>5</v>
          </cell>
          <cell r="N21" t="str">
            <v>2014-19 Distribution Determination</v>
          </cell>
          <cell r="O21" t="str">
            <v>570 George St</v>
          </cell>
          <cell r="Q21" t="str">
            <v>SYDNEY</v>
          </cell>
          <cell r="R21" t="str">
            <v>NSW</v>
          </cell>
          <cell r="S21">
            <v>2000</v>
          </cell>
          <cell r="T21" t="str">
            <v>GPO Box 4009</v>
          </cell>
          <cell r="V21" t="str">
            <v>SYDNEY</v>
          </cell>
          <cell r="W21" t="str">
            <v>NSW</v>
          </cell>
          <cell r="X21">
            <v>2001</v>
          </cell>
          <cell r="AB21" t="str">
            <v>YES</v>
          </cell>
          <cell r="AC21" t="str">
            <v>YES</v>
          </cell>
          <cell r="AD21" t="str">
            <v>YES</v>
          </cell>
          <cell r="AE21" t="str">
            <v>YES</v>
          </cell>
          <cell r="AF21" t="str">
            <v>NO</v>
          </cell>
          <cell r="AH21" t="str">
            <v>CBD</v>
          </cell>
          <cell r="AI21" t="str">
            <v>Urban</v>
          </cell>
          <cell r="AJ21" t="str">
            <v>Short rural</v>
          </cell>
          <cell r="AK21" t="str">
            <v>Long rural</v>
          </cell>
          <cell r="AM21" t="str">
            <v>YES</v>
          </cell>
        </row>
        <row r="22">
          <cell r="B22" t="str">
            <v>Ausgrid (Tx Assets)</v>
          </cell>
          <cell r="C22" t="str">
            <v>Ausgrid (Tx Assets)</v>
          </cell>
          <cell r="D22">
            <v>67505337385</v>
          </cell>
          <cell r="E22" t="str">
            <v>NSW</v>
          </cell>
          <cell r="F22" t="str">
            <v>Electricity</v>
          </cell>
          <cell r="G22" t="str">
            <v>Distribution</v>
          </cell>
          <cell r="H22" t="str">
            <v>Revenue cap</v>
          </cell>
          <cell r="I22" t="str">
            <v>Financial</v>
          </cell>
          <cell r="J22" t="str">
            <v>June</v>
          </cell>
          <cell r="K22">
            <v>5</v>
          </cell>
          <cell r="L22">
            <v>5</v>
          </cell>
          <cell r="M22">
            <v>5</v>
          </cell>
          <cell r="N22" t="str">
            <v>distribution determination</v>
          </cell>
          <cell r="O22" t="str">
            <v>570 George St</v>
          </cell>
          <cell r="Q22" t="str">
            <v>SYDNEY</v>
          </cell>
          <cell r="R22" t="str">
            <v>NSW</v>
          </cell>
          <cell r="S22">
            <v>2000</v>
          </cell>
          <cell r="T22" t="str">
            <v>GPO Box 4009</v>
          </cell>
          <cell r="V22" t="str">
            <v>SYDNEY</v>
          </cell>
          <cell r="W22" t="str">
            <v>NSW</v>
          </cell>
          <cell r="X22">
            <v>2001</v>
          </cell>
          <cell r="AB22" t="str">
            <v>YES</v>
          </cell>
          <cell r="AC22" t="str">
            <v>YES</v>
          </cell>
          <cell r="AD22" t="str">
            <v>YES</v>
          </cell>
          <cell r="AE22" t="str">
            <v>YES</v>
          </cell>
          <cell r="AF22" t="str">
            <v>NO</v>
          </cell>
          <cell r="AH22" t="str">
            <v>CBD</v>
          </cell>
          <cell r="AI22" t="str">
            <v>Urban</v>
          </cell>
          <cell r="AJ22" t="str">
            <v>Short rural</v>
          </cell>
          <cell r="AK22" t="str">
            <v>Long rural</v>
          </cell>
          <cell r="AM22" t="str">
            <v>NO</v>
          </cell>
        </row>
        <row r="23">
          <cell r="B23" t="str">
            <v>AusNet (D)</v>
          </cell>
          <cell r="C23" t="str">
            <v>AusNet Electricity Services Pty Ltd</v>
          </cell>
          <cell r="D23">
            <v>91064651118</v>
          </cell>
          <cell r="E23" t="str">
            <v>Vic</v>
          </cell>
          <cell r="F23" t="str">
            <v>Electricity</v>
          </cell>
          <cell r="G23" t="str">
            <v>Distribution</v>
          </cell>
          <cell r="H23" t="str">
            <v>Revenue cap</v>
          </cell>
          <cell r="I23" t="str">
            <v>Calendar</v>
          </cell>
          <cell r="J23" t="str">
            <v>December</v>
          </cell>
          <cell r="K23">
            <v>5</v>
          </cell>
          <cell r="L23">
            <v>5</v>
          </cell>
          <cell r="M23">
            <v>2</v>
          </cell>
          <cell r="N23" t="str">
            <v>2016-20 Distribution Determination</v>
          </cell>
          <cell r="O23" t="str">
            <v>Level 32</v>
          </cell>
          <cell r="P23" t="str">
            <v>2 Southbank Boulevard</v>
          </cell>
          <cell r="Q23" t="str">
            <v>SOUTHBANK</v>
          </cell>
          <cell r="R23" t="str">
            <v>Vic</v>
          </cell>
          <cell r="S23">
            <v>3006</v>
          </cell>
          <cell r="T23" t="str">
            <v>Locked Bag 14051</v>
          </cell>
          <cell r="V23" t="str">
            <v>MELBOURNE CITY MAIL CENTRE</v>
          </cell>
          <cell r="W23" t="str">
            <v>VIC</v>
          </cell>
          <cell r="X23">
            <v>8001</v>
          </cell>
          <cell r="AB23" t="str">
            <v>NO</v>
          </cell>
          <cell r="AC23" t="str">
            <v>YES</v>
          </cell>
          <cell r="AD23" t="str">
            <v>YES</v>
          </cell>
          <cell r="AE23" t="str">
            <v>YES</v>
          </cell>
          <cell r="AF23" t="str">
            <v>NO</v>
          </cell>
          <cell r="AH23" t="str">
            <v>CBD</v>
          </cell>
          <cell r="AI23" t="str">
            <v>Urban</v>
          </cell>
          <cell r="AJ23" t="str">
            <v>Short rural</v>
          </cell>
          <cell r="AK23" t="str">
            <v>Long rural</v>
          </cell>
          <cell r="AM23" t="str">
            <v>YES</v>
          </cell>
        </row>
        <row r="24">
          <cell r="B24" t="str">
            <v>AusNet (Gas)</v>
          </cell>
          <cell r="C24" t="str">
            <v>AusNet Gas Services</v>
          </cell>
          <cell r="D24" t="str">
            <v>086015036</v>
          </cell>
          <cell r="E24" t="str">
            <v>Vic</v>
          </cell>
          <cell r="F24" t="str">
            <v>Gas</v>
          </cell>
          <cell r="G24" t="str">
            <v>Distribution</v>
          </cell>
          <cell r="H24" t="str">
            <v>Weighted average price cap</v>
          </cell>
          <cell r="I24" t="str">
            <v>Calendar</v>
          </cell>
          <cell r="J24" t="str">
            <v>December</v>
          </cell>
          <cell r="K24">
            <v>5</v>
          </cell>
          <cell r="L24">
            <v>5</v>
          </cell>
          <cell r="M24" t="str">
            <v>X</v>
          </cell>
          <cell r="O24" t="str">
            <v>Level 19, HSBC Building</v>
          </cell>
          <cell r="P24" t="str">
            <v>580 George Street</v>
          </cell>
          <cell r="Q24" t="str">
            <v>SYDNEY</v>
          </cell>
          <cell r="R24" t="str">
            <v>NSW</v>
          </cell>
          <cell r="S24">
            <v>2000</v>
          </cell>
          <cell r="T24" t="str">
            <v>PO Box R41</v>
          </cell>
          <cell r="V24" t="str">
            <v>ROYAL EXCHANGE</v>
          </cell>
          <cell r="W24" t="str">
            <v>NSW</v>
          </cell>
          <cell r="X24">
            <v>1225</v>
          </cell>
          <cell r="AB24" t="str">
            <v>NO</v>
          </cell>
          <cell r="AC24" t="str">
            <v>NO</v>
          </cell>
          <cell r="AD24" t="str">
            <v>NO</v>
          </cell>
          <cell r="AE24" t="str">
            <v>NO</v>
          </cell>
          <cell r="AF24" t="str">
            <v>NO</v>
          </cell>
          <cell r="AH24" t="str">
            <v>CBD</v>
          </cell>
          <cell r="AI24" t="str">
            <v>Urban</v>
          </cell>
          <cell r="AJ24" t="str">
            <v>Short rural</v>
          </cell>
          <cell r="AK24" t="str">
            <v>Long rural</v>
          </cell>
          <cell r="AM24" t="str">
            <v>NO</v>
          </cell>
        </row>
        <row r="25">
          <cell r="B25" t="str">
            <v>AusNet (T)</v>
          </cell>
          <cell r="C25" t="str">
            <v>Ausnet Services (Transmission) Ltd</v>
          </cell>
          <cell r="D25">
            <v>48116124362</v>
          </cell>
          <cell r="E25" t="str">
            <v>Vic</v>
          </cell>
          <cell r="F25" t="str">
            <v>Electricity</v>
          </cell>
          <cell r="G25" t="str">
            <v>Transmission</v>
          </cell>
          <cell r="H25" t="str">
            <v>Revenue cap</v>
          </cell>
          <cell r="I25" t="str">
            <v>Financial</v>
          </cell>
          <cell r="J25" t="str">
            <v>March</v>
          </cell>
          <cell r="K25">
            <v>5</v>
          </cell>
          <cell r="L25">
            <v>5</v>
          </cell>
          <cell r="M25">
            <v>2</v>
          </cell>
          <cell r="N25" t="str">
            <v>transmission determination</v>
          </cell>
          <cell r="O25" t="str">
            <v>Level 32</v>
          </cell>
          <cell r="P25" t="str">
            <v>2 Southbank Boulevard</v>
          </cell>
          <cell r="Q25" t="str">
            <v>SOUTHBANK</v>
          </cell>
          <cell r="R25" t="str">
            <v>Vic</v>
          </cell>
          <cell r="S25">
            <v>3006</v>
          </cell>
          <cell r="T25" t="str">
            <v>Locked Bag 14051</v>
          </cell>
          <cell r="V25" t="str">
            <v>MELBOURNE CITY MAIL CENTRE</v>
          </cell>
          <cell r="W25" t="str">
            <v>Vic</v>
          </cell>
          <cell r="X25">
            <v>8001</v>
          </cell>
          <cell r="AB25" t="str">
            <v>NO</v>
          </cell>
          <cell r="AC25" t="str">
            <v>NO</v>
          </cell>
          <cell r="AD25" t="str">
            <v>NO</v>
          </cell>
          <cell r="AE25" t="str">
            <v>NO</v>
          </cell>
          <cell r="AF25" t="str">
            <v>NO</v>
          </cell>
          <cell r="AH25" t="str">
            <v>CBD</v>
          </cell>
          <cell r="AI25" t="str">
            <v>Urban</v>
          </cell>
          <cell r="AJ25" t="str">
            <v>Short rural</v>
          </cell>
          <cell r="AK25" t="str">
            <v>Long rural</v>
          </cell>
          <cell r="AM25" t="str">
            <v>NO</v>
          </cell>
        </row>
        <row r="26">
          <cell r="B26" t="str">
            <v>Australian Distribution Co.</v>
          </cell>
          <cell r="C26" t="str">
            <v>Australian Distribution Co.</v>
          </cell>
          <cell r="D26">
            <v>11222333444</v>
          </cell>
          <cell r="E26" t="str">
            <v>-</v>
          </cell>
          <cell r="F26" t="str">
            <v>Electricity</v>
          </cell>
          <cell r="G26" t="str">
            <v>Distribution</v>
          </cell>
          <cell r="H26" t="str">
            <v>Revenue cap</v>
          </cell>
          <cell r="I26" t="str">
            <v>Financial</v>
          </cell>
          <cell r="J26" t="str">
            <v>June</v>
          </cell>
          <cell r="K26">
            <v>5</v>
          </cell>
          <cell r="L26">
            <v>5</v>
          </cell>
          <cell r="M26">
            <v>2</v>
          </cell>
          <cell r="N26" t="str">
            <v>distribution determination</v>
          </cell>
          <cell r="O26" t="str">
            <v>123 Straight Street</v>
          </cell>
          <cell r="Q26" t="str">
            <v>SYDNEY</v>
          </cell>
          <cell r="R26" t="str">
            <v>NSW</v>
          </cell>
          <cell r="S26">
            <v>2000</v>
          </cell>
          <cell r="T26" t="str">
            <v>PO Box 123</v>
          </cell>
          <cell r="V26" t="str">
            <v>SYDNEY</v>
          </cell>
          <cell r="W26" t="str">
            <v>NSW</v>
          </cell>
          <cell r="X26">
            <v>2000</v>
          </cell>
          <cell r="AB26" t="str">
            <v>YES</v>
          </cell>
          <cell r="AC26" t="str">
            <v>YES</v>
          </cell>
          <cell r="AD26" t="str">
            <v>YES</v>
          </cell>
          <cell r="AE26" t="str">
            <v>YES</v>
          </cell>
          <cell r="AF26" t="str">
            <v>NO</v>
          </cell>
          <cell r="AH26" t="str">
            <v>CBD</v>
          </cell>
          <cell r="AI26" t="str">
            <v>Urban</v>
          </cell>
          <cell r="AJ26" t="str">
            <v>Short rural</v>
          </cell>
          <cell r="AK26" t="str">
            <v>Long rural</v>
          </cell>
          <cell r="AM26" t="str">
            <v>YES</v>
          </cell>
        </row>
        <row r="27">
          <cell r="B27" t="str">
            <v>Australian Distribution Co. (Gas)</v>
          </cell>
          <cell r="C27" t="str">
            <v xml:space="preserve">Australian Gas Distribution Co. </v>
          </cell>
          <cell r="D27">
            <v>11222333444</v>
          </cell>
          <cell r="E27" t="str">
            <v>NSW</v>
          </cell>
          <cell r="F27" t="str">
            <v>Gas</v>
          </cell>
          <cell r="G27" t="str">
            <v>Distribution</v>
          </cell>
          <cell r="H27" t="str">
            <v>Weighted average price cap</v>
          </cell>
          <cell r="I27" t="str">
            <v>Financial</v>
          </cell>
          <cell r="J27" t="str">
            <v>June</v>
          </cell>
          <cell r="K27">
            <v>5</v>
          </cell>
          <cell r="L27">
            <v>5</v>
          </cell>
          <cell r="O27" t="str">
            <v>123 Straight Street</v>
          </cell>
          <cell r="Q27" t="str">
            <v>SYDNEY</v>
          </cell>
          <cell r="R27" t="str">
            <v>NSW</v>
          </cell>
          <cell r="S27">
            <v>2000</v>
          </cell>
          <cell r="T27" t="str">
            <v>PO Box 123</v>
          </cell>
          <cell r="V27" t="str">
            <v>SYDNEY</v>
          </cell>
          <cell r="W27" t="str">
            <v>NSW</v>
          </cell>
          <cell r="X27">
            <v>2000</v>
          </cell>
          <cell r="AB27" t="str">
            <v>NO</v>
          </cell>
          <cell r="AC27" t="str">
            <v>NO</v>
          </cell>
          <cell r="AD27" t="str">
            <v>NO</v>
          </cell>
          <cell r="AE27" t="str">
            <v>NO</v>
          </cell>
          <cell r="AF27" t="str">
            <v>NO</v>
          </cell>
          <cell r="AH27" t="str">
            <v>CBD</v>
          </cell>
          <cell r="AI27" t="str">
            <v>Urban</v>
          </cell>
          <cell r="AJ27" t="str">
            <v>Short rural</v>
          </cell>
          <cell r="AK27" t="str">
            <v>Long rural</v>
          </cell>
          <cell r="AM27" t="str">
            <v>NO</v>
          </cell>
        </row>
        <row r="28">
          <cell r="B28" t="str">
            <v>Australian Distribution Co. (Vic)</v>
          </cell>
          <cell r="C28" t="str">
            <v>Australian Distribution Co. (Victoria)</v>
          </cell>
          <cell r="D28">
            <v>11222333444</v>
          </cell>
          <cell r="E28" t="str">
            <v>Vic</v>
          </cell>
          <cell r="F28" t="str">
            <v>Electricity</v>
          </cell>
          <cell r="G28" t="str">
            <v>Distribution</v>
          </cell>
          <cell r="H28" t="str">
            <v>Revenue cap</v>
          </cell>
          <cell r="I28" t="str">
            <v>Calendar</v>
          </cell>
          <cell r="J28" t="str">
            <v>December</v>
          </cell>
          <cell r="K28">
            <v>5</v>
          </cell>
          <cell r="L28">
            <v>5</v>
          </cell>
          <cell r="M28">
            <v>2</v>
          </cell>
          <cell r="N28" t="str">
            <v>distribution determination</v>
          </cell>
          <cell r="O28" t="str">
            <v>123 Straight Street</v>
          </cell>
          <cell r="Q28" t="str">
            <v>MELBOURNE</v>
          </cell>
          <cell r="R28" t="str">
            <v>Vic</v>
          </cell>
          <cell r="S28">
            <v>3000</v>
          </cell>
          <cell r="T28" t="str">
            <v>PO Box 123</v>
          </cell>
          <cell r="V28" t="str">
            <v>MELBOURNE</v>
          </cell>
          <cell r="W28" t="str">
            <v>VIC</v>
          </cell>
          <cell r="X28">
            <v>3000</v>
          </cell>
          <cell r="AB28" t="str">
            <v>NO</v>
          </cell>
          <cell r="AC28" t="str">
            <v>NO</v>
          </cell>
          <cell r="AD28" t="str">
            <v>NO</v>
          </cell>
          <cell r="AE28" t="str">
            <v>NO</v>
          </cell>
          <cell r="AF28" t="str">
            <v>NO</v>
          </cell>
          <cell r="AH28" t="str">
            <v>CBD</v>
          </cell>
          <cell r="AI28" t="str">
            <v>Urban</v>
          </cell>
          <cell r="AJ28" t="str">
            <v>Short rural</v>
          </cell>
          <cell r="AK28" t="str">
            <v>Long rural</v>
          </cell>
          <cell r="AM28" t="str">
            <v>YES</v>
          </cell>
        </row>
        <row r="29">
          <cell r="B29" t="str">
            <v>Australian Transmission Co.</v>
          </cell>
          <cell r="C29" t="str">
            <v>Australian Transmission Co.</v>
          </cell>
          <cell r="D29">
            <v>11222333444</v>
          </cell>
          <cell r="E29" t="str">
            <v>-</v>
          </cell>
          <cell r="F29" t="str">
            <v>Electricity</v>
          </cell>
          <cell r="G29" t="str">
            <v>Transmission</v>
          </cell>
          <cell r="H29" t="str">
            <v>Revenue cap</v>
          </cell>
          <cell r="I29" t="str">
            <v>Financial</v>
          </cell>
          <cell r="J29" t="str">
            <v>June</v>
          </cell>
          <cell r="K29">
            <v>5</v>
          </cell>
          <cell r="L29">
            <v>5</v>
          </cell>
          <cell r="M29">
            <v>5</v>
          </cell>
          <cell r="N29" t="str">
            <v>transmission determination</v>
          </cell>
          <cell r="O29" t="str">
            <v>123 Straight Street</v>
          </cell>
          <cell r="Q29" t="str">
            <v>SYDNEY</v>
          </cell>
          <cell r="R29" t="str">
            <v>NSW</v>
          </cell>
          <cell r="S29">
            <v>2000</v>
          </cell>
          <cell r="T29" t="str">
            <v>PO Box 123</v>
          </cell>
          <cell r="V29" t="str">
            <v>SYDNEY</v>
          </cell>
          <cell r="W29" t="str">
            <v>NSW</v>
          </cell>
          <cell r="X29">
            <v>2000</v>
          </cell>
          <cell r="AB29" t="str">
            <v>NO</v>
          </cell>
          <cell r="AC29" t="str">
            <v>NO</v>
          </cell>
          <cell r="AD29" t="str">
            <v>NO</v>
          </cell>
          <cell r="AE29" t="str">
            <v>NO</v>
          </cell>
          <cell r="AF29" t="str">
            <v>NO</v>
          </cell>
          <cell r="AH29" t="str">
            <v>CBD</v>
          </cell>
          <cell r="AI29" t="str">
            <v>Urban</v>
          </cell>
          <cell r="AJ29" t="str">
            <v>Short rural</v>
          </cell>
          <cell r="AK29" t="str">
            <v>Long rural</v>
          </cell>
          <cell r="AM29" t="str">
            <v>NO</v>
          </cell>
        </row>
        <row r="30">
          <cell r="B30" t="str">
            <v>Central Ranges Pipeline (D)</v>
          </cell>
          <cell r="C30" t="str">
            <v>Central Ranges Pipeline Pty Ltd</v>
          </cell>
          <cell r="D30">
            <v>108218355</v>
          </cell>
          <cell r="E30" t="str">
            <v>NSW</v>
          </cell>
          <cell r="F30" t="str">
            <v>Gas</v>
          </cell>
          <cell r="G30" t="str">
            <v>Distribution</v>
          </cell>
          <cell r="H30" t="str">
            <v>Weighted average price cap</v>
          </cell>
          <cell r="I30" t="str">
            <v>Financial</v>
          </cell>
          <cell r="J30" t="str">
            <v>June</v>
          </cell>
          <cell r="K30">
            <v>15</v>
          </cell>
          <cell r="L30">
            <v>5</v>
          </cell>
          <cell r="M30">
            <v>5</v>
          </cell>
          <cell r="N30" t="str">
            <v>distribution determination</v>
          </cell>
          <cell r="O30" t="str">
            <v>Level 19</v>
          </cell>
          <cell r="P30" t="str">
            <v>580 George Street</v>
          </cell>
          <cell r="Q30" t="str">
            <v>SYDNEY</v>
          </cell>
          <cell r="R30" t="str">
            <v>NSW</v>
          </cell>
          <cell r="S30">
            <v>2000</v>
          </cell>
          <cell r="T30" t="str">
            <v>PO Box R41</v>
          </cell>
          <cell r="V30" t="str">
            <v>ROYAL EXCHANGE</v>
          </cell>
          <cell r="W30" t="str">
            <v>NSW</v>
          </cell>
          <cell r="X30">
            <v>1225</v>
          </cell>
          <cell r="AB30" t="str">
            <v>NO</v>
          </cell>
          <cell r="AC30" t="str">
            <v>NO</v>
          </cell>
          <cell r="AD30" t="str">
            <v>NO</v>
          </cell>
          <cell r="AE30" t="str">
            <v>NO</v>
          </cell>
          <cell r="AF30" t="str">
            <v>NO</v>
          </cell>
          <cell r="AH30" t="str">
            <v>CBD</v>
          </cell>
          <cell r="AI30" t="str">
            <v>Urban</v>
          </cell>
          <cell r="AJ30" t="str">
            <v>Short rural</v>
          </cell>
          <cell r="AK30" t="str">
            <v>Long rural</v>
          </cell>
          <cell r="AM30" t="str">
            <v>NO</v>
          </cell>
        </row>
        <row r="31">
          <cell r="B31" t="str">
            <v>Central Ranges Pipeline (T)</v>
          </cell>
          <cell r="C31" t="str">
            <v>Central Ranges Pipeline Pty Ltd</v>
          </cell>
          <cell r="D31">
            <v>108218355</v>
          </cell>
          <cell r="E31" t="str">
            <v>NSW</v>
          </cell>
          <cell r="F31" t="str">
            <v>Gas</v>
          </cell>
          <cell r="G31" t="str">
            <v>Distribution</v>
          </cell>
          <cell r="H31" t="str">
            <v>Weighted average price cap</v>
          </cell>
          <cell r="I31" t="str">
            <v>Financial</v>
          </cell>
          <cell r="J31" t="str">
            <v>June</v>
          </cell>
          <cell r="K31">
            <v>14</v>
          </cell>
          <cell r="L31">
            <v>5</v>
          </cell>
          <cell r="M31">
            <v>5</v>
          </cell>
          <cell r="N31" t="str">
            <v>transmission determination</v>
          </cell>
          <cell r="O31" t="str">
            <v>Level 19</v>
          </cell>
          <cell r="P31" t="str">
            <v>580 George Street</v>
          </cell>
          <cell r="Q31" t="str">
            <v>SYDNEY</v>
          </cell>
          <cell r="R31" t="str">
            <v>NSW</v>
          </cell>
          <cell r="S31">
            <v>2000</v>
          </cell>
          <cell r="T31" t="str">
            <v>PO Box R41</v>
          </cell>
          <cell r="V31" t="str">
            <v>ROYAL EXCHANGE</v>
          </cell>
          <cell r="W31" t="str">
            <v>NSW</v>
          </cell>
          <cell r="X31">
            <v>1225</v>
          </cell>
          <cell r="AB31" t="str">
            <v>NO</v>
          </cell>
          <cell r="AC31" t="str">
            <v>NO</v>
          </cell>
          <cell r="AD31" t="str">
            <v>NO</v>
          </cell>
          <cell r="AE31" t="str">
            <v>NO</v>
          </cell>
          <cell r="AF31" t="str">
            <v>NO</v>
          </cell>
          <cell r="AH31" t="str">
            <v>CBD</v>
          </cell>
          <cell r="AI31" t="str">
            <v>Urban</v>
          </cell>
          <cell r="AJ31" t="str">
            <v>Short rural</v>
          </cell>
          <cell r="AK31" t="str">
            <v>Long rural</v>
          </cell>
          <cell r="AM31" t="str">
            <v>NO</v>
          </cell>
        </row>
        <row r="32">
          <cell r="B32" t="str">
            <v>CitiPower</v>
          </cell>
          <cell r="C32" t="str">
            <v>CitiPower</v>
          </cell>
          <cell r="D32">
            <v>76064651056</v>
          </cell>
          <cell r="E32" t="str">
            <v>Vic</v>
          </cell>
          <cell r="F32" t="str">
            <v>Electricity</v>
          </cell>
          <cell r="G32" t="str">
            <v>Distribution</v>
          </cell>
          <cell r="H32" t="str">
            <v>Revenue cap</v>
          </cell>
          <cell r="I32" t="str">
            <v>Calendar</v>
          </cell>
          <cell r="J32" t="str">
            <v>December</v>
          </cell>
          <cell r="K32">
            <v>5</v>
          </cell>
          <cell r="L32">
            <v>5</v>
          </cell>
          <cell r="M32">
            <v>2</v>
          </cell>
          <cell r="N32" t="str">
            <v>2016-20 Distribution Determination</v>
          </cell>
          <cell r="O32" t="str">
            <v>40 Market Street</v>
          </cell>
          <cell r="Q32" t="str">
            <v>MELBOURNE</v>
          </cell>
          <cell r="R32" t="str">
            <v>Vic</v>
          </cell>
          <cell r="S32">
            <v>3000</v>
          </cell>
          <cell r="T32" t="str">
            <v>Locked Bag 14090</v>
          </cell>
          <cell r="V32" t="str">
            <v>MELBOURNE</v>
          </cell>
          <cell r="W32" t="str">
            <v>VIC</v>
          </cell>
          <cell r="X32">
            <v>8001</v>
          </cell>
          <cell r="AB32" t="str">
            <v>YES</v>
          </cell>
          <cell r="AC32" t="str">
            <v>YES</v>
          </cell>
          <cell r="AD32" t="str">
            <v>NO</v>
          </cell>
          <cell r="AE32" t="str">
            <v>NO</v>
          </cell>
          <cell r="AF32" t="str">
            <v>NO</v>
          </cell>
          <cell r="AH32" t="str">
            <v>CBD</v>
          </cell>
          <cell r="AI32" t="str">
            <v>Urban</v>
          </cell>
          <cell r="AJ32" t="str">
            <v>Short rural</v>
          </cell>
          <cell r="AK32" t="str">
            <v>Long rural</v>
          </cell>
          <cell r="AM32" t="str">
            <v>YES</v>
          </cell>
        </row>
        <row r="33">
          <cell r="B33" t="str">
            <v>Directlink</v>
          </cell>
          <cell r="C33" t="str">
            <v>Directlink</v>
          </cell>
          <cell r="D33">
            <v>16779340889</v>
          </cell>
          <cell r="E33" t="str">
            <v>Qld</v>
          </cell>
          <cell r="F33" t="str">
            <v>Electricity</v>
          </cell>
          <cell r="G33" t="str">
            <v>Transmission</v>
          </cell>
          <cell r="H33" t="str">
            <v>Revenue cap</v>
          </cell>
          <cell r="I33" t="str">
            <v>Financial</v>
          </cell>
          <cell r="J33" t="str">
            <v>June</v>
          </cell>
          <cell r="K33">
            <v>5</v>
          </cell>
          <cell r="L33">
            <v>5</v>
          </cell>
          <cell r="M33">
            <v>5</v>
          </cell>
          <cell r="N33" t="str">
            <v>transmission determination</v>
          </cell>
          <cell r="O33" t="str">
            <v>Level 19, HSBC Building</v>
          </cell>
          <cell r="P33" t="str">
            <v>580 George Street</v>
          </cell>
          <cell r="Q33" t="str">
            <v>SYDNEY</v>
          </cell>
          <cell r="R33" t="str">
            <v>NSW</v>
          </cell>
          <cell r="S33">
            <v>2000</v>
          </cell>
          <cell r="T33" t="str">
            <v>PO Box R41</v>
          </cell>
          <cell r="V33" t="str">
            <v>ROYAL EXCHANGE</v>
          </cell>
          <cell r="W33" t="str">
            <v>NSW</v>
          </cell>
          <cell r="X33">
            <v>1225</v>
          </cell>
          <cell r="AB33" t="str">
            <v>NO</v>
          </cell>
          <cell r="AC33" t="str">
            <v>NO</v>
          </cell>
          <cell r="AD33" t="str">
            <v>NO</v>
          </cell>
          <cell r="AE33" t="str">
            <v>NO</v>
          </cell>
          <cell r="AF33" t="str">
            <v>NO</v>
          </cell>
          <cell r="AH33" t="str">
            <v>CBD</v>
          </cell>
          <cell r="AI33" t="str">
            <v>Urban</v>
          </cell>
          <cell r="AJ33" t="str">
            <v>Short rural</v>
          </cell>
          <cell r="AK33" t="str">
            <v>Long rural</v>
          </cell>
          <cell r="AM33" t="str">
            <v>NO</v>
          </cell>
        </row>
        <row r="34">
          <cell r="B34" t="str">
            <v>ElectraNet</v>
          </cell>
          <cell r="C34" t="str">
            <v>ElectraNet</v>
          </cell>
          <cell r="D34">
            <v>41094482416</v>
          </cell>
          <cell r="E34" t="str">
            <v>SA</v>
          </cell>
          <cell r="F34" t="str">
            <v>Electricity</v>
          </cell>
          <cell r="G34" t="str">
            <v>Transmission</v>
          </cell>
          <cell r="H34" t="str">
            <v>Revenue cap</v>
          </cell>
          <cell r="I34" t="str">
            <v>Financial</v>
          </cell>
          <cell r="J34" t="str">
            <v>June</v>
          </cell>
          <cell r="K34">
            <v>5</v>
          </cell>
          <cell r="L34">
            <v>5</v>
          </cell>
          <cell r="M34">
            <v>5</v>
          </cell>
          <cell r="N34" t="str">
            <v>transmission determination</v>
          </cell>
          <cell r="O34" t="str">
            <v>52-55 East Terrace</v>
          </cell>
          <cell r="P34" t="str">
            <v>Rymill Park</v>
          </cell>
          <cell r="Q34" t="str">
            <v>ADELAIDE</v>
          </cell>
          <cell r="R34" t="str">
            <v>SA</v>
          </cell>
          <cell r="S34">
            <v>5000</v>
          </cell>
          <cell r="T34" t="str">
            <v>PO Box 7096</v>
          </cell>
          <cell r="U34" t="str">
            <v>Hutt Street Post Office</v>
          </cell>
          <cell r="V34" t="str">
            <v>ADELAIDE</v>
          </cell>
          <cell r="W34" t="str">
            <v>SA</v>
          </cell>
          <cell r="X34">
            <v>5000</v>
          </cell>
          <cell r="AB34" t="str">
            <v>NO</v>
          </cell>
          <cell r="AC34" t="str">
            <v>NO</v>
          </cell>
          <cell r="AD34" t="str">
            <v>NO</v>
          </cell>
          <cell r="AE34" t="str">
            <v>NO</v>
          </cell>
          <cell r="AF34" t="str">
            <v>NO</v>
          </cell>
          <cell r="AH34" t="str">
            <v>CBD</v>
          </cell>
          <cell r="AI34" t="str">
            <v>Urban</v>
          </cell>
          <cell r="AJ34" t="str">
            <v>Short rural</v>
          </cell>
          <cell r="AK34" t="str">
            <v>Long rural</v>
          </cell>
          <cell r="AM34" t="str">
            <v>NO</v>
          </cell>
        </row>
        <row r="35">
          <cell r="B35" t="str">
            <v>Endeavour Energy</v>
          </cell>
          <cell r="C35" t="str">
            <v>Endeavour Energy</v>
          </cell>
          <cell r="D35">
            <v>11247365823</v>
          </cell>
          <cell r="E35" t="str">
            <v>NSW</v>
          </cell>
          <cell r="F35" t="str">
            <v>Electricity</v>
          </cell>
          <cell r="G35" t="str">
            <v>Distribution</v>
          </cell>
          <cell r="H35" t="str">
            <v>Revenue cap</v>
          </cell>
          <cell r="I35" t="str">
            <v>Financial</v>
          </cell>
          <cell r="J35" t="str">
            <v>June</v>
          </cell>
          <cell r="K35">
            <v>5</v>
          </cell>
          <cell r="L35">
            <v>5</v>
          </cell>
          <cell r="M35">
            <v>5</v>
          </cell>
          <cell r="N35" t="str">
            <v>2014-19 Distribution Determination</v>
          </cell>
          <cell r="O35" t="str">
            <v>51 Huntingwood Drive</v>
          </cell>
          <cell r="Q35" t="str">
            <v>HUNTINGWOOD</v>
          </cell>
          <cell r="R35" t="str">
            <v>NSW</v>
          </cell>
          <cell r="S35">
            <v>2148</v>
          </cell>
          <cell r="T35" t="str">
            <v>PO Box 811</v>
          </cell>
          <cell r="V35" t="str">
            <v>SEVEN HILLS</v>
          </cell>
          <cell r="W35" t="str">
            <v>NSW</v>
          </cell>
          <cell r="X35">
            <v>1730</v>
          </cell>
          <cell r="AB35" t="str">
            <v>NO</v>
          </cell>
          <cell r="AC35" t="str">
            <v>YES</v>
          </cell>
          <cell r="AD35" t="str">
            <v>YES</v>
          </cell>
          <cell r="AE35" t="str">
            <v>YES</v>
          </cell>
          <cell r="AF35" t="str">
            <v>NO</v>
          </cell>
          <cell r="AH35" t="str">
            <v>CBD</v>
          </cell>
          <cell r="AI35" t="str">
            <v>Urban</v>
          </cell>
          <cell r="AJ35" t="str">
            <v>Short rural</v>
          </cell>
          <cell r="AK35" t="str">
            <v>Long rural</v>
          </cell>
          <cell r="AM35" t="str">
            <v>YES</v>
          </cell>
        </row>
        <row r="36">
          <cell r="B36" t="str">
            <v>Energex</v>
          </cell>
          <cell r="C36" t="str">
            <v>Energex</v>
          </cell>
          <cell r="D36">
            <v>40078849055</v>
          </cell>
          <cell r="E36" t="str">
            <v>Qld</v>
          </cell>
          <cell r="F36" t="str">
            <v>Electricity</v>
          </cell>
          <cell r="G36" t="str">
            <v>Distribution</v>
          </cell>
          <cell r="H36" t="str">
            <v>Revenue cap</v>
          </cell>
          <cell r="I36" t="str">
            <v>Financial</v>
          </cell>
          <cell r="J36" t="str">
            <v>June</v>
          </cell>
          <cell r="K36">
            <v>5</v>
          </cell>
          <cell r="L36">
            <v>5</v>
          </cell>
          <cell r="M36">
            <v>5</v>
          </cell>
          <cell r="N36" t="str">
            <v>2015-20 Distribution Determination</v>
          </cell>
          <cell r="O36" t="str">
            <v>26 Reddacliff Street</v>
          </cell>
          <cell r="Q36" t="str">
            <v>NEWSTEAD</v>
          </cell>
          <cell r="R36" t="str">
            <v>Qld</v>
          </cell>
          <cell r="S36">
            <v>4006</v>
          </cell>
          <cell r="T36" t="str">
            <v>26 Reddacliff Street</v>
          </cell>
          <cell r="V36" t="str">
            <v>NEWSTEAD</v>
          </cell>
          <cell r="W36" t="str">
            <v>QLD</v>
          </cell>
          <cell r="X36">
            <v>4006</v>
          </cell>
          <cell r="AB36" t="str">
            <v>YES</v>
          </cell>
          <cell r="AC36" t="str">
            <v>YES</v>
          </cell>
          <cell r="AD36" t="str">
            <v>YES</v>
          </cell>
          <cell r="AE36" t="str">
            <v>NO</v>
          </cell>
          <cell r="AF36" t="str">
            <v>NO</v>
          </cell>
          <cell r="AH36" t="str">
            <v>CBD</v>
          </cell>
          <cell r="AI36" t="str">
            <v>Urban</v>
          </cell>
          <cell r="AJ36" t="str">
            <v>Short rural</v>
          </cell>
          <cell r="AK36" t="str">
            <v>Long rural</v>
          </cell>
          <cell r="AM36" t="str">
            <v>YES</v>
          </cell>
        </row>
        <row r="37">
          <cell r="B37" t="str">
            <v>Ergon Energy</v>
          </cell>
          <cell r="C37" t="str">
            <v>Ergon Energy</v>
          </cell>
          <cell r="D37">
            <v>50087646062</v>
          </cell>
          <cell r="E37" t="str">
            <v>Qld</v>
          </cell>
          <cell r="F37" t="str">
            <v>Electricity</v>
          </cell>
          <cell r="G37" t="str">
            <v>Distribution</v>
          </cell>
          <cell r="H37" t="str">
            <v>Revenue cap</v>
          </cell>
          <cell r="I37" t="str">
            <v>Financial</v>
          </cell>
          <cell r="J37" t="str">
            <v>June</v>
          </cell>
          <cell r="K37">
            <v>5</v>
          </cell>
          <cell r="L37">
            <v>5</v>
          </cell>
          <cell r="M37">
            <v>5</v>
          </cell>
          <cell r="N37" t="str">
            <v>2015-20 Distribution Determination</v>
          </cell>
          <cell r="O37" t="str">
            <v>22 Walker Street</v>
          </cell>
          <cell r="Q37" t="str">
            <v>TOWNSVILLE</v>
          </cell>
          <cell r="R37" t="str">
            <v>Qld</v>
          </cell>
          <cell r="S37">
            <v>4810</v>
          </cell>
          <cell r="T37" t="str">
            <v>Po Box 264</v>
          </cell>
          <cell r="V37" t="str">
            <v>FORTITUDE VALLEY</v>
          </cell>
          <cell r="W37" t="str">
            <v>QLD</v>
          </cell>
          <cell r="X37">
            <v>4006</v>
          </cell>
          <cell r="AB37" t="str">
            <v>NO</v>
          </cell>
          <cell r="AC37" t="str">
            <v>YES</v>
          </cell>
          <cell r="AD37" t="str">
            <v>YES</v>
          </cell>
          <cell r="AE37" t="str">
            <v>YES</v>
          </cell>
          <cell r="AF37" t="str">
            <v>NO</v>
          </cell>
          <cell r="AH37" t="str">
            <v>CBD</v>
          </cell>
          <cell r="AI37" t="str">
            <v>Urban</v>
          </cell>
          <cell r="AJ37" t="str">
            <v>Short rural</v>
          </cell>
          <cell r="AK37" t="str">
            <v>Long rural</v>
          </cell>
          <cell r="AM37" t="str">
            <v>YES</v>
          </cell>
        </row>
        <row r="38">
          <cell r="B38" t="str">
            <v>Essential Energy</v>
          </cell>
          <cell r="C38" t="str">
            <v>Essential Energy</v>
          </cell>
          <cell r="D38">
            <v>37428185226</v>
          </cell>
          <cell r="E38" t="str">
            <v>NSW</v>
          </cell>
          <cell r="F38" t="str">
            <v>Electricity</v>
          </cell>
          <cell r="G38" t="str">
            <v>Distribution</v>
          </cell>
          <cell r="H38" t="str">
            <v>Revenue cap</v>
          </cell>
          <cell r="I38" t="str">
            <v>Financial</v>
          </cell>
          <cell r="J38" t="str">
            <v>June</v>
          </cell>
          <cell r="K38">
            <v>5</v>
          </cell>
          <cell r="L38">
            <v>5</v>
          </cell>
          <cell r="M38">
            <v>5</v>
          </cell>
          <cell r="N38" t="str">
            <v>2014-19 Distribution Determination</v>
          </cell>
          <cell r="O38" t="str">
            <v>8 Buller Street</v>
          </cell>
          <cell r="Q38" t="str">
            <v>PORT MACQUARIE</v>
          </cell>
          <cell r="R38" t="str">
            <v>NSW</v>
          </cell>
          <cell r="S38">
            <v>2444</v>
          </cell>
          <cell r="T38" t="str">
            <v>PO Box 5730</v>
          </cell>
          <cell r="V38" t="str">
            <v>PORT MACQUARIE</v>
          </cell>
          <cell r="W38" t="str">
            <v>NSW</v>
          </cell>
          <cell r="X38">
            <v>2444</v>
          </cell>
          <cell r="AB38" t="str">
            <v>NO</v>
          </cell>
          <cell r="AC38" t="str">
            <v>NO</v>
          </cell>
          <cell r="AD38" t="str">
            <v>YES</v>
          </cell>
          <cell r="AE38" t="str">
            <v>YES</v>
          </cell>
          <cell r="AF38" t="str">
            <v>NO</v>
          </cell>
          <cell r="AH38" t="str">
            <v>CBD</v>
          </cell>
          <cell r="AI38" t="str">
            <v>Urban</v>
          </cell>
          <cell r="AJ38" t="str">
            <v>Short rural</v>
          </cell>
          <cell r="AK38" t="str">
            <v>Long rural</v>
          </cell>
          <cell r="AM38" t="str">
            <v>YES</v>
          </cell>
        </row>
        <row r="39">
          <cell r="B39" t="str">
            <v>Jemena Electricity</v>
          </cell>
          <cell r="C39" t="str">
            <v>Jemena Electricity</v>
          </cell>
          <cell r="D39">
            <v>82064651083</v>
          </cell>
          <cell r="E39" t="str">
            <v>Vic</v>
          </cell>
          <cell r="F39" t="str">
            <v>Electricity</v>
          </cell>
          <cell r="G39" t="str">
            <v>Distribution</v>
          </cell>
          <cell r="H39" t="str">
            <v>Revenue cap</v>
          </cell>
          <cell r="I39" t="str">
            <v>Calendar</v>
          </cell>
          <cell r="J39" t="str">
            <v>December</v>
          </cell>
          <cell r="K39">
            <v>5</v>
          </cell>
          <cell r="L39">
            <v>5</v>
          </cell>
          <cell r="M39">
            <v>2</v>
          </cell>
          <cell r="N39" t="str">
            <v>2016-20 Distribution Determination</v>
          </cell>
          <cell r="O39" t="str">
            <v>Level 16</v>
          </cell>
          <cell r="P39" t="str">
            <v>567 Collins Street</v>
          </cell>
          <cell r="Q39" t="str">
            <v>MELBOURNE</v>
          </cell>
          <cell r="R39" t="str">
            <v>VIC</v>
          </cell>
          <cell r="S39">
            <v>3000</v>
          </cell>
          <cell r="T39" t="str">
            <v>PO Box 16182</v>
          </cell>
          <cell r="V39" t="str">
            <v>MELBOURNE</v>
          </cell>
          <cell r="W39" t="str">
            <v>VIC</v>
          </cell>
          <cell r="X39">
            <v>8001</v>
          </cell>
          <cell r="AB39" t="str">
            <v>NO</v>
          </cell>
          <cell r="AC39" t="str">
            <v>YES</v>
          </cell>
          <cell r="AD39" t="str">
            <v>YES</v>
          </cell>
          <cell r="AE39" t="str">
            <v>NO</v>
          </cell>
          <cell r="AF39" t="str">
            <v>NO</v>
          </cell>
          <cell r="AH39" t="str">
            <v>CBD</v>
          </cell>
          <cell r="AI39" t="str">
            <v>Urban</v>
          </cell>
          <cell r="AJ39" t="str">
            <v>Short rural</v>
          </cell>
          <cell r="AK39" t="str">
            <v>Long rural</v>
          </cell>
          <cell r="AM39" t="str">
            <v>YES</v>
          </cell>
        </row>
        <row r="40">
          <cell r="B40" t="str">
            <v>JGN</v>
          </cell>
          <cell r="C40" t="str">
            <v>Jemena Gas Networks (NSW) Ltd</v>
          </cell>
          <cell r="D40" t="str">
            <v>003 004 322</v>
          </cell>
          <cell r="E40" t="str">
            <v>NSW</v>
          </cell>
          <cell r="F40" t="str">
            <v>Gas</v>
          </cell>
          <cell r="G40" t="str">
            <v>Distribution</v>
          </cell>
          <cell r="H40" t="str">
            <v>Weighted average price cap</v>
          </cell>
          <cell r="I40" t="str">
            <v>Financial</v>
          </cell>
          <cell r="J40" t="str">
            <v>June</v>
          </cell>
          <cell r="K40">
            <v>5</v>
          </cell>
          <cell r="L40">
            <v>5</v>
          </cell>
          <cell r="AB40" t="str">
            <v>NO</v>
          </cell>
          <cell r="AC40" t="str">
            <v>NO</v>
          </cell>
          <cell r="AD40" t="str">
            <v>NO</v>
          </cell>
          <cell r="AE40" t="str">
            <v>NO</v>
          </cell>
          <cell r="AF40" t="str">
            <v>NO</v>
          </cell>
          <cell r="AH40" t="str">
            <v>CBD</v>
          </cell>
          <cell r="AI40" t="str">
            <v>Urban</v>
          </cell>
          <cell r="AJ40" t="str">
            <v>Short rural</v>
          </cell>
          <cell r="AK40" t="str">
            <v>Long rural</v>
          </cell>
          <cell r="AM40" t="str">
            <v>NO</v>
          </cell>
        </row>
        <row r="41">
          <cell r="B41" t="str">
            <v>Multinet Gas</v>
          </cell>
          <cell r="C41" t="str">
            <v>Multinet Gas (DB No.1) Pty Ltd (ACN 086 026 986), Multinet Gas (DB No.2) Pty Ltd (ACN 086 230 122)</v>
          </cell>
          <cell r="D41" t="str">
            <v>086026986</v>
          </cell>
          <cell r="E41" t="str">
            <v>Vic</v>
          </cell>
          <cell r="F41" t="str">
            <v>Gas</v>
          </cell>
          <cell r="G41" t="str">
            <v>Distribution</v>
          </cell>
          <cell r="H41" t="str">
            <v>Weighted average price cap</v>
          </cell>
          <cell r="I41" t="str">
            <v>Calendar</v>
          </cell>
          <cell r="J41" t="str">
            <v>December</v>
          </cell>
          <cell r="K41">
            <v>5</v>
          </cell>
          <cell r="L41">
            <v>5</v>
          </cell>
          <cell r="M41" t="str">
            <v>x</v>
          </cell>
          <cell r="O41" t="str">
            <v>43-45 Centreway</v>
          </cell>
          <cell r="Q41" t="str">
            <v>MT WAVERLEY</v>
          </cell>
          <cell r="R41" t="str">
            <v>Vic</v>
          </cell>
          <cell r="S41">
            <v>3149</v>
          </cell>
          <cell r="AB41" t="str">
            <v>NO</v>
          </cell>
          <cell r="AC41" t="str">
            <v>NO</v>
          </cell>
          <cell r="AD41" t="str">
            <v>NO</v>
          </cell>
          <cell r="AE41" t="str">
            <v>NO</v>
          </cell>
          <cell r="AF41" t="str">
            <v>NO</v>
          </cell>
          <cell r="AH41" t="str">
            <v>CBD</v>
          </cell>
          <cell r="AI41" t="str">
            <v>Urban</v>
          </cell>
          <cell r="AJ41" t="str">
            <v>Short rural</v>
          </cell>
          <cell r="AK41" t="str">
            <v>Long rural</v>
          </cell>
          <cell r="AM41" t="str">
            <v>NO</v>
          </cell>
        </row>
        <row r="42">
          <cell r="B42" t="str">
            <v>Murraylink</v>
          </cell>
          <cell r="C42" t="str">
            <v>Murraylink</v>
          </cell>
          <cell r="D42">
            <v>79181207909</v>
          </cell>
          <cell r="E42" t="str">
            <v>SA</v>
          </cell>
          <cell r="F42" t="str">
            <v>Electricity</v>
          </cell>
          <cell r="G42" t="str">
            <v>Transmission</v>
          </cell>
          <cell r="H42" t="str">
            <v>Revenue cap</v>
          </cell>
          <cell r="I42" t="str">
            <v>Financial</v>
          </cell>
          <cell r="J42" t="str">
            <v>June</v>
          </cell>
          <cell r="K42">
            <v>5</v>
          </cell>
          <cell r="L42">
            <v>5</v>
          </cell>
          <cell r="M42">
            <v>5</v>
          </cell>
          <cell r="N42" t="str">
            <v>transmission determination</v>
          </cell>
          <cell r="O42" t="str">
            <v>Level 19</v>
          </cell>
          <cell r="P42" t="str">
            <v>580 George Street</v>
          </cell>
          <cell r="Q42" t="str">
            <v>SYDNEY</v>
          </cell>
          <cell r="R42" t="str">
            <v>NSW</v>
          </cell>
          <cell r="S42">
            <v>2000</v>
          </cell>
          <cell r="T42" t="str">
            <v>PO Box R41</v>
          </cell>
          <cell r="V42" t="str">
            <v>ROYAL EXCHANGE</v>
          </cell>
          <cell r="W42" t="str">
            <v>NSW</v>
          </cell>
          <cell r="X42">
            <v>1225</v>
          </cell>
          <cell r="AB42" t="str">
            <v>NO</v>
          </cell>
          <cell r="AC42" t="str">
            <v>NO</v>
          </cell>
          <cell r="AD42" t="str">
            <v>NO</v>
          </cell>
          <cell r="AE42" t="str">
            <v>NO</v>
          </cell>
          <cell r="AF42" t="str">
            <v>NO</v>
          </cell>
          <cell r="AH42" t="str">
            <v>CBD</v>
          </cell>
          <cell r="AI42" t="str">
            <v>Urban</v>
          </cell>
          <cell r="AJ42" t="str">
            <v>Short rural</v>
          </cell>
          <cell r="AK42" t="str">
            <v>Long rural</v>
          </cell>
          <cell r="AM42" t="str">
            <v>NO</v>
          </cell>
        </row>
        <row r="43">
          <cell r="B43" t="str">
            <v>Power and Water</v>
          </cell>
          <cell r="C43" t="str">
            <v>Power and Water Corporation</v>
          </cell>
          <cell r="D43">
            <v>15947352360</v>
          </cell>
          <cell r="E43" t="str">
            <v>NT</v>
          </cell>
          <cell r="F43" t="str">
            <v>Electricity</v>
          </cell>
          <cell r="G43" t="str">
            <v>Distribution</v>
          </cell>
          <cell r="H43" t="str">
            <v>Revenue cap</v>
          </cell>
          <cell r="I43" t="str">
            <v>Financial</v>
          </cell>
          <cell r="J43" t="str">
            <v>June</v>
          </cell>
          <cell r="K43">
            <v>5</v>
          </cell>
          <cell r="L43">
            <v>5</v>
          </cell>
          <cell r="M43" t="str">
            <v>x</v>
          </cell>
          <cell r="N43" t="str">
            <v>distribution determination</v>
          </cell>
          <cell r="O43" t="str">
            <v>GPO Box 1921</v>
          </cell>
          <cell r="Q43" t="str">
            <v>DARWIN</v>
          </cell>
          <cell r="R43" t="str">
            <v>NT</v>
          </cell>
          <cell r="S43">
            <v>801</v>
          </cell>
          <cell r="T43" t="str">
            <v>GPO Box 1921</v>
          </cell>
          <cell r="V43" t="str">
            <v>DARWIN</v>
          </cell>
          <cell r="W43" t="str">
            <v>NT</v>
          </cell>
          <cell r="X43">
            <v>801</v>
          </cell>
          <cell r="AB43" t="str">
            <v>YES</v>
          </cell>
          <cell r="AC43" t="str">
            <v>YES</v>
          </cell>
          <cell r="AD43" t="str">
            <v>YES</v>
          </cell>
          <cell r="AE43" t="str">
            <v>YES</v>
          </cell>
          <cell r="AF43" t="str">
            <v>NO</v>
          </cell>
          <cell r="AH43" t="str">
            <v>CBD</v>
          </cell>
          <cell r="AI43" t="str">
            <v>Urban</v>
          </cell>
          <cell r="AJ43" t="str">
            <v>Short rural</v>
          </cell>
          <cell r="AK43" t="str">
            <v>Long rural</v>
          </cell>
          <cell r="AM43" t="str">
            <v>NO</v>
          </cell>
        </row>
        <row r="44">
          <cell r="B44" t="str">
            <v>Powercor Australia</v>
          </cell>
          <cell r="C44" t="str">
            <v>Powercor Australia</v>
          </cell>
          <cell r="D44">
            <v>89064651109</v>
          </cell>
          <cell r="E44" t="str">
            <v>Vic</v>
          </cell>
          <cell r="F44" t="str">
            <v>Electricity</v>
          </cell>
          <cell r="G44" t="str">
            <v>Distribution</v>
          </cell>
          <cell r="H44" t="str">
            <v>Revenue cap</v>
          </cell>
          <cell r="I44" t="str">
            <v>Calendar</v>
          </cell>
          <cell r="J44" t="str">
            <v>December</v>
          </cell>
          <cell r="K44">
            <v>5</v>
          </cell>
          <cell r="L44">
            <v>5</v>
          </cell>
          <cell r="M44">
            <v>2</v>
          </cell>
          <cell r="N44" t="str">
            <v>2016-20 Distribution Determination</v>
          </cell>
          <cell r="O44" t="str">
            <v>40 Market Street</v>
          </cell>
          <cell r="Q44" t="str">
            <v>MELBOURNE</v>
          </cell>
          <cell r="R44" t="str">
            <v>Vic</v>
          </cell>
          <cell r="S44">
            <v>3000</v>
          </cell>
          <cell r="T44" t="str">
            <v>Locked bag 14090</v>
          </cell>
          <cell r="V44" t="str">
            <v>MELBOURNE</v>
          </cell>
          <cell r="W44" t="str">
            <v>VIC</v>
          </cell>
          <cell r="X44">
            <v>8001</v>
          </cell>
          <cell r="AB44" t="str">
            <v>NO</v>
          </cell>
          <cell r="AC44" t="str">
            <v>NO</v>
          </cell>
          <cell r="AD44" t="str">
            <v>YES</v>
          </cell>
          <cell r="AE44" t="str">
            <v>YES</v>
          </cell>
          <cell r="AF44" t="str">
            <v>NO</v>
          </cell>
          <cell r="AH44" t="str">
            <v>CBD</v>
          </cell>
          <cell r="AI44" t="str">
            <v>Urban</v>
          </cell>
          <cell r="AJ44" t="str">
            <v>Short rural</v>
          </cell>
          <cell r="AK44" t="str">
            <v>Long rural</v>
          </cell>
          <cell r="AM44" t="str">
            <v>YES</v>
          </cell>
        </row>
        <row r="45">
          <cell r="B45" t="str">
            <v>Powerlink</v>
          </cell>
          <cell r="C45" t="str">
            <v>Queensland Electricity Transmission Corporation Limited trading as Powerlink Queensland</v>
          </cell>
          <cell r="D45">
            <v>82078849233</v>
          </cell>
          <cell r="E45" t="str">
            <v>Qld</v>
          </cell>
          <cell r="F45" t="str">
            <v>Electricity</v>
          </cell>
          <cell r="G45" t="str">
            <v>Transmission</v>
          </cell>
          <cell r="H45" t="str">
            <v>Revenue cap</v>
          </cell>
          <cell r="I45" t="str">
            <v>Financial</v>
          </cell>
          <cell r="J45" t="str">
            <v>June</v>
          </cell>
          <cell r="K45">
            <v>5</v>
          </cell>
          <cell r="L45">
            <v>5</v>
          </cell>
          <cell r="M45">
            <v>5</v>
          </cell>
          <cell r="N45" t="str">
            <v>transmission determination</v>
          </cell>
          <cell r="O45" t="str">
            <v>33 Harold St</v>
          </cell>
          <cell r="Q45" t="str">
            <v>VIRGINIA</v>
          </cell>
          <cell r="R45" t="str">
            <v>Qld</v>
          </cell>
          <cell r="S45">
            <v>4014</v>
          </cell>
          <cell r="T45" t="str">
            <v>PO Box 1193</v>
          </cell>
          <cell r="V45" t="str">
            <v>VIRGINIA</v>
          </cell>
          <cell r="W45" t="str">
            <v>QLD</v>
          </cell>
          <cell r="X45">
            <v>4014</v>
          </cell>
          <cell r="AB45" t="str">
            <v>NO</v>
          </cell>
          <cell r="AC45" t="str">
            <v>NO</v>
          </cell>
          <cell r="AD45" t="str">
            <v>NO</v>
          </cell>
          <cell r="AE45" t="str">
            <v>NO</v>
          </cell>
          <cell r="AF45" t="str">
            <v>NO</v>
          </cell>
          <cell r="AH45" t="str">
            <v>CBD</v>
          </cell>
          <cell r="AI45" t="str">
            <v>Urban</v>
          </cell>
          <cell r="AJ45" t="str">
            <v>Short rural</v>
          </cell>
          <cell r="AK45" t="str">
            <v>Long rural</v>
          </cell>
          <cell r="AM45" t="str">
            <v>NO</v>
          </cell>
        </row>
        <row r="46">
          <cell r="B46" t="str">
            <v>Roma to Brisbane Pipeline</v>
          </cell>
          <cell r="C46" t="str">
            <v>APT Petroleum Pipelines Limited t/a Roma to Brisbane Pipeline</v>
          </cell>
          <cell r="D46" t="str">
            <v>009 737 393</v>
          </cell>
          <cell r="E46" t="str">
            <v>Qld</v>
          </cell>
          <cell r="F46" t="str">
            <v>Gas</v>
          </cell>
          <cell r="G46" t="str">
            <v>Transmission</v>
          </cell>
          <cell r="H46" t="str">
            <v>Weighted average price cap</v>
          </cell>
          <cell r="I46" t="str">
            <v>Financial</v>
          </cell>
          <cell r="J46" t="str">
            <v>June</v>
          </cell>
          <cell r="K46">
            <v>5</v>
          </cell>
          <cell r="L46">
            <v>5</v>
          </cell>
          <cell r="M46" t="str">
            <v>x</v>
          </cell>
          <cell r="N46" t="str">
            <v>n/a</v>
          </cell>
          <cell r="O46" t="str">
            <v>580 George Street</v>
          </cell>
          <cell r="Q46" t="str">
            <v>SYDNEY</v>
          </cell>
          <cell r="R46" t="str">
            <v>NSW</v>
          </cell>
          <cell r="S46">
            <v>2000</v>
          </cell>
          <cell r="T46" t="str">
            <v>PO Box R41</v>
          </cell>
          <cell r="V46" t="str">
            <v>ROYAL EXCHANGE</v>
          </cell>
          <cell r="W46" t="str">
            <v>NSW</v>
          </cell>
          <cell r="X46">
            <v>1225</v>
          </cell>
          <cell r="AB46" t="str">
            <v>NO</v>
          </cell>
          <cell r="AC46" t="str">
            <v>NO</v>
          </cell>
          <cell r="AD46" t="str">
            <v>NO</v>
          </cell>
          <cell r="AE46" t="str">
            <v>NO</v>
          </cell>
          <cell r="AF46" t="str">
            <v>NO</v>
          </cell>
          <cell r="AH46" t="str">
            <v>CBD</v>
          </cell>
          <cell r="AI46" t="str">
            <v>Urban</v>
          </cell>
          <cell r="AJ46" t="str">
            <v>Short rural</v>
          </cell>
          <cell r="AK46" t="str">
            <v>Long rural</v>
          </cell>
          <cell r="AM46" t="str">
            <v>NO</v>
          </cell>
        </row>
        <row r="47">
          <cell r="B47" t="str">
            <v>SA Power Networks</v>
          </cell>
          <cell r="C47" t="str">
            <v>SA Power Networks</v>
          </cell>
          <cell r="D47">
            <v>13332330749</v>
          </cell>
          <cell r="E47" t="str">
            <v>SA</v>
          </cell>
          <cell r="F47" t="str">
            <v>Electricity</v>
          </cell>
          <cell r="G47" t="str">
            <v>Distribution</v>
          </cell>
          <cell r="H47" t="str">
            <v>Revenue cap</v>
          </cell>
          <cell r="I47" t="str">
            <v>Financial</v>
          </cell>
          <cell r="J47" t="str">
            <v>June</v>
          </cell>
          <cell r="K47">
            <v>5</v>
          </cell>
          <cell r="L47">
            <v>5</v>
          </cell>
          <cell r="M47">
            <v>5</v>
          </cell>
          <cell r="N47" t="str">
            <v>2015-20 Distribution Determination</v>
          </cell>
          <cell r="O47" t="str">
            <v>1 Anzac Highway</v>
          </cell>
          <cell r="Q47" t="str">
            <v>KESWICK</v>
          </cell>
          <cell r="R47" t="str">
            <v>SA</v>
          </cell>
          <cell r="S47">
            <v>5035</v>
          </cell>
          <cell r="T47" t="str">
            <v>GPO Box 77</v>
          </cell>
          <cell r="V47" t="str">
            <v>ADELAIDE</v>
          </cell>
          <cell r="W47" t="str">
            <v>SA</v>
          </cell>
          <cell r="X47">
            <v>5000</v>
          </cell>
          <cell r="AB47" t="str">
            <v>NO</v>
          </cell>
          <cell r="AC47" t="str">
            <v>NO</v>
          </cell>
          <cell r="AD47" t="str">
            <v>YES</v>
          </cell>
          <cell r="AE47" t="str">
            <v>YES</v>
          </cell>
          <cell r="AF47" t="str">
            <v>NO</v>
          </cell>
          <cell r="AH47" t="str">
            <v>CBD</v>
          </cell>
          <cell r="AI47" t="str">
            <v>Urban</v>
          </cell>
          <cell r="AJ47" t="str">
            <v>Short rural</v>
          </cell>
          <cell r="AK47" t="str">
            <v>Long rural</v>
          </cell>
          <cell r="AM47" t="str">
            <v>NO</v>
          </cell>
        </row>
        <row r="48">
          <cell r="B48" t="str">
            <v>TasNetworks (D)</v>
          </cell>
          <cell r="C48" t="str">
            <v>TasNetworks (D)</v>
          </cell>
          <cell r="D48">
            <v>24167357299</v>
          </cell>
          <cell r="E48" t="str">
            <v>Tas</v>
          </cell>
          <cell r="F48" t="str">
            <v>Electricity</v>
          </cell>
          <cell r="G48" t="str">
            <v>Distribution</v>
          </cell>
          <cell r="H48" t="str">
            <v>Revenue cap</v>
          </cell>
          <cell r="I48" t="str">
            <v>Financial</v>
          </cell>
          <cell r="J48" t="str">
            <v>June</v>
          </cell>
          <cell r="K48">
            <v>5</v>
          </cell>
          <cell r="L48">
            <v>5</v>
          </cell>
          <cell r="M48">
            <v>5</v>
          </cell>
          <cell r="N48" t="str">
            <v>distribution determination</v>
          </cell>
          <cell r="O48" t="str">
            <v>1-7 Maria Street</v>
          </cell>
          <cell r="Q48" t="str">
            <v>LENAH VALLEY</v>
          </cell>
          <cell r="R48" t="str">
            <v>Tas</v>
          </cell>
          <cell r="S48">
            <v>7008</v>
          </cell>
          <cell r="T48" t="str">
            <v>PO Box 606</v>
          </cell>
          <cell r="V48" t="str">
            <v>MOONAH</v>
          </cell>
          <cell r="W48" t="str">
            <v>Tas</v>
          </cell>
          <cell r="X48">
            <v>7009</v>
          </cell>
          <cell r="AB48" t="str">
            <v>YES</v>
          </cell>
          <cell r="AC48" t="str">
            <v>YES</v>
          </cell>
          <cell r="AD48" t="str">
            <v>YES</v>
          </cell>
          <cell r="AE48" t="str">
            <v>YES</v>
          </cell>
          <cell r="AF48" t="str">
            <v>YES</v>
          </cell>
          <cell r="AH48" t="str">
            <v>Critical Infrastructure</v>
          </cell>
          <cell r="AI48" t="str">
            <v>High density commercial</v>
          </cell>
          <cell r="AJ48" t="str">
            <v>Urban</v>
          </cell>
          <cell r="AK48" t="str">
            <v>High density rural</v>
          </cell>
          <cell r="AL48" t="str">
            <v>Low density rural</v>
          </cell>
          <cell r="AM48" t="str">
            <v>YES</v>
          </cell>
        </row>
        <row r="49">
          <cell r="B49" t="str">
            <v>TasNetworks (T)</v>
          </cell>
          <cell r="C49" t="str">
            <v>TasNetworks (T)</v>
          </cell>
          <cell r="D49">
            <v>24167357299</v>
          </cell>
          <cell r="E49" t="str">
            <v>Tas</v>
          </cell>
          <cell r="F49" t="str">
            <v>Electricity</v>
          </cell>
          <cell r="G49" t="str">
            <v>Transmission</v>
          </cell>
          <cell r="H49" t="str">
            <v>Revenue cap</v>
          </cell>
          <cell r="I49" t="str">
            <v>Financial</v>
          </cell>
          <cell r="J49" t="str">
            <v>June</v>
          </cell>
          <cell r="K49">
            <v>5</v>
          </cell>
          <cell r="L49">
            <v>5</v>
          </cell>
          <cell r="M49">
            <v>5</v>
          </cell>
          <cell r="N49" t="str">
            <v>transmission determination</v>
          </cell>
          <cell r="O49" t="str">
            <v>1-7 Maria Street</v>
          </cell>
          <cell r="Q49" t="str">
            <v>LENAH VALLEY</v>
          </cell>
          <cell r="R49" t="str">
            <v>Tas</v>
          </cell>
          <cell r="S49">
            <v>7008</v>
          </cell>
          <cell r="T49" t="str">
            <v>PO Box 606</v>
          </cell>
          <cell r="V49" t="str">
            <v>MOONAH</v>
          </cell>
          <cell r="W49" t="str">
            <v>Tas</v>
          </cell>
          <cell r="X49">
            <v>7009</v>
          </cell>
          <cell r="AB49" t="str">
            <v>NO</v>
          </cell>
          <cell r="AC49" t="str">
            <v>NO</v>
          </cell>
          <cell r="AD49" t="str">
            <v>NO</v>
          </cell>
          <cell r="AE49" t="str">
            <v>NO</v>
          </cell>
          <cell r="AF49" t="str">
            <v>NO</v>
          </cell>
          <cell r="AH49" t="str">
            <v>CBD</v>
          </cell>
          <cell r="AI49" t="str">
            <v>Urban</v>
          </cell>
          <cell r="AJ49" t="str">
            <v>Short rural</v>
          </cell>
          <cell r="AK49" t="str">
            <v>Long rural</v>
          </cell>
          <cell r="AM49" t="str">
            <v>NO</v>
          </cell>
        </row>
        <row r="50">
          <cell r="B50" t="str">
            <v>TransGrid</v>
          </cell>
          <cell r="C50" t="str">
            <v>NSW Electricity Networks Operations Pty Ltd trading as TransGrid</v>
          </cell>
          <cell r="D50" t="str">
            <v>70 250 995 390</v>
          </cell>
          <cell r="E50" t="str">
            <v>NSW</v>
          </cell>
          <cell r="F50" t="str">
            <v>Electricity</v>
          </cell>
          <cell r="G50" t="str">
            <v>Transmission</v>
          </cell>
          <cell r="H50" t="str">
            <v>Revenue cap</v>
          </cell>
          <cell r="I50" t="str">
            <v>Financial</v>
          </cell>
          <cell r="J50" t="str">
            <v>June</v>
          </cell>
          <cell r="K50">
            <v>4</v>
          </cell>
          <cell r="L50">
            <v>5</v>
          </cell>
          <cell r="M50">
            <v>5</v>
          </cell>
          <cell r="N50" t="str">
            <v>transmission determination</v>
          </cell>
          <cell r="O50" t="str">
            <v>180 Thomas Street</v>
          </cell>
          <cell r="Q50" t="str">
            <v>SYDNEY</v>
          </cell>
          <cell r="R50" t="str">
            <v>NSW</v>
          </cell>
          <cell r="S50">
            <v>2000</v>
          </cell>
          <cell r="T50" t="str">
            <v>PO Box A1000</v>
          </cell>
          <cell r="V50" t="str">
            <v>SYDNEY SOUTH</v>
          </cell>
          <cell r="W50" t="str">
            <v>NSW</v>
          </cell>
          <cell r="X50">
            <v>1235</v>
          </cell>
          <cell r="AB50" t="str">
            <v>NO</v>
          </cell>
          <cell r="AC50" t="str">
            <v>NO</v>
          </cell>
          <cell r="AD50" t="str">
            <v>NO</v>
          </cell>
          <cell r="AE50" t="str">
            <v>NO</v>
          </cell>
          <cell r="AF50" t="str">
            <v>NO</v>
          </cell>
          <cell r="AH50" t="str">
            <v>CBD</v>
          </cell>
          <cell r="AI50" t="str">
            <v>Urban</v>
          </cell>
          <cell r="AJ50" t="str">
            <v>Short rural</v>
          </cell>
          <cell r="AK50" t="str">
            <v>Long rural</v>
          </cell>
          <cell r="AM50" t="str">
            <v>NO</v>
          </cell>
        </row>
        <row r="51">
          <cell r="B51" t="str">
            <v>United Energy</v>
          </cell>
          <cell r="C51" t="str">
            <v>United Energy</v>
          </cell>
          <cell r="D51">
            <v>70064651029</v>
          </cell>
          <cell r="E51" t="str">
            <v>Vic</v>
          </cell>
          <cell r="F51" t="str">
            <v>Electricity</v>
          </cell>
          <cell r="G51" t="str">
            <v>Distribution</v>
          </cell>
          <cell r="H51" t="str">
            <v>Revenue cap</v>
          </cell>
          <cell r="I51" t="str">
            <v>Calendar</v>
          </cell>
          <cell r="J51" t="str">
            <v>December</v>
          </cell>
          <cell r="K51">
            <v>5</v>
          </cell>
          <cell r="L51">
            <v>5</v>
          </cell>
          <cell r="M51">
            <v>2</v>
          </cell>
          <cell r="N51" t="str">
            <v>2016-20 Distribution Determination</v>
          </cell>
          <cell r="O51" t="str">
            <v>Level 3</v>
          </cell>
          <cell r="P51" t="str">
            <v>6 Nexus Court</v>
          </cell>
          <cell r="Q51" t="str">
            <v>MULGRAVE</v>
          </cell>
          <cell r="R51" t="str">
            <v>Vic</v>
          </cell>
          <cell r="S51">
            <v>3149</v>
          </cell>
          <cell r="T51" t="str">
            <v>PO Box 449</v>
          </cell>
          <cell r="V51" t="str">
            <v>MOUNT WAVERLEY</v>
          </cell>
          <cell r="W51" t="str">
            <v>VIC</v>
          </cell>
          <cell r="X51">
            <v>3170</v>
          </cell>
          <cell r="AB51" t="str">
            <v>NO</v>
          </cell>
          <cell r="AC51" t="str">
            <v>NO</v>
          </cell>
          <cell r="AD51" t="str">
            <v>YES</v>
          </cell>
          <cell r="AE51" t="str">
            <v>NO</v>
          </cell>
          <cell r="AF51" t="str">
            <v>NO</v>
          </cell>
          <cell r="AH51" t="str">
            <v>CBD</v>
          </cell>
          <cell r="AI51" t="str">
            <v>Urban</v>
          </cell>
          <cell r="AJ51" t="str">
            <v>Short rural</v>
          </cell>
          <cell r="AK51" t="str">
            <v>Long rural</v>
          </cell>
          <cell r="AM51" t="str">
            <v>YES</v>
          </cell>
        </row>
        <row r="57">
          <cell r="B57" t="str">
            <v>ARR</v>
          </cell>
          <cell r="C57" t="str">
            <v>ANNUAL REPORTING STATEMENT</v>
          </cell>
          <cell r="E57" t="str">
            <v>2019</v>
          </cell>
        </row>
        <row r="58">
          <cell r="B58" t="str">
            <v>CA</v>
          </cell>
          <cell r="C58" t="str">
            <v>CATEGORY ANALYSIS</v>
          </cell>
          <cell r="E58" t="str">
            <v>2019</v>
          </cell>
        </row>
        <row r="59">
          <cell r="B59" t="str">
            <v>CESS</v>
          </cell>
          <cell r="C59" t="str">
            <v>CAPITLAL EXPENDITURE SHARING SCHEMING</v>
          </cell>
          <cell r="E59" t="str">
            <v>2016</v>
          </cell>
        </row>
        <row r="60">
          <cell r="B60" t="str">
            <v>CPI</v>
          </cell>
          <cell r="C60" t="str">
            <v>CPI</v>
          </cell>
        </row>
        <row r="61">
          <cell r="B61" t="str">
            <v>EB</v>
          </cell>
          <cell r="C61" t="str">
            <v>ECONOMIC BENCHMARKING</v>
          </cell>
          <cell r="E61" t="str">
            <v>2019</v>
          </cell>
        </row>
        <row r="62">
          <cell r="B62" t="str">
            <v>PTRM</v>
          </cell>
          <cell r="C62" t="str">
            <v>POST TAX REVENUE MODEL</v>
          </cell>
          <cell r="E62" t="str">
            <v>2025</v>
          </cell>
        </row>
        <row r="63">
          <cell r="B63" t="str">
            <v>Reset</v>
          </cell>
          <cell r="C63" t="str">
            <v>REGULATORY REPORTING STATEMENT</v>
          </cell>
          <cell r="E63" t="str">
            <v>2025</v>
          </cell>
        </row>
        <row r="64">
          <cell r="B64" t="str">
            <v>RFM</v>
          </cell>
          <cell r="C64" t="str">
            <v>ROLL FORWARD MODEL</v>
          </cell>
          <cell r="E64" t="str">
            <v>2019</v>
          </cell>
        </row>
        <row r="65">
          <cell r="B65" t="str">
            <v>WACC</v>
          </cell>
          <cell r="C65" t="str">
            <v>WEIGHTED AVERAGE COST OF CAPITAL</v>
          </cell>
          <cell r="E65" t="str">
            <v>2025</v>
          </cell>
        </row>
        <row r="68">
          <cell r="B68" t="str">
            <v>Actual</v>
          </cell>
          <cell r="C68" t="str">
            <v>Public</v>
          </cell>
        </row>
        <row r="69">
          <cell r="B69" t="str">
            <v>Estimate</v>
          </cell>
          <cell r="C69" t="str">
            <v>Confidential</v>
          </cell>
        </row>
        <row r="70">
          <cell r="B70" t="str">
            <v>Consolidated</v>
          </cell>
        </row>
        <row r="76">
          <cell r="B76" t="str">
            <v>After appeal</v>
          </cell>
        </row>
        <row r="77">
          <cell r="B77" t="str">
            <v>Draft decision</v>
          </cell>
        </row>
        <row r="78">
          <cell r="B78" t="str">
            <v>Final decision</v>
          </cell>
        </row>
        <row r="79">
          <cell r="B79" t="str">
            <v>PTRM update 1</v>
          </cell>
        </row>
        <row r="80">
          <cell r="B80" t="str">
            <v>PTRM update 2</v>
          </cell>
        </row>
        <row r="81">
          <cell r="B81" t="str">
            <v>PTRM update 3</v>
          </cell>
        </row>
        <row r="82">
          <cell r="B82" t="str">
            <v>PTRM update 4</v>
          </cell>
        </row>
        <row r="83">
          <cell r="B83" t="str">
            <v>PTRM update 5</v>
          </cell>
        </row>
        <row r="84">
          <cell r="B84" t="str">
            <v>PTRM update 6</v>
          </cell>
        </row>
        <row r="85">
          <cell r="B85" t="str">
            <v>PTRM update 7</v>
          </cell>
        </row>
        <row r="86">
          <cell r="B86" t="str">
            <v>Regulatory proposal</v>
          </cell>
        </row>
        <row r="87">
          <cell r="B87" t="str">
            <v>Reporting</v>
          </cell>
        </row>
        <row r="88">
          <cell r="B88" t="str">
            <v>Revised regulatory proposal</v>
          </cell>
        </row>
        <row r="94">
          <cell r="C94" t="str">
            <v>Animal impact</v>
          </cell>
          <cell r="D94" t="str">
            <v>Animal</v>
          </cell>
        </row>
        <row r="95">
          <cell r="C95" t="str">
            <v>Animal nesting/burrowing, etc and other</v>
          </cell>
          <cell r="D95" t="str">
            <v>Asset failure</v>
          </cell>
        </row>
        <row r="96">
          <cell r="C96" t="str">
            <v>Other</v>
          </cell>
          <cell r="D96" t="str">
            <v>Other</v>
          </cell>
        </row>
        <row r="97">
          <cell r="C97" t="str">
            <v>LV</v>
          </cell>
          <cell r="D97" t="str">
            <v>Overloads</v>
          </cell>
        </row>
        <row r="98">
          <cell r="C98" t="str">
            <v>Distribution substation</v>
          </cell>
          <cell r="D98" t="str">
            <v>Planned</v>
          </cell>
        </row>
        <row r="99">
          <cell r="C99" t="str">
            <v>HV</v>
          </cell>
          <cell r="D99" t="str">
            <v>Network business</v>
          </cell>
        </row>
        <row r="100">
          <cell r="C100" t="str">
            <v>Zone substation</v>
          </cell>
          <cell r="D100" t="str">
            <v>Third party</v>
          </cell>
        </row>
        <row r="101">
          <cell r="C101" t="str">
            <v>Subtransmission</v>
          </cell>
          <cell r="D101" t="str">
            <v>Unknown</v>
          </cell>
        </row>
        <row r="102">
          <cell r="C102" t="str">
            <v>insert description of 'other'</v>
          </cell>
          <cell r="D102" t="str">
            <v>Vegetation</v>
          </cell>
        </row>
        <row r="103">
          <cell r="C103" t="str">
            <v>-</v>
          </cell>
          <cell r="D103" t="str">
            <v>Weather</v>
          </cell>
        </row>
        <row r="104">
          <cell r="C104" t="str">
            <v>-</v>
          </cell>
          <cell r="D104" t="str">
            <v>2 - STPIS Exclusion (3.3)(a)</v>
          </cell>
        </row>
        <row r="105">
          <cell r="C105" t="str">
            <v>Network error</v>
          </cell>
          <cell r="D105" t="str">
            <v>3 - STPIS Exclusion (3.3)(a)</v>
          </cell>
        </row>
        <row r="106">
          <cell r="C106" t="str">
            <v>Switching and protection error</v>
          </cell>
          <cell r="D106" t="str">
            <v>4 - STPIS Exclusion (3.3)(a)</v>
          </cell>
        </row>
        <row r="107">
          <cell r="C107" t="str">
            <v>Fire</v>
          </cell>
          <cell r="D107" t="str">
            <v>5 - STPIS Exclusion (3.3)(a)</v>
          </cell>
        </row>
        <row r="108">
          <cell r="C108" t="str">
            <v>Other</v>
          </cell>
          <cell r="D108" t="str">
            <v>6 - STPIS Exclusion (3.3)(a)</v>
          </cell>
        </row>
        <row r="109">
          <cell r="C109" t="str">
            <v>Dig-in</v>
          </cell>
          <cell r="D109" t="str">
            <v>7 - STPIS Exclusion (3.3)(a)</v>
          </cell>
        </row>
        <row r="110">
          <cell r="C110" t="str">
            <v>Unauthorised access</v>
          </cell>
        </row>
        <row r="111">
          <cell r="C111" t="str">
            <v>Vehicle impact</v>
          </cell>
        </row>
        <row r="112">
          <cell r="C112" t="str">
            <v>Unknown</v>
          </cell>
        </row>
        <row r="113">
          <cell r="C113" t="str">
            <v>Blow-in/Fall-in - NSP responsibility</v>
          </cell>
        </row>
        <row r="114">
          <cell r="C114" t="str">
            <v>Grow-in - NSP responsibility</v>
          </cell>
        </row>
        <row r="115">
          <cell r="C115" t="str">
            <v>Blow-in/Fall-in - Other responsible party</v>
          </cell>
        </row>
        <row r="116">
          <cell r="C116" t="str">
            <v>Grow-in - Other responsible party</v>
          </cell>
        </row>
        <row r="133">
          <cell r="B133">
            <v>1</v>
          </cell>
          <cell r="C133" t="str">
            <v>dms_FRCP_y1</v>
          </cell>
          <cell r="D133">
            <v>1</v>
          </cell>
          <cell r="E133" t="str">
            <v>CRCP_y1</v>
          </cell>
          <cell r="F133">
            <v>2021</v>
          </cell>
          <cell r="H133">
            <v>2020</v>
          </cell>
          <cell r="J133">
            <v>1</v>
          </cell>
          <cell r="L133" t="str">
            <v>2005-06</v>
          </cell>
          <cell r="M133" t="str">
            <v>2006</v>
          </cell>
          <cell r="P133" t="str">
            <v>2019-20</v>
          </cell>
          <cell r="R133">
            <v>2020</v>
          </cell>
        </row>
        <row r="134">
          <cell r="B134">
            <v>2</v>
          </cell>
          <cell r="C134" t="str">
            <v>dms_FRCP_y2</v>
          </cell>
          <cell r="D134">
            <v>2</v>
          </cell>
          <cell r="E134" t="str">
            <v>CRCP_y2</v>
          </cell>
          <cell r="F134">
            <v>2022</v>
          </cell>
          <cell r="H134">
            <v>2019</v>
          </cell>
          <cell r="J134">
            <v>2</v>
          </cell>
          <cell r="L134" t="str">
            <v>2006-07</v>
          </cell>
          <cell r="M134" t="str">
            <v>2007</v>
          </cell>
          <cell r="P134" t="str">
            <v>2020-21</v>
          </cell>
          <cell r="R134">
            <v>2021</v>
          </cell>
        </row>
        <row r="135">
          <cell r="B135">
            <v>3</v>
          </cell>
          <cell r="C135" t="str">
            <v>dms_FRCP_y3</v>
          </cell>
          <cell r="D135">
            <v>3</v>
          </cell>
          <cell r="E135" t="str">
            <v>CRCP_y3</v>
          </cell>
          <cell r="F135">
            <v>2023</v>
          </cell>
          <cell r="H135">
            <v>2018</v>
          </cell>
          <cell r="J135">
            <v>3</v>
          </cell>
          <cell r="L135" t="str">
            <v>2007-08</v>
          </cell>
          <cell r="M135" t="str">
            <v>2008</v>
          </cell>
          <cell r="P135" t="str">
            <v>2021-22</v>
          </cell>
          <cell r="R135">
            <v>2022</v>
          </cell>
        </row>
        <row r="136">
          <cell r="B136">
            <v>4</v>
          </cell>
          <cell r="C136" t="str">
            <v>dms_FRCP_y4</v>
          </cell>
          <cell r="D136">
            <v>4</v>
          </cell>
          <cell r="E136" t="str">
            <v>CRCP_y4</v>
          </cell>
          <cell r="F136">
            <v>2024</v>
          </cell>
          <cell r="H136">
            <v>2017</v>
          </cell>
          <cell r="J136">
            <v>4</v>
          </cell>
          <cell r="L136" t="str">
            <v>2008-09</v>
          </cell>
          <cell r="M136" t="str">
            <v>2009</v>
          </cell>
          <cell r="P136" t="str">
            <v>2022-23</v>
          </cell>
          <cell r="R136">
            <v>2023</v>
          </cell>
        </row>
        <row r="137">
          <cell r="B137">
            <v>5</v>
          </cell>
          <cell r="C137" t="str">
            <v>dms_FRCP_y5</v>
          </cell>
          <cell r="D137">
            <v>5</v>
          </cell>
          <cell r="E137" t="str">
            <v>CRCP_y5</v>
          </cell>
          <cell r="F137">
            <v>2025</v>
          </cell>
          <cell r="H137">
            <v>2016</v>
          </cell>
          <cell r="J137">
            <v>5</v>
          </cell>
          <cell r="L137" t="str">
            <v>2009-10</v>
          </cell>
          <cell r="M137">
            <v>2010</v>
          </cell>
          <cell r="P137" t="str">
            <v>2023-24</v>
          </cell>
          <cell r="R137">
            <v>2024</v>
          </cell>
        </row>
        <row r="138">
          <cell r="B138">
            <v>6</v>
          </cell>
          <cell r="C138" t="str">
            <v>dms_FRCP_y6</v>
          </cell>
          <cell r="D138">
            <v>6</v>
          </cell>
          <cell r="E138" t="str">
            <v>CRCP_y6</v>
          </cell>
          <cell r="F138">
            <v>2026</v>
          </cell>
          <cell r="H138">
            <v>2015</v>
          </cell>
          <cell r="J138">
            <v>6</v>
          </cell>
          <cell r="L138" t="str">
            <v>2010-11</v>
          </cell>
          <cell r="M138">
            <v>2011</v>
          </cell>
          <cell r="P138" t="str">
            <v>2024-25</v>
          </cell>
          <cell r="R138">
            <v>2025</v>
          </cell>
        </row>
        <row r="139">
          <cell r="B139">
            <v>7</v>
          </cell>
          <cell r="C139" t="str">
            <v>dms_FRCP_y7</v>
          </cell>
          <cell r="D139">
            <v>7</v>
          </cell>
          <cell r="E139" t="str">
            <v>CRCP_y7</v>
          </cell>
          <cell r="F139">
            <v>2027</v>
          </cell>
          <cell r="H139">
            <v>2014</v>
          </cell>
          <cell r="J139">
            <v>7</v>
          </cell>
          <cell r="L139" t="str">
            <v>2011-12</v>
          </cell>
          <cell r="M139">
            <v>2012</v>
          </cell>
          <cell r="P139" t="str">
            <v>2025-26</v>
          </cell>
          <cell r="R139">
            <v>2026</v>
          </cell>
        </row>
        <row r="140">
          <cell r="B140">
            <v>8</v>
          </cell>
          <cell r="C140" t="str">
            <v>dms_FRCP_y8</v>
          </cell>
          <cell r="D140">
            <v>8</v>
          </cell>
          <cell r="E140" t="str">
            <v>CRCP_y8</v>
          </cell>
          <cell r="F140">
            <v>2028</v>
          </cell>
          <cell r="H140">
            <v>2013</v>
          </cell>
          <cell r="J140">
            <v>8</v>
          </cell>
          <cell r="L140" t="str">
            <v>2012-13</v>
          </cell>
          <cell r="M140">
            <v>2013</v>
          </cell>
          <cell r="P140" t="str">
            <v>2026-27</v>
          </cell>
          <cell r="R140">
            <v>2027</v>
          </cell>
        </row>
        <row r="141">
          <cell r="B141">
            <v>9</v>
          </cell>
          <cell r="C141" t="str">
            <v>dms_FRCP_y9</v>
          </cell>
          <cell r="D141">
            <v>9</v>
          </cell>
          <cell r="E141" t="str">
            <v>CRCP_y9</v>
          </cell>
          <cell r="F141">
            <v>2029</v>
          </cell>
          <cell r="H141">
            <v>2012</v>
          </cell>
          <cell r="J141">
            <v>9</v>
          </cell>
          <cell r="L141" t="str">
            <v>2013-14</v>
          </cell>
          <cell r="M141">
            <v>2014</v>
          </cell>
          <cell r="P141" t="str">
            <v>2027-28</v>
          </cell>
          <cell r="R141">
            <v>2028</v>
          </cell>
        </row>
        <row r="142">
          <cell r="B142">
            <v>10</v>
          </cell>
          <cell r="C142" t="str">
            <v>dms_FRCP_y10</v>
          </cell>
          <cell r="D142">
            <v>10</v>
          </cell>
          <cell r="E142" t="str">
            <v>CRCP_y10</v>
          </cell>
          <cell r="F142">
            <v>2030</v>
          </cell>
          <cell r="H142">
            <v>2011</v>
          </cell>
          <cell r="J142">
            <v>10</v>
          </cell>
          <cell r="L142" t="str">
            <v>2014-15</v>
          </cell>
          <cell r="M142">
            <v>2015</v>
          </cell>
          <cell r="P142" t="str">
            <v>2028-29</v>
          </cell>
          <cell r="R142">
            <v>2029</v>
          </cell>
        </row>
        <row r="143">
          <cell r="B143">
            <v>11</v>
          </cell>
          <cell r="C143" t="str">
            <v>dms_FRCP_y11</v>
          </cell>
          <cell r="D143">
            <v>11</v>
          </cell>
          <cell r="E143" t="str">
            <v>CRCP_y11</v>
          </cell>
          <cell r="F143">
            <v>2031</v>
          </cell>
          <cell r="H143">
            <v>2010</v>
          </cell>
          <cell r="J143">
            <v>11</v>
          </cell>
          <cell r="L143" t="str">
            <v>2015-16</v>
          </cell>
          <cell r="M143">
            <v>2016</v>
          </cell>
          <cell r="P143" t="str">
            <v>2029-30</v>
          </cell>
          <cell r="R143">
            <v>2030</v>
          </cell>
        </row>
        <row r="144">
          <cell r="B144">
            <v>12</v>
          </cell>
          <cell r="C144" t="str">
            <v>dms_FRCP_y12</v>
          </cell>
          <cell r="D144">
            <v>12</v>
          </cell>
          <cell r="E144" t="str">
            <v>CRCP_y12</v>
          </cell>
          <cell r="F144">
            <v>2032</v>
          </cell>
          <cell r="H144">
            <v>2009</v>
          </cell>
          <cell r="J144">
            <v>12</v>
          </cell>
          <cell r="L144" t="str">
            <v>2016-17</v>
          </cell>
          <cell r="M144">
            <v>2017</v>
          </cell>
          <cell r="P144" t="str">
            <v>2030-31</v>
          </cell>
          <cell r="R144">
            <v>2031</v>
          </cell>
        </row>
        <row r="145">
          <cell r="B145">
            <v>13</v>
          </cell>
          <cell r="C145" t="str">
            <v>dms_FRCP_y13</v>
          </cell>
          <cell r="D145">
            <v>13</v>
          </cell>
          <cell r="E145" t="str">
            <v>CRCP_y13</v>
          </cell>
          <cell r="F145">
            <v>2033</v>
          </cell>
          <cell r="H145">
            <v>2008</v>
          </cell>
          <cell r="J145">
            <v>13</v>
          </cell>
          <cell r="L145" t="str">
            <v>2017-18</v>
          </cell>
          <cell r="M145">
            <v>2018</v>
          </cell>
          <cell r="P145" t="str">
            <v>2031-32</v>
          </cell>
          <cell r="R145">
            <v>2032</v>
          </cell>
        </row>
        <row r="146">
          <cell r="B146">
            <v>14</v>
          </cell>
          <cell r="C146" t="str">
            <v>dms_FRCP_y14</v>
          </cell>
          <cell r="D146">
            <v>14</v>
          </cell>
          <cell r="E146" t="str">
            <v>CRCP_y14</v>
          </cell>
          <cell r="F146">
            <v>2034</v>
          </cell>
          <cell r="H146">
            <v>2007</v>
          </cell>
          <cell r="J146">
            <v>14</v>
          </cell>
          <cell r="L146" t="str">
            <v>2018-19</v>
          </cell>
          <cell r="M146">
            <v>2019</v>
          </cell>
          <cell r="P146" t="str">
            <v>2032-33</v>
          </cell>
          <cell r="R146">
            <v>2033</v>
          </cell>
        </row>
        <row r="147">
          <cell r="B147">
            <v>15</v>
          </cell>
          <cell r="C147" t="str">
            <v>dms_FRCP_y15</v>
          </cell>
          <cell r="D147">
            <v>15</v>
          </cell>
          <cell r="E147" t="str">
            <v>CRCP_y15</v>
          </cell>
          <cell r="H147">
            <v>2006</v>
          </cell>
          <cell r="J147">
            <v>15</v>
          </cell>
          <cell r="L147" t="str">
            <v>2019-20</v>
          </cell>
          <cell r="M147">
            <v>2020</v>
          </cell>
          <cell r="P147" t="str">
            <v>2033-34</v>
          </cell>
          <cell r="R147">
            <v>2034</v>
          </cell>
        </row>
        <row r="148">
          <cell r="L148" t="str">
            <v>2020-21</v>
          </cell>
          <cell r="M148">
            <v>2021</v>
          </cell>
          <cell r="P148" t="str">
            <v>2034-35</v>
          </cell>
          <cell r="R148">
            <v>2035</v>
          </cell>
        </row>
        <row r="149">
          <cell r="L149" t="str">
            <v>2021-22</v>
          </cell>
          <cell r="M149">
            <v>2022</v>
          </cell>
          <cell r="P149" t="str">
            <v>2035-36</v>
          </cell>
          <cell r="R149">
            <v>2036</v>
          </cell>
        </row>
        <row r="150">
          <cell r="L150" t="str">
            <v>2022-23</v>
          </cell>
          <cell r="M150">
            <v>2023</v>
          </cell>
          <cell r="P150" t="str">
            <v>2036-37</v>
          </cell>
          <cell r="R150">
            <v>2037</v>
          </cell>
        </row>
        <row r="151">
          <cell r="L151" t="str">
            <v>2023-24</v>
          </cell>
          <cell r="M151">
            <v>2024</v>
          </cell>
          <cell r="P151" t="str">
            <v>2037-38</v>
          </cell>
          <cell r="R151">
            <v>2038</v>
          </cell>
        </row>
        <row r="152">
          <cell r="C152">
            <v>2020</v>
          </cell>
          <cell r="L152" t="str">
            <v>2024-25</v>
          </cell>
          <cell r="M152">
            <v>2025</v>
          </cell>
        </row>
        <row r="153">
          <cell r="C153">
            <v>2021</v>
          </cell>
          <cell r="L153" t="str">
            <v>2025-26</v>
          </cell>
          <cell r="M153">
            <v>2026</v>
          </cell>
        </row>
        <row r="154">
          <cell r="C154">
            <v>2022</v>
          </cell>
          <cell r="L154" t="str">
            <v>2026-27</v>
          </cell>
          <cell r="M154">
            <v>2027</v>
          </cell>
        </row>
        <row r="155">
          <cell r="C155">
            <v>2023</v>
          </cell>
          <cell r="L155" t="str">
            <v>2027-28</v>
          </cell>
          <cell r="M155">
            <v>2028</v>
          </cell>
        </row>
        <row r="156">
          <cell r="C156">
            <v>2024</v>
          </cell>
          <cell r="L156" t="str">
            <v>2028-29</v>
          </cell>
          <cell r="M156">
            <v>2029</v>
          </cell>
        </row>
        <row r="157">
          <cell r="C157">
            <v>2025</v>
          </cell>
          <cell r="L157" t="str">
            <v>2029-30</v>
          </cell>
          <cell r="M157">
            <v>2030</v>
          </cell>
        </row>
        <row r="158">
          <cell r="C158">
            <v>2026</v>
          </cell>
          <cell r="L158" t="str">
            <v>2030-31</v>
          </cell>
          <cell r="M158">
            <v>2031</v>
          </cell>
        </row>
        <row r="159">
          <cell r="C159">
            <v>2027</v>
          </cell>
          <cell r="L159" t="str">
            <v>2031-32</v>
          </cell>
          <cell r="M159">
            <v>2032</v>
          </cell>
        </row>
        <row r="160">
          <cell r="C160">
            <v>2028</v>
          </cell>
          <cell r="L160" t="str">
            <v>2032-33</v>
          </cell>
          <cell r="M160">
            <v>2033</v>
          </cell>
        </row>
        <row r="161">
          <cell r="C161">
            <v>2029</v>
          </cell>
          <cell r="L161" t="str">
            <v>2033-34</v>
          </cell>
          <cell r="M161">
            <v>2034</v>
          </cell>
        </row>
        <row r="162">
          <cell r="C162">
            <v>2030</v>
          </cell>
          <cell r="L162" t="str">
            <v>2034-35</v>
          </cell>
          <cell r="M162">
            <v>2035</v>
          </cell>
        </row>
        <row r="163">
          <cell r="C163">
            <v>2031</v>
          </cell>
          <cell r="L163" t="str">
            <v>2035-36</v>
          </cell>
          <cell r="M163">
            <v>2036</v>
          </cell>
        </row>
        <row r="164">
          <cell r="C164">
            <v>2032</v>
          </cell>
        </row>
        <row r="165">
          <cell r="C165">
            <v>2033</v>
          </cell>
        </row>
        <row r="166">
          <cell r="C166">
            <v>2034</v>
          </cell>
        </row>
        <row r="167">
          <cell r="C167">
            <v>2035</v>
          </cell>
        </row>
        <row r="168">
          <cell r="C168">
            <v>2036</v>
          </cell>
        </row>
        <row r="169">
          <cell r="C169">
            <v>2037</v>
          </cell>
        </row>
        <row r="189">
          <cell r="I189" t="str">
            <v>CBD</v>
          </cell>
          <cell r="J189" t="str">
            <v>Urban</v>
          </cell>
          <cell r="K189" t="str">
            <v>Short rural</v>
          </cell>
          <cell r="L189" t="str">
            <v>Long rural</v>
          </cell>
        </row>
      </sheetData>
      <sheetData sheetId="2" refreshError="1"/>
      <sheetData sheetId="3" refreshError="1"/>
      <sheetData sheetId="4">
        <row r="14">
          <cell r="C14" t="str">
            <v>CitiPower</v>
          </cell>
        </row>
        <row r="44">
          <cell r="D44">
            <v>2012</v>
          </cell>
          <cell r="E44">
            <v>2013</v>
          </cell>
          <cell r="F44">
            <v>2014</v>
          </cell>
          <cell r="G44">
            <v>2015</v>
          </cell>
        </row>
        <row r="48">
          <cell r="C48">
            <v>2019</v>
          </cell>
        </row>
        <row r="50">
          <cell r="C50">
            <v>2019</v>
          </cell>
        </row>
        <row r="60">
          <cell r="C60" t="str">
            <v>Confidential</v>
          </cell>
        </row>
        <row r="64">
          <cell r="C64" t="str">
            <v>Consolidated</v>
          </cell>
        </row>
        <row r="66">
          <cell r="C66" t="str">
            <v>Distribution</v>
          </cell>
        </row>
        <row r="68">
          <cell r="C68" t="str">
            <v>Calendar</v>
          </cell>
        </row>
        <row r="69">
          <cell r="C69" t="str">
            <v>CA</v>
          </cell>
        </row>
        <row r="75">
          <cell r="C75" t="str">
            <v>December</v>
          </cell>
        </row>
        <row r="79">
          <cell r="C79">
            <v>0</v>
          </cell>
        </row>
        <row r="80">
          <cell r="C80">
            <v>1</v>
          </cell>
        </row>
        <row r="81">
          <cell r="C81">
            <v>0</v>
          </cell>
        </row>
        <row r="82">
          <cell r="C82" t="str">
            <v>yes</v>
          </cell>
        </row>
        <row r="83">
          <cell r="C83" t="str">
            <v>CRY</v>
          </cell>
        </row>
        <row r="84">
          <cell r="C84">
            <v>2019</v>
          </cell>
        </row>
        <row r="86">
          <cell r="C86" t="str">
            <v>dms_FRCP_y5</v>
          </cell>
        </row>
        <row r="87">
          <cell r="C87">
            <v>2025</v>
          </cell>
        </row>
        <row r="88">
          <cell r="C88">
            <v>5</v>
          </cell>
        </row>
        <row r="90">
          <cell r="C90">
            <v>2016</v>
          </cell>
        </row>
        <row r="91">
          <cell r="C91">
            <v>2019</v>
          </cell>
        </row>
        <row r="95">
          <cell r="C95" t="str">
            <v>No</v>
          </cell>
        </row>
        <row r="96">
          <cell r="C96">
            <v>0</v>
          </cell>
        </row>
        <row r="97">
          <cell r="C97" t="str">
            <v>not a Multiple year submission</v>
          </cell>
        </row>
        <row r="104">
          <cell r="C104" t="str">
            <v>no</v>
          </cell>
        </row>
        <row r="106">
          <cell r="C106" t="str">
            <v>6.3 not present</v>
          </cell>
        </row>
        <row r="112">
          <cell r="C112" t="str">
            <v>dms_LeapYear not present</v>
          </cell>
        </row>
        <row r="113">
          <cell r="C113">
            <v>1826</v>
          </cell>
        </row>
        <row r="114">
          <cell r="C114">
            <v>365</v>
          </cell>
        </row>
        <row r="120">
          <cell r="C120" t="str">
            <v>1-Jan-2019</v>
          </cell>
        </row>
        <row r="125">
          <cell r="C125">
            <v>12</v>
          </cell>
        </row>
        <row r="126">
          <cell r="C126" t="str">
            <v>0</v>
          </cell>
        </row>
        <row r="140">
          <cell r="C140" t="str">
            <v>NO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D7" t="str">
            <v>Worksheet 2.10A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2.1 Expenditure summary"/>
      <sheetName val="2.2 Rep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Network overheads"/>
      <sheetName val="2.11 Labour"/>
      <sheetName val="2.12 Input tables"/>
      <sheetName val="4.1 Public lighting"/>
      <sheetName val="4.2 Metering"/>
      <sheetName val="4.3 Fee-based services"/>
      <sheetName val="4.4 Quoted services"/>
      <sheetName val="5.3 MD - Network level"/>
      <sheetName val="5.4 MD &amp; utilisation-Spatial"/>
      <sheetName val="Amendments"/>
    </sheetNames>
    <sheetDataSet>
      <sheetData sheetId="0"/>
      <sheetData sheetId="1"/>
      <sheetData sheetId="2">
        <row r="58">
          <cell r="E58" t="str">
            <v>2009-10</v>
          </cell>
        </row>
        <row r="59">
          <cell r="E59" t="str">
            <v>2010-11</v>
          </cell>
        </row>
        <row r="60">
          <cell r="E60" t="str">
            <v>2011-12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6">
          <cell r="AL16" t="str">
            <v>Jemena Electricity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2.2 Repex"/>
      <sheetName val="2.5 Connections"/>
      <sheetName val="2.6 Non-network"/>
      <sheetName val="2.10 Network overheads"/>
      <sheetName val="2.11 Labour"/>
      <sheetName val="8.2 Capex"/>
    </sheetNames>
    <sheetDataSet>
      <sheetData sheetId="0"/>
      <sheetData sheetId="1"/>
      <sheetData sheetId="2"/>
      <sheetData sheetId="3">
        <row r="58">
          <cell r="E58" t="str">
            <v>2009</v>
          </cell>
        </row>
        <row r="59">
          <cell r="E59">
            <v>2010</v>
          </cell>
        </row>
        <row r="60">
          <cell r="E60">
            <v>2011</v>
          </cell>
        </row>
        <row r="61">
          <cell r="E61">
            <v>2012</v>
          </cell>
        </row>
        <row r="62">
          <cell r="E62">
            <v>2013</v>
          </cell>
        </row>
        <row r="63">
          <cell r="E63">
            <v>2014</v>
          </cell>
        </row>
        <row r="64">
          <cell r="E64">
            <v>2015</v>
          </cell>
        </row>
        <row r="65">
          <cell r="E65">
            <v>2016</v>
          </cell>
        </row>
        <row r="66">
          <cell r="E66">
            <v>2017</v>
          </cell>
        </row>
        <row r="67">
          <cell r="E67">
            <v>2018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structions"/>
      <sheetName val="CPI"/>
      <sheetName val="Summary"/>
      <sheetName val="Powercor"/>
      <sheetName val="CitiPower"/>
      <sheetName val="AusNet"/>
      <sheetName val="United Energy"/>
      <sheetName val="Jemena"/>
      <sheetName val="Template"/>
      <sheetName val="Working"/>
    </sheetNames>
    <sheetDataSet>
      <sheetData sheetId="0" refreshError="1"/>
      <sheetData sheetId="1" refreshError="1"/>
      <sheetData sheetId="2">
        <row r="3">
          <cell r="C3" t="str">
            <v>June</v>
          </cell>
          <cell r="D3">
            <v>2021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B0F0"/>
  </sheetPr>
  <dimension ref="A1:N48"/>
  <sheetViews>
    <sheetView zoomScale="80" zoomScaleNormal="80" workbookViewId="0">
      <selection activeCell="D46" sqref="D46"/>
    </sheetView>
  </sheetViews>
  <sheetFormatPr defaultColWidth="0" defaultRowHeight="12.75" zeroHeight="1" x14ac:dyDescent="0.2"/>
  <cols>
    <col min="1" max="1" width="4.375" customWidth="1"/>
    <col min="2" max="2" width="11.875" customWidth="1"/>
    <col min="3" max="3" width="4" customWidth="1"/>
    <col min="4" max="4" width="11.625" customWidth="1"/>
    <col min="5" max="5" width="3.375" customWidth="1"/>
    <col min="6" max="14" width="9" customWidth="1"/>
    <col min="15" max="16384" width="9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3.25" x14ac:dyDescent="0.35">
      <c r="A2" s="1"/>
      <c r="B2" s="2" t="s">
        <v>1</v>
      </c>
      <c r="C2" s="3"/>
      <c r="D2" s="3"/>
      <c r="E2" s="3"/>
      <c r="F2" s="3"/>
      <c r="G2" s="1"/>
      <c r="H2" s="27" t="s">
        <v>41</v>
      </c>
      <c r="I2" s="1"/>
      <c r="J2" s="1"/>
      <c r="K2" s="1"/>
      <c r="L2" s="1"/>
      <c r="M2" s="1"/>
      <c r="N2" s="1"/>
    </row>
    <row r="3" spans="1:14" x14ac:dyDescent="0.2">
      <c r="A3" s="1"/>
      <c r="B3" s="3"/>
      <c r="C3" s="3"/>
      <c r="D3" s="3"/>
      <c r="E3" s="3"/>
      <c r="F3" s="3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3"/>
      <c r="C4" s="3"/>
      <c r="D4" s="3"/>
      <c r="E4" s="3"/>
      <c r="F4" s="3"/>
      <c r="G4" s="1"/>
      <c r="H4" s="1"/>
      <c r="I4" s="1"/>
      <c r="J4" s="1"/>
      <c r="K4" s="1"/>
      <c r="L4" s="1"/>
      <c r="M4" s="1"/>
      <c r="N4" s="1"/>
    </row>
    <row r="5" spans="1:14" x14ac:dyDescent="0.2">
      <c r="A5" s="1"/>
      <c r="B5" s="3"/>
      <c r="C5" s="3"/>
      <c r="D5" s="3"/>
      <c r="E5" s="3"/>
      <c r="F5" s="3"/>
      <c r="G5" s="1"/>
      <c r="H5" s="1"/>
      <c r="I5" s="1"/>
      <c r="J5" s="1"/>
      <c r="K5" s="1"/>
      <c r="L5" s="1"/>
      <c r="M5" s="1"/>
      <c r="N5" s="1"/>
    </row>
    <row r="6" spans="1:14" ht="15.75" thickBot="1" x14ac:dyDescent="0.3">
      <c r="A6" s="1"/>
      <c r="B6" s="4" t="s">
        <v>2</v>
      </c>
      <c r="C6" s="5"/>
      <c r="D6" s="4" t="s">
        <v>3</v>
      </c>
      <c r="E6" s="5"/>
      <c r="F6" s="4" t="s">
        <v>0</v>
      </c>
      <c r="G6" s="1"/>
      <c r="H6" s="1"/>
      <c r="I6" s="1"/>
      <c r="J6" s="1"/>
      <c r="K6" s="1"/>
      <c r="L6" s="1"/>
      <c r="M6" s="1"/>
      <c r="N6" s="1"/>
    </row>
    <row r="7" spans="1:14" x14ac:dyDescent="0.2">
      <c r="A7" s="1"/>
      <c r="B7" s="3"/>
      <c r="C7" s="3"/>
      <c r="D7" s="3"/>
      <c r="E7" s="3"/>
      <c r="F7" s="3"/>
      <c r="G7" s="1"/>
      <c r="H7" s="1"/>
      <c r="I7" s="1"/>
      <c r="J7" s="1"/>
      <c r="K7" s="1"/>
      <c r="L7" s="1"/>
      <c r="M7" s="1"/>
      <c r="N7" s="1"/>
    </row>
    <row r="8" spans="1:14" ht="18" x14ac:dyDescent="0.25">
      <c r="A8" s="1"/>
      <c r="B8" s="3" t="s">
        <v>4</v>
      </c>
      <c r="C8" s="3"/>
      <c r="D8" s="24" t="s">
        <v>4</v>
      </c>
      <c r="E8" s="3"/>
      <c r="F8" s="3"/>
      <c r="G8" s="1"/>
      <c r="H8" s="1"/>
      <c r="I8" s="1"/>
      <c r="J8" s="1"/>
      <c r="K8" s="1"/>
      <c r="L8" s="1"/>
      <c r="M8" s="1"/>
      <c r="N8" s="1"/>
    </row>
    <row r="9" spans="1:14" x14ac:dyDescent="0.2">
      <c r="A9" s="1"/>
      <c r="B9" s="3"/>
      <c r="C9" s="3"/>
      <c r="D9" s="25"/>
      <c r="E9" s="3"/>
      <c r="F9" s="3"/>
      <c r="G9" s="1"/>
      <c r="H9" s="1"/>
      <c r="I9" s="1"/>
      <c r="J9" s="1"/>
      <c r="K9" s="1"/>
      <c r="L9" s="1"/>
      <c r="M9" s="1"/>
      <c r="N9" s="1"/>
    </row>
    <row r="10" spans="1:14" ht="15.75" x14ac:dyDescent="0.25">
      <c r="A10" s="1"/>
      <c r="B10" s="3" t="s">
        <v>34</v>
      </c>
      <c r="C10" s="3"/>
      <c r="D10" s="47" t="s">
        <v>34</v>
      </c>
      <c r="E10" s="3"/>
      <c r="F10" s="3"/>
      <c r="G10" s="1"/>
      <c r="H10" s="1"/>
      <c r="I10" s="1"/>
      <c r="J10" s="1"/>
      <c r="K10" s="1"/>
      <c r="L10" s="1"/>
      <c r="M10" s="1"/>
      <c r="N10" s="1"/>
    </row>
    <row r="11" spans="1:14" x14ac:dyDescent="0.2">
      <c r="A11" s="1"/>
      <c r="B11" s="3"/>
      <c r="C11" s="3"/>
      <c r="D11" s="25"/>
      <c r="E11" s="3"/>
      <c r="F11" s="3"/>
      <c r="G11" s="1"/>
      <c r="H11" s="1"/>
      <c r="I11" s="1"/>
      <c r="J11" s="1"/>
      <c r="K11" s="1"/>
      <c r="L11" s="1"/>
      <c r="M11" s="1"/>
      <c r="N11" s="1"/>
    </row>
    <row r="12" spans="1:14" x14ac:dyDescent="0.2">
      <c r="A12" s="1"/>
      <c r="B12" s="3" t="s">
        <v>5</v>
      </c>
      <c r="C12" s="3"/>
      <c r="D12" s="22" t="s">
        <v>5</v>
      </c>
      <c r="E12" s="3"/>
      <c r="F12" s="3"/>
      <c r="G12" s="1"/>
      <c r="H12" s="1"/>
      <c r="I12" s="1"/>
      <c r="J12" s="1"/>
      <c r="K12" s="1"/>
      <c r="L12" s="1"/>
      <c r="M12" s="1"/>
      <c r="N12" s="1"/>
    </row>
    <row r="13" spans="1:14" x14ac:dyDescent="0.2">
      <c r="A13" s="1"/>
      <c r="B13" s="3"/>
      <c r="C13" s="3"/>
      <c r="D13" s="25"/>
      <c r="E13" s="3"/>
      <c r="F13" s="3"/>
      <c r="G13" s="1"/>
      <c r="H13" s="1"/>
      <c r="I13" s="1"/>
      <c r="J13" s="1"/>
      <c r="K13" s="1"/>
      <c r="L13" s="1"/>
      <c r="M13" s="1"/>
      <c r="N13" s="1"/>
    </row>
    <row r="14" spans="1:14" x14ac:dyDescent="0.2">
      <c r="A14" s="1"/>
      <c r="B14" s="3" t="s">
        <v>6</v>
      </c>
      <c r="C14" s="3"/>
      <c r="D14" s="21" t="s">
        <v>6</v>
      </c>
      <c r="E14" s="3"/>
      <c r="F14" s="3"/>
      <c r="G14" s="1"/>
      <c r="H14" s="1"/>
      <c r="I14" s="1"/>
      <c r="J14" s="1"/>
      <c r="K14" s="1"/>
      <c r="L14" s="1"/>
      <c r="M14" s="1"/>
      <c r="N14" s="1"/>
    </row>
    <row r="15" spans="1:14" x14ac:dyDescent="0.2">
      <c r="A15" s="1"/>
      <c r="B15" s="3"/>
      <c r="C15" s="3"/>
      <c r="D15" s="25"/>
      <c r="E15" s="3"/>
      <c r="F15" s="3"/>
      <c r="G15" s="1"/>
      <c r="H15" s="1"/>
      <c r="I15" s="1"/>
      <c r="J15" s="1"/>
      <c r="K15" s="1"/>
      <c r="L15" s="1"/>
      <c r="M15" s="1"/>
      <c r="N15" s="1"/>
    </row>
    <row r="16" spans="1:14" x14ac:dyDescent="0.2">
      <c r="A16" s="1"/>
      <c r="B16" s="3" t="s">
        <v>7</v>
      </c>
      <c r="C16" s="3"/>
      <c r="D16" s="23" t="s">
        <v>7</v>
      </c>
      <c r="E16" s="3"/>
      <c r="F16" s="3"/>
      <c r="G16" s="1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3"/>
      <c r="C17" s="3"/>
      <c r="D17" s="25"/>
      <c r="E17" s="3"/>
      <c r="F17" s="3"/>
      <c r="G17" s="1"/>
      <c r="H17" s="1"/>
      <c r="I17" s="1"/>
      <c r="J17" s="1"/>
      <c r="K17" s="1"/>
      <c r="L17" s="1"/>
      <c r="M17" s="1"/>
      <c r="N17" s="1"/>
    </row>
    <row r="18" spans="1:14" ht="14.25" x14ac:dyDescent="0.2">
      <c r="A18" s="1"/>
      <c r="B18" s="3" t="s">
        <v>8</v>
      </c>
      <c r="C18" s="3"/>
      <c r="D18" s="6">
        <v>100</v>
      </c>
      <c r="E18" s="3"/>
      <c r="F18" s="7" t="s">
        <v>9</v>
      </c>
      <c r="G18" s="1"/>
      <c r="H18" s="1"/>
      <c r="I18" s="1"/>
      <c r="J18" s="1"/>
      <c r="K18" s="1"/>
      <c r="L18" s="1"/>
      <c r="M18" s="1"/>
      <c r="N18" s="1"/>
    </row>
    <row r="19" spans="1:14" s="42" customFormat="1" ht="14.25" x14ac:dyDescent="0.2">
      <c r="A19" s="43"/>
      <c r="B19" s="3"/>
      <c r="C19" s="3"/>
      <c r="D19" s="46"/>
      <c r="E19" s="3"/>
      <c r="F19" s="7"/>
      <c r="G19" s="43"/>
      <c r="H19" s="43"/>
      <c r="I19" s="43"/>
      <c r="J19" s="43"/>
      <c r="K19" s="43"/>
      <c r="L19" s="43"/>
      <c r="M19" s="43"/>
      <c r="N19" s="43"/>
    </row>
    <row r="20" spans="1:14" s="42" customFormat="1" ht="14.25" x14ac:dyDescent="0.2">
      <c r="A20" s="43"/>
      <c r="B20" s="3" t="s">
        <v>135</v>
      </c>
      <c r="C20" s="3"/>
      <c r="D20" s="66">
        <v>100</v>
      </c>
      <c r="E20" s="3"/>
      <c r="F20" s="7" t="s">
        <v>136</v>
      </c>
      <c r="G20" s="43"/>
      <c r="H20" s="43"/>
      <c r="I20" s="43"/>
      <c r="J20" s="43"/>
      <c r="K20" s="43"/>
      <c r="L20" s="43"/>
      <c r="M20" s="43"/>
      <c r="N20" s="43"/>
    </row>
    <row r="21" spans="1:14" x14ac:dyDescent="0.2">
      <c r="A21" s="1"/>
      <c r="B21" s="3"/>
      <c r="C21" s="3"/>
      <c r="D21" s="46"/>
      <c r="E21" s="3"/>
      <c r="F21" s="3"/>
      <c r="G21" s="1"/>
      <c r="H21" s="1"/>
      <c r="I21" s="1"/>
      <c r="J21" s="1"/>
      <c r="K21" s="1"/>
      <c r="L21" s="1"/>
      <c r="M21" s="1"/>
      <c r="N21" s="1"/>
    </row>
    <row r="22" spans="1:14" ht="14.25" x14ac:dyDescent="0.2">
      <c r="A22" s="1"/>
      <c r="B22" s="3" t="s">
        <v>10</v>
      </c>
      <c r="C22" s="3"/>
      <c r="D22" s="8">
        <v>100</v>
      </c>
      <c r="E22" s="3"/>
      <c r="F22" s="7" t="s">
        <v>11</v>
      </c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3"/>
      <c r="C23" s="3"/>
      <c r="D23" s="20"/>
      <c r="E23" s="3"/>
      <c r="F23" s="3"/>
      <c r="G23" s="1"/>
      <c r="H23" s="1"/>
      <c r="I23" s="1"/>
      <c r="J23" s="1"/>
      <c r="K23" s="1"/>
      <c r="L23" s="1"/>
      <c r="M23" s="1"/>
      <c r="N23" s="1"/>
    </row>
    <row r="24" spans="1:14" ht="14.25" x14ac:dyDescent="0.2">
      <c r="A24" s="1"/>
      <c r="B24" s="3" t="s">
        <v>12</v>
      </c>
      <c r="C24" s="3"/>
      <c r="D24" s="9"/>
      <c r="E24" s="3"/>
      <c r="F24" s="7" t="s">
        <v>13</v>
      </c>
      <c r="G24" s="1"/>
      <c r="H24" s="1"/>
      <c r="I24" s="1"/>
      <c r="J24" s="1"/>
      <c r="K24" s="1"/>
      <c r="L24" s="1"/>
      <c r="M24" s="1"/>
      <c r="N24" s="1"/>
    </row>
    <row r="25" spans="1:14" ht="14.25" x14ac:dyDescent="0.2">
      <c r="A25" s="1"/>
      <c r="B25" s="3"/>
      <c r="C25" s="3"/>
      <c r="D25" s="20"/>
      <c r="E25" s="3"/>
      <c r="F25" s="10"/>
      <c r="G25" s="1"/>
      <c r="H25" s="1"/>
      <c r="I25" s="1"/>
      <c r="J25" s="1"/>
      <c r="K25" s="1"/>
      <c r="L25" s="1"/>
      <c r="M25" s="1"/>
      <c r="N25" s="1"/>
    </row>
    <row r="26" spans="1:14" ht="14.25" x14ac:dyDescent="0.2">
      <c r="A26" s="1"/>
      <c r="B26" s="3" t="s">
        <v>14</v>
      </c>
      <c r="C26" s="3"/>
      <c r="D26" s="11">
        <v>100</v>
      </c>
      <c r="E26" s="3"/>
      <c r="F26" s="7" t="s">
        <v>15</v>
      </c>
      <c r="G26" s="1"/>
      <c r="H26" s="1"/>
      <c r="I26" s="1"/>
      <c r="J26" s="1"/>
      <c r="K26" s="1"/>
      <c r="L26" s="1"/>
      <c r="M26" s="1"/>
      <c r="N26" s="1"/>
    </row>
    <row r="27" spans="1:14" ht="14.25" x14ac:dyDescent="0.2">
      <c r="A27" s="1"/>
      <c r="B27" s="3"/>
      <c r="C27" s="3"/>
      <c r="D27" s="20"/>
      <c r="E27" s="3"/>
      <c r="F27" s="10"/>
      <c r="G27" s="1"/>
      <c r="H27" s="1"/>
      <c r="I27" s="1"/>
      <c r="J27" s="1"/>
      <c r="K27" s="1"/>
      <c r="L27" s="1"/>
      <c r="M27" s="1"/>
      <c r="N27" s="1"/>
    </row>
    <row r="28" spans="1:14" ht="14.25" x14ac:dyDescent="0.2">
      <c r="A28" s="1"/>
      <c r="B28" s="3" t="s">
        <v>16</v>
      </c>
      <c r="C28" s="3"/>
      <c r="D28" s="12">
        <v>100</v>
      </c>
      <c r="E28" s="3"/>
      <c r="F28" s="7" t="s">
        <v>17</v>
      </c>
      <c r="G28" s="1"/>
      <c r="H28" s="1"/>
      <c r="I28" s="1"/>
      <c r="J28" s="1"/>
      <c r="K28" s="1"/>
      <c r="L28" s="1"/>
      <c r="M28" s="1"/>
      <c r="N28" s="1"/>
    </row>
    <row r="29" spans="1:14" ht="14.25" x14ac:dyDescent="0.2">
      <c r="A29" s="1"/>
      <c r="B29" s="3"/>
      <c r="C29" s="3"/>
      <c r="D29" s="20"/>
      <c r="E29" s="3"/>
      <c r="F29" s="10"/>
      <c r="G29" s="1"/>
      <c r="H29" s="1"/>
      <c r="I29" s="1"/>
      <c r="J29" s="1"/>
      <c r="K29" s="1"/>
      <c r="L29" s="1"/>
      <c r="M29" s="1"/>
      <c r="N29" s="1"/>
    </row>
    <row r="30" spans="1:14" ht="14.25" x14ac:dyDescent="0.2">
      <c r="A30" s="1"/>
      <c r="B30" s="3" t="s">
        <v>18</v>
      </c>
      <c r="C30" s="3"/>
      <c r="D30" s="13">
        <v>100</v>
      </c>
      <c r="E30" s="3"/>
      <c r="F30" s="7" t="s">
        <v>19</v>
      </c>
      <c r="G30" s="1"/>
      <c r="H30" s="1"/>
      <c r="I30" s="1"/>
      <c r="J30" s="1"/>
      <c r="K30" s="1"/>
      <c r="L30" s="1"/>
      <c r="M30" s="1"/>
      <c r="N30" s="1"/>
    </row>
    <row r="31" spans="1:14" ht="14.25" x14ac:dyDescent="0.2">
      <c r="A31" s="1"/>
      <c r="B31" s="3"/>
      <c r="C31" s="3"/>
      <c r="D31" s="25"/>
      <c r="E31" s="3"/>
      <c r="F31" s="10"/>
      <c r="G31" s="1"/>
      <c r="H31" s="1"/>
      <c r="I31" s="1"/>
      <c r="J31" s="1"/>
      <c r="K31" s="1"/>
      <c r="L31" s="1"/>
      <c r="M31" s="1"/>
      <c r="N31" s="1"/>
    </row>
    <row r="32" spans="1:14" ht="15" thickBot="1" x14ac:dyDescent="0.25">
      <c r="A32" s="1"/>
      <c r="B32" s="3" t="s">
        <v>20</v>
      </c>
      <c r="C32" s="3"/>
      <c r="D32" s="14">
        <v>100</v>
      </c>
      <c r="E32" s="3"/>
      <c r="F32" s="7" t="s">
        <v>21</v>
      </c>
      <c r="G32" s="1"/>
      <c r="H32" s="1"/>
      <c r="I32" s="1"/>
      <c r="J32" s="1"/>
      <c r="K32" s="1"/>
      <c r="L32" s="1"/>
      <c r="M32" s="1"/>
      <c r="N32" s="1"/>
    </row>
    <row r="33" spans="1:14" ht="15" thickTop="1" x14ac:dyDescent="0.2">
      <c r="A33" s="1"/>
      <c r="B33" s="3"/>
      <c r="C33" s="3"/>
      <c r="D33" s="25"/>
      <c r="E33" s="3"/>
      <c r="F33" s="10"/>
      <c r="G33" s="1"/>
      <c r="H33" s="1"/>
      <c r="I33" s="1"/>
      <c r="J33" s="1"/>
      <c r="K33" s="1"/>
      <c r="L33" s="1"/>
      <c r="M33" s="1"/>
      <c r="N33" s="1"/>
    </row>
    <row r="34" spans="1:14" ht="14.25" x14ac:dyDescent="0.2">
      <c r="A34" s="1"/>
      <c r="B34" s="3" t="s">
        <v>22</v>
      </c>
      <c r="C34" s="3"/>
      <c r="D34" s="15" t="s">
        <v>23</v>
      </c>
      <c r="E34" s="3"/>
      <c r="F34" s="7" t="s">
        <v>24</v>
      </c>
      <c r="G34" s="1"/>
      <c r="H34" s="1"/>
      <c r="I34" s="1"/>
      <c r="J34" s="1"/>
      <c r="K34" s="1"/>
      <c r="L34" s="1"/>
      <c r="M34" s="1"/>
      <c r="N34" s="1"/>
    </row>
    <row r="35" spans="1:14" ht="14.25" x14ac:dyDescent="0.2">
      <c r="A35" s="1"/>
      <c r="B35" s="3"/>
      <c r="C35" s="3"/>
      <c r="D35" s="25"/>
      <c r="E35" s="3"/>
      <c r="F35" s="10"/>
      <c r="G35" s="1"/>
      <c r="H35" s="1"/>
      <c r="I35" s="1"/>
      <c r="J35" s="1"/>
      <c r="K35" s="1"/>
      <c r="L35" s="1"/>
      <c r="M35" s="1"/>
      <c r="N35" s="1"/>
    </row>
    <row r="36" spans="1:14" ht="14.25" x14ac:dyDescent="0.2">
      <c r="A36" s="1"/>
      <c r="B36" s="3" t="s">
        <v>25</v>
      </c>
      <c r="C36" s="3"/>
      <c r="D36" s="16">
        <v>100</v>
      </c>
      <c r="E36" s="3"/>
      <c r="F36" s="7" t="s">
        <v>26</v>
      </c>
      <c r="G36" s="1"/>
      <c r="H36" s="1"/>
      <c r="I36" s="1"/>
      <c r="J36" s="1"/>
      <c r="K36" s="1"/>
      <c r="L36" s="1"/>
      <c r="M36" s="1"/>
      <c r="N36" s="1"/>
    </row>
    <row r="37" spans="1:14" ht="14.25" x14ac:dyDescent="0.2">
      <c r="A37" s="1"/>
      <c r="B37" s="3"/>
      <c r="C37" s="3"/>
      <c r="D37" s="20"/>
      <c r="E37" s="3"/>
      <c r="F37" s="10"/>
      <c r="G37" s="1"/>
      <c r="H37" s="1"/>
      <c r="I37" s="1"/>
      <c r="J37" s="1"/>
      <c r="K37" s="1"/>
      <c r="L37" s="1"/>
      <c r="M37" s="1"/>
      <c r="N37" s="1"/>
    </row>
    <row r="38" spans="1:14" ht="14.25" x14ac:dyDescent="0.2">
      <c r="A38" s="1"/>
      <c r="B38" s="3" t="s">
        <v>27</v>
      </c>
      <c r="C38" s="3"/>
      <c r="D38" s="17" t="s">
        <v>28</v>
      </c>
      <c r="E38" s="3"/>
      <c r="F38" s="7" t="s">
        <v>29</v>
      </c>
      <c r="G38" s="1"/>
      <c r="H38" s="1"/>
      <c r="I38" s="1"/>
      <c r="J38" s="1"/>
      <c r="K38" s="1"/>
      <c r="L38" s="1"/>
      <c r="M38" s="1"/>
      <c r="N38" s="1"/>
    </row>
    <row r="39" spans="1:14" ht="14.25" x14ac:dyDescent="0.2">
      <c r="A39" s="1"/>
      <c r="B39" s="3"/>
      <c r="C39" s="3"/>
      <c r="D39" s="20"/>
      <c r="E39" s="3"/>
      <c r="F39" s="10"/>
      <c r="G39" s="1"/>
      <c r="H39" s="1"/>
      <c r="I39" s="1"/>
      <c r="J39" s="1"/>
      <c r="K39" s="1"/>
      <c r="L39" s="1"/>
      <c r="M39" s="1"/>
      <c r="N39" s="1"/>
    </row>
    <row r="40" spans="1:14" ht="14.25" x14ac:dyDescent="0.2">
      <c r="A40" s="1"/>
      <c r="B40" s="3" t="s">
        <v>30</v>
      </c>
      <c r="C40" s="3"/>
      <c r="D40" s="18">
        <v>1</v>
      </c>
      <c r="E40" s="3"/>
      <c r="F40" s="7" t="s">
        <v>31</v>
      </c>
      <c r="G40" s="1"/>
      <c r="H40" s="1"/>
      <c r="I40" s="1"/>
      <c r="J40" s="1"/>
      <c r="K40" s="1"/>
      <c r="L40" s="1"/>
      <c r="M40" s="1"/>
      <c r="N40" s="1"/>
    </row>
    <row r="41" spans="1:14" ht="14.25" x14ac:dyDescent="0.2">
      <c r="A41" s="1"/>
      <c r="B41" s="3"/>
      <c r="C41" s="3"/>
      <c r="D41" s="20"/>
      <c r="E41" s="3"/>
      <c r="F41" s="7"/>
      <c r="G41" s="1"/>
      <c r="H41" s="1"/>
      <c r="I41" s="1"/>
      <c r="J41" s="1"/>
      <c r="K41" s="1"/>
      <c r="L41" s="1"/>
      <c r="M41" s="1"/>
      <c r="N41" s="1"/>
    </row>
    <row r="42" spans="1:14" ht="14.25" x14ac:dyDescent="0.2">
      <c r="A42" s="1"/>
      <c r="B42" s="3" t="s">
        <v>32</v>
      </c>
      <c r="C42" s="3"/>
      <c r="D42" s="19">
        <v>100</v>
      </c>
      <c r="E42" s="3"/>
      <c r="F42" s="7" t="s">
        <v>33</v>
      </c>
      <c r="G42" s="1"/>
      <c r="H42" s="1"/>
      <c r="I42" s="1"/>
      <c r="J42" s="1"/>
      <c r="K42" s="1"/>
      <c r="L42" s="1"/>
      <c r="M42" s="1"/>
      <c r="N42" s="1"/>
    </row>
    <row r="43" spans="1:14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4.25" x14ac:dyDescent="0.2">
      <c r="A44" s="1"/>
      <c r="B44" s="1"/>
      <c r="C44" s="1"/>
      <c r="D44" s="131">
        <v>100</v>
      </c>
      <c r="E44" s="90"/>
      <c r="F44" s="7" t="s">
        <v>255</v>
      </c>
      <c r="G44" s="90"/>
      <c r="H44" s="1"/>
      <c r="I44" s="1"/>
      <c r="J44" s="1"/>
      <c r="K44" s="1"/>
      <c r="L44" s="1"/>
      <c r="M44" s="1"/>
      <c r="N44" s="1"/>
    </row>
    <row r="45" spans="1:14" x14ac:dyDescent="0.2">
      <c r="A45" s="1"/>
      <c r="B45" s="1"/>
      <c r="C45" s="1"/>
      <c r="D45" s="113"/>
      <c r="E45" s="90"/>
      <c r="F45" s="90"/>
      <c r="G45" s="90"/>
      <c r="H45" s="1"/>
      <c r="I45" s="1"/>
      <c r="J45" s="1"/>
      <c r="K45" s="1"/>
      <c r="L45" s="1"/>
      <c r="M45" s="1"/>
      <c r="N45" s="1"/>
    </row>
    <row r="46" spans="1:14" ht="14.25" x14ac:dyDescent="0.2">
      <c r="A46" s="1"/>
      <c r="B46" s="1"/>
      <c r="C46" s="1"/>
      <c r="D46" s="132">
        <v>100</v>
      </c>
      <c r="E46" s="90"/>
      <c r="F46" s="7" t="s">
        <v>256</v>
      </c>
      <c r="G46" s="90"/>
      <c r="H46" s="1"/>
      <c r="I46" s="1"/>
      <c r="J46" s="1"/>
      <c r="K46" s="1"/>
      <c r="L46" s="1"/>
      <c r="M46" s="1"/>
      <c r="N46" s="1"/>
    </row>
    <row r="47" spans="1:14" x14ac:dyDescent="0.2">
      <c r="A47" s="1"/>
      <c r="B47" s="1"/>
      <c r="C47" s="1"/>
      <c r="D47" s="90"/>
      <c r="E47" s="90"/>
      <c r="F47" s="90"/>
      <c r="G47" s="90"/>
      <c r="H47" s="1"/>
      <c r="I47" s="1"/>
      <c r="J47" s="1"/>
      <c r="K47" s="1"/>
      <c r="L47" s="1"/>
      <c r="M47" s="1"/>
      <c r="N47" s="1"/>
    </row>
    <row r="48" spans="1:14" ht="14.25" x14ac:dyDescent="0.2">
      <c r="A48" s="1"/>
      <c r="B48" s="1"/>
      <c r="C48" s="1"/>
      <c r="D48" s="133">
        <v>100</v>
      </c>
      <c r="E48" s="90"/>
      <c r="F48" s="7" t="s">
        <v>257</v>
      </c>
      <c r="G48" s="90"/>
      <c r="H48" s="1"/>
      <c r="I48" s="1"/>
      <c r="J48" s="1"/>
      <c r="K48" s="1"/>
      <c r="L48" s="1"/>
      <c r="M48" s="1"/>
      <c r="N48" s="1"/>
    </row>
  </sheetData>
  <hyperlinks>
    <hyperlink ref="H2" location="Menu!A1" display="Menu" xr:uid="{00000000-0004-0000-0000-000000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theme="1"/>
  </sheetPr>
  <dimension ref="A1:R98"/>
  <sheetViews>
    <sheetView zoomScale="80" zoomScaleNormal="80" workbookViewId="0">
      <pane ySplit="7" topLeftCell="A53" activePane="bottomLeft" state="frozen"/>
      <selection activeCell="A4" sqref="A4"/>
      <selection pane="bottomLeft" activeCell="I66" sqref="I66"/>
    </sheetView>
  </sheetViews>
  <sheetFormatPr defaultColWidth="0" defaultRowHeight="12.75" customHeight="1" zeroHeight="1" x14ac:dyDescent="0.2"/>
  <cols>
    <col min="1" max="1" width="3.625" style="113" customWidth="1"/>
    <col min="2" max="2" width="7.625" style="113" customWidth="1"/>
    <col min="3" max="3" width="34" style="113" bestFit="1" customWidth="1"/>
    <col min="4" max="5" width="2.625" style="113" customWidth="1"/>
    <col min="6" max="12" width="9.625" style="113" customWidth="1"/>
    <col min="13" max="13" width="3.625" style="113" customWidth="1"/>
    <col min="14" max="15" width="9" style="113" hidden="1" customWidth="1"/>
    <col min="16" max="18" width="0" style="113" hidden="1" customWidth="1"/>
    <col min="19" max="16384" width="9" style="113" hidden="1"/>
  </cols>
  <sheetData>
    <row r="1" spans="1:15" ht="18" x14ac:dyDescent="0.25">
      <c r="A1" s="45" t="s">
        <v>251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93" t="s">
        <v>41</v>
      </c>
      <c r="M1" s="45"/>
      <c r="N1" s="45"/>
      <c r="O1" s="45"/>
    </row>
    <row r="2" spans="1:15" ht="15.75" x14ac:dyDescent="0.25">
      <c r="A2" s="47" t="str">
        <f ca="1">RIGHT(CELL("filename", $A$1), LEN(CELL("filename", $A$1)) - SEARCH("]", CELL("filename", $A$1)))</f>
        <v>Direct Capex</v>
      </c>
      <c r="B2" s="47"/>
      <c r="C2" s="47"/>
      <c r="D2" s="47"/>
      <c r="E2" s="47"/>
      <c r="F2" s="47"/>
      <c r="G2" s="47"/>
      <c r="H2" s="47"/>
      <c r="I2" s="47"/>
      <c r="J2" s="47"/>
      <c r="K2" s="49" t="s">
        <v>42</v>
      </c>
      <c r="L2" s="50" t="str">
        <f>IF(ROUND(SUM(F8:L91)*1000,0)=(ROUND(SUM('Forecast Expenditure'!L8:R8),0)),"OK","Check!")</f>
        <v>OK</v>
      </c>
      <c r="M2" s="47"/>
      <c r="N2" s="47"/>
      <c r="O2" s="47"/>
    </row>
    <row r="3" spans="1:15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x14ac:dyDescent="0.2">
      <c r="A4" s="92"/>
      <c r="B4" s="95" t="s">
        <v>47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2"/>
      <c r="N4" s="92"/>
      <c r="O4" s="92"/>
    </row>
    <row r="5" spans="1:15" x14ac:dyDescent="0.2">
      <c r="A5" s="92"/>
      <c r="B5" s="90"/>
      <c r="C5" s="90"/>
      <c r="D5" s="90"/>
      <c r="E5" s="90"/>
      <c r="F5" s="91" t="s">
        <v>171</v>
      </c>
      <c r="G5" s="91" t="s">
        <v>172</v>
      </c>
      <c r="H5" s="91" t="s">
        <v>173</v>
      </c>
      <c r="I5" s="91" t="s">
        <v>174</v>
      </c>
      <c r="J5" s="91" t="s">
        <v>175</v>
      </c>
      <c r="K5" s="91" t="s">
        <v>176</v>
      </c>
      <c r="L5" s="91" t="s">
        <v>177</v>
      </c>
      <c r="M5" s="92"/>
      <c r="N5" s="92"/>
      <c r="O5" s="92"/>
    </row>
    <row r="6" spans="1:15" x14ac:dyDescent="0.2">
      <c r="A6" s="92"/>
      <c r="B6" s="168" t="s">
        <v>48</v>
      </c>
      <c r="C6" s="168" t="s">
        <v>45</v>
      </c>
      <c r="D6" s="90"/>
      <c r="E6" s="90"/>
      <c r="F6" s="91" t="s">
        <v>195</v>
      </c>
      <c r="G6" s="91" t="s">
        <v>195</v>
      </c>
      <c r="H6" s="91" t="s">
        <v>195</v>
      </c>
      <c r="I6" s="91" t="s">
        <v>195</v>
      </c>
      <c r="J6" s="91" t="s">
        <v>195</v>
      </c>
      <c r="K6" s="91" t="s">
        <v>195</v>
      </c>
      <c r="L6" s="91" t="s">
        <v>195</v>
      </c>
      <c r="M6" s="90"/>
      <c r="N6" s="90"/>
      <c r="O6" s="90"/>
    </row>
    <row r="7" spans="1:15" x14ac:dyDescent="0.2">
      <c r="A7" s="92"/>
      <c r="B7" s="169"/>
      <c r="C7" s="169"/>
      <c r="D7" s="90"/>
      <c r="E7" s="90"/>
      <c r="F7" s="91" t="s">
        <v>49</v>
      </c>
      <c r="G7" s="91" t="s">
        <v>49</v>
      </c>
      <c r="H7" s="91" t="s">
        <v>49</v>
      </c>
      <c r="I7" s="91" t="s">
        <v>49</v>
      </c>
      <c r="J7" s="91" t="s">
        <v>49</v>
      </c>
      <c r="K7" s="91" t="s">
        <v>49</v>
      </c>
      <c r="L7" s="91" t="s">
        <v>49</v>
      </c>
      <c r="M7" s="90"/>
      <c r="N7" s="90"/>
      <c r="O7" s="90"/>
    </row>
    <row r="8" spans="1:15" x14ac:dyDescent="0.2">
      <c r="A8" s="92"/>
      <c r="B8" s="55">
        <v>102</v>
      </c>
      <c r="C8" s="56" t="s">
        <v>50</v>
      </c>
      <c r="D8" s="90"/>
      <c r="E8" s="90"/>
      <c r="F8" s="99"/>
      <c r="G8" s="99"/>
      <c r="H8" s="99"/>
      <c r="I8" s="99"/>
      <c r="J8" s="99"/>
      <c r="K8" s="99"/>
      <c r="L8" s="99"/>
      <c r="M8" s="90"/>
      <c r="N8" s="90"/>
      <c r="O8" s="90"/>
    </row>
    <row r="9" spans="1:15" x14ac:dyDescent="0.2">
      <c r="A9" s="92"/>
      <c r="B9" s="57">
        <v>103</v>
      </c>
      <c r="C9" s="58" t="s">
        <v>51</v>
      </c>
      <c r="D9" s="90"/>
      <c r="E9" s="90"/>
      <c r="F9" s="99"/>
      <c r="G9" s="99"/>
      <c r="H9" s="99"/>
      <c r="I9" s="99"/>
      <c r="J9" s="99"/>
      <c r="K9" s="99"/>
      <c r="L9" s="99"/>
      <c r="M9" s="90"/>
      <c r="N9" s="90"/>
      <c r="O9" s="90"/>
    </row>
    <row r="10" spans="1:15" x14ac:dyDescent="0.2">
      <c r="A10" s="92"/>
      <c r="B10" s="57">
        <v>104</v>
      </c>
      <c r="C10" s="58" t="s">
        <v>52</v>
      </c>
      <c r="D10" s="90"/>
      <c r="E10" s="90"/>
      <c r="F10" s="99"/>
      <c r="G10" s="99"/>
      <c r="H10" s="99"/>
      <c r="I10" s="99"/>
      <c r="J10" s="99"/>
      <c r="K10" s="99"/>
      <c r="L10" s="99"/>
      <c r="M10" s="90"/>
      <c r="N10" s="90"/>
      <c r="O10" s="90"/>
    </row>
    <row r="11" spans="1:15" x14ac:dyDescent="0.2">
      <c r="A11" s="92"/>
      <c r="B11" s="57">
        <v>105</v>
      </c>
      <c r="C11" s="58" t="s">
        <v>53</v>
      </c>
      <c r="D11" s="90"/>
      <c r="E11" s="90"/>
      <c r="F11" s="99"/>
      <c r="G11" s="99"/>
      <c r="H11" s="99"/>
      <c r="I11" s="99"/>
      <c r="J11" s="99"/>
      <c r="K11" s="99"/>
      <c r="L11" s="99"/>
      <c r="M11" s="90"/>
      <c r="N11" s="90"/>
      <c r="O11" s="90"/>
    </row>
    <row r="12" spans="1:15" x14ac:dyDescent="0.2">
      <c r="A12" s="92"/>
      <c r="B12" s="57">
        <v>106</v>
      </c>
      <c r="C12" s="58" t="s">
        <v>54</v>
      </c>
      <c r="D12" s="90"/>
      <c r="E12" s="90"/>
      <c r="F12" s="99"/>
      <c r="G12" s="99"/>
      <c r="H12" s="99"/>
      <c r="I12" s="99"/>
      <c r="J12" s="99"/>
      <c r="K12" s="99"/>
      <c r="L12" s="99"/>
      <c r="M12" s="90"/>
      <c r="N12" s="90"/>
      <c r="O12" s="90"/>
    </row>
    <row r="13" spans="1:15" x14ac:dyDescent="0.2">
      <c r="A13" s="92"/>
      <c r="B13" s="57">
        <v>107</v>
      </c>
      <c r="C13" s="58" t="s">
        <v>55</v>
      </c>
      <c r="D13" s="90"/>
      <c r="E13" s="90"/>
      <c r="F13" s="99"/>
      <c r="G13" s="99"/>
      <c r="H13" s="99"/>
      <c r="I13" s="99"/>
      <c r="J13" s="99"/>
      <c r="K13" s="99"/>
      <c r="L13" s="99"/>
      <c r="M13" s="90"/>
      <c r="N13" s="90"/>
      <c r="O13" s="90"/>
    </row>
    <row r="14" spans="1:15" x14ac:dyDescent="0.2">
      <c r="A14" s="92"/>
      <c r="B14" s="57">
        <v>108</v>
      </c>
      <c r="C14" s="58" t="s">
        <v>56</v>
      </c>
      <c r="D14" s="90"/>
      <c r="E14" s="90"/>
      <c r="F14" s="99"/>
      <c r="G14" s="99"/>
      <c r="H14" s="99"/>
      <c r="I14" s="99"/>
      <c r="J14" s="99"/>
      <c r="K14" s="99"/>
      <c r="L14" s="99"/>
      <c r="M14" s="90"/>
      <c r="N14" s="90"/>
      <c r="O14" s="90"/>
    </row>
    <row r="15" spans="1:15" x14ac:dyDescent="0.2">
      <c r="A15" s="92"/>
      <c r="B15" s="57">
        <v>109</v>
      </c>
      <c r="C15" s="58" t="s">
        <v>57</v>
      </c>
      <c r="D15" s="90"/>
      <c r="E15" s="90"/>
      <c r="F15" s="99"/>
      <c r="G15" s="99"/>
      <c r="H15" s="99"/>
      <c r="I15" s="99"/>
      <c r="J15" s="99"/>
      <c r="K15" s="99"/>
      <c r="L15" s="99"/>
      <c r="M15" s="90"/>
      <c r="N15" s="90"/>
      <c r="O15" s="90"/>
    </row>
    <row r="16" spans="1:15" x14ac:dyDescent="0.2">
      <c r="A16" s="92"/>
      <c r="B16" s="57">
        <v>110</v>
      </c>
      <c r="C16" s="58" t="s">
        <v>58</v>
      </c>
      <c r="D16" s="90"/>
      <c r="E16" s="90"/>
      <c r="F16" s="99"/>
      <c r="G16" s="99"/>
      <c r="H16" s="99"/>
      <c r="I16" s="99"/>
      <c r="J16" s="99"/>
      <c r="K16" s="99"/>
      <c r="L16" s="99"/>
      <c r="M16" s="90"/>
      <c r="N16" s="90"/>
      <c r="O16" s="90"/>
    </row>
    <row r="17" spans="1:15" x14ac:dyDescent="0.2">
      <c r="A17" s="92"/>
      <c r="B17" s="57">
        <v>111</v>
      </c>
      <c r="C17" s="58" t="s">
        <v>59</v>
      </c>
      <c r="D17" s="90"/>
      <c r="E17" s="90"/>
      <c r="F17" s="99"/>
      <c r="G17" s="99"/>
      <c r="H17" s="99"/>
      <c r="I17" s="99"/>
      <c r="J17" s="99"/>
      <c r="K17" s="99"/>
      <c r="L17" s="99"/>
      <c r="M17" s="92"/>
      <c r="N17" s="92"/>
      <c r="O17" s="92"/>
    </row>
    <row r="18" spans="1:15" x14ac:dyDescent="0.2">
      <c r="A18" s="92"/>
      <c r="B18" s="57">
        <v>112</v>
      </c>
      <c r="C18" s="58" t="s">
        <v>60</v>
      </c>
      <c r="D18" s="90"/>
      <c r="E18" s="90"/>
      <c r="F18" s="99"/>
      <c r="G18" s="99"/>
      <c r="H18" s="99"/>
      <c r="I18" s="99"/>
      <c r="J18" s="99"/>
      <c r="K18" s="99"/>
      <c r="L18" s="99"/>
      <c r="M18" s="92"/>
      <c r="N18" s="92"/>
      <c r="O18" s="92"/>
    </row>
    <row r="19" spans="1:15" x14ac:dyDescent="0.2">
      <c r="A19" s="92"/>
      <c r="B19" s="57">
        <v>113</v>
      </c>
      <c r="C19" s="58" t="s">
        <v>61</v>
      </c>
      <c r="D19" s="90"/>
      <c r="E19" s="90"/>
      <c r="F19" s="99"/>
      <c r="G19" s="99"/>
      <c r="H19" s="99"/>
      <c r="I19" s="99"/>
      <c r="J19" s="99"/>
      <c r="K19" s="99"/>
      <c r="L19" s="99"/>
      <c r="M19" s="92"/>
      <c r="N19" s="92"/>
      <c r="O19" s="92"/>
    </row>
    <row r="20" spans="1:15" x14ac:dyDescent="0.2">
      <c r="A20" s="92"/>
      <c r="B20" s="57">
        <v>114</v>
      </c>
      <c r="C20" s="58" t="s">
        <v>62</v>
      </c>
      <c r="D20" s="90"/>
      <c r="E20" s="90"/>
      <c r="F20" s="99"/>
      <c r="G20" s="99"/>
      <c r="H20" s="99"/>
      <c r="I20" s="99"/>
      <c r="J20" s="99"/>
      <c r="K20" s="99"/>
      <c r="L20" s="99"/>
      <c r="M20" s="92"/>
      <c r="N20" s="92"/>
      <c r="O20" s="92"/>
    </row>
    <row r="21" spans="1:15" x14ac:dyDescent="0.2">
      <c r="A21" s="92"/>
      <c r="B21" s="57">
        <v>115</v>
      </c>
      <c r="C21" s="58" t="s">
        <v>63</v>
      </c>
      <c r="D21" s="90"/>
      <c r="E21" s="90"/>
      <c r="F21" s="99"/>
      <c r="G21" s="99"/>
      <c r="H21" s="99"/>
      <c r="I21" s="99"/>
      <c r="J21" s="99"/>
      <c r="K21" s="99"/>
      <c r="L21" s="99"/>
      <c r="M21" s="92"/>
      <c r="N21" s="92"/>
      <c r="O21" s="92"/>
    </row>
    <row r="22" spans="1:15" x14ac:dyDescent="0.2">
      <c r="A22" s="92"/>
      <c r="B22" s="57">
        <v>116</v>
      </c>
      <c r="C22" s="58" t="s">
        <v>64</v>
      </c>
      <c r="D22" s="90"/>
      <c r="E22" s="90"/>
      <c r="F22" s="99"/>
      <c r="G22" s="99"/>
      <c r="H22" s="99"/>
      <c r="I22" s="99"/>
      <c r="J22" s="99"/>
      <c r="K22" s="99"/>
      <c r="L22" s="99"/>
      <c r="M22" s="92"/>
      <c r="N22" s="92"/>
      <c r="O22" s="92"/>
    </row>
    <row r="23" spans="1:15" x14ac:dyDescent="0.2">
      <c r="A23" s="92"/>
      <c r="B23" s="57">
        <v>118</v>
      </c>
      <c r="C23" s="58" t="s">
        <v>65</v>
      </c>
      <c r="D23" s="90"/>
      <c r="E23" s="90"/>
      <c r="F23" s="99"/>
      <c r="G23" s="99"/>
      <c r="H23" s="99"/>
      <c r="I23" s="99"/>
      <c r="J23" s="99"/>
      <c r="K23" s="99"/>
      <c r="L23" s="99"/>
      <c r="M23" s="92"/>
      <c r="N23" s="92"/>
      <c r="O23" s="92"/>
    </row>
    <row r="24" spans="1:15" x14ac:dyDescent="0.2">
      <c r="A24" s="92"/>
      <c r="B24" s="57">
        <v>119</v>
      </c>
      <c r="C24" s="58" t="s">
        <v>66</v>
      </c>
      <c r="D24" s="90"/>
      <c r="E24" s="90"/>
      <c r="F24" s="99"/>
      <c r="G24" s="99"/>
      <c r="H24" s="99"/>
      <c r="I24" s="99"/>
      <c r="J24" s="99"/>
      <c r="K24" s="99"/>
      <c r="L24" s="99"/>
      <c r="M24" s="92"/>
      <c r="N24" s="92"/>
      <c r="O24" s="92"/>
    </row>
    <row r="25" spans="1:15" x14ac:dyDescent="0.2">
      <c r="A25" s="92"/>
      <c r="B25" s="57">
        <v>120</v>
      </c>
      <c r="C25" s="58" t="s">
        <v>67</v>
      </c>
      <c r="D25" s="90"/>
      <c r="E25" s="90"/>
      <c r="F25" s="99"/>
      <c r="G25" s="99"/>
      <c r="H25" s="99"/>
      <c r="I25" s="99"/>
      <c r="J25" s="99"/>
      <c r="K25" s="99"/>
      <c r="L25" s="99"/>
      <c r="M25" s="92"/>
      <c r="N25" s="92"/>
      <c r="O25" s="92"/>
    </row>
    <row r="26" spans="1:15" x14ac:dyDescent="0.2">
      <c r="A26" s="92"/>
      <c r="B26" s="57">
        <v>121</v>
      </c>
      <c r="C26" s="58" t="s">
        <v>68</v>
      </c>
      <c r="D26" s="90"/>
      <c r="E26" s="90"/>
      <c r="F26" s="99"/>
      <c r="G26" s="99"/>
      <c r="H26" s="99"/>
      <c r="I26" s="99"/>
      <c r="J26" s="99"/>
      <c r="K26" s="99"/>
      <c r="L26" s="99"/>
      <c r="M26" s="92"/>
      <c r="N26" s="92"/>
      <c r="O26" s="92"/>
    </row>
    <row r="27" spans="1:15" x14ac:dyDescent="0.2">
      <c r="A27" s="92"/>
      <c r="B27" s="57">
        <v>122</v>
      </c>
      <c r="C27" s="58" t="s">
        <v>69</v>
      </c>
      <c r="D27" s="90"/>
      <c r="E27" s="90"/>
      <c r="F27" s="99"/>
      <c r="G27" s="99"/>
      <c r="H27" s="99"/>
      <c r="I27" s="99"/>
      <c r="J27" s="99"/>
      <c r="K27" s="99"/>
      <c r="L27" s="99"/>
      <c r="M27" s="92"/>
      <c r="N27" s="92"/>
      <c r="O27" s="92"/>
    </row>
    <row r="28" spans="1:15" x14ac:dyDescent="0.2">
      <c r="A28" s="92"/>
      <c r="B28" s="57">
        <v>123</v>
      </c>
      <c r="C28" s="58" t="s">
        <v>70</v>
      </c>
      <c r="D28" s="90"/>
      <c r="E28" s="90"/>
      <c r="F28" s="99"/>
      <c r="G28" s="99"/>
      <c r="H28" s="99"/>
      <c r="I28" s="99"/>
      <c r="J28" s="99"/>
      <c r="K28" s="99"/>
      <c r="L28" s="99"/>
      <c r="M28" s="92"/>
      <c r="N28" s="92"/>
      <c r="O28" s="92"/>
    </row>
    <row r="29" spans="1:15" x14ac:dyDescent="0.2">
      <c r="A29" s="92"/>
      <c r="B29" s="57">
        <v>124</v>
      </c>
      <c r="C29" s="58" t="s">
        <v>71</v>
      </c>
      <c r="D29" s="90"/>
      <c r="E29" s="90"/>
      <c r="F29" s="99"/>
      <c r="G29" s="99"/>
      <c r="H29" s="99"/>
      <c r="I29" s="99"/>
      <c r="J29" s="99"/>
      <c r="K29" s="99"/>
      <c r="L29" s="99"/>
      <c r="M29" s="92"/>
      <c r="N29" s="92"/>
      <c r="O29" s="92"/>
    </row>
    <row r="30" spans="1:15" x14ac:dyDescent="0.2">
      <c r="A30" s="92"/>
      <c r="B30" s="57">
        <v>125</v>
      </c>
      <c r="C30" s="58" t="s">
        <v>72</v>
      </c>
      <c r="D30" s="90"/>
      <c r="E30" s="90"/>
      <c r="F30" s="99"/>
      <c r="G30" s="99"/>
      <c r="H30" s="99"/>
      <c r="I30" s="99"/>
      <c r="J30" s="99"/>
      <c r="K30" s="99"/>
      <c r="L30" s="99"/>
      <c r="M30" s="92"/>
      <c r="N30" s="92"/>
      <c r="O30" s="92"/>
    </row>
    <row r="31" spans="1:15" x14ac:dyDescent="0.2">
      <c r="A31" s="92"/>
      <c r="B31" s="57">
        <v>126</v>
      </c>
      <c r="C31" s="58" t="s">
        <v>73</v>
      </c>
      <c r="D31" s="90"/>
      <c r="E31" s="90"/>
      <c r="F31" s="99"/>
      <c r="G31" s="99"/>
      <c r="H31" s="99"/>
      <c r="I31" s="99"/>
      <c r="J31" s="99"/>
      <c r="K31" s="99"/>
      <c r="L31" s="99"/>
      <c r="M31" s="92"/>
      <c r="N31" s="92"/>
      <c r="O31" s="92"/>
    </row>
    <row r="32" spans="1:15" x14ac:dyDescent="0.2">
      <c r="A32" s="92"/>
      <c r="B32" s="57">
        <v>130</v>
      </c>
      <c r="C32" s="58" t="s">
        <v>74</v>
      </c>
      <c r="D32" s="90"/>
      <c r="E32" s="90"/>
      <c r="F32" s="99"/>
      <c r="G32" s="99"/>
      <c r="H32" s="99"/>
      <c r="I32" s="99"/>
      <c r="J32" s="99"/>
      <c r="K32" s="99"/>
      <c r="L32" s="99"/>
      <c r="M32" s="92"/>
      <c r="N32" s="92"/>
      <c r="O32" s="92"/>
    </row>
    <row r="33" spans="1:15" x14ac:dyDescent="0.2">
      <c r="A33" s="92"/>
      <c r="B33" s="57">
        <v>131</v>
      </c>
      <c r="C33" s="58" t="s">
        <v>75</v>
      </c>
      <c r="D33" s="90"/>
      <c r="E33" s="90"/>
      <c r="F33" s="99"/>
      <c r="G33" s="99"/>
      <c r="H33" s="99"/>
      <c r="I33" s="99"/>
      <c r="J33" s="99"/>
      <c r="K33" s="99"/>
      <c r="L33" s="99"/>
      <c r="M33" s="92"/>
      <c r="N33" s="92"/>
      <c r="O33" s="92"/>
    </row>
    <row r="34" spans="1:15" x14ac:dyDescent="0.2">
      <c r="A34" s="92"/>
      <c r="B34" s="57">
        <v>132</v>
      </c>
      <c r="C34" s="58" t="s">
        <v>76</v>
      </c>
      <c r="D34" s="90"/>
      <c r="E34" s="90"/>
      <c r="F34" s="99"/>
      <c r="G34" s="99"/>
      <c r="H34" s="99"/>
      <c r="I34" s="99"/>
      <c r="J34" s="99"/>
      <c r="K34" s="99"/>
      <c r="L34" s="99"/>
      <c r="M34" s="92"/>
      <c r="N34" s="92"/>
      <c r="O34" s="92"/>
    </row>
    <row r="35" spans="1:15" x14ac:dyDescent="0.2">
      <c r="A35" s="92"/>
      <c r="B35" s="57">
        <v>133</v>
      </c>
      <c r="C35" s="58" t="s">
        <v>77</v>
      </c>
      <c r="D35" s="90"/>
      <c r="E35" s="90"/>
      <c r="F35" s="99"/>
      <c r="G35" s="99"/>
      <c r="H35" s="99"/>
      <c r="I35" s="99"/>
      <c r="J35" s="99"/>
      <c r="K35" s="99"/>
      <c r="L35" s="99"/>
      <c r="M35" s="92"/>
      <c r="N35" s="92"/>
      <c r="O35" s="92"/>
    </row>
    <row r="36" spans="1:15" x14ac:dyDescent="0.2">
      <c r="A36" s="92"/>
      <c r="B36" s="57">
        <v>134</v>
      </c>
      <c r="C36" s="58" t="s">
        <v>78</v>
      </c>
      <c r="D36" s="90"/>
      <c r="E36" s="90"/>
      <c r="F36" s="99"/>
      <c r="G36" s="99"/>
      <c r="H36" s="99"/>
      <c r="I36" s="99"/>
      <c r="J36" s="99"/>
      <c r="K36" s="99"/>
      <c r="L36" s="99"/>
      <c r="M36" s="92"/>
      <c r="N36" s="92"/>
      <c r="O36" s="92"/>
    </row>
    <row r="37" spans="1:15" x14ac:dyDescent="0.2">
      <c r="A37" s="92"/>
      <c r="B37" s="57">
        <v>135</v>
      </c>
      <c r="C37" s="58" t="s">
        <v>79</v>
      </c>
      <c r="D37" s="90"/>
      <c r="E37" s="90"/>
      <c r="F37" s="99"/>
      <c r="G37" s="99"/>
      <c r="H37" s="99"/>
      <c r="I37" s="99"/>
      <c r="J37" s="99"/>
      <c r="K37" s="99"/>
      <c r="L37" s="99"/>
      <c r="M37" s="92"/>
      <c r="N37" s="92"/>
      <c r="O37" s="92"/>
    </row>
    <row r="38" spans="1:15" x14ac:dyDescent="0.2">
      <c r="A38" s="92"/>
      <c r="B38" s="57">
        <v>136</v>
      </c>
      <c r="C38" s="58" t="s">
        <v>80</v>
      </c>
      <c r="D38" s="90"/>
      <c r="E38" s="90"/>
      <c r="F38" s="99"/>
      <c r="G38" s="99"/>
      <c r="H38" s="99"/>
      <c r="I38" s="99"/>
      <c r="J38" s="99"/>
      <c r="K38" s="99"/>
      <c r="L38" s="99"/>
      <c r="M38" s="92"/>
      <c r="N38" s="92"/>
      <c r="O38" s="92"/>
    </row>
    <row r="39" spans="1:15" x14ac:dyDescent="0.2">
      <c r="A39" s="92"/>
      <c r="B39" s="57">
        <v>137</v>
      </c>
      <c r="C39" s="58" t="s">
        <v>81</v>
      </c>
      <c r="D39" s="90"/>
      <c r="E39" s="90"/>
      <c r="F39" s="99"/>
      <c r="G39" s="99"/>
      <c r="H39" s="99"/>
      <c r="I39" s="99"/>
      <c r="J39" s="99"/>
      <c r="K39" s="99"/>
      <c r="L39" s="99"/>
      <c r="M39" s="92"/>
      <c r="N39" s="92"/>
      <c r="O39" s="92"/>
    </row>
    <row r="40" spans="1:15" x14ac:dyDescent="0.2">
      <c r="A40" s="92"/>
      <c r="B40" s="57">
        <v>138</v>
      </c>
      <c r="C40" s="58" t="s">
        <v>82</v>
      </c>
      <c r="D40" s="90"/>
      <c r="E40" s="90"/>
      <c r="F40" s="99"/>
      <c r="G40" s="99"/>
      <c r="H40" s="99"/>
      <c r="I40" s="99"/>
      <c r="J40" s="99"/>
      <c r="K40" s="99"/>
      <c r="L40" s="99"/>
      <c r="M40" s="92"/>
      <c r="N40" s="92"/>
      <c r="O40" s="92"/>
    </row>
    <row r="41" spans="1:15" x14ac:dyDescent="0.2">
      <c r="A41" s="92"/>
      <c r="B41" s="57">
        <v>139</v>
      </c>
      <c r="C41" s="58" t="s">
        <v>83</v>
      </c>
      <c r="D41" s="90"/>
      <c r="E41" s="90"/>
      <c r="F41" s="99"/>
      <c r="G41" s="99"/>
      <c r="H41" s="99"/>
      <c r="I41" s="99"/>
      <c r="J41" s="99"/>
      <c r="K41" s="99"/>
      <c r="L41" s="99"/>
      <c r="M41" s="92"/>
      <c r="N41" s="92"/>
      <c r="O41" s="92"/>
    </row>
    <row r="42" spans="1:15" x14ac:dyDescent="0.2">
      <c r="A42" s="92"/>
      <c r="B42" s="57">
        <v>140</v>
      </c>
      <c r="C42" s="58" t="s">
        <v>84</v>
      </c>
      <c r="D42" s="90"/>
      <c r="E42" s="90"/>
      <c r="F42" s="99"/>
      <c r="G42" s="99"/>
      <c r="H42" s="99"/>
      <c r="I42" s="99"/>
      <c r="J42" s="99"/>
      <c r="K42" s="99"/>
      <c r="L42" s="99"/>
      <c r="M42" s="92"/>
      <c r="N42" s="92"/>
      <c r="O42" s="92"/>
    </row>
    <row r="43" spans="1:15" x14ac:dyDescent="0.2">
      <c r="A43" s="92"/>
      <c r="B43" s="57">
        <v>141</v>
      </c>
      <c r="C43" s="58" t="s">
        <v>85</v>
      </c>
      <c r="D43" s="90"/>
      <c r="E43" s="90"/>
      <c r="F43" s="99"/>
      <c r="G43" s="99"/>
      <c r="H43" s="99"/>
      <c r="I43" s="99"/>
      <c r="J43" s="99"/>
      <c r="K43" s="99"/>
      <c r="L43" s="99"/>
      <c r="M43" s="92"/>
      <c r="N43" s="92"/>
      <c r="O43" s="92"/>
    </row>
    <row r="44" spans="1:15" x14ac:dyDescent="0.2">
      <c r="A44" s="92"/>
      <c r="B44" s="57">
        <v>142</v>
      </c>
      <c r="C44" s="58" t="s">
        <v>86</v>
      </c>
      <c r="D44" s="90"/>
      <c r="E44" s="90"/>
      <c r="F44" s="99"/>
      <c r="G44" s="99"/>
      <c r="H44" s="99"/>
      <c r="I44" s="99"/>
      <c r="J44" s="99"/>
      <c r="K44" s="99"/>
      <c r="L44" s="99"/>
      <c r="M44" s="92"/>
      <c r="N44" s="92"/>
      <c r="O44" s="92"/>
    </row>
    <row r="45" spans="1:15" x14ac:dyDescent="0.2">
      <c r="A45" s="92"/>
      <c r="B45" s="57">
        <v>143</v>
      </c>
      <c r="C45" s="58" t="s">
        <v>87</v>
      </c>
      <c r="D45" s="90"/>
      <c r="E45" s="90"/>
      <c r="F45" s="99"/>
      <c r="G45" s="99"/>
      <c r="H45" s="99"/>
      <c r="I45" s="99"/>
      <c r="J45" s="99"/>
      <c r="K45" s="99"/>
      <c r="L45" s="99"/>
      <c r="M45" s="92"/>
      <c r="N45" s="92"/>
      <c r="O45" s="92"/>
    </row>
    <row r="46" spans="1:15" x14ac:dyDescent="0.2">
      <c r="A46" s="92"/>
      <c r="B46" s="57">
        <v>144</v>
      </c>
      <c r="C46" s="58" t="s">
        <v>88</v>
      </c>
      <c r="D46" s="90"/>
      <c r="E46" s="90"/>
      <c r="F46" s="99"/>
      <c r="G46" s="99"/>
      <c r="H46" s="99"/>
      <c r="I46" s="99"/>
      <c r="J46" s="99"/>
      <c r="K46" s="99"/>
      <c r="L46" s="99"/>
      <c r="M46" s="92"/>
      <c r="N46" s="92"/>
      <c r="O46" s="92"/>
    </row>
    <row r="47" spans="1:15" x14ac:dyDescent="0.2">
      <c r="A47" s="92"/>
      <c r="B47" s="57">
        <v>145</v>
      </c>
      <c r="C47" s="58" t="s">
        <v>89</v>
      </c>
      <c r="D47" s="90"/>
      <c r="E47" s="90"/>
      <c r="F47" s="99"/>
      <c r="G47" s="99"/>
      <c r="H47" s="99"/>
      <c r="I47" s="99"/>
      <c r="J47" s="99"/>
      <c r="K47" s="99"/>
      <c r="L47" s="99"/>
      <c r="M47" s="92"/>
      <c r="N47" s="92"/>
      <c r="O47" s="92"/>
    </row>
    <row r="48" spans="1:15" x14ac:dyDescent="0.2">
      <c r="A48" s="90"/>
      <c r="B48" s="57">
        <v>146</v>
      </c>
      <c r="C48" s="58" t="s">
        <v>90</v>
      </c>
      <c r="D48" s="90"/>
      <c r="E48" s="90"/>
      <c r="F48" s="99"/>
      <c r="G48" s="99"/>
      <c r="H48" s="99"/>
      <c r="I48" s="99"/>
      <c r="J48" s="99"/>
      <c r="K48" s="99"/>
      <c r="L48" s="99"/>
      <c r="M48" s="90"/>
      <c r="N48" s="90"/>
      <c r="O48" s="90"/>
    </row>
    <row r="49" spans="1:15" x14ac:dyDescent="0.2">
      <c r="A49" s="90"/>
      <c r="B49" s="57">
        <v>147</v>
      </c>
      <c r="C49" s="58" t="s">
        <v>91</v>
      </c>
      <c r="D49" s="90"/>
      <c r="E49" s="90"/>
      <c r="F49" s="99"/>
      <c r="G49" s="99"/>
      <c r="H49" s="99"/>
      <c r="I49" s="99"/>
      <c r="J49" s="99"/>
      <c r="K49" s="99"/>
      <c r="L49" s="99"/>
      <c r="M49" s="90"/>
      <c r="N49" s="90"/>
      <c r="O49" s="90"/>
    </row>
    <row r="50" spans="1:15" x14ac:dyDescent="0.2">
      <c r="A50" s="90"/>
      <c r="B50" s="57">
        <v>148</v>
      </c>
      <c r="C50" s="58" t="s">
        <v>92</v>
      </c>
      <c r="D50" s="90"/>
      <c r="E50" s="90"/>
      <c r="F50" s="99"/>
      <c r="G50" s="99"/>
      <c r="H50" s="99"/>
      <c r="I50" s="99"/>
      <c r="J50" s="99"/>
      <c r="K50" s="99"/>
      <c r="L50" s="99"/>
      <c r="M50" s="90"/>
      <c r="N50" s="90"/>
      <c r="O50" s="90"/>
    </row>
    <row r="51" spans="1:15" x14ac:dyDescent="0.2">
      <c r="A51" s="90"/>
      <c r="B51" s="57">
        <v>149</v>
      </c>
      <c r="C51" s="58" t="s">
        <v>93</v>
      </c>
      <c r="D51" s="90"/>
      <c r="E51" s="90"/>
      <c r="F51" s="99"/>
      <c r="G51" s="99"/>
      <c r="H51" s="99"/>
      <c r="I51" s="99"/>
      <c r="J51" s="99"/>
      <c r="K51" s="99"/>
      <c r="L51" s="99"/>
      <c r="M51" s="90"/>
      <c r="N51" s="90"/>
      <c r="O51" s="90"/>
    </row>
    <row r="52" spans="1:15" x14ac:dyDescent="0.2">
      <c r="A52" s="90"/>
      <c r="B52" s="57">
        <v>150</v>
      </c>
      <c r="C52" s="58" t="s">
        <v>94</v>
      </c>
      <c r="D52" s="90"/>
      <c r="E52" s="90"/>
      <c r="F52" s="99"/>
      <c r="G52" s="99"/>
      <c r="H52" s="99"/>
      <c r="I52" s="99"/>
      <c r="J52" s="99"/>
      <c r="K52" s="99"/>
      <c r="L52" s="99"/>
      <c r="M52" s="90"/>
      <c r="N52" s="90"/>
      <c r="O52" s="90"/>
    </row>
    <row r="53" spans="1:15" x14ac:dyDescent="0.2">
      <c r="A53" s="90"/>
      <c r="B53" s="57">
        <v>151</v>
      </c>
      <c r="C53" s="58" t="s">
        <v>95</v>
      </c>
      <c r="D53" s="90"/>
      <c r="E53" s="90"/>
      <c r="F53" s="99"/>
      <c r="G53" s="99"/>
      <c r="H53" s="99"/>
      <c r="I53" s="99"/>
      <c r="J53" s="99"/>
      <c r="K53" s="99"/>
      <c r="L53" s="99"/>
      <c r="M53" s="90"/>
      <c r="N53" s="90"/>
      <c r="O53" s="90"/>
    </row>
    <row r="54" spans="1:15" x14ac:dyDescent="0.2">
      <c r="A54" s="90"/>
      <c r="B54" s="57">
        <v>152</v>
      </c>
      <c r="C54" s="58" t="s">
        <v>96</v>
      </c>
      <c r="D54" s="90"/>
      <c r="E54" s="90"/>
      <c r="F54" s="99"/>
      <c r="G54" s="99"/>
      <c r="H54" s="99"/>
      <c r="I54" s="99"/>
      <c r="J54" s="99"/>
      <c r="K54" s="99"/>
      <c r="L54" s="99"/>
      <c r="M54" s="90"/>
      <c r="N54" s="90"/>
      <c r="O54" s="90"/>
    </row>
    <row r="55" spans="1:15" x14ac:dyDescent="0.2">
      <c r="A55" s="90"/>
      <c r="B55" s="57">
        <v>153</v>
      </c>
      <c r="C55" s="58" t="s">
        <v>97</v>
      </c>
      <c r="D55" s="90"/>
      <c r="E55" s="90"/>
      <c r="F55" s="99"/>
      <c r="G55" s="99"/>
      <c r="H55" s="99"/>
      <c r="I55" s="99"/>
      <c r="J55" s="99"/>
      <c r="K55" s="99"/>
      <c r="L55" s="99"/>
      <c r="M55" s="90"/>
      <c r="N55" s="90"/>
      <c r="O55" s="90"/>
    </row>
    <row r="56" spans="1:15" x14ac:dyDescent="0.2">
      <c r="A56" s="90"/>
      <c r="B56" s="57">
        <v>154</v>
      </c>
      <c r="C56" s="58" t="s">
        <v>98</v>
      </c>
      <c r="D56" s="90"/>
      <c r="E56" s="90"/>
      <c r="F56" s="99"/>
      <c r="G56" s="99"/>
      <c r="H56" s="99"/>
      <c r="I56" s="99"/>
      <c r="J56" s="99"/>
      <c r="K56" s="99"/>
      <c r="L56" s="99"/>
      <c r="M56" s="90"/>
      <c r="N56" s="90"/>
      <c r="O56" s="90"/>
    </row>
    <row r="57" spans="1:15" x14ac:dyDescent="0.2">
      <c r="A57" s="90"/>
      <c r="B57" s="57">
        <v>155</v>
      </c>
      <c r="C57" s="58" t="s">
        <v>99</v>
      </c>
      <c r="D57" s="90"/>
      <c r="E57" s="90"/>
      <c r="F57" s="99"/>
      <c r="G57" s="99"/>
      <c r="H57" s="99"/>
      <c r="I57" s="99"/>
      <c r="J57" s="99"/>
      <c r="K57" s="99"/>
      <c r="L57" s="99"/>
      <c r="M57" s="90"/>
      <c r="N57" s="90"/>
      <c r="O57" s="90"/>
    </row>
    <row r="58" spans="1:15" x14ac:dyDescent="0.2">
      <c r="A58" s="90"/>
      <c r="B58" s="57">
        <v>156</v>
      </c>
      <c r="C58" s="58" t="s">
        <v>100</v>
      </c>
      <c r="D58" s="90"/>
      <c r="E58" s="90"/>
      <c r="F58" s="103">
        <f>'Forecast Expenditure'!L8/1000</f>
        <v>3727.8379823035584</v>
      </c>
      <c r="G58" s="103">
        <f>'Forecast Expenditure'!M8/1000</f>
        <v>5056.6979312309886</v>
      </c>
      <c r="H58" s="103">
        <f>'Forecast Expenditure'!N8/1000</f>
        <v>4136.9867190399164</v>
      </c>
      <c r="I58" s="103">
        <f>'Forecast Expenditure'!O8/1000</f>
        <v>4122.0576404690682</v>
      </c>
      <c r="J58" s="103">
        <f>'Forecast Expenditure'!P8/1000</f>
        <v>2947.2215553036181</v>
      </c>
      <c r="K58" s="103">
        <f>'Forecast Expenditure'!Q8/1000</f>
        <v>2605.3731221512999</v>
      </c>
      <c r="L58" s="103">
        <f>'Forecast Expenditure'!R8/1000</f>
        <v>2605.3731221513003</v>
      </c>
      <c r="M58" s="90"/>
      <c r="N58" s="90"/>
      <c r="O58" s="90"/>
    </row>
    <row r="59" spans="1:15" x14ac:dyDescent="0.2">
      <c r="A59" s="90"/>
      <c r="B59" s="57">
        <v>157</v>
      </c>
      <c r="C59" s="58" t="s">
        <v>101</v>
      </c>
      <c r="D59" s="90"/>
      <c r="E59" s="90"/>
      <c r="F59" s="99"/>
      <c r="G59" s="99"/>
      <c r="H59" s="99"/>
      <c r="I59" s="99"/>
      <c r="J59" s="99"/>
      <c r="K59" s="99"/>
      <c r="L59" s="99"/>
      <c r="M59" s="90"/>
      <c r="N59" s="90"/>
      <c r="O59" s="90"/>
    </row>
    <row r="60" spans="1:15" x14ac:dyDescent="0.2">
      <c r="A60" s="90"/>
      <c r="B60" s="57">
        <v>158</v>
      </c>
      <c r="C60" s="58" t="s">
        <v>102</v>
      </c>
      <c r="D60" s="90"/>
      <c r="E60" s="90"/>
      <c r="F60" s="99"/>
      <c r="G60" s="99"/>
      <c r="H60" s="99"/>
      <c r="I60" s="99"/>
      <c r="J60" s="99"/>
      <c r="K60" s="99"/>
      <c r="L60" s="99"/>
      <c r="M60" s="90"/>
      <c r="N60" s="90"/>
      <c r="O60" s="90"/>
    </row>
    <row r="61" spans="1:15" x14ac:dyDescent="0.2">
      <c r="A61" s="90"/>
      <c r="B61" s="57">
        <v>159</v>
      </c>
      <c r="C61" s="58" t="s">
        <v>103</v>
      </c>
      <c r="D61" s="90"/>
      <c r="E61" s="90"/>
      <c r="F61" s="99"/>
      <c r="G61" s="99"/>
      <c r="H61" s="99"/>
      <c r="I61" s="99"/>
      <c r="J61" s="99"/>
      <c r="K61" s="99"/>
      <c r="L61" s="99"/>
      <c r="M61" s="90"/>
      <c r="N61" s="90"/>
      <c r="O61" s="90"/>
    </row>
    <row r="62" spans="1:15" x14ac:dyDescent="0.2">
      <c r="A62" s="90"/>
      <c r="B62" s="57">
        <v>160</v>
      </c>
      <c r="C62" s="58" t="s">
        <v>104</v>
      </c>
      <c r="D62" s="90"/>
      <c r="E62" s="90"/>
      <c r="F62" s="99"/>
      <c r="G62" s="99"/>
      <c r="H62" s="99"/>
      <c r="I62" s="99"/>
      <c r="J62" s="99"/>
      <c r="K62" s="99"/>
      <c r="L62" s="99"/>
      <c r="M62" s="90"/>
      <c r="N62" s="90"/>
      <c r="O62" s="90"/>
    </row>
    <row r="63" spans="1:15" x14ac:dyDescent="0.2">
      <c r="A63" s="90"/>
      <c r="B63" s="57">
        <v>161</v>
      </c>
      <c r="C63" s="58" t="s">
        <v>105</v>
      </c>
      <c r="D63" s="90"/>
      <c r="E63" s="90"/>
      <c r="F63" s="99"/>
      <c r="G63" s="99"/>
      <c r="H63" s="99"/>
      <c r="I63" s="99"/>
      <c r="J63" s="99"/>
      <c r="K63" s="99"/>
      <c r="L63" s="99"/>
      <c r="M63" s="90"/>
      <c r="N63" s="90"/>
      <c r="O63" s="90"/>
    </row>
    <row r="64" spans="1:15" x14ac:dyDescent="0.2">
      <c r="A64" s="90"/>
      <c r="B64" s="57">
        <v>162</v>
      </c>
      <c r="C64" s="58" t="s">
        <v>106</v>
      </c>
      <c r="D64" s="90"/>
      <c r="E64" s="90"/>
      <c r="F64" s="99"/>
      <c r="G64" s="99"/>
      <c r="H64" s="99"/>
      <c r="I64" s="99"/>
      <c r="J64" s="99"/>
      <c r="K64" s="99"/>
      <c r="L64" s="99"/>
      <c r="M64" s="90"/>
      <c r="N64" s="90"/>
      <c r="O64" s="90"/>
    </row>
    <row r="65" spans="1:15" x14ac:dyDescent="0.2">
      <c r="A65" s="90"/>
      <c r="B65" s="57">
        <v>163</v>
      </c>
      <c r="C65" s="58" t="s">
        <v>107</v>
      </c>
      <c r="D65" s="90"/>
      <c r="E65" s="90"/>
      <c r="F65" s="99"/>
      <c r="G65" s="99"/>
      <c r="H65" s="99"/>
      <c r="I65" s="99"/>
      <c r="J65" s="99"/>
      <c r="K65" s="99"/>
      <c r="L65" s="99"/>
      <c r="M65" s="90"/>
      <c r="N65" s="90"/>
      <c r="O65" s="90"/>
    </row>
    <row r="66" spans="1:15" x14ac:dyDescent="0.2">
      <c r="A66" s="90"/>
      <c r="B66" s="57">
        <v>164</v>
      </c>
      <c r="C66" s="58" t="s">
        <v>108</v>
      </c>
      <c r="D66" s="90"/>
      <c r="E66" s="90"/>
      <c r="F66" s="99"/>
      <c r="G66" s="99"/>
      <c r="H66" s="99"/>
      <c r="I66" s="99"/>
      <c r="J66" s="99"/>
      <c r="K66" s="99"/>
      <c r="L66" s="99"/>
      <c r="M66" s="90"/>
      <c r="N66" s="90"/>
      <c r="O66" s="90"/>
    </row>
    <row r="67" spans="1:15" x14ac:dyDescent="0.2">
      <c r="A67" s="90"/>
      <c r="B67" s="57">
        <v>165</v>
      </c>
      <c r="C67" s="58" t="s">
        <v>109</v>
      </c>
      <c r="D67" s="90"/>
      <c r="E67" s="90"/>
      <c r="F67" s="99"/>
      <c r="G67" s="99"/>
      <c r="H67" s="99"/>
      <c r="I67" s="99"/>
      <c r="J67" s="99"/>
      <c r="K67" s="99"/>
      <c r="L67" s="99"/>
      <c r="M67" s="90"/>
      <c r="N67" s="90"/>
      <c r="O67" s="90"/>
    </row>
    <row r="68" spans="1:15" x14ac:dyDescent="0.2">
      <c r="A68" s="90"/>
      <c r="B68" s="57">
        <v>166</v>
      </c>
      <c r="C68" s="58" t="s">
        <v>110</v>
      </c>
      <c r="D68" s="90"/>
      <c r="E68" s="90"/>
      <c r="F68" s="99"/>
      <c r="G68" s="99"/>
      <c r="H68" s="99"/>
      <c r="I68" s="99"/>
      <c r="J68" s="99"/>
      <c r="K68" s="99"/>
      <c r="L68" s="99"/>
      <c r="M68" s="90"/>
      <c r="N68" s="90"/>
      <c r="O68" s="90"/>
    </row>
    <row r="69" spans="1:15" x14ac:dyDescent="0.2">
      <c r="A69" s="90"/>
      <c r="B69" s="57">
        <v>167</v>
      </c>
      <c r="C69" s="58" t="s">
        <v>111</v>
      </c>
      <c r="D69" s="90"/>
      <c r="E69" s="90"/>
      <c r="F69" s="99"/>
      <c r="G69" s="99"/>
      <c r="H69" s="99"/>
      <c r="I69" s="99"/>
      <c r="J69" s="99"/>
      <c r="K69" s="99"/>
      <c r="L69" s="99"/>
      <c r="M69" s="90"/>
      <c r="N69" s="90"/>
      <c r="O69" s="90"/>
    </row>
    <row r="70" spans="1:15" x14ac:dyDescent="0.2">
      <c r="A70" s="90"/>
      <c r="B70" s="57">
        <v>168</v>
      </c>
      <c r="C70" s="58" t="s">
        <v>112</v>
      </c>
      <c r="D70" s="90"/>
      <c r="E70" s="90"/>
      <c r="F70" s="99"/>
      <c r="G70" s="99"/>
      <c r="H70" s="99"/>
      <c r="I70" s="99"/>
      <c r="J70" s="99"/>
      <c r="K70" s="99"/>
      <c r="L70" s="99"/>
      <c r="M70" s="90"/>
      <c r="N70" s="90"/>
      <c r="O70" s="90"/>
    </row>
    <row r="71" spans="1:15" x14ac:dyDescent="0.2">
      <c r="A71" s="90"/>
      <c r="B71" s="57">
        <v>169</v>
      </c>
      <c r="C71" s="58" t="s">
        <v>113</v>
      </c>
      <c r="D71" s="90"/>
      <c r="E71" s="90"/>
      <c r="F71" s="99"/>
      <c r="G71" s="99"/>
      <c r="H71" s="99"/>
      <c r="I71" s="99"/>
      <c r="J71" s="99"/>
      <c r="K71" s="99"/>
      <c r="L71" s="99"/>
      <c r="M71" s="90"/>
      <c r="N71" s="90"/>
      <c r="O71" s="90"/>
    </row>
    <row r="72" spans="1:15" x14ac:dyDescent="0.2">
      <c r="A72" s="90"/>
      <c r="B72" s="57">
        <v>170</v>
      </c>
      <c r="C72" s="58" t="s">
        <v>86</v>
      </c>
      <c r="D72" s="90"/>
      <c r="E72" s="90"/>
      <c r="F72" s="99"/>
      <c r="G72" s="99"/>
      <c r="H72" s="99"/>
      <c r="I72" s="99"/>
      <c r="J72" s="99"/>
      <c r="K72" s="99"/>
      <c r="L72" s="99"/>
      <c r="M72" s="90"/>
      <c r="N72" s="90"/>
      <c r="O72" s="90"/>
    </row>
    <row r="73" spans="1:15" x14ac:dyDescent="0.2">
      <c r="A73" s="90"/>
      <c r="B73" s="57">
        <v>171</v>
      </c>
      <c r="C73" s="58" t="s">
        <v>114</v>
      </c>
      <c r="D73" s="90"/>
      <c r="E73" s="90"/>
      <c r="F73" s="99"/>
      <c r="G73" s="99"/>
      <c r="H73" s="99"/>
      <c r="I73" s="99"/>
      <c r="J73" s="99"/>
      <c r="K73" s="99"/>
      <c r="L73" s="99"/>
      <c r="M73" s="90"/>
      <c r="N73" s="90"/>
      <c r="O73" s="90"/>
    </row>
    <row r="74" spans="1:15" x14ac:dyDescent="0.2">
      <c r="A74" s="90"/>
      <c r="B74" s="57">
        <v>172</v>
      </c>
      <c r="C74" s="58" t="s">
        <v>115</v>
      </c>
      <c r="D74" s="90"/>
      <c r="E74" s="90"/>
      <c r="F74" s="99"/>
      <c r="G74" s="99"/>
      <c r="H74" s="99"/>
      <c r="I74" s="99"/>
      <c r="J74" s="99"/>
      <c r="K74" s="99"/>
      <c r="L74" s="99"/>
      <c r="M74" s="90"/>
      <c r="N74" s="90"/>
      <c r="O74" s="90"/>
    </row>
    <row r="75" spans="1:15" x14ac:dyDescent="0.2">
      <c r="A75" s="90"/>
      <c r="B75" s="57">
        <v>174</v>
      </c>
      <c r="C75" s="58" t="s">
        <v>116</v>
      </c>
      <c r="D75" s="90"/>
      <c r="E75" s="90"/>
      <c r="F75" s="99"/>
      <c r="G75" s="99"/>
      <c r="H75" s="99"/>
      <c r="I75" s="99"/>
      <c r="J75" s="99"/>
      <c r="K75" s="99"/>
      <c r="L75" s="99"/>
      <c r="M75" s="90"/>
      <c r="N75" s="90"/>
      <c r="O75" s="90"/>
    </row>
    <row r="76" spans="1:15" x14ac:dyDescent="0.2">
      <c r="A76" s="90"/>
      <c r="B76" s="57">
        <v>175</v>
      </c>
      <c r="C76" s="58" t="s">
        <v>117</v>
      </c>
      <c r="D76" s="90"/>
      <c r="E76" s="90"/>
      <c r="F76" s="99"/>
      <c r="G76" s="99"/>
      <c r="H76" s="99"/>
      <c r="I76" s="99"/>
      <c r="J76" s="99"/>
      <c r="K76" s="99"/>
      <c r="L76" s="99"/>
      <c r="M76" s="90"/>
      <c r="N76" s="90"/>
      <c r="O76" s="90"/>
    </row>
    <row r="77" spans="1:15" x14ac:dyDescent="0.2">
      <c r="A77" s="90"/>
      <c r="B77" s="57">
        <v>176</v>
      </c>
      <c r="C77" s="58" t="s">
        <v>118</v>
      </c>
      <c r="D77" s="90"/>
      <c r="E77" s="90"/>
      <c r="F77" s="99"/>
      <c r="G77" s="99"/>
      <c r="H77" s="99"/>
      <c r="I77" s="99"/>
      <c r="J77" s="99"/>
      <c r="K77" s="99"/>
      <c r="L77" s="99"/>
      <c r="M77" s="90"/>
      <c r="N77" s="90"/>
      <c r="O77" s="90"/>
    </row>
    <row r="78" spans="1:15" x14ac:dyDescent="0.2">
      <c r="A78" s="90"/>
      <c r="B78" s="57">
        <v>177</v>
      </c>
      <c r="C78" s="58" t="s">
        <v>119</v>
      </c>
      <c r="D78" s="90"/>
      <c r="E78" s="90"/>
      <c r="F78" s="99"/>
      <c r="G78" s="99"/>
      <c r="H78" s="99"/>
      <c r="I78" s="99"/>
      <c r="J78" s="99"/>
      <c r="K78" s="99"/>
      <c r="L78" s="99"/>
      <c r="M78" s="90"/>
      <c r="N78" s="90"/>
      <c r="O78" s="90"/>
    </row>
    <row r="79" spans="1:15" x14ac:dyDescent="0.2">
      <c r="A79" s="90"/>
      <c r="B79" s="57">
        <v>200</v>
      </c>
      <c r="C79" s="58" t="s">
        <v>120</v>
      </c>
      <c r="D79" s="90"/>
      <c r="E79" s="90"/>
      <c r="F79" s="99"/>
      <c r="G79" s="99"/>
      <c r="H79" s="99"/>
      <c r="I79" s="99"/>
      <c r="J79" s="99"/>
      <c r="K79" s="99"/>
      <c r="L79" s="99"/>
      <c r="M79" s="90"/>
      <c r="N79" s="90"/>
      <c r="O79" s="90"/>
    </row>
    <row r="80" spans="1:15" x14ac:dyDescent="0.2">
      <c r="A80" s="90"/>
      <c r="B80" s="57">
        <v>205</v>
      </c>
      <c r="C80" s="58" t="s">
        <v>121</v>
      </c>
      <c r="D80" s="90"/>
      <c r="E80" s="90"/>
      <c r="F80" s="99"/>
      <c r="G80" s="99"/>
      <c r="H80" s="99"/>
      <c r="I80" s="99"/>
      <c r="J80" s="99"/>
      <c r="K80" s="99"/>
      <c r="L80" s="99"/>
      <c r="M80" s="90"/>
      <c r="N80" s="90"/>
      <c r="O80" s="90"/>
    </row>
    <row r="81" spans="1:15" x14ac:dyDescent="0.2">
      <c r="A81" s="90"/>
      <c r="B81" s="57">
        <v>210</v>
      </c>
      <c r="C81" s="58" t="s">
        <v>122</v>
      </c>
      <c r="D81" s="90"/>
      <c r="E81" s="90"/>
      <c r="F81" s="99"/>
      <c r="G81" s="99"/>
      <c r="H81" s="99"/>
      <c r="I81" s="99"/>
      <c r="J81" s="99"/>
      <c r="K81" s="99"/>
      <c r="L81" s="99"/>
      <c r="M81" s="90"/>
      <c r="N81" s="90"/>
      <c r="O81" s="90"/>
    </row>
    <row r="82" spans="1:15" x14ac:dyDescent="0.2">
      <c r="A82" s="90"/>
      <c r="B82" s="57">
        <v>215</v>
      </c>
      <c r="C82" s="58" t="s">
        <v>123</v>
      </c>
      <c r="D82" s="90"/>
      <c r="E82" s="90"/>
      <c r="F82" s="99"/>
      <c r="G82" s="99"/>
      <c r="H82" s="99"/>
      <c r="I82" s="99"/>
      <c r="J82" s="99"/>
      <c r="K82" s="99"/>
      <c r="L82" s="99"/>
      <c r="M82" s="90"/>
      <c r="N82" s="90"/>
      <c r="O82" s="90"/>
    </row>
    <row r="83" spans="1:15" x14ac:dyDescent="0.2">
      <c r="A83" s="90"/>
      <c r="B83" s="57">
        <v>220</v>
      </c>
      <c r="C83" s="58" t="s">
        <v>124</v>
      </c>
      <c r="D83" s="90"/>
      <c r="E83" s="90"/>
      <c r="F83" s="99"/>
      <c r="G83" s="99"/>
      <c r="H83" s="99"/>
      <c r="I83" s="99"/>
      <c r="J83" s="99"/>
      <c r="K83" s="99"/>
      <c r="L83" s="99"/>
      <c r="M83" s="90"/>
      <c r="N83" s="90"/>
      <c r="O83" s="90"/>
    </row>
    <row r="84" spans="1:15" x14ac:dyDescent="0.2">
      <c r="A84" s="90"/>
      <c r="B84" s="57">
        <v>225</v>
      </c>
      <c r="C84" s="58" t="s">
        <v>125</v>
      </c>
      <c r="D84" s="90"/>
      <c r="E84" s="90"/>
      <c r="F84" s="99"/>
      <c r="G84" s="99"/>
      <c r="H84" s="99"/>
      <c r="I84" s="99"/>
      <c r="J84" s="99"/>
      <c r="K84" s="99"/>
      <c r="L84" s="99"/>
      <c r="M84" s="90"/>
      <c r="N84" s="90"/>
      <c r="O84" s="90"/>
    </row>
    <row r="85" spans="1:15" x14ac:dyDescent="0.2">
      <c r="A85" s="90"/>
      <c r="B85" s="57">
        <v>230</v>
      </c>
      <c r="C85" s="58" t="s">
        <v>126</v>
      </c>
      <c r="D85" s="90"/>
      <c r="E85" s="90"/>
      <c r="F85" s="99"/>
      <c r="G85" s="99"/>
      <c r="H85" s="99"/>
      <c r="I85" s="99"/>
      <c r="J85" s="99"/>
      <c r="K85" s="99"/>
      <c r="L85" s="99"/>
      <c r="M85" s="90"/>
      <c r="N85" s="90"/>
      <c r="O85" s="90"/>
    </row>
    <row r="86" spans="1:15" x14ac:dyDescent="0.2">
      <c r="A86" s="90"/>
      <c r="B86" s="57">
        <v>235</v>
      </c>
      <c r="C86" s="58" t="s">
        <v>127</v>
      </c>
      <c r="D86" s="90"/>
      <c r="E86" s="90"/>
      <c r="F86" s="99"/>
      <c r="G86" s="99"/>
      <c r="H86" s="99"/>
      <c r="I86" s="99"/>
      <c r="J86" s="99"/>
      <c r="K86" s="99"/>
      <c r="L86" s="99"/>
      <c r="M86" s="90"/>
      <c r="N86" s="90"/>
      <c r="O86" s="90"/>
    </row>
    <row r="87" spans="1:15" x14ac:dyDescent="0.2">
      <c r="A87" s="90"/>
      <c r="B87" s="57">
        <v>240</v>
      </c>
      <c r="C87" s="58" t="s">
        <v>128</v>
      </c>
      <c r="D87" s="90"/>
      <c r="E87" s="90"/>
      <c r="F87" s="99"/>
      <c r="G87" s="99"/>
      <c r="H87" s="99"/>
      <c r="I87" s="99"/>
      <c r="J87" s="99"/>
      <c r="K87" s="99"/>
      <c r="L87" s="99"/>
      <c r="M87" s="90"/>
      <c r="N87" s="90"/>
      <c r="O87" s="90"/>
    </row>
    <row r="88" spans="1:15" x14ac:dyDescent="0.2">
      <c r="A88" s="90"/>
      <c r="B88" s="57">
        <v>245</v>
      </c>
      <c r="C88" s="58" t="s">
        <v>129</v>
      </c>
      <c r="D88" s="90"/>
      <c r="E88" s="90"/>
      <c r="F88" s="99"/>
      <c r="G88" s="99"/>
      <c r="H88" s="99"/>
      <c r="I88" s="99"/>
      <c r="J88" s="99"/>
      <c r="K88" s="99"/>
      <c r="L88" s="99"/>
      <c r="M88" s="90"/>
      <c r="N88" s="90"/>
      <c r="O88" s="90"/>
    </row>
    <row r="89" spans="1:15" x14ac:dyDescent="0.2">
      <c r="A89" s="90"/>
      <c r="B89" s="57">
        <v>260</v>
      </c>
      <c r="C89" s="58" t="s">
        <v>130</v>
      </c>
      <c r="D89" s="90"/>
      <c r="E89" s="90"/>
      <c r="F89" s="99"/>
      <c r="G89" s="99"/>
      <c r="H89" s="99"/>
      <c r="I89" s="99"/>
      <c r="J89" s="99"/>
      <c r="K89" s="99"/>
      <c r="L89" s="99"/>
      <c r="M89" s="90"/>
      <c r="N89" s="90"/>
      <c r="O89" s="90"/>
    </row>
    <row r="90" spans="1:15" x14ac:dyDescent="0.2">
      <c r="A90" s="90"/>
      <c r="B90" s="57">
        <v>270</v>
      </c>
      <c r="C90" s="58" t="s">
        <v>131</v>
      </c>
      <c r="D90" s="90"/>
      <c r="E90" s="90"/>
      <c r="F90" s="99"/>
      <c r="G90" s="99"/>
      <c r="H90" s="99"/>
      <c r="I90" s="99"/>
      <c r="J90" s="99"/>
      <c r="K90" s="99"/>
      <c r="L90" s="99"/>
      <c r="M90" s="90"/>
      <c r="N90" s="90"/>
      <c r="O90" s="90"/>
    </row>
    <row r="91" spans="1:15" x14ac:dyDescent="0.2">
      <c r="A91" s="90"/>
      <c r="B91" s="57">
        <v>273</v>
      </c>
      <c r="C91" s="58" t="s">
        <v>132</v>
      </c>
      <c r="D91" s="90"/>
      <c r="E91" s="90"/>
      <c r="F91" s="99"/>
      <c r="G91" s="99"/>
      <c r="H91" s="99"/>
      <c r="I91" s="99"/>
      <c r="J91" s="99"/>
      <c r="K91" s="99"/>
      <c r="L91" s="99"/>
      <c r="M91" s="90"/>
      <c r="N91" s="90"/>
      <c r="O91" s="90"/>
    </row>
    <row r="92" spans="1:15" x14ac:dyDescent="0.2">
      <c r="A92" s="90"/>
      <c r="B92" s="90"/>
      <c r="C92" s="90" t="s">
        <v>237</v>
      </c>
      <c r="D92" s="90"/>
      <c r="E92" s="90"/>
      <c r="F92" s="123">
        <f>SUM(F8:F91)*1000-'Forecast Expenditure'!L23</f>
        <v>0</v>
      </c>
      <c r="G92" s="123">
        <f>SUM(G8:G91)*1000-'Forecast Expenditure'!M23</f>
        <v>0</v>
      </c>
      <c r="H92" s="123">
        <f>SUM(H8:H91)*1000-'Forecast Expenditure'!N23</f>
        <v>0</v>
      </c>
      <c r="I92" s="123">
        <f>SUM(I8:I91)*1000-'Forecast Expenditure'!O23</f>
        <v>0</v>
      </c>
      <c r="J92" s="123">
        <f>SUM(J8:J91)*1000-'Forecast Expenditure'!P23</f>
        <v>0</v>
      </c>
      <c r="K92" s="123">
        <f>SUM(K8:K91)*1000-'Forecast Expenditure'!Q23</f>
        <v>0</v>
      </c>
      <c r="L92" s="123">
        <f>SUM(L8:L91)*1000-'Forecast Expenditure'!R23</f>
        <v>0</v>
      </c>
      <c r="M92" s="90"/>
      <c r="N92" s="90"/>
      <c r="O92" s="90"/>
    </row>
    <row r="93" spans="1:15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</row>
    <row r="94" spans="1:15" ht="15.75" x14ac:dyDescent="0.25">
      <c r="A94" s="47"/>
      <c r="B94" s="47" t="s">
        <v>154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</row>
    <row r="95" spans="1:15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</row>
    <row r="96" spans="1:15" ht="12.75" hidden="1" customHeight="1" x14ac:dyDescent="0.2"/>
    <row r="97" ht="12.75" hidden="1" customHeight="1" x14ac:dyDescent="0.2"/>
    <row r="98" ht="12.75" hidden="1" customHeight="1" x14ac:dyDescent="0.2"/>
  </sheetData>
  <mergeCells count="2">
    <mergeCell ref="B6:B7"/>
    <mergeCell ref="C6:C7"/>
  </mergeCells>
  <conditionalFormatting sqref="L2">
    <cfRule type="expression" dxfId="0" priority="1">
      <formula>$L$2="Check!"</formula>
    </cfRule>
  </conditionalFormatting>
  <hyperlinks>
    <hyperlink ref="L1" location="Menu!A1" display="Menu" xr:uid="{00000000-0004-0000-0900-000000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F0"/>
  </sheetPr>
  <dimension ref="A1:N48"/>
  <sheetViews>
    <sheetView zoomScale="80" zoomScaleNormal="80" workbookViewId="0">
      <selection activeCell="E11" sqref="E11:F11"/>
    </sheetView>
  </sheetViews>
  <sheetFormatPr defaultColWidth="0" defaultRowHeight="12.75" zeroHeight="1" x14ac:dyDescent="0.2"/>
  <cols>
    <col min="1" max="1" width="9" customWidth="1"/>
    <col min="2" max="3" width="9.625" customWidth="1"/>
    <col min="4" max="4" width="7.125" customWidth="1"/>
    <col min="5" max="5" width="11.625" customWidth="1"/>
    <col min="6" max="6" width="15.25" customWidth="1"/>
    <col min="7" max="7" width="7.125" customWidth="1"/>
    <col min="8" max="8" width="9.625" customWidth="1"/>
    <col min="9" max="9" width="16.875" customWidth="1"/>
    <col min="10" max="11" width="9" customWidth="1"/>
    <col min="12" max="14" width="0" hidden="1" customWidth="1"/>
    <col min="15" max="16384" width="9" hidden="1"/>
  </cols>
  <sheetData>
    <row r="1" spans="1:14" ht="18" x14ac:dyDescent="0.25">
      <c r="A1" s="24" t="s">
        <v>251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5.75" x14ac:dyDescent="0.25">
      <c r="A2" s="26" t="str">
        <f ca="1">RIGHT(CELL("filename", $A$1), LEN(CELL("filename", $A$1)) - SEARCH("]", CELL("filename", $A$1)))</f>
        <v>Menu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" x14ac:dyDescent="0.25">
      <c r="A5" s="1"/>
      <c r="B5" s="152" t="s">
        <v>35</v>
      </c>
      <c r="C5" s="152"/>
      <c r="D5" s="1"/>
      <c r="E5" s="154" t="s">
        <v>36</v>
      </c>
      <c r="F5" s="154"/>
      <c r="G5" s="1"/>
      <c r="H5" s="148" t="s">
        <v>37</v>
      </c>
      <c r="I5" s="148"/>
      <c r="J5" s="1"/>
      <c r="K5" s="1"/>
      <c r="L5" s="1"/>
      <c r="M5" s="1"/>
      <c r="N5" s="1"/>
    </row>
    <row r="6" spans="1:14" x14ac:dyDescent="0.2">
      <c r="A6" s="1"/>
      <c r="B6" s="149" t="s">
        <v>40</v>
      </c>
      <c r="C6" s="149"/>
      <c r="D6" s="28"/>
      <c r="E6" s="149" t="s">
        <v>268</v>
      </c>
      <c r="F6" s="149"/>
      <c r="G6" s="28"/>
      <c r="H6" s="149" t="s">
        <v>44</v>
      </c>
      <c r="I6" s="149"/>
      <c r="J6" s="30"/>
      <c r="K6" s="1"/>
      <c r="L6" s="1"/>
      <c r="M6" s="1"/>
      <c r="N6" s="1"/>
    </row>
    <row r="7" spans="1:14" x14ac:dyDescent="0.2">
      <c r="A7" s="1"/>
      <c r="B7" s="149" t="s">
        <v>41</v>
      </c>
      <c r="C7" s="149"/>
      <c r="D7" s="28"/>
      <c r="E7" s="149" t="s">
        <v>269</v>
      </c>
      <c r="F7" s="149"/>
      <c r="G7" s="28"/>
      <c r="H7" s="149" t="s">
        <v>134</v>
      </c>
      <c r="I7" s="149"/>
      <c r="J7" s="51"/>
      <c r="K7" s="1"/>
      <c r="L7" s="1"/>
      <c r="M7" s="1"/>
      <c r="N7" s="1"/>
    </row>
    <row r="8" spans="1:14" x14ac:dyDescent="0.2">
      <c r="A8" s="1"/>
      <c r="B8" s="149"/>
      <c r="C8" s="149"/>
      <c r="D8" s="28"/>
      <c r="E8" s="155"/>
      <c r="F8" s="155"/>
      <c r="G8" s="28"/>
      <c r="H8" s="149" t="s">
        <v>153</v>
      </c>
      <c r="I8" s="149"/>
      <c r="J8" s="1"/>
      <c r="K8" s="1"/>
      <c r="L8" s="1"/>
      <c r="M8" s="1"/>
      <c r="N8" s="1"/>
    </row>
    <row r="9" spans="1:14" x14ac:dyDescent="0.2">
      <c r="A9" s="1"/>
      <c r="B9" s="153"/>
      <c r="C9" s="153"/>
      <c r="D9" s="28"/>
      <c r="E9" s="28"/>
      <c r="F9" s="28"/>
      <c r="G9" s="28"/>
      <c r="H9" s="90"/>
      <c r="I9" s="90"/>
      <c r="J9" s="1"/>
      <c r="K9" s="1"/>
      <c r="L9" s="1"/>
      <c r="M9" s="1"/>
      <c r="N9" s="1"/>
    </row>
    <row r="10" spans="1:14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18" x14ac:dyDescent="0.25">
      <c r="A11" s="1"/>
      <c r="B11" s="150" t="s">
        <v>38</v>
      </c>
      <c r="C11" s="150"/>
      <c r="D11" s="1"/>
      <c r="E11" s="151" t="s">
        <v>39</v>
      </c>
      <c r="F11" s="151"/>
      <c r="G11" s="1"/>
      <c r="H11" s="156" t="s">
        <v>258</v>
      </c>
      <c r="I11" s="156"/>
      <c r="J11" s="1"/>
      <c r="K11" s="1"/>
      <c r="L11" s="1"/>
      <c r="M11" s="1"/>
      <c r="N11" s="1"/>
    </row>
    <row r="12" spans="1:14" x14ac:dyDescent="0.2">
      <c r="A12" s="1"/>
      <c r="B12" s="149" t="s">
        <v>155</v>
      </c>
      <c r="C12" s="149"/>
      <c r="D12" s="54" t="str">
        <f>'Forecast Expenditure'!R2</f>
        <v>OK</v>
      </c>
      <c r="E12" s="149" t="s">
        <v>206</v>
      </c>
      <c r="F12" s="149"/>
      <c r="G12" s="98" t="str">
        <f>'Direct Capex'!L2</f>
        <v>OK</v>
      </c>
      <c r="H12" s="157" t="s">
        <v>259</v>
      </c>
      <c r="I12" s="158"/>
      <c r="J12" s="134"/>
      <c r="K12" s="1"/>
      <c r="L12" s="1"/>
      <c r="M12" s="1"/>
      <c r="N12" s="1"/>
    </row>
    <row r="13" spans="1:14" x14ac:dyDescent="0.2">
      <c r="A13" s="1"/>
      <c r="B13" s="149"/>
      <c r="C13" s="149"/>
      <c r="E13" s="149"/>
      <c r="F13" s="149"/>
      <c r="G13" s="98"/>
      <c r="H13" s="157"/>
      <c r="I13" s="158"/>
      <c r="J13" s="28"/>
      <c r="K13" s="1"/>
      <c r="L13" s="1"/>
      <c r="M13" s="1"/>
      <c r="N13" s="1"/>
    </row>
    <row r="14" spans="1:14" x14ac:dyDescent="0.2">
      <c r="A14" s="1"/>
      <c r="B14" s="155"/>
      <c r="C14" s="155"/>
      <c r="E14" s="149"/>
      <c r="F14" s="149"/>
      <c r="H14" s="29"/>
      <c r="I14" s="28"/>
      <c r="J14" s="28"/>
      <c r="K14" s="1"/>
      <c r="L14" s="1"/>
      <c r="M14" s="1"/>
      <c r="N14" s="1"/>
    </row>
    <row r="15" spans="1:14" x14ac:dyDescent="0.2">
      <c r="A15" s="1"/>
      <c r="B15" s="159"/>
      <c r="C15" s="159"/>
      <c r="D15" s="67"/>
      <c r="E15" s="90"/>
      <c r="F15" s="90"/>
      <c r="G15" s="98"/>
      <c r="H15" s="28"/>
      <c r="I15" s="28"/>
      <c r="J15" s="28"/>
      <c r="K15" s="1"/>
      <c r="L15" s="1"/>
      <c r="M15" s="1"/>
      <c r="N15" s="1"/>
    </row>
    <row r="16" spans="1:14" x14ac:dyDescent="0.2">
      <c r="A16" s="1"/>
      <c r="B16" s="1"/>
      <c r="C16" s="1"/>
      <c r="D16" s="1"/>
      <c r="E16" s="90"/>
      <c r="F16" s="90"/>
      <c r="G16" s="98"/>
      <c r="H16" s="1"/>
      <c r="I16" s="1"/>
      <c r="J16" s="1"/>
      <c r="K16" s="1"/>
      <c r="L16" s="1"/>
      <c r="M16" s="1"/>
      <c r="N16" s="1"/>
    </row>
    <row r="17" spans="1:1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idden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idden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idden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idden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idden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idden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idden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idden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idden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idden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idden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idden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idden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idden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idden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idden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idden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idden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idden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idden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idden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idden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idden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idden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idden="1" x14ac:dyDescent="0.2"/>
  </sheetData>
  <mergeCells count="25">
    <mergeCell ref="H12:I12"/>
    <mergeCell ref="H13:I13"/>
    <mergeCell ref="B14:C14"/>
    <mergeCell ref="B15:C15"/>
    <mergeCell ref="E13:F13"/>
    <mergeCell ref="E14:F14"/>
    <mergeCell ref="B13:C13"/>
    <mergeCell ref="B12:C12"/>
    <mergeCell ref="E12:F12"/>
    <mergeCell ref="H5:I5"/>
    <mergeCell ref="H6:I6"/>
    <mergeCell ref="H7:I7"/>
    <mergeCell ref="H8:I8"/>
    <mergeCell ref="B11:C11"/>
    <mergeCell ref="E11:F11"/>
    <mergeCell ref="B5:C5"/>
    <mergeCell ref="B6:C6"/>
    <mergeCell ref="B7:C7"/>
    <mergeCell ref="B9:C9"/>
    <mergeCell ref="B8:C8"/>
    <mergeCell ref="E5:F5"/>
    <mergeCell ref="E6:F6"/>
    <mergeCell ref="E7:F7"/>
    <mergeCell ref="E8:F8"/>
    <mergeCell ref="H11:I11"/>
  </mergeCells>
  <conditionalFormatting sqref="D12 G15:G16">
    <cfRule type="expression" dxfId="6" priority="12">
      <formula>D12="Check!"</formula>
    </cfRule>
  </conditionalFormatting>
  <conditionalFormatting sqref="J6">
    <cfRule type="expression" dxfId="5" priority="10">
      <formula>J6="Check!"</formula>
    </cfRule>
  </conditionalFormatting>
  <conditionalFormatting sqref="J7">
    <cfRule type="expression" dxfId="4" priority="9">
      <formula>J7="Check!"</formula>
    </cfRule>
  </conditionalFormatting>
  <conditionalFormatting sqref="G12">
    <cfRule type="expression" dxfId="3" priority="2">
      <formula>G12="Check!"</formula>
    </cfRule>
  </conditionalFormatting>
  <conditionalFormatting sqref="G13">
    <cfRule type="expression" dxfId="2" priority="1">
      <formula>G13="Check!"</formula>
    </cfRule>
  </conditionalFormatting>
  <hyperlinks>
    <hyperlink ref="B6:C6" location="Legend!A1" display="Legend" xr:uid="{00000000-0004-0000-0100-000000000000}"/>
    <hyperlink ref="E6:F6" location="'Project List'!A1" display="Project List" xr:uid="{00000000-0004-0000-0100-000001000000}"/>
    <hyperlink ref="H6:I6" location="Inflation!A1" display="Inflation" xr:uid="{00000000-0004-0000-0100-000002000000}"/>
    <hyperlink ref="H7:I7" location="'Historical Expenditure'!A1" display="Historical Expenditure" xr:uid="{00000000-0004-0000-0100-000003000000}"/>
    <hyperlink ref="H8:I8" location="'Historical Volumes'!A1" display="Historical Volumes" xr:uid="{00000000-0004-0000-0100-000004000000}"/>
    <hyperlink ref="E12:F12" location="'Direct Capex'!A1" display="Direct Capex" xr:uid="{00000000-0004-0000-0100-000005000000}"/>
    <hyperlink ref="E7:F7" location="'Project List Volumes'!A1" display="Project List Volumes" xr:uid="{00000000-0004-0000-0100-000006000000}"/>
    <hyperlink ref="B12:C12" location="'Forecast Expenditure'!A1" display="Forecast Expenditure" xr:uid="{00000000-0004-0000-0100-000007000000}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8" tint="0.79998168889431442"/>
  </sheetPr>
  <dimension ref="A1:S47"/>
  <sheetViews>
    <sheetView tabSelected="1" zoomScale="85" zoomScaleNormal="85" workbookViewId="0"/>
  </sheetViews>
  <sheetFormatPr defaultColWidth="0" defaultRowHeight="12.75" zeroHeight="1" x14ac:dyDescent="0.2"/>
  <cols>
    <col min="1" max="1" width="3.625" style="32" customWidth="1"/>
    <col min="2" max="2" width="23.25" style="32" customWidth="1"/>
    <col min="3" max="13" width="9" style="32" customWidth="1"/>
    <col min="14" max="14" width="3.625" style="32" customWidth="1"/>
    <col min="15" max="15" width="3.625" style="32" hidden="1" customWidth="1"/>
    <col min="16" max="18" width="0" style="32" hidden="1" customWidth="1"/>
    <col min="19" max="19" width="3.625" style="32" hidden="1" customWidth="1"/>
    <col min="20" max="16384" width="9" style="32" hidden="1"/>
  </cols>
  <sheetData>
    <row r="1" spans="1:16" ht="18" x14ac:dyDescent="0.25">
      <c r="A1" s="45" t="s">
        <v>251</v>
      </c>
      <c r="B1" s="33"/>
      <c r="C1" s="33"/>
      <c r="D1" s="33"/>
      <c r="E1" s="33"/>
      <c r="F1" s="33"/>
      <c r="G1" s="170" t="s">
        <v>255</v>
      </c>
      <c r="H1" s="170"/>
      <c r="I1" s="33"/>
      <c r="J1" s="33"/>
      <c r="K1" s="33"/>
      <c r="L1" s="33"/>
      <c r="M1" s="36" t="s">
        <v>41</v>
      </c>
      <c r="N1" s="45"/>
      <c r="O1" s="38"/>
    </row>
    <row r="2" spans="1:16" ht="15.75" x14ac:dyDescent="0.25">
      <c r="A2" s="35" t="str">
        <f ca="1">RIGHT(CELL("filename", $A$1), LEN(CELL("filename", $A$1)) - SEARCH("]", CELL("filename", $A$1)))</f>
        <v>Inflation</v>
      </c>
      <c r="B2" s="35"/>
      <c r="C2" s="35"/>
      <c r="D2" s="35"/>
      <c r="E2" s="35"/>
      <c r="F2" s="35"/>
      <c r="G2" s="171" t="s">
        <v>256</v>
      </c>
      <c r="H2" s="171"/>
      <c r="I2" s="35"/>
      <c r="J2" s="35"/>
      <c r="K2" s="35"/>
      <c r="L2" s="35"/>
      <c r="M2" s="35"/>
      <c r="N2" s="35"/>
      <c r="O2" s="40"/>
    </row>
    <row r="3" spans="1:16" x14ac:dyDescent="0.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9"/>
    </row>
    <row r="4" spans="1:16" x14ac:dyDescent="0.2">
      <c r="A4" s="34"/>
      <c r="B4" s="41" t="s">
        <v>43</v>
      </c>
      <c r="C4" s="53">
        <v>2021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6" x14ac:dyDescent="0.2">
      <c r="A5" s="34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 x14ac:dyDescent="0.2">
      <c r="A6" s="34"/>
      <c r="B6" s="95" t="s">
        <v>236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s="115" customFormat="1" ht="18" customHeight="1" x14ac:dyDescent="0.2">
      <c r="A7" s="114"/>
      <c r="B7" s="94" t="s">
        <v>238</v>
      </c>
      <c r="C7" s="91" t="s">
        <v>239</v>
      </c>
      <c r="D7" s="91" t="s">
        <v>240</v>
      </c>
      <c r="E7" s="91" t="s">
        <v>241</v>
      </c>
      <c r="F7" s="91" t="s">
        <v>242</v>
      </c>
      <c r="G7" s="91" t="s">
        <v>243</v>
      </c>
      <c r="H7" s="91" t="s">
        <v>244</v>
      </c>
      <c r="I7" s="91" t="s">
        <v>245</v>
      </c>
      <c r="J7" s="91" t="s">
        <v>246</v>
      </c>
      <c r="K7" s="91" t="s">
        <v>247</v>
      </c>
      <c r="L7" s="91" t="s">
        <v>248</v>
      </c>
      <c r="M7" s="91" t="s">
        <v>249</v>
      </c>
      <c r="N7" s="114"/>
      <c r="O7" s="114"/>
    </row>
    <row r="8" spans="1:16" x14ac:dyDescent="0.2">
      <c r="A8" s="34"/>
      <c r="B8" s="94" t="s">
        <v>250</v>
      </c>
      <c r="C8" s="91">
        <v>2011</v>
      </c>
      <c r="D8" s="91">
        <f>C8+1</f>
        <v>2012</v>
      </c>
      <c r="E8" s="91">
        <f t="shared" ref="E8:M8" si="0">D8+1</f>
        <v>2013</v>
      </c>
      <c r="F8" s="91">
        <f t="shared" si="0"/>
        <v>2014</v>
      </c>
      <c r="G8" s="91">
        <f t="shared" si="0"/>
        <v>2015</v>
      </c>
      <c r="H8" s="91">
        <f t="shared" si="0"/>
        <v>2016</v>
      </c>
      <c r="I8" s="91">
        <f t="shared" si="0"/>
        <v>2017</v>
      </c>
      <c r="J8" s="91">
        <f t="shared" si="0"/>
        <v>2018</v>
      </c>
      <c r="K8" s="91">
        <f t="shared" si="0"/>
        <v>2019</v>
      </c>
      <c r="L8" s="91">
        <f>K8+1</f>
        <v>2020</v>
      </c>
      <c r="M8" s="91">
        <f t="shared" si="0"/>
        <v>2021</v>
      </c>
      <c r="N8" s="92"/>
      <c r="O8" s="37"/>
    </row>
    <row r="9" spans="1:16" x14ac:dyDescent="0.2">
      <c r="A9" s="34"/>
      <c r="B9" s="44" t="s">
        <v>44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92"/>
      <c r="O9" s="37"/>
    </row>
    <row r="10" spans="1:16" x14ac:dyDescent="0.2">
      <c r="A10" s="34"/>
      <c r="B10" s="44" t="str">
        <f>"Converstion Factor to" &amp; " " &amp;C4</f>
        <v>Converstion Factor to 2021</v>
      </c>
      <c r="C10" s="172">
        <v>1.2110027534934977</v>
      </c>
      <c r="D10" s="172">
        <v>1.1698259597570968</v>
      </c>
      <c r="E10" s="172">
        <v>1.1468431314711027</v>
      </c>
      <c r="F10" s="172">
        <v>1.122582988305368</v>
      </c>
      <c r="G10" s="172">
        <v>1.0972615675165249</v>
      </c>
      <c r="H10" s="172">
        <v>1.0809302325581396</v>
      </c>
      <c r="I10" s="172">
        <v>1.0699815837937385</v>
      </c>
      <c r="J10" s="172">
        <v>1.0496838301716351</v>
      </c>
      <c r="K10" s="172">
        <v>1.0389462882960341</v>
      </c>
      <c r="L10" s="172">
        <v>1.0202250019521406</v>
      </c>
      <c r="M10" s="172">
        <v>1</v>
      </c>
      <c r="N10" s="92"/>
      <c r="O10" s="37"/>
    </row>
    <row r="11" spans="1:16" x14ac:dyDescent="0.2">
      <c r="A11" s="34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37"/>
    </row>
    <row r="12" spans="1:16" s="113" customFormat="1" ht="15.75" x14ac:dyDescent="0.25">
      <c r="A12" s="47"/>
      <c r="B12" s="47" t="s">
        <v>154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92"/>
      <c r="P12" s="92"/>
    </row>
    <row r="13" spans="1:16" hidden="1" x14ac:dyDescent="0.2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7"/>
    </row>
    <row r="14" spans="1:16" hidden="1" x14ac:dyDescent="0.2">
      <c r="A14" s="34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7"/>
    </row>
    <row r="15" spans="1:16" hidden="1" x14ac:dyDescent="0.2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7"/>
    </row>
    <row r="16" spans="1:16" hidden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7"/>
    </row>
    <row r="17" spans="1:15" hidden="1" x14ac:dyDescent="0.2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7"/>
    </row>
    <row r="18" spans="1:15" hidden="1" x14ac:dyDescent="0.2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7"/>
    </row>
    <row r="19" spans="1:15" hidden="1" x14ac:dyDescent="0.2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7"/>
    </row>
    <row r="20" spans="1:15" hidden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7"/>
    </row>
    <row r="21" spans="1:15" hidden="1" x14ac:dyDescent="0.2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7"/>
    </row>
    <row r="22" spans="1:15" hidden="1" x14ac:dyDescent="0.2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7"/>
    </row>
    <row r="23" spans="1:15" hidden="1" x14ac:dyDescent="0.2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7"/>
    </row>
    <row r="24" spans="1:15" hidden="1" x14ac:dyDescent="0.2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7"/>
    </row>
    <row r="25" spans="1:15" hidden="1" x14ac:dyDescent="0.2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7"/>
    </row>
    <row r="26" spans="1:15" hidden="1" x14ac:dyDescent="0.2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7"/>
    </row>
    <row r="27" spans="1:15" hidden="1" x14ac:dyDescent="0.2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7"/>
    </row>
    <row r="28" spans="1:15" hidden="1" x14ac:dyDescent="0.2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7"/>
    </row>
    <row r="29" spans="1:15" hidden="1" x14ac:dyDescent="0.2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7"/>
    </row>
    <row r="30" spans="1:15" hidden="1" x14ac:dyDescent="0.2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7"/>
    </row>
    <row r="31" spans="1:15" hidden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7"/>
    </row>
    <row r="32" spans="1:15" hidden="1" x14ac:dyDescent="0.2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7"/>
    </row>
    <row r="33" spans="1:15" hidden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7"/>
    </row>
    <row r="34" spans="1:15" hidden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7"/>
    </row>
    <row r="35" spans="1:15" hidden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7"/>
    </row>
    <row r="36" spans="1:15" hidden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7"/>
    </row>
    <row r="37" spans="1:15" hidden="1" x14ac:dyDescent="0.2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7"/>
    </row>
    <row r="38" spans="1:15" hidden="1" x14ac:dyDescent="0.2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7"/>
    </row>
    <row r="39" spans="1:15" hidden="1" x14ac:dyDescent="0.2"/>
    <row r="40" spans="1:15" hidden="1" x14ac:dyDescent="0.2"/>
    <row r="41" spans="1:15" hidden="1" x14ac:dyDescent="0.2"/>
    <row r="42" spans="1:15" hidden="1" x14ac:dyDescent="0.2"/>
    <row r="43" spans="1:15" hidden="1" x14ac:dyDescent="0.2"/>
    <row r="44" spans="1:15" hidden="1" x14ac:dyDescent="0.2"/>
    <row r="45" spans="1:15" hidden="1" x14ac:dyDescent="0.2"/>
    <row r="46" spans="1:15" hidden="1" x14ac:dyDescent="0.2"/>
    <row r="47" spans="1:15" hidden="1" x14ac:dyDescent="0.2"/>
  </sheetData>
  <hyperlinks>
    <hyperlink ref="M1" location="Menu!A1" display="Menu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P112"/>
  <sheetViews>
    <sheetView zoomScaleNormal="100" workbookViewId="0"/>
  </sheetViews>
  <sheetFormatPr defaultColWidth="0" defaultRowHeight="12.75" zeroHeight="1" x14ac:dyDescent="0.2"/>
  <cols>
    <col min="1" max="1" width="3.625" style="113" customWidth="1"/>
    <col min="2" max="2" width="9.625" style="113" customWidth="1"/>
    <col min="3" max="3" width="46.75" style="113" customWidth="1"/>
    <col min="4" max="5" width="10.375" style="113" customWidth="1"/>
    <col min="6" max="6" width="19.25" style="113" bestFit="1" customWidth="1"/>
    <col min="7" max="9" width="10.75" style="113" bestFit="1" customWidth="1"/>
    <col min="10" max="10" width="11.5" style="113" customWidth="1"/>
    <col min="11" max="11" width="11.125" style="113" customWidth="1"/>
    <col min="12" max="12" width="3.625" style="113" customWidth="1"/>
    <col min="13" max="16384" width="9" style="113" hidden="1"/>
  </cols>
  <sheetData>
    <row r="1" spans="1:16" ht="18" x14ac:dyDescent="0.25">
      <c r="A1" s="45" t="s">
        <v>251</v>
      </c>
      <c r="B1" s="45"/>
      <c r="C1" s="45"/>
      <c r="D1" s="45"/>
      <c r="E1" s="45"/>
      <c r="F1" s="45"/>
      <c r="G1" s="45"/>
      <c r="H1" s="45"/>
      <c r="I1" s="45"/>
      <c r="J1" s="45"/>
      <c r="K1" s="93" t="s">
        <v>41</v>
      </c>
      <c r="L1" s="45"/>
      <c r="M1" s="45"/>
      <c r="N1" s="45"/>
      <c r="O1" s="45"/>
      <c r="P1" s="45"/>
    </row>
    <row r="2" spans="1:16" ht="15.75" x14ac:dyDescent="0.25">
      <c r="A2" s="47" t="str">
        <f ca="1">RIGHT(CELL("filename", $A$1), LEN(CELL("filename", $A$1)) - SEARCH("]", CELL("filename", $A$1)))</f>
        <v>Project List - AER DD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x14ac:dyDescent="0.2">
      <c r="A4" s="92"/>
      <c r="B4" s="52" t="s">
        <v>137</v>
      </c>
      <c r="C4" s="92"/>
      <c r="D4" s="92"/>
      <c r="E4" s="92"/>
      <c r="F4" s="127" t="s">
        <v>252</v>
      </c>
      <c r="G4" s="128">
        <v>0.57477768539255703</v>
      </c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/>
      <c r="B5" s="10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92"/>
      <c r="B6" s="92"/>
      <c r="C6" s="92"/>
      <c r="D6" s="160" t="str">
        <f>"$2019"</f>
        <v>$2019</v>
      </c>
      <c r="E6" s="160"/>
      <c r="F6" s="160"/>
      <c r="G6" s="160"/>
      <c r="H6" s="160"/>
      <c r="I6" s="160"/>
      <c r="J6" s="160"/>
      <c r="K6" s="160"/>
      <c r="L6" s="92"/>
      <c r="M6" s="92"/>
      <c r="N6" s="92"/>
      <c r="O6" s="92"/>
      <c r="P6" s="92"/>
    </row>
    <row r="7" spans="1:16" ht="25.5" x14ac:dyDescent="0.2">
      <c r="A7" s="92"/>
      <c r="B7" s="117" t="s">
        <v>48</v>
      </c>
      <c r="C7" s="94" t="s">
        <v>156</v>
      </c>
      <c r="D7" s="91" t="s">
        <v>171</v>
      </c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91" t="s">
        <v>177</v>
      </c>
      <c r="K7" s="91" t="s">
        <v>205</v>
      </c>
      <c r="L7" s="92"/>
      <c r="M7" s="92"/>
      <c r="N7" s="92"/>
      <c r="O7" s="92"/>
      <c r="P7" s="92"/>
    </row>
    <row r="8" spans="1:16" x14ac:dyDescent="0.2">
      <c r="A8" s="92"/>
      <c r="B8" s="110">
        <v>156</v>
      </c>
      <c r="C8" s="111" t="s">
        <v>160</v>
      </c>
      <c r="D8" s="129">
        <v>50000</v>
      </c>
      <c r="E8" s="129">
        <v>100000</v>
      </c>
      <c r="F8" s="130">
        <v>57477.768539255703</v>
      </c>
      <c r="G8" s="130">
        <v>57477.768539255703</v>
      </c>
      <c r="H8" s="130">
        <v>57477.768539255703</v>
      </c>
      <c r="I8" s="130">
        <v>57477.768539255703</v>
      </c>
      <c r="J8" s="130">
        <v>57477.768539255703</v>
      </c>
      <c r="K8" s="31">
        <f>SUM(F8:J8)</f>
        <v>287388.84269627853</v>
      </c>
      <c r="L8" s="92"/>
      <c r="M8" s="92"/>
      <c r="N8" s="92"/>
      <c r="O8" s="92"/>
      <c r="P8" s="92"/>
    </row>
    <row r="9" spans="1:16" x14ac:dyDescent="0.2">
      <c r="A9" s="92"/>
      <c r="B9" s="110">
        <v>156</v>
      </c>
      <c r="C9" s="111" t="s">
        <v>178</v>
      </c>
      <c r="D9" s="129">
        <v>62500</v>
      </c>
      <c r="E9" s="129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31">
        <f t="shared" ref="K9:K69" si="0">SUM(F9:J9)</f>
        <v>0</v>
      </c>
      <c r="L9" s="92"/>
      <c r="M9" s="92"/>
      <c r="N9" s="92"/>
      <c r="O9" s="92"/>
      <c r="P9" s="92"/>
    </row>
    <row r="10" spans="1:16" x14ac:dyDescent="0.2">
      <c r="A10" s="92"/>
      <c r="B10" s="110">
        <v>156</v>
      </c>
      <c r="C10" s="111" t="s">
        <v>179</v>
      </c>
      <c r="D10" s="129">
        <v>225000</v>
      </c>
      <c r="E10" s="129">
        <v>0</v>
      </c>
      <c r="F10" s="130">
        <v>0</v>
      </c>
      <c r="G10" s="130">
        <v>0</v>
      </c>
      <c r="H10" s="130">
        <v>0</v>
      </c>
      <c r="I10" s="130">
        <v>0</v>
      </c>
      <c r="J10" s="130">
        <v>0</v>
      </c>
      <c r="K10" s="31">
        <f t="shared" si="0"/>
        <v>0</v>
      </c>
      <c r="L10" s="92"/>
      <c r="M10" s="92"/>
      <c r="N10" s="92"/>
      <c r="O10" s="92"/>
      <c r="P10" s="92"/>
    </row>
    <row r="11" spans="1:16" x14ac:dyDescent="0.2">
      <c r="A11" s="92"/>
      <c r="B11" s="110">
        <v>156</v>
      </c>
      <c r="C11" s="111" t="s">
        <v>180</v>
      </c>
      <c r="D11" s="129">
        <v>225000</v>
      </c>
      <c r="E11" s="129">
        <v>0</v>
      </c>
      <c r="F11" s="130">
        <v>0</v>
      </c>
      <c r="G11" s="130">
        <v>0</v>
      </c>
      <c r="H11" s="130">
        <v>0</v>
      </c>
      <c r="I11" s="130">
        <v>0</v>
      </c>
      <c r="J11" s="130">
        <v>0</v>
      </c>
      <c r="K11" s="31">
        <f t="shared" si="0"/>
        <v>0</v>
      </c>
      <c r="L11" s="92"/>
      <c r="M11" s="92"/>
      <c r="N11" s="92"/>
      <c r="O11" s="92"/>
      <c r="P11" s="92"/>
    </row>
    <row r="12" spans="1:16" x14ac:dyDescent="0.2">
      <c r="A12" s="92"/>
      <c r="B12" s="110">
        <v>156</v>
      </c>
      <c r="C12" s="111" t="s">
        <v>181</v>
      </c>
      <c r="D12" s="129">
        <v>400000</v>
      </c>
      <c r="E12" s="129">
        <v>150000</v>
      </c>
      <c r="F12" s="130">
        <v>0</v>
      </c>
      <c r="G12" s="130">
        <v>0</v>
      </c>
      <c r="H12" s="130">
        <v>0</v>
      </c>
      <c r="I12" s="130">
        <v>0</v>
      </c>
      <c r="J12" s="130">
        <v>0</v>
      </c>
      <c r="K12" s="31">
        <f t="shared" si="0"/>
        <v>0</v>
      </c>
      <c r="L12" s="92"/>
      <c r="M12" s="92"/>
      <c r="N12" s="92"/>
      <c r="O12" s="92"/>
      <c r="P12" s="92"/>
    </row>
    <row r="13" spans="1:16" x14ac:dyDescent="0.2">
      <c r="A13" s="92"/>
      <c r="B13" s="110">
        <v>156</v>
      </c>
      <c r="C13" s="111" t="s">
        <v>182</v>
      </c>
      <c r="D13" s="129">
        <v>62500</v>
      </c>
      <c r="E13" s="129">
        <v>0</v>
      </c>
      <c r="F13" s="130">
        <v>0</v>
      </c>
      <c r="G13" s="130">
        <v>0</v>
      </c>
      <c r="H13" s="130">
        <v>0</v>
      </c>
      <c r="I13" s="130">
        <v>0</v>
      </c>
      <c r="J13" s="130">
        <v>0</v>
      </c>
      <c r="K13" s="31">
        <f t="shared" si="0"/>
        <v>0</v>
      </c>
      <c r="L13" s="92"/>
      <c r="M13" s="92"/>
      <c r="N13" s="92"/>
      <c r="O13" s="92"/>
      <c r="P13" s="92"/>
    </row>
    <row r="14" spans="1:16" x14ac:dyDescent="0.2">
      <c r="A14" s="92"/>
      <c r="B14" s="110">
        <v>156</v>
      </c>
      <c r="C14" s="111" t="s">
        <v>183</v>
      </c>
      <c r="D14" s="129">
        <v>200000</v>
      </c>
      <c r="E14" s="129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31">
        <f t="shared" si="0"/>
        <v>0</v>
      </c>
      <c r="L14" s="92"/>
      <c r="M14" s="92"/>
      <c r="N14" s="92"/>
      <c r="O14" s="92"/>
      <c r="P14" s="92"/>
    </row>
    <row r="15" spans="1:16" x14ac:dyDescent="0.2">
      <c r="A15" s="92"/>
      <c r="B15" s="110">
        <v>156</v>
      </c>
      <c r="C15" s="111" t="s">
        <v>184</v>
      </c>
      <c r="D15" s="129">
        <v>200000</v>
      </c>
      <c r="E15" s="129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31">
        <f t="shared" si="0"/>
        <v>0</v>
      </c>
      <c r="L15" s="92"/>
      <c r="M15" s="92"/>
      <c r="N15" s="92"/>
      <c r="O15" s="92"/>
      <c r="P15" s="92"/>
    </row>
    <row r="16" spans="1:16" x14ac:dyDescent="0.2">
      <c r="A16" s="92"/>
      <c r="B16" s="110">
        <v>156</v>
      </c>
      <c r="C16" s="111" t="s">
        <v>185</v>
      </c>
      <c r="D16" s="129">
        <v>200000</v>
      </c>
      <c r="E16" s="129">
        <v>200000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31">
        <f t="shared" si="0"/>
        <v>0</v>
      </c>
      <c r="L16" s="92"/>
      <c r="M16" s="92"/>
      <c r="N16" s="92"/>
      <c r="O16" s="92"/>
      <c r="P16" s="92"/>
    </row>
    <row r="17" spans="1:16" x14ac:dyDescent="0.2">
      <c r="A17" s="92"/>
      <c r="B17" s="110">
        <v>156</v>
      </c>
      <c r="C17" s="111" t="s">
        <v>186</v>
      </c>
      <c r="D17" s="129">
        <v>200000</v>
      </c>
      <c r="E17" s="129">
        <v>200000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31">
        <f t="shared" si="0"/>
        <v>0</v>
      </c>
      <c r="L17" s="92"/>
      <c r="M17" s="92"/>
      <c r="N17" s="92"/>
      <c r="O17" s="92"/>
      <c r="P17" s="92"/>
    </row>
    <row r="18" spans="1:16" x14ac:dyDescent="0.2">
      <c r="A18" s="92"/>
      <c r="B18" s="110">
        <v>156</v>
      </c>
      <c r="C18" s="111" t="s">
        <v>187</v>
      </c>
      <c r="D18" s="129">
        <v>125000</v>
      </c>
      <c r="E18" s="129">
        <v>125000</v>
      </c>
      <c r="F18" s="130">
        <v>0</v>
      </c>
      <c r="G18" s="130">
        <v>0</v>
      </c>
      <c r="H18" s="130">
        <v>0</v>
      </c>
      <c r="I18" s="130">
        <v>0</v>
      </c>
      <c r="J18" s="130">
        <v>0</v>
      </c>
      <c r="K18" s="31">
        <f t="shared" si="0"/>
        <v>0</v>
      </c>
      <c r="L18" s="92"/>
      <c r="M18" s="92"/>
      <c r="N18" s="92"/>
      <c r="O18" s="92"/>
      <c r="P18" s="92"/>
    </row>
    <row r="19" spans="1:16" x14ac:dyDescent="0.2">
      <c r="A19" s="92"/>
      <c r="B19" s="110">
        <v>156</v>
      </c>
      <c r="C19" s="111" t="s">
        <v>157</v>
      </c>
      <c r="D19" s="129">
        <v>0</v>
      </c>
      <c r="E19" s="129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31">
        <f t="shared" si="0"/>
        <v>0</v>
      </c>
      <c r="L19" s="92"/>
      <c r="M19" s="92"/>
      <c r="N19" s="92"/>
      <c r="O19" s="92"/>
      <c r="P19" s="92"/>
    </row>
    <row r="20" spans="1:16" x14ac:dyDescent="0.2">
      <c r="A20" s="92"/>
      <c r="B20" s="110">
        <v>156</v>
      </c>
      <c r="C20" s="111" t="s">
        <v>158</v>
      </c>
      <c r="D20" s="129">
        <v>0</v>
      </c>
      <c r="E20" s="129">
        <v>0</v>
      </c>
      <c r="F20" s="130">
        <v>0</v>
      </c>
      <c r="G20" s="130">
        <v>0</v>
      </c>
      <c r="H20" s="130">
        <v>0</v>
      </c>
      <c r="I20" s="130">
        <v>0</v>
      </c>
      <c r="J20" s="130">
        <v>0</v>
      </c>
      <c r="K20" s="31">
        <f t="shared" si="0"/>
        <v>0</v>
      </c>
      <c r="L20" s="92"/>
      <c r="M20" s="92"/>
      <c r="N20" s="92"/>
      <c r="O20" s="92"/>
      <c r="P20" s="92"/>
    </row>
    <row r="21" spans="1:16" x14ac:dyDescent="0.2">
      <c r="A21" s="92"/>
      <c r="B21" s="110">
        <v>156</v>
      </c>
      <c r="C21" s="111" t="s">
        <v>159</v>
      </c>
      <c r="D21" s="129">
        <v>750000</v>
      </c>
      <c r="E21" s="129">
        <v>750000</v>
      </c>
      <c r="F21" s="130">
        <v>0</v>
      </c>
      <c r="G21" s="130">
        <v>0</v>
      </c>
      <c r="H21" s="130">
        <v>0</v>
      </c>
      <c r="I21" s="130">
        <v>0</v>
      </c>
      <c r="J21" s="130">
        <v>0</v>
      </c>
      <c r="K21" s="31">
        <f t="shared" si="0"/>
        <v>0</v>
      </c>
      <c r="L21" s="92"/>
      <c r="M21" s="92"/>
      <c r="N21" s="92"/>
      <c r="O21" s="92"/>
      <c r="P21" s="92"/>
    </row>
    <row r="22" spans="1:16" x14ac:dyDescent="0.2">
      <c r="A22" s="92"/>
      <c r="B22" s="110">
        <v>156</v>
      </c>
      <c r="C22" s="111" t="s">
        <v>188</v>
      </c>
      <c r="D22" s="129">
        <v>50000</v>
      </c>
      <c r="E22" s="129">
        <v>100000</v>
      </c>
      <c r="F22" s="130">
        <v>57477.768539255703</v>
      </c>
      <c r="G22" s="130">
        <v>57477.768539255703</v>
      </c>
      <c r="H22" s="130">
        <v>57477.768539255703</v>
      </c>
      <c r="I22" s="130">
        <v>57477.768539255703</v>
      </c>
      <c r="J22" s="130">
        <v>57477.768539255703</v>
      </c>
      <c r="K22" s="31">
        <f t="shared" si="0"/>
        <v>287388.84269627853</v>
      </c>
      <c r="L22" s="92"/>
      <c r="M22" s="92"/>
      <c r="N22" s="92"/>
      <c r="O22" s="92"/>
      <c r="P22" s="92"/>
    </row>
    <row r="23" spans="1:16" x14ac:dyDescent="0.2">
      <c r="A23" s="92"/>
      <c r="B23" s="110">
        <v>156</v>
      </c>
      <c r="C23" s="111" t="s">
        <v>189</v>
      </c>
      <c r="D23" s="129">
        <v>0</v>
      </c>
      <c r="E23" s="129">
        <v>200000</v>
      </c>
      <c r="F23" s="130">
        <v>114955.53707851141</v>
      </c>
      <c r="G23" s="130">
        <v>0</v>
      </c>
      <c r="H23" s="130">
        <v>0</v>
      </c>
      <c r="I23" s="130">
        <v>0</v>
      </c>
      <c r="J23" s="130">
        <v>0</v>
      </c>
      <c r="K23" s="31">
        <f t="shared" si="0"/>
        <v>114955.53707851141</v>
      </c>
      <c r="L23" s="92"/>
      <c r="M23" s="92"/>
      <c r="N23" s="92"/>
      <c r="O23" s="92"/>
      <c r="P23" s="92"/>
    </row>
    <row r="24" spans="1:16" x14ac:dyDescent="0.2">
      <c r="A24" s="92"/>
      <c r="B24" s="110">
        <v>156</v>
      </c>
      <c r="C24" s="111" t="s">
        <v>190</v>
      </c>
      <c r="D24" s="129">
        <v>0</v>
      </c>
      <c r="E24" s="129">
        <v>200000</v>
      </c>
      <c r="F24" s="130">
        <v>114955.53707851141</v>
      </c>
      <c r="G24" s="130">
        <v>0</v>
      </c>
      <c r="H24" s="130">
        <v>0</v>
      </c>
      <c r="I24" s="130">
        <v>0</v>
      </c>
      <c r="J24" s="130">
        <v>0</v>
      </c>
      <c r="K24" s="31">
        <f t="shared" si="0"/>
        <v>114955.53707851141</v>
      </c>
      <c r="L24" s="92"/>
      <c r="M24" s="92"/>
      <c r="N24" s="92"/>
      <c r="O24" s="92"/>
      <c r="P24" s="92"/>
    </row>
    <row r="25" spans="1:16" x14ac:dyDescent="0.2">
      <c r="A25" s="92"/>
      <c r="B25" s="110">
        <v>156</v>
      </c>
      <c r="C25" s="111" t="s">
        <v>191</v>
      </c>
      <c r="D25" s="129">
        <v>0</v>
      </c>
      <c r="E25" s="129">
        <v>200000</v>
      </c>
      <c r="F25" s="130">
        <v>114955.53707851141</v>
      </c>
      <c r="G25" s="130">
        <v>0</v>
      </c>
      <c r="H25" s="130">
        <v>0</v>
      </c>
      <c r="I25" s="130">
        <v>0</v>
      </c>
      <c r="J25" s="130">
        <v>0</v>
      </c>
      <c r="K25" s="31">
        <f t="shared" si="0"/>
        <v>114955.53707851141</v>
      </c>
      <c r="L25" s="92"/>
      <c r="M25" s="92"/>
      <c r="N25" s="92"/>
      <c r="O25" s="92"/>
      <c r="P25" s="92"/>
    </row>
    <row r="26" spans="1:16" x14ac:dyDescent="0.2">
      <c r="A26" s="92"/>
      <c r="B26" s="110">
        <v>156</v>
      </c>
      <c r="C26" s="111" t="s">
        <v>192</v>
      </c>
      <c r="D26" s="129">
        <v>0</v>
      </c>
      <c r="E26" s="129">
        <v>200000</v>
      </c>
      <c r="F26" s="130">
        <v>114955.53707851141</v>
      </c>
      <c r="G26" s="130">
        <v>0</v>
      </c>
      <c r="H26" s="130">
        <v>0</v>
      </c>
      <c r="I26" s="130">
        <v>0</v>
      </c>
      <c r="J26" s="130">
        <v>0</v>
      </c>
      <c r="K26" s="31">
        <f t="shared" si="0"/>
        <v>114955.53707851141</v>
      </c>
      <c r="L26" s="92"/>
      <c r="M26" s="92"/>
      <c r="N26" s="92"/>
      <c r="O26" s="92"/>
      <c r="P26" s="92"/>
    </row>
    <row r="27" spans="1:16" x14ac:dyDescent="0.2">
      <c r="A27" s="92"/>
      <c r="B27" s="110">
        <v>156</v>
      </c>
      <c r="C27" s="111" t="s">
        <v>207</v>
      </c>
      <c r="D27" s="129">
        <v>0</v>
      </c>
      <c r="E27" s="129">
        <v>150000</v>
      </c>
      <c r="F27" s="130">
        <v>86216.652808883548</v>
      </c>
      <c r="G27" s="130">
        <v>0</v>
      </c>
      <c r="H27" s="130">
        <v>0</v>
      </c>
      <c r="I27" s="130">
        <v>0</v>
      </c>
      <c r="J27" s="130">
        <v>0</v>
      </c>
      <c r="K27" s="31">
        <f t="shared" si="0"/>
        <v>86216.652808883548</v>
      </c>
      <c r="L27" s="92"/>
      <c r="M27" s="92"/>
      <c r="N27" s="92"/>
      <c r="O27" s="92"/>
      <c r="P27" s="92"/>
    </row>
    <row r="28" spans="1:16" x14ac:dyDescent="0.2">
      <c r="A28" s="92"/>
      <c r="B28" s="110">
        <v>156</v>
      </c>
      <c r="C28" s="111" t="s">
        <v>208</v>
      </c>
      <c r="D28" s="129">
        <v>0</v>
      </c>
      <c r="E28" s="129">
        <v>600000</v>
      </c>
      <c r="F28" s="130">
        <v>344866.61123553419</v>
      </c>
      <c r="G28" s="130">
        <v>0</v>
      </c>
      <c r="H28" s="130">
        <v>0</v>
      </c>
      <c r="I28" s="130">
        <v>0</v>
      </c>
      <c r="J28" s="130">
        <v>0</v>
      </c>
      <c r="K28" s="31">
        <f t="shared" si="0"/>
        <v>344866.61123553419</v>
      </c>
      <c r="L28" s="92"/>
      <c r="M28" s="92"/>
      <c r="N28" s="92"/>
      <c r="O28" s="92"/>
      <c r="P28" s="92"/>
    </row>
    <row r="29" spans="1:16" x14ac:dyDescent="0.2">
      <c r="A29" s="92"/>
      <c r="B29" s="110">
        <v>156</v>
      </c>
      <c r="C29" s="111" t="s">
        <v>209</v>
      </c>
      <c r="D29" s="129">
        <v>0</v>
      </c>
      <c r="E29" s="129">
        <v>500000</v>
      </c>
      <c r="F29" s="130">
        <v>287388.84269627853</v>
      </c>
      <c r="G29" s="130">
        <v>0</v>
      </c>
      <c r="H29" s="130">
        <v>0</v>
      </c>
      <c r="I29" s="130">
        <v>0</v>
      </c>
      <c r="J29" s="130">
        <v>0</v>
      </c>
      <c r="K29" s="31">
        <f t="shared" si="0"/>
        <v>287388.84269627853</v>
      </c>
      <c r="L29" s="92"/>
      <c r="M29" s="92"/>
      <c r="N29" s="92"/>
      <c r="O29" s="92"/>
      <c r="P29" s="92"/>
    </row>
    <row r="30" spans="1:16" x14ac:dyDescent="0.2">
      <c r="A30" s="92"/>
      <c r="B30" s="110">
        <v>156</v>
      </c>
      <c r="C30" s="111" t="s">
        <v>161</v>
      </c>
      <c r="D30" s="129">
        <v>0</v>
      </c>
      <c r="E30" s="129">
        <v>150000</v>
      </c>
      <c r="F30" s="130">
        <v>86216.652808883548</v>
      </c>
      <c r="G30" s="130">
        <v>0</v>
      </c>
      <c r="H30" s="130">
        <v>0</v>
      </c>
      <c r="I30" s="130">
        <v>0</v>
      </c>
      <c r="J30" s="130">
        <v>0</v>
      </c>
      <c r="K30" s="31">
        <f t="shared" si="0"/>
        <v>86216.652808883548</v>
      </c>
      <c r="L30" s="92"/>
      <c r="M30" s="92"/>
      <c r="N30" s="92"/>
      <c r="O30" s="92"/>
      <c r="P30" s="92"/>
    </row>
    <row r="31" spans="1:16" x14ac:dyDescent="0.2">
      <c r="A31" s="92"/>
      <c r="B31" s="110">
        <v>156</v>
      </c>
      <c r="C31" s="111" t="s">
        <v>162</v>
      </c>
      <c r="D31" s="129">
        <v>0</v>
      </c>
      <c r="E31" s="129">
        <v>150000</v>
      </c>
      <c r="F31" s="130">
        <v>86216.652808883548</v>
      </c>
      <c r="G31" s="130">
        <v>0</v>
      </c>
      <c r="H31" s="130">
        <v>0</v>
      </c>
      <c r="I31" s="130">
        <v>0</v>
      </c>
      <c r="J31" s="130">
        <v>0</v>
      </c>
      <c r="K31" s="31">
        <f t="shared" si="0"/>
        <v>86216.652808883548</v>
      </c>
      <c r="L31" s="92"/>
      <c r="M31" s="92"/>
      <c r="N31" s="92"/>
      <c r="O31" s="92"/>
      <c r="P31" s="92"/>
    </row>
    <row r="32" spans="1:16" x14ac:dyDescent="0.2">
      <c r="A32" s="92"/>
      <c r="B32" s="110">
        <v>156</v>
      </c>
      <c r="C32" s="111" t="s">
        <v>193</v>
      </c>
      <c r="D32" s="129">
        <v>0</v>
      </c>
      <c r="E32" s="129">
        <v>0</v>
      </c>
      <c r="F32" s="130">
        <v>114955.53707851141</v>
      </c>
      <c r="G32" s="130">
        <v>114955.53707851141</v>
      </c>
      <c r="H32" s="130">
        <v>0</v>
      </c>
      <c r="I32" s="130">
        <v>0</v>
      </c>
      <c r="J32" s="130">
        <v>0</v>
      </c>
      <c r="K32" s="31">
        <f t="shared" si="0"/>
        <v>229911.07415702281</v>
      </c>
      <c r="L32" s="92"/>
      <c r="M32" s="92"/>
      <c r="N32" s="92"/>
      <c r="O32" s="92"/>
      <c r="P32" s="92"/>
    </row>
    <row r="33" spans="1:16" x14ac:dyDescent="0.2">
      <c r="A33" s="92"/>
      <c r="B33" s="110">
        <v>156</v>
      </c>
      <c r="C33" s="111" t="s">
        <v>194</v>
      </c>
      <c r="D33" s="129">
        <v>0</v>
      </c>
      <c r="E33" s="129">
        <v>0</v>
      </c>
      <c r="F33" s="130">
        <v>114955.53707851141</v>
      </c>
      <c r="G33" s="130">
        <v>114955.53707851141</v>
      </c>
      <c r="H33" s="130">
        <v>0</v>
      </c>
      <c r="I33" s="130">
        <v>0</v>
      </c>
      <c r="J33" s="130">
        <v>0</v>
      </c>
      <c r="K33" s="31">
        <f t="shared" si="0"/>
        <v>229911.07415702281</v>
      </c>
      <c r="L33" s="92"/>
      <c r="M33" s="92"/>
      <c r="N33" s="92"/>
      <c r="O33" s="92"/>
      <c r="P33" s="92"/>
    </row>
    <row r="34" spans="1:16" x14ac:dyDescent="0.2">
      <c r="A34" s="92"/>
      <c r="B34" s="110">
        <v>156</v>
      </c>
      <c r="C34" s="111" t="s">
        <v>167</v>
      </c>
      <c r="D34" s="129">
        <v>0</v>
      </c>
      <c r="E34" s="129">
        <v>0</v>
      </c>
      <c r="F34" s="130">
        <v>114955.53707851141</v>
      </c>
      <c r="G34" s="130">
        <v>114955.53707851141</v>
      </c>
      <c r="H34" s="130">
        <v>0</v>
      </c>
      <c r="I34" s="130">
        <v>0</v>
      </c>
      <c r="J34" s="130">
        <v>0</v>
      </c>
      <c r="K34" s="31">
        <f t="shared" si="0"/>
        <v>229911.07415702281</v>
      </c>
      <c r="L34" s="92"/>
      <c r="M34" s="92"/>
      <c r="N34" s="92"/>
      <c r="O34" s="92"/>
      <c r="P34" s="92"/>
    </row>
    <row r="35" spans="1:16" x14ac:dyDescent="0.2">
      <c r="A35" s="92"/>
      <c r="B35" s="110">
        <v>156</v>
      </c>
      <c r="C35" s="111" t="s">
        <v>168</v>
      </c>
      <c r="D35" s="129">
        <v>0</v>
      </c>
      <c r="E35" s="129">
        <v>0</v>
      </c>
      <c r="F35" s="130">
        <v>114955.53707851141</v>
      </c>
      <c r="G35" s="130">
        <v>114955.53707851141</v>
      </c>
      <c r="H35" s="130">
        <v>0</v>
      </c>
      <c r="I35" s="130">
        <v>0</v>
      </c>
      <c r="J35" s="130">
        <v>0</v>
      </c>
      <c r="K35" s="31">
        <f t="shared" si="0"/>
        <v>229911.07415702281</v>
      </c>
      <c r="L35" s="92"/>
      <c r="M35" s="92"/>
      <c r="N35" s="92"/>
      <c r="O35" s="92"/>
      <c r="P35" s="92"/>
    </row>
    <row r="36" spans="1:16" x14ac:dyDescent="0.2">
      <c r="A36" s="92"/>
      <c r="B36" s="110">
        <v>156</v>
      </c>
      <c r="C36" s="111" t="s">
        <v>210</v>
      </c>
      <c r="D36" s="129">
        <v>0</v>
      </c>
      <c r="E36" s="129">
        <v>0</v>
      </c>
      <c r="F36" s="130">
        <v>344866.61123553419</v>
      </c>
      <c r="G36" s="130">
        <v>344866.61123553419</v>
      </c>
      <c r="H36" s="130">
        <v>0</v>
      </c>
      <c r="I36" s="130">
        <v>0</v>
      </c>
      <c r="J36" s="130">
        <v>0</v>
      </c>
      <c r="K36" s="31">
        <f t="shared" si="0"/>
        <v>689733.22247106838</v>
      </c>
      <c r="L36" s="92"/>
      <c r="M36" s="92"/>
      <c r="N36" s="92"/>
      <c r="O36" s="92"/>
      <c r="P36" s="92"/>
    </row>
    <row r="37" spans="1:16" x14ac:dyDescent="0.2">
      <c r="A37" s="92"/>
      <c r="B37" s="110">
        <v>156</v>
      </c>
      <c r="C37" s="111" t="s">
        <v>211</v>
      </c>
      <c r="D37" s="129">
        <v>0</v>
      </c>
      <c r="E37" s="129">
        <v>0</v>
      </c>
      <c r="F37" s="130">
        <v>402344.37977478991</v>
      </c>
      <c r="G37" s="130">
        <v>402344.37977478991</v>
      </c>
      <c r="H37" s="130">
        <v>0</v>
      </c>
      <c r="I37" s="130">
        <v>0</v>
      </c>
      <c r="J37" s="130">
        <v>0</v>
      </c>
      <c r="K37" s="31">
        <f t="shared" si="0"/>
        <v>804688.75954957982</v>
      </c>
      <c r="L37" s="92"/>
      <c r="M37" s="92"/>
      <c r="N37" s="92"/>
      <c r="O37" s="92"/>
      <c r="P37" s="92"/>
    </row>
    <row r="38" spans="1:16" x14ac:dyDescent="0.2">
      <c r="A38" s="92"/>
      <c r="B38" s="110">
        <v>156</v>
      </c>
      <c r="C38" s="111" t="s">
        <v>163</v>
      </c>
      <c r="D38" s="129">
        <v>0</v>
      </c>
      <c r="E38" s="129">
        <v>0</v>
      </c>
      <c r="F38" s="130">
        <v>43108.326404441774</v>
      </c>
      <c r="G38" s="130">
        <v>43108.326404441774</v>
      </c>
      <c r="H38" s="130">
        <v>0</v>
      </c>
      <c r="I38" s="130">
        <v>0</v>
      </c>
      <c r="J38" s="130">
        <v>0</v>
      </c>
      <c r="K38" s="31">
        <f t="shared" si="0"/>
        <v>86216.652808883548</v>
      </c>
      <c r="L38" s="92"/>
      <c r="M38" s="92"/>
      <c r="N38" s="92"/>
      <c r="O38" s="92"/>
      <c r="P38" s="92"/>
    </row>
    <row r="39" spans="1:16" x14ac:dyDescent="0.2">
      <c r="A39" s="92"/>
      <c r="B39" s="110">
        <v>156</v>
      </c>
      <c r="C39" s="111" t="s">
        <v>164</v>
      </c>
      <c r="D39" s="129">
        <v>0</v>
      </c>
      <c r="E39" s="129">
        <v>0</v>
      </c>
      <c r="F39" s="130">
        <v>86216.652808883548</v>
      </c>
      <c r="G39" s="130">
        <v>86216.652808883548</v>
      </c>
      <c r="H39" s="130">
        <v>0</v>
      </c>
      <c r="I39" s="130">
        <v>0</v>
      </c>
      <c r="J39" s="130">
        <v>0</v>
      </c>
      <c r="K39" s="31">
        <f t="shared" si="0"/>
        <v>172433.3056177671</v>
      </c>
      <c r="L39" s="92"/>
      <c r="M39" s="92"/>
      <c r="N39" s="92"/>
      <c r="O39" s="92"/>
      <c r="P39" s="92"/>
    </row>
    <row r="40" spans="1:16" x14ac:dyDescent="0.2">
      <c r="A40" s="92"/>
      <c r="B40" s="110">
        <v>156</v>
      </c>
      <c r="C40" s="111" t="s">
        <v>169</v>
      </c>
      <c r="D40" s="129">
        <v>0</v>
      </c>
      <c r="E40" s="129">
        <v>0</v>
      </c>
      <c r="F40" s="130">
        <v>0</v>
      </c>
      <c r="G40" s="130">
        <v>114955.53707851141</v>
      </c>
      <c r="H40" s="130">
        <v>114955.53707851141</v>
      </c>
      <c r="I40" s="130">
        <v>0</v>
      </c>
      <c r="J40" s="130">
        <v>0</v>
      </c>
      <c r="K40" s="31">
        <f t="shared" si="0"/>
        <v>229911.07415702281</v>
      </c>
      <c r="L40" s="92"/>
      <c r="M40" s="92"/>
      <c r="N40" s="92"/>
      <c r="O40" s="92"/>
      <c r="P40" s="92"/>
    </row>
    <row r="41" spans="1:16" x14ac:dyDescent="0.2">
      <c r="A41" s="92"/>
      <c r="B41" s="110">
        <v>156</v>
      </c>
      <c r="C41" s="111" t="s">
        <v>170</v>
      </c>
      <c r="D41" s="129">
        <v>0</v>
      </c>
      <c r="E41" s="129">
        <v>0</v>
      </c>
      <c r="F41" s="130">
        <v>0</v>
      </c>
      <c r="G41" s="130">
        <v>114955.53707851141</v>
      </c>
      <c r="H41" s="130">
        <v>114955.53707851141</v>
      </c>
      <c r="I41" s="130">
        <v>0</v>
      </c>
      <c r="J41" s="130">
        <v>0</v>
      </c>
      <c r="K41" s="31">
        <f t="shared" si="0"/>
        <v>229911.07415702281</v>
      </c>
      <c r="L41" s="92"/>
      <c r="M41" s="92"/>
      <c r="N41" s="92"/>
      <c r="O41" s="92"/>
      <c r="P41" s="92"/>
    </row>
    <row r="42" spans="1:16" x14ac:dyDescent="0.2">
      <c r="A42" s="92"/>
      <c r="B42" s="110">
        <v>156</v>
      </c>
      <c r="C42" s="111" t="s">
        <v>212</v>
      </c>
      <c r="D42" s="129">
        <v>0</v>
      </c>
      <c r="E42" s="129">
        <v>0</v>
      </c>
      <c r="F42" s="130">
        <v>0</v>
      </c>
      <c r="G42" s="130">
        <v>344866.61123553419</v>
      </c>
      <c r="H42" s="130">
        <v>344866.61123553419</v>
      </c>
      <c r="I42" s="130">
        <v>0</v>
      </c>
      <c r="J42" s="130">
        <v>0</v>
      </c>
      <c r="K42" s="31">
        <f t="shared" si="0"/>
        <v>689733.22247106838</v>
      </c>
      <c r="L42" s="92"/>
      <c r="M42" s="92"/>
      <c r="N42" s="92"/>
      <c r="O42" s="92"/>
      <c r="P42" s="92"/>
    </row>
    <row r="43" spans="1:16" x14ac:dyDescent="0.2">
      <c r="A43" s="92"/>
      <c r="B43" s="110">
        <v>156</v>
      </c>
      <c r="C43" s="111" t="s">
        <v>213</v>
      </c>
      <c r="D43" s="129">
        <v>0</v>
      </c>
      <c r="E43" s="129">
        <v>0</v>
      </c>
      <c r="F43" s="130">
        <v>0</v>
      </c>
      <c r="G43" s="130">
        <v>431083.26404441777</v>
      </c>
      <c r="H43" s="130">
        <v>431083.26404441777</v>
      </c>
      <c r="I43" s="130">
        <v>0</v>
      </c>
      <c r="J43" s="130">
        <v>0</v>
      </c>
      <c r="K43" s="31">
        <f t="shared" si="0"/>
        <v>862166.52808883553</v>
      </c>
      <c r="L43" s="92"/>
      <c r="M43" s="92"/>
      <c r="N43" s="92"/>
      <c r="O43" s="92"/>
      <c r="P43" s="92"/>
    </row>
    <row r="44" spans="1:16" x14ac:dyDescent="0.2">
      <c r="A44" s="92"/>
      <c r="B44" s="110">
        <v>156</v>
      </c>
      <c r="C44" s="111" t="s">
        <v>214</v>
      </c>
      <c r="D44" s="129">
        <v>0</v>
      </c>
      <c r="E44" s="129">
        <v>0</v>
      </c>
      <c r="F44" s="130">
        <v>0</v>
      </c>
      <c r="G44" s="130">
        <v>71847.210674069633</v>
      </c>
      <c r="H44" s="130">
        <v>71847.210674069633</v>
      </c>
      <c r="I44" s="130">
        <v>0</v>
      </c>
      <c r="J44" s="130">
        <v>0</v>
      </c>
      <c r="K44" s="31">
        <f t="shared" si="0"/>
        <v>143694.42134813927</v>
      </c>
      <c r="L44" s="92"/>
      <c r="M44" s="92"/>
      <c r="N44" s="92"/>
      <c r="O44" s="92"/>
      <c r="P44" s="92"/>
    </row>
    <row r="45" spans="1:16" x14ac:dyDescent="0.2">
      <c r="A45" s="92"/>
      <c r="B45" s="110">
        <v>156</v>
      </c>
      <c r="C45" s="111" t="s">
        <v>215</v>
      </c>
      <c r="D45" s="129">
        <v>0</v>
      </c>
      <c r="E45" s="129">
        <v>0</v>
      </c>
      <c r="F45" s="130">
        <v>0</v>
      </c>
      <c r="G45" s="130">
        <v>86216.652808883548</v>
      </c>
      <c r="H45" s="130">
        <v>86216.652808883548</v>
      </c>
      <c r="I45" s="130">
        <v>0</v>
      </c>
      <c r="J45" s="130">
        <v>0</v>
      </c>
      <c r="K45" s="31">
        <f t="shared" si="0"/>
        <v>172433.3056177671</v>
      </c>
      <c r="L45" s="92"/>
      <c r="M45" s="92"/>
      <c r="N45" s="92"/>
      <c r="O45" s="92"/>
      <c r="P45" s="92"/>
    </row>
    <row r="46" spans="1:16" x14ac:dyDescent="0.2">
      <c r="A46" s="92"/>
      <c r="B46" s="110">
        <v>156</v>
      </c>
      <c r="C46" s="111" t="s">
        <v>165</v>
      </c>
      <c r="D46" s="129">
        <v>0</v>
      </c>
      <c r="E46" s="129">
        <v>0</v>
      </c>
      <c r="F46" s="130">
        <v>0</v>
      </c>
      <c r="G46" s="130">
        <v>86216.652808883548</v>
      </c>
      <c r="H46" s="130">
        <v>86216.652808883548</v>
      </c>
      <c r="I46" s="130">
        <v>0</v>
      </c>
      <c r="J46" s="130">
        <v>0</v>
      </c>
      <c r="K46" s="31">
        <f t="shared" si="0"/>
        <v>172433.3056177671</v>
      </c>
      <c r="L46" s="92"/>
      <c r="M46" s="92"/>
      <c r="N46" s="92"/>
      <c r="O46" s="92"/>
      <c r="P46" s="92"/>
    </row>
    <row r="47" spans="1:16" x14ac:dyDescent="0.2">
      <c r="A47" s="92"/>
      <c r="B47" s="110">
        <v>156</v>
      </c>
      <c r="C47" s="111" t="s">
        <v>166</v>
      </c>
      <c r="D47" s="129">
        <v>0</v>
      </c>
      <c r="E47" s="129">
        <v>0</v>
      </c>
      <c r="F47" s="130">
        <v>0</v>
      </c>
      <c r="G47" s="130">
        <v>86216.652808883548</v>
      </c>
      <c r="H47" s="130">
        <v>86216.652808883548</v>
      </c>
      <c r="I47" s="130">
        <v>0</v>
      </c>
      <c r="J47" s="130">
        <v>0</v>
      </c>
      <c r="K47" s="31">
        <f t="shared" si="0"/>
        <v>172433.3056177671</v>
      </c>
      <c r="L47" s="92"/>
      <c r="M47" s="92"/>
      <c r="N47" s="92"/>
      <c r="O47" s="92"/>
      <c r="P47" s="92"/>
    </row>
    <row r="48" spans="1:16" x14ac:dyDescent="0.2">
      <c r="A48" s="92"/>
      <c r="B48" s="110">
        <v>156</v>
      </c>
      <c r="C48" s="111" t="s">
        <v>216</v>
      </c>
      <c r="D48" s="129">
        <v>0</v>
      </c>
      <c r="E48" s="129">
        <v>0</v>
      </c>
      <c r="F48" s="130">
        <v>0</v>
      </c>
      <c r="G48" s="130">
        <v>0</v>
      </c>
      <c r="H48" s="130">
        <v>57477.768539255703</v>
      </c>
      <c r="I48" s="130">
        <v>57477.768539255703</v>
      </c>
      <c r="J48" s="130">
        <v>0</v>
      </c>
      <c r="K48" s="31">
        <f t="shared" si="0"/>
        <v>114955.53707851141</v>
      </c>
      <c r="L48" s="92"/>
      <c r="M48" s="92"/>
      <c r="N48" s="92"/>
      <c r="O48" s="92"/>
      <c r="P48" s="92"/>
    </row>
    <row r="49" spans="1:16" x14ac:dyDescent="0.2">
      <c r="A49" s="92"/>
      <c r="B49" s="110">
        <v>156</v>
      </c>
      <c r="C49" s="111" t="s">
        <v>217</v>
      </c>
      <c r="D49" s="129">
        <v>0</v>
      </c>
      <c r="E49" s="129">
        <v>0</v>
      </c>
      <c r="F49" s="130">
        <v>0</v>
      </c>
      <c r="G49" s="130">
        <v>0</v>
      </c>
      <c r="H49" s="130">
        <v>86216.652808883548</v>
      </c>
      <c r="I49" s="130">
        <v>86216.652808883548</v>
      </c>
      <c r="J49" s="130">
        <v>0</v>
      </c>
      <c r="K49" s="31">
        <f t="shared" si="0"/>
        <v>172433.3056177671</v>
      </c>
      <c r="L49" s="92"/>
      <c r="M49" s="92"/>
      <c r="N49" s="92"/>
      <c r="O49" s="92"/>
      <c r="P49" s="92"/>
    </row>
    <row r="50" spans="1:16" x14ac:dyDescent="0.2">
      <c r="A50" s="92"/>
      <c r="B50" s="110">
        <v>156</v>
      </c>
      <c r="C50" s="111" t="s">
        <v>218</v>
      </c>
      <c r="D50" s="129">
        <v>0</v>
      </c>
      <c r="E50" s="129">
        <v>0</v>
      </c>
      <c r="F50" s="130">
        <v>0</v>
      </c>
      <c r="G50" s="130">
        <v>0</v>
      </c>
      <c r="H50" s="130">
        <v>431083.26404441777</v>
      </c>
      <c r="I50" s="130">
        <v>431083.26404441777</v>
      </c>
      <c r="J50" s="130">
        <v>0</v>
      </c>
      <c r="K50" s="31">
        <f t="shared" si="0"/>
        <v>862166.52808883553</v>
      </c>
      <c r="L50" s="92"/>
      <c r="M50" s="92"/>
      <c r="N50" s="92"/>
      <c r="O50" s="92"/>
      <c r="P50" s="92"/>
    </row>
    <row r="51" spans="1:16" x14ac:dyDescent="0.2">
      <c r="A51" s="92"/>
      <c r="B51" s="110">
        <v>156</v>
      </c>
      <c r="C51" s="111" t="s">
        <v>219</v>
      </c>
      <c r="D51" s="129">
        <v>0</v>
      </c>
      <c r="E51" s="129">
        <v>0</v>
      </c>
      <c r="F51" s="130">
        <v>0</v>
      </c>
      <c r="G51" s="130">
        <v>0</v>
      </c>
      <c r="H51" s="130">
        <v>287388.84269627853</v>
      </c>
      <c r="I51" s="130">
        <v>287388.84269627853</v>
      </c>
      <c r="J51" s="130">
        <v>0</v>
      </c>
      <c r="K51" s="31">
        <f t="shared" si="0"/>
        <v>574777.68539255706</v>
      </c>
      <c r="L51" s="92"/>
      <c r="M51" s="92"/>
      <c r="N51" s="92"/>
      <c r="O51" s="92"/>
      <c r="P51" s="92"/>
    </row>
    <row r="52" spans="1:16" x14ac:dyDescent="0.2">
      <c r="A52" s="92"/>
      <c r="B52" s="110">
        <v>156</v>
      </c>
      <c r="C52" s="111" t="s">
        <v>220</v>
      </c>
      <c r="D52" s="129">
        <v>0</v>
      </c>
      <c r="E52" s="129">
        <v>0</v>
      </c>
      <c r="F52" s="130">
        <v>0</v>
      </c>
      <c r="G52" s="130">
        <v>0</v>
      </c>
      <c r="H52" s="130">
        <v>258649.95842665067</v>
      </c>
      <c r="I52" s="130">
        <v>258649.95842665067</v>
      </c>
      <c r="J52" s="130">
        <v>0</v>
      </c>
      <c r="K52" s="31">
        <f t="shared" si="0"/>
        <v>517299.91685330134</v>
      </c>
      <c r="L52" s="92"/>
      <c r="M52" s="92"/>
      <c r="N52" s="92"/>
      <c r="O52" s="92"/>
      <c r="P52" s="92"/>
    </row>
    <row r="53" spans="1:16" x14ac:dyDescent="0.2">
      <c r="A53" s="92"/>
      <c r="B53" s="110">
        <v>156</v>
      </c>
      <c r="C53" s="111" t="s">
        <v>221</v>
      </c>
      <c r="D53" s="129">
        <v>0</v>
      </c>
      <c r="E53" s="129">
        <v>0</v>
      </c>
      <c r="F53" s="130">
        <v>0</v>
      </c>
      <c r="G53" s="130">
        <v>0</v>
      </c>
      <c r="H53" s="130">
        <v>71847.210674069633</v>
      </c>
      <c r="I53" s="130">
        <v>71847.210674069633</v>
      </c>
      <c r="J53" s="130">
        <v>0</v>
      </c>
      <c r="K53" s="31">
        <f t="shared" si="0"/>
        <v>143694.42134813927</v>
      </c>
      <c r="L53" s="92"/>
      <c r="M53" s="92"/>
      <c r="N53" s="92"/>
      <c r="O53" s="92"/>
      <c r="P53" s="92"/>
    </row>
    <row r="54" spans="1:16" x14ac:dyDescent="0.2">
      <c r="A54" s="92"/>
      <c r="B54" s="110">
        <v>156</v>
      </c>
      <c r="C54" s="111" t="s">
        <v>222</v>
      </c>
      <c r="D54" s="129">
        <v>0</v>
      </c>
      <c r="E54" s="129">
        <v>0</v>
      </c>
      <c r="F54" s="130">
        <v>0</v>
      </c>
      <c r="G54" s="130">
        <v>0</v>
      </c>
      <c r="H54" s="130">
        <v>71847.210674069633</v>
      </c>
      <c r="I54" s="130">
        <v>71847.210674069633</v>
      </c>
      <c r="J54" s="130">
        <v>0</v>
      </c>
      <c r="K54" s="31">
        <f t="shared" si="0"/>
        <v>143694.42134813927</v>
      </c>
      <c r="L54" s="92"/>
      <c r="M54" s="92"/>
      <c r="N54" s="92"/>
      <c r="O54" s="92"/>
      <c r="P54" s="92"/>
    </row>
    <row r="55" spans="1:16" x14ac:dyDescent="0.2">
      <c r="A55" s="92"/>
      <c r="B55" s="110">
        <v>156</v>
      </c>
      <c r="C55" s="111" t="s">
        <v>223</v>
      </c>
      <c r="D55" s="129">
        <v>0</v>
      </c>
      <c r="E55" s="129">
        <v>0</v>
      </c>
      <c r="F55" s="130">
        <v>0</v>
      </c>
      <c r="G55" s="130">
        <v>0</v>
      </c>
      <c r="H55" s="130">
        <v>100586.09494369748</v>
      </c>
      <c r="I55" s="130">
        <v>100586.09494369748</v>
      </c>
      <c r="J55" s="130">
        <v>0</v>
      </c>
      <c r="K55" s="31">
        <f t="shared" si="0"/>
        <v>201172.18988739495</v>
      </c>
      <c r="L55" s="92"/>
      <c r="M55" s="92"/>
      <c r="N55" s="92"/>
      <c r="O55" s="92"/>
      <c r="P55" s="92"/>
    </row>
    <row r="56" spans="1:16" x14ac:dyDescent="0.2">
      <c r="A56" s="92"/>
      <c r="B56" s="110">
        <v>156</v>
      </c>
      <c r="C56" s="111" t="s">
        <v>224</v>
      </c>
      <c r="D56" s="129">
        <v>0</v>
      </c>
      <c r="E56" s="129">
        <v>0</v>
      </c>
      <c r="F56" s="130">
        <v>0</v>
      </c>
      <c r="G56" s="130">
        <v>0</v>
      </c>
      <c r="H56" s="130">
        <v>0</v>
      </c>
      <c r="I56" s="130">
        <v>86216.652808883548</v>
      </c>
      <c r="J56" s="130">
        <v>86216.652808883548</v>
      </c>
      <c r="K56" s="31">
        <f t="shared" si="0"/>
        <v>172433.3056177671</v>
      </c>
      <c r="L56" s="92"/>
      <c r="M56" s="92"/>
      <c r="N56" s="92"/>
      <c r="O56" s="92"/>
      <c r="P56" s="92"/>
    </row>
    <row r="57" spans="1:16" x14ac:dyDescent="0.2">
      <c r="A57" s="92"/>
      <c r="B57" s="110">
        <v>156</v>
      </c>
      <c r="C57" s="111" t="s">
        <v>225</v>
      </c>
      <c r="D57" s="129">
        <v>0</v>
      </c>
      <c r="E57" s="129">
        <v>0</v>
      </c>
      <c r="F57" s="130">
        <v>0</v>
      </c>
      <c r="G57" s="130">
        <v>0</v>
      </c>
      <c r="H57" s="130">
        <v>0</v>
      </c>
      <c r="I57" s="130">
        <v>71847.210674069633</v>
      </c>
      <c r="J57" s="130">
        <v>71847.210674069633</v>
      </c>
      <c r="K57" s="31">
        <f t="shared" si="0"/>
        <v>143694.42134813927</v>
      </c>
      <c r="L57" s="92"/>
      <c r="M57" s="92"/>
      <c r="N57" s="92"/>
      <c r="O57" s="92"/>
      <c r="P57" s="92"/>
    </row>
    <row r="58" spans="1:16" x14ac:dyDescent="0.2">
      <c r="A58" s="92"/>
      <c r="B58" s="110">
        <v>156</v>
      </c>
      <c r="C58" s="111" t="s">
        <v>226</v>
      </c>
      <c r="D58" s="129">
        <v>0</v>
      </c>
      <c r="E58" s="129">
        <v>0</v>
      </c>
      <c r="F58" s="130">
        <v>0</v>
      </c>
      <c r="G58" s="130">
        <v>0</v>
      </c>
      <c r="H58" s="130">
        <v>0</v>
      </c>
      <c r="I58" s="130">
        <v>143694.42134813927</v>
      </c>
      <c r="J58" s="130">
        <v>143694.42134813927</v>
      </c>
      <c r="K58" s="31">
        <f t="shared" si="0"/>
        <v>287388.84269627853</v>
      </c>
      <c r="L58" s="92"/>
      <c r="M58" s="92"/>
      <c r="N58" s="92"/>
      <c r="O58" s="92"/>
      <c r="P58" s="92"/>
    </row>
    <row r="59" spans="1:16" x14ac:dyDescent="0.2">
      <c r="A59" s="92"/>
      <c r="B59" s="110">
        <v>156</v>
      </c>
      <c r="C59" s="111" t="s">
        <v>227</v>
      </c>
      <c r="D59" s="129">
        <v>0</v>
      </c>
      <c r="E59" s="129">
        <v>0</v>
      </c>
      <c r="F59" s="130">
        <v>0</v>
      </c>
      <c r="G59" s="130">
        <v>0</v>
      </c>
      <c r="H59" s="130">
        <v>0</v>
      </c>
      <c r="I59" s="130">
        <v>287388.84269627853</v>
      </c>
      <c r="J59" s="130">
        <v>287388.84269627853</v>
      </c>
      <c r="K59" s="31">
        <f t="shared" si="0"/>
        <v>574777.68539255706</v>
      </c>
      <c r="L59" s="92"/>
      <c r="M59" s="92"/>
      <c r="N59" s="92"/>
      <c r="O59" s="92"/>
      <c r="P59" s="92"/>
    </row>
    <row r="60" spans="1:16" x14ac:dyDescent="0.2">
      <c r="A60" s="92"/>
      <c r="B60" s="110">
        <v>156</v>
      </c>
      <c r="C60" s="111" t="s">
        <v>220</v>
      </c>
      <c r="D60" s="129">
        <v>0</v>
      </c>
      <c r="E60" s="129">
        <v>0</v>
      </c>
      <c r="F60" s="130">
        <v>0</v>
      </c>
      <c r="G60" s="130">
        <v>0</v>
      </c>
      <c r="H60" s="130">
        <v>0</v>
      </c>
      <c r="I60" s="130">
        <v>459822.14831404563</v>
      </c>
      <c r="J60" s="130">
        <v>459822.14831404563</v>
      </c>
      <c r="K60" s="31">
        <f t="shared" si="0"/>
        <v>919644.29662809125</v>
      </c>
      <c r="L60" s="92"/>
      <c r="M60" s="92"/>
      <c r="N60" s="92"/>
      <c r="O60" s="92"/>
      <c r="P60" s="92"/>
    </row>
    <row r="61" spans="1:16" x14ac:dyDescent="0.2">
      <c r="A61" s="92"/>
      <c r="B61" s="110">
        <v>156</v>
      </c>
      <c r="C61" s="111" t="s">
        <v>229</v>
      </c>
      <c r="D61" s="129">
        <v>0</v>
      </c>
      <c r="E61" s="129">
        <v>0</v>
      </c>
      <c r="F61" s="130">
        <v>0</v>
      </c>
      <c r="G61" s="130">
        <v>0</v>
      </c>
      <c r="H61" s="130">
        <v>0</v>
      </c>
      <c r="I61" s="130">
        <v>143694.42134813927</v>
      </c>
      <c r="J61" s="130">
        <v>143694.42134813927</v>
      </c>
      <c r="K61" s="31">
        <f t="shared" si="0"/>
        <v>287388.84269627853</v>
      </c>
      <c r="L61" s="92"/>
      <c r="M61" s="92"/>
      <c r="N61" s="92"/>
      <c r="O61" s="92"/>
      <c r="P61" s="92"/>
    </row>
    <row r="62" spans="1:16" x14ac:dyDescent="0.2">
      <c r="A62" s="92"/>
      <c r="B62" s="110">
        <v>156</v>
      </c>
      <c r="C62" s="111" t="s">
        <v>228</v>
      </c>
      <c r="D62" s="129">
        <v>0</v>
      </c>
      <c r="E62" s="129">
        <v>0</v>
      </c>
      <c r="F62" s="130">
        <v>0</v>
      </c>
      <c r="G62" s="130">
        <v>0</v>
      </c>
      <c r="H62" s="130">
        <v>0</v>
      </c>
      <c r="I62" s="130">
        <v>201172.18988739495</v>
      </c>
      <c r="J62" s="130">
        <v>201172.18988739495</v>
      </c>
      <c r="K62" s="31">
        <f t="shared" si="0"/>
        <v>402344.37977478991</v>
      </c>
      <c r="L62" s="92"/>
      <c r="M62" s="92"/>
      <c r="N62" s="92"/>
      <c r="O62" s="92"/>
      <c r="P62" s="92"/>
    </row>
    <row r="63" spans="1:16" x14ac:dyDescent="0.2">
      <c r="A63" s="92"/>
      <c r="B63" s="110">
        <v>156</v>
      </c>
      <c r="C63" s="111" t="s">
        <v>230</v>
      </c>
      <c r="D63" s="129">
        <v>0</v>
      </c>
      <c r="E63" s="129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114955.53707851141</v>
      </c>
      <c r="K63" s="31">
        <f t="shared" si="0"/>
        <v>114955.53707851141</v>
      </c>
      <c r="L63" s="92"/>
      <c r="M63" s="92"/>
      <c r="N63" s="92"/>
      <c r="O63" s="92"/>
      <c r="P63" s="92"/>
    </row>
    <row r="64" spans="1:16" x14ac:dyDescent="0.2">
      <c r="A64" s="92"/>
      <c r="B64" s="110">
        <v>156</v>
      </c>
      <c r="C64" s="111" t="s">
        <v>231</v>
      </c>
      <c r="D64" s="129">
        <v>0</v>
      </c>
      <c r="E64" s="129">
        <v>0</v>
      </c>
      <c r="F64" s="130">
        <v>0</v>
      </c>
      <c r="G64" s="130">
        <v>0</v>
      </c>
      <c r="H64" s="130">
        <v>0</v>
      </c>
      <c r="I64" s="130">
        <v>0</v>
      </c>
      <c r="J64" s="130">
        <v>114955.53707851141</v>
      </c>
      <c r="K64" s="31">
        <f t="shared" si="0"/>
        <v>114955.53707851141</v>
      </c>
      <c r="L64" s="92"/>
      <c r="M64" s="92"/>
      <c r="N64" s="92"/>
      <c r="O64" s="92"/>
      <c r="P64" s="92"/>
    </row>
    <row r="65" spans="1:16" x14ac:dyDescent="0.2">
      <c r="A65" s="92"/>
      <c r="B65" s="110">
        <v>156</v>
      </c>
      <c r="C65" s="111" t="s">
        <v>232</v>
      </c>
      <c r="D65" s="129">
        <v>0</v>
      </c>
      <c r="E65" s="129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114955.53707851141</v>
      </c>
      <c r="K65" s="31">
        <f t="shared" si="0"/>
        <v>114955.53707851141</v>
      </c>
      <c r="L65" s="92"/>
      <c r="M65" s="92"/>
      <c r="N65" s="92"/>
      <c r="O65" s="92"/>
      <c r="P65" s="92"/>
    </row>
    <row r="66" spans="1:16" x14ac:dyDescent="0.2">
      <c r="A66" s="92"/>
      <c r="B66" s="110">
        <v>156</v>
      </c>
      <c r="C66" s="111" t="s">
        <v>233</v>
      </c>
      <c r="D66" s="129">
        <v>0</v>
      </c>
      <c r="E66" s="129">
        <v>0</v>
      </c>
      <c r="F66" s="130">
        <v>0</v>
      </c>
      <c r="G66" s="130">
        <v>0</v>
      </c>
      <c r="H66" s="130">
        <v>0</v>
      </c>
      <c r="I66" s="130">
        <v>0</v>
      </c>
      <c r="J66" s="130">
        <v>114955.53707851141</v>
      </c>
      <c r="K66" s="31">
        <f t="shared" si="0"/>
        <v>114955.53707851141</v>
      </c>
      <c r="L66" s="92"/>
      <c r="M66" s="92"/>
      <c r="N66" s="92"/>
      <c r="O66" s="92"/>
      <c r="P66" s="92"/>
    </row>
    <row r="67" spans="1:16" x14ac:dyDescent="0.2">
      <c r="A67" s="92"/>
      <c r="B67" s="110">
        <v>156</v>
      </c>
      <c r="C67" s="111" t="s">
        <v>234</v>
      </c>
      <c r="D67" s="129">
        <v>0</v>
      </c>
      <c r="E67" s="129">
        <v>0</v>
      </c>
      <c r="F67" s="130">
        <v>0</v>
      </c>
      <c r="G67" s="130">
        <v>0</v>
      </c>
      <c r="H67" s="130">
        <v>0</v>
      </c>
      <c r="I67" s="130">
        <v>0</v>
      </c>
      <c r="J67" s="130">
        <v>143694.42134813927</v>
      </c>
      <c r="K67" s="31">
        <f t="shared" si="0"/>
        <v>143694.42134813927</v>
      </c>
      <c r="L67" s="92"/>
      <c r="M67" s="92"/>
      <c r="N67" s="92"/>
      <c r="O67" s="92"/>
      <c r="P67" s="92"/>
    </row>
    <row r="68" spans="1:16" x14ac:dyDescent="0.2">
      <c r="A68" s="92"/>
      <c r="B68" s="110">
        <v>156</v>
      </c>
      <c r="C68" s="111" t="s">
        <v>235</v>
      </c>
      <c r="D68" s="129">
        <v>0</v>
      </c>
      <c r="E68" s="129">
        <v>0</v>
      </c>
      <c r="F68" s="130">
        <v>0</v>
      </c>
      <c r="G68" s="130">
        <v>0</v>
      </c>
      <c r="H68" s="130">
        <v>0</v>
      </c>
      <c r="I68" s="130">
        <v>0</v>
      </c>
      <c r="J68" s="130">
        <v>100586.09494369748</v>
      </c>
      <c r="K68" s="31">
        <f t="shared" si="0"/>
        <v>100586.09494369748</v>
      </c>
      <c r="L68" s="92"/>
      <c r="M68" s="92"/>
      <c r="N68" s="92"/>
      <c r="O68" s="92"/>
      <c r="P68" s="92"/>
    </row>
    <row r="69" spans="1:16" x14ac:dyDescent="0.2">
      <c r="A69" s="92"/>
      <c r="B69" s="110">
        <v>156</v>
      </c>
      <c r="C69" s="111" t="s">
        <v>228</v>
      </c>
      <c r="D69" s="129">
        <v>0</v>
      </c>
      <c r="E69" s="129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660994.33820144052</v>
      </c>
      <c r="K69" s="31">
        <f t="shared" si="0"/>
        <v>660994.33820144052</v>
      </c>
      <c r="L69" s="92"/>
      <c r="M69" s="92"/>
      <c r="N69" s="92"/>
      <c r="O69" s="92"/>
      <c r="P69" s="92"/>
    </row>
    <row r="70" spans="1:16" x14ac:dyDescent="0.2">
      <c r="A70" s="92"/>
      <c r="B70" s="92"/>
      <c r="C70" s="79" t="s">
        <v>46</v>
      </c>
      <c r="D70" s="124">
        <f t="shared" ref="D70:J70" si="1">SUM(D8:D69)</f>
        <v>2750000</v>
      </c>
      <c r="E70" s="97">
        <f t="shared" si="1"/>
        <v>3975000</v>
      </c>
      <c r="F70" s="97">
        <f t="shared" si="1"/>
        <v>2802041.2162887151</v>
      </c>
      <c r="G70" s="97">
        <f t="shared" si="1"/>
        <v>2787671.7741539027</v>
      </c>
      <c r="H70" s="97">
        <f t="shared" si="1"/>
        <v>2816410.6584235295</v>
      </c>
      <c r="I70" s="97">
        <f t="shared" si="1"/>
        <v>2873888.426962785</v>
      </c>
      <c r="J70" s="97">
        <f t="shared" si="1"/>
        <v>2873888.4269627854</v>
      </c>
      <c r="K70" s="97">
        <f>SUM(D70:J70)</f>
        <v>20878900.502791718</v>
      </c>
      <c r="L70" s="92"/>
      <c r="M70" s="92"/>
      <c r="N70" s="92"/>
      <c r="O70" s="92"/>
      <c r="P70" s="92"/>
    </row>
    <row r="71" spans="1:16" x14ac:dyDescent="0.2">
      <c r="A71" s="92"/>
      <c r="B71" s="10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</row>
    <row r="72" spans="1:16" x14ac:dyDescent="0.2">
      <c r="A72" s="92"/>
      <c r="B72" s="10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</row>
    <row r="73" spans="1:16" ht="15.75" x14ac:dyDescent="0.25">
      <c r="A73" s="47"/>
      <c r="B73" s="47" t="s">
        <v>154</v>
      </c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92"/>
      <c r="N73" s="92"/>
      <c r="O73" s="92"/>
      <c r="P73" s="92"/>
    </row>
    <row r="74" spans="1:16" x14ac:dyDescent="0.2">
      <c r="A74" s="92"/>
      <c r="B74" s="10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</row>
    <row r="75" spans="1:16" hidden="1" x14ac:dyDescent="0.2">
      <c r="A75" s="92"/>
      <c r="B75" s="10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</row>
    <row r="76" spans="1:16" hidden="1" x14ac:dyDescent="0.2">
      <c r="A76" s="92"/>
      <c r="B76" s="10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</row>
    <row r="77" spans="1:16" hidden="1" x14ac:dyDescent="0.2">
      <c r="A77" s="92"/>
      <c r="B77" s="10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</row>
    <row r="78" spans="1:16" hidden="1" x14ac:dyDescent="0.2">
      <c r="A78" s="92"/>
      <c r="B78" s="10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</row>
    <row r="79" spans="1:16" hidden="1" x14ac:dyDescent="0.2">
      <c r="A79" s="92"/>
      <c r="B79" s="10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</row>
    <row r="80" spans="1:16" hidden="1" x14ac:dyDescent="0.2">
      <c r="A80" s="92"/>
      <c r="B80" s="10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</row>
    <row r="81" spans="1:16" hidden="1" x14ac:dyDescent="0.2">
      <c r="A81" s="92"/>
      <c r="B81" s="10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</row>
    <row r="82" spans="1:16" hidden="1" x14ac:dyDescent="0.2">
      <c r="A82" s="92"/>
      <c r="B82" s="10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</row>
    <row r="83" spans="1:16" hidden="1" x14ac:dyDescent="0.2">
      <c r="A83" s="92"/>
      <c r="B83" s="10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</row>
    <row r="84" spans="1:16" hidden="1" x14ac:dyDescent="0.2">
      <c r="A84" s="92"/>
      <c r="B84" s="10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</row>
    <row r="85" spans="1:16" hidden="1" x14ac:dyDescent="0.2">
      <c r="A85" s="92"/>
      <c r="B85" s="10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</row>
    <row r="86" spans="1:16" hidden="1" x14ac:dyDescent="0.2">
      <c r="A86" s="92"/>
      <c r="B86" s="10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</row>
    <row r="87" spans="1:16" hidden="1" x14ac:dyDescent="0.2">
      <c r="A87" s="92"/>
      <c r="B87" s="10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</row>
    <row r="88" spans="1:16" hidden="1" x14ac:dyDescent="0.2">
      <c r="A88" s="92"/>
      <c r="B88" s="10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</row>
    <row r="89" spans="1:16" hidden="1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</row>
    <row r="90" spans="1:16" ht="15.75" hidden="1" x14ac:dyDescent="0.25">
      <c r="M90" s="47"/>
      <c r="N90" s="47"/>
      <c r="O90" s="47"/>
      <c r="P90" s="47"/>
    </row>
    <row r="91" spans="1:16" hidden="1" x14ac:dyDescent="0.2">
      <c r="A91" s="90"/>
      <c r="B91" s="90"/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</row>
    <row r="92" spans="1:16" hidden="1" x14ac:dyDescent="0.2">
      <c r="A92" s="90"/>
      <c r="B92" s="90"/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</row>
    <row r="93" spans="1:16" hidden="1" x14ac:dyDescent="0.2">
      <c r="A93" s="90"/>
      <c r="B93" s="90"/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</row>
    <row r="94" spans="1:16" hidden="1" x14ac:dyDescent="0.2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</row>
    <row r="95" spans="1:16" hidden="1" x14ac:dyDescent="0.2">
      <c r="A95" s="90"/>
      <c r="B95" s="90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</row>
    <row r="96" spans="1:16" hidden="1" x14ac:dyDescent="0.2">
      <c r="A96" s="90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</row>
    <row r="97" spans="1:16" hidden="1" x14ac:dyDescent="0.2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</row>
    <row r="98" spans="1:16" hidden="1" x14ac:dyDescent="0.2">
      <c r="A98" s="90"/>
      <c r="B98" s="90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</row>
    <row r="99" spans="1:16" hidden="1" x14ac:dyDescent="0.2">
      <c r="A99" s="90"/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</row>
    <row r="100" spans="1:16" hidden="1" x14ac:dyDescent="0.2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</row>
    <row r="101" spans="1:16" hidden="1" x14ac:dyDescent="0.2">
      <c r="A101" s="90"/>
      <c r="B101" s="90"/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</row>
    <row r="102" spans="1:16" hidden="1" x14ac:dyDescent="0.2">
      <c r="A102" s="90"/>
      <c r="B102" s="90"/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</row>
    <row r="103" spans="1:16" hidden="1" x14ac:dyDescent="0.2">
      <c r="A103" s="90"/>
      <c r="B103" s="90"/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</row>
    <row r="104" spans="1:16" hidden="1" x14ac:dyDescent="0.2"/>
    <row r="105" spans="1:16" hidden="1" x14ac:dyDescent="0.2"/>
    <row r="106" spans="1:16" hidden="1" x14ac:dyDescent="0.2"/>
    <row r="107" spans="1:16" hidden="1" x14ac:dyDescent="0.2"/>
    <row r="108" spans="1:16" hidden="1" x14ac:dyDescent="0.2"/>
    <row r="109" spans="1:16" hidden="1" x14ac:dyDescent="0.2"/>
    <row r="110" spans="1:16" hidden="1" x14ac:dyDescent="0.2"/>
    <row r="111" spans="1:16" hidden="1" x14ac:dyDescent="0.2"/>
    <row r="112" spans="1:16" hidden="1" x14ac:dyDescent="0.2"/>
  </sheetData>
  <mergeCells count="1">
    <mergeCell ref="D6:K6"/>
  </mergeCells>
  <hyperlinks>
    <hyperlink ref="K1" location="Menu!A1" display="Menu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P36"/>
  <sheetViews>
    <sheetView showGridLines="0" zoomScale="85" zoomScaleNormal="85" workbookViewId="0"/>
  </sheetViews>
  <sheetFormatPr defaultColWidth="0" defaultRowHeight="12.75" customHeight="1" zeroHeight="1" x14ac:dyDescent="0.2"/>
  <cols>
    <col min="1" max="1" width="3.125" style="135" customWidth="1"/>
    <col min="2" max="2" width="25.25" style="136" customWidth="1"/>
    <col min="3" max="3" width="15.5" style="136" customWidth="1"/>
    <col min="4" max="4" width="15.5" style="135" customWidth="1"/>
    <col min="5" max="5" width="3.125" style="135" customWidth="1"/>
    <col min="6" max="6" width="9" style="135" hidden="1" customWidth="1"/>
    <col min="7" max="7" width="9.875" style="135" hidden="1" customWidth="1"/>
    <col min="8" max="8" width="9" style="135" hidden="1" customWidth="1"/>
    <col min="9" max="9" width="9.875" style="135" hidden="1" customWidth="1"/>
    <col min="10" max="14" width="9" style="135" hidden="1" customWidth="1"/>
    <col min="15" max="16" width="0" style="135" hidden="1" customWidth="1"/>
    <col min="17" max="16384" width="9" style="135" hidden="1"/>
  </cols>
  <sheetData>
    <row r="1" spans="1:10" s="113" customFormat="1" ht="18" x14ac:dyDescent="0.25">
      <c r="A1" s="45" t="s">
        <v>251</v>
      </c>
      <c r="B1" s="45"/>
      <c r="C1" s="45"/>
      <c r="D1" s="45"/>
      <c r="E1" s="45"/>
    </row>
    <row r="2" spans="1:10" s="113" customFormat="1" ht="15.75" x14ac:dyDescent="0.25">
      <c r="A2" s="47" t="str">
        <f ca="1">RIGHT(CELL("filename", $A$1), LEN(CELL("filename", $A$1)) - SEARCH("]", CELL("filename", $A$1)))</f>
        <v>J18 bus prot - historical base</v>
      </c>
      <c r="B2" s="47"/>
      <c r="C2" s="47"/>
      <c r="D2" s="47"/>
      <c r="E2" s="47"/>
    </row>
    <row r="3" spans="1:10" s="113" customFormat="1" x14ac:dyDescent="0.2">
      <c r="A3" s="92"/>
      <c r="B3" s="92"/>
      <c r="C3" s="92"/>
      <c r="D3" s="92"/>
      <c r="E3" s="92"/>
    </row>
    <row r="4" spans="1:10" s="113" customFormat="1" x14ac:dyDescent="0.2">
      <c r="A4" s="92"/>
      <c r="B4" s="52" t="s">
        <v>260</v>
      </c>
      <c r="C4" s="92"/>
      <c r="D4" s="92"/>
      <c r="E4" s="92"/>
    </row>
    <row r="5" spans="1:10" x14ac:dyDescent="0.2"/>
    <row r="6" spans="1:10" s="137" customFormat="1" x14ac:dyDescent="0.2">
      <c r="B6" s="138" t="s">
        <v>261</v>
      </c>
      <c r="C6" s="138" t="s">
        <v>262</v>
      </c>
      <c r="D6" s="139" t="s">
        <v>263</v>
      </c>
      <c r="G6" s="135"/>
      <c r="H6" s="135"/>
      <c r="I6" s="135"/>
      <c r="J6" s="135"/>
    </row>
    <row r="7" spans="1:10" x14ac:dyDescent="0.2">
      <c r="B7" s="140" t="s">
        <v>264</v>
      </c>
      <c r="C7" s="140">
        <v>2018</v>
      </c>
      <c r="D7" s="141">
        <v>374178.38736186048</v>
      </c>
    </row>
    <row r="8" spans="1:10" x14ac:dyDescent="0.2">
      <c r="B8" s="140" t="s">
        <v>265</v>
      </c>
      <c r="C8" s="140">
        <v>2018</v>
      </c>
      <c r="D8" s="141">
        <v>252451.38736186048</v>
      </c>
    </row>
    <row r="9" spans="1:10" x14ac:dyDescent="0.2">
      <c r="B9" s="140" t="s">
        <v>266</v>
      </c>
      <c r="C9" s="140">
        <v>2019</v>
      </c>
      <c r="D9" s="141">
        <v>421904</v>
      </c>
    </row>
    <row r="10" spans="1:10" x14ac:dyDescent="0.2">
      <c r="B10" s="140" t="s">
        <v>267</v>
      </c>
      <c r="C10" s="140">
        <v>2019</v>
      </c>
      <c r="D10" s="141">
        <v>416191</v>
      </c>
    </row>
    <row r="11" spans="1:10" x14ac:dyDescent="0.2">
      <c r="B11" s="142"/>
      <c r="C11" s="143"/>
      <c r="D11" s="97">
        <f>SUM(D7:D10)</f>
        <v>1464724.774723721</v>
      </c>
    </row>
    <row r="12" spans="1:10" x14ac:dyDescent="0.2">
      <c r="B12" s="144"/>
      <c r="C12" s="144"/>
      <c r="D12" s="145"/>
    </row>
    <row r="13" spans="1:10" x14ac:dyDescent="0.2">
      <c r="B13" s="161" t="s">
        <v>254</v>
      </c>
      <c r="C13" s="162"/>
      <c r="D13" s="97">
        <f>D11/4*5</f>
        <v>1830905.9684046512</v>
      </c>
    </row>
    <row r="14" spans="1:10" x14ac:dyDescent="0.2">
      <c r="D14" s="146"/>
    </row>
    <row r="15" spans="1:10" x14ac:dyDescent="0.2">
      <c r="D15" s="147"/>
    </row>
    <row r="16" spans="1:10" s="113" customFormat="1" ht="15.75" x14ac:dyDescent="0.25">
      <c r="A16" s="47"/>
      <c r="B16" s="47" t="s">
        <v>154</v>
      </c>
      <c r="C16" s="47"/>
      <c r="D16" s="47"/>
      <c r="E16" s="47"/>
    </row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hidden="1" x14ac:dyDescent="0.2"/>
    <row r="34" hidden="1" x14ac:dyDescent="0.2"/>
    <row r="35" hidden="1" x14ac:dyDescent="0.2"/>
    <row r="36" hidden="1" x14ac:dyDescent="0.2"/>
  </sheetData>
  <mergeCells count="1">
    <mergeCell ref="B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>
    <tabColor rgb="FFFFFF99"/>
  </sheetPr>
  <dimension ref="A1:P112"/>
  <sheetViews>
    <sheetView showGridLines="0" zoomScale="85" zoomScaleNormal="85" workbookViewId="0">
      <selection activeCell="F8" sqref="F8"/>
    </sheetView>
  </sheetViews>
  <sheetFormatPr defaultColWidth="0" defaultRowHeight="12.75" zeroHeight="1" x14ac:dyDescent="0.2"/>
  <cols>
    <col min="1" max="1" width="3.625" style="113" customWidth="1"/>
    <col min="2" max="2" width="9.625" style="113" customWidth="1"/>
    <col min="3" max="3" width="46.75" style="113" customWidth="1"/>
    <col min="4" max="11" width="10.375" style="113" customWidth="1"/>
    <col min="12" max="12" width="3.625" style="113" customWidth="1"/>
    <col min="13" max="16384" width="9" style="113" hidden="1"/>
  </cols>
  <sheetData>
    <row r="1" spans="1:16" ht="18" x14ac:dyDescent="0.25">
      <c r="A1" s="45" t="s">
        <v>251</v>
      </c>
      <c r="B1" s="45"/>
      <c r="C1" s="45"/>
      <c r="D1" s="170" t="s">
        <v>255</v>
      </c>
      <c r="E1" s="170"/>
      <c r="F1" s="45"/>
      <c r="G1" s="45"/>
      <c r="H1" s="45"/>
      <c r="I1" s="45"/>
      <c r="J1" s="45"/>
      <c r="K1" s="93" t="s">
        <v>41</v>
      </c>
      <c r="L1" s="45"/>
      <c r="M1" s="45"/>
      <c r="N1" s="45"/>
      <c r="O1" s="45"/>
      <c r="P1" s="45"/>
    </row>
    <row r="2" spans="1:16" ht="15.75" x14ac:dyDescent="0.25">
      <c r="A2" s="47" t="str">
        <f ca="1">RIGHT(CELL("filename", $A$1), LEN(CELL("filename", $A$1)) - SEARCH("]", CELL("filename", $A$1)))</f>
        <v>Project List -RRP</v>
      </c>
      <c r="B2" s="47"/>
      <c r="C2" s="47"/>
      <c r="D2" s="171" t="s">
        <v>256</v>
      </c>
      <c r="E2" s="171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16" x14ac:dyDescent="0.2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spans="1:16" x14ac:dyDescent="0.2">
      <c r="A4" s="92"/>
      <c r="B4" s="52" t="s">
        <v>137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</row>
    <row r="5" spans="1:16" x14ac:dyDescent="0.2">
      <c r="A5" s="92"/>
      <c r="B5" s="10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</row>
    <row r="6" spans="1:16" x14ac:dyDescent="0.2">
      <c r="A6" s="92"/>
      <c r="B6" s="92"/>
      <c r="C6" s="92"/>
      <c r="D6" s="160" t="str">
        <f>"$2019"</f>
        <v>$2019</v>
      </c>
      <c r="E6" s="160"/>
      <c r="F6" s="160"/>
      <c r="G6" s="160"/>
      <c r="H6" s="160"/>
      <c r="I6" s="160"/>
      <c r="J6" s="160"/>
      <c r="K6" s="160"/>
      <c r="L6" s="92"/>
      <c r="M6" s="92"/>
      <c r="N6" s="92"/>
      <c r="O6" s="92"/>
      <c r="P6" s="92"/>
    </row>
    <row r="7" spans="1:16" ht="25.5" x14ac:dyDescent="0.2">
      <c r="A7" s="92"/>
      <c r="B7" s="117" t="s">
        <v>48</v>
      </c>
      <c r="C7" s="94" t="s">
        <v>156</v>
      </c>
      <c r="D7" s="91" t="s">
        <v>171</v>
      </c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91" t="s">
        <v>177</v>
      </c>
      <c r="K7" s="91" t="s">
        <v>205</v>
      </c>
      <c r="L7" s="92"/>
      <c r="M7" s="92"/>
      <c r="N7" s="92"/>
      <c r="O7" s="92"/>
      <c r="P7" s="92"/>
    </row>
    <row r="8" spans="1:16" x14ac:dyDescent="0.2">
      <c r="A8" s="92"/>
      <c r="B8" s="110">
        <v>156</v>
      </c>
      <c r="C8" s="111" t="s">
        <v>253</v>
      </c>
      <c r="D8" s="131">
        <f>'Project List - AER DD'!D70</f>
        <v>2750000</v>
      </c>
      <c r="E8" s="131">
        <f>'Project List - AER DD'!E70</f>
        <v>3975000</v>
      </c>
      <c r="F8" s="131">
        <f>'Project List - AER DD'!F70</f>
        <v>2802041.2162887151</v>
      </c>
      <c r="G8" s="131">
        <f>'Project List - AER DD'!G70</f>
        <v>2787671.7741539027</v>
      </c>
      <c r="H8" s="131">
        <f>'Project List - AER DD'!H70</f>
        <v>2816410.6584235295</v>
      </c>
      <c r="I8" s="131">
        <f>'Project List - AER DD'!I70</f>
        <v>2873888.426962785</v>
      </c>
      <c r="J8" s="131">
        <f>'Project List - AER DD'!J70</f>
        <v>2873888.4269627854</v>
      </c>
      <c r="K8" s="31">
        <f>SUM(F8:J8)</f>
        <v>14153900.502791718</v>
      </c>
      <c r="L8" s="92"/>
      <c r="M8" s="92"/>
      <c r="N8" s="92"/>
      <c r="O8" s="92"/>
      <c r="P8" s="92"/>
    </row>
    <row r="9" spans="1:16" x14ac:dyDescent="0.2">
      <c r="A9" s="92"/>
      <c r="B9" s="110">
        <v>156</v>
      </c>
      <c r="C9" s="111" t="s">
        <v>254</v>
      </c>
      <c r="D9" s="99"/>
      <c r="E9" s="99"/>
      <c r="F9" s="132">
        <v>-366181.19368093024</v>
      </c>
      <c r="G9" s="132">
        <v>-366181.19368093024</v>
      </c>
      <c r="H9" s="132">
        <v>-366181.19368093024</v>
      </c>
      <c r="I9" s="132">
        <v>-366181.19368093024</v>
      </c>
      <c r="J9" s="132">
        <v>-366181.19368093024</v>
      </c>
      <c r="K9" s="31">
        <f t="shared" ref="K9:K22" si="0">SUM(F9:J9)</f>
        <v>-1830905.9684046512</v>
      </c>
      <c r="L9" s="92"/>
      <c r="M9" s="92"/>
      <c r="N9" s="92"/>
      <c r="O9" s="92"/>
      <c r="P9" s="92"/>
    </row>
    <row r="10" spans="1:16" x14ac:dyDescent="0.2">
      <c r="A10" s="92"/>
      <c r="B10" s="110">
        <v>156</v>
      </c>
      <c r="C10" s="111" t="s">
        <v>183</v>
      </c>
      <c r="D10" s="132">
        <v>416191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31">
        <f t="shared" si="0"/>
        <v>0</v>
      </c>
      <c r="L10" s="92"/>
      <c r="M10" s="92"/>
      <c r="N10" s="92"/>
      <c r="O10" s="92"/>
      <c r="P10" s="92"/>
    </row>
    <row r="11" spans="1:16" x14ac:dyDescent="0.2">
      <c r="A11" s="92"/>
      <c r="B11" s="110">
        <v>156</v>
      </c>
      <c r="C11" s="111" t="s">
        <v>184</v>
      </c>
      <c r="D11" s="132">
        <v>421904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31">
        <f t="shared" si="0"/>
        <v>0</v>
      </c>
      <c r="L11" s="92"/>
      <c r="M11" s="92"/>
      <c r="N11" s="92"/>
      <c r="O11" s="92"/>
      <c r="P11" s="92"/>
    </row>
    <row r="12" spans="1:16" x14ac:dyDescent="0.2">
      <c r="A12" s="92"/>
      <c r="B12" s="110">
        <v>156</v>
      </c>
      <c r="C12" s="111" t="s">
        <v>185</v>
      </c>
      <c r="D12" s="132">
        <v>0</v>
      </c>
      <c r="E12" s="132">
        <v>425584.41153598292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31">
        <f t="shared" si="0"/>
        <v>0</v>
      </c>
      <c r="L12" s="92"/>
      <c r="M12" s="92"/>
      <c r="N12" s="92"/>
      <c r="O12" s="92"/>
      <c r="P12" s="92"/>
    </row>
    <row r="13" spans="1:16" x14ac:dyDescent="0.2">
      <c r="A13" s="92"/>
      <c r="B13" s="110">
        <v>156</v>
      </c>
      <c r="C13" s="111" t="s">
        <v>186</v>
      </c>
      <c r="D13" s="132">
        <v>0</v>
      </c>
      <c r="E13" s="132">
        <v>466556.44857953902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31">
        <f t="shared" si="0"/>
        <v>0</v>
      </c>
      <c r="L13" s="92"/>
      <c r="M13" s="92"/>
      <c r="N13" s="92"/>
      <c r="O13" s="92"/>
      <c r="P13" s="92"/>
    </row>
    <row r="14" spans="1:16" x14ac:dyDescent="0.2">
      <c r="A14" s="92"/>
      <c r="B14" s="110">
        <v>156</v>
      </c>
      <c r="C14" s="111" t="s">
        <v>189</v>
      </c>
      <c r="D14" s="132">
        <v>0</v>
      </c>
      <c r="E14" s="132">
        <v>0</v>
      </c>
      <c r="F14" s="132">
        <v>386511.55691052967</v>
      </c>
      <c r="G14" s="132">
        <v>0</v>
      </c>
      <c r="H14" s="132">
        <v>0</v>
      </c>
      <c r="I14" s="132">
        <v>0</v>
      </c>
      <c r="J14" s="132">
        <v>0</v>
      </c>
      <c r="K14" s="31">
        <f t="shared" si="0"/>
        <v>386511.55691052967</v>
      </c>
      <c r="L14" s="92"/>
      <c r="M14" s="92"/>
      <c r="N14" s="92"/>
      <c r="O14" s="92"/>
      <c r="P14" s="92"/>
    </row>
    <row r="15" spans="1:16" x14ac:dyDescent="0.2">
      <c r="A15" s="92"/>
      <c r="B15" s="110">
        <v>156</v>
      </c>
      <c r="C15" s="111" t="s">
        <v>190</v>
      </c>
      <c r="D15" s="132">
        <v>0</v>
      </c>
      <c r="E15" s="132">
        <v>0</v>
      </c>
      <c r="F15" s="132">
        <v>386511.55691052967</v>
      </c>
      <c r="G15" s="132">
        <v>0</v>
      </c>
      <c r="H15" s="132">
        <v>0</v>
      </c>
      <c r="I15" s="132">
        <v>0</v>
      </c>
      <c r="J15" s="132">
        <v>0</v>
      </c>
      <c r="K15" s="31">
        <f t="shared" si="0"/>
        <v>386511.55691052967</v>
      </c>
      <c r="L15" s="92"/>
      <c r="M15" s="92"/>
      <c r="N15" s="92"/>
      <c r="O15" s="92"/>
      <c r="P15" s="92"/>
    </row>
    <row r="16" spans="1:16" x14ac:dyDescent="0.2">
      <c r="A16" s="92"/>
      <c r="B16" s="110">
        <v>156</v>
      </c>
      <c r="C16" s="111" t="s">
        <v>191</v>
      </c>
      <c r="D16" s="132">
        <v>0</v>
      </c>
      <c r="E16" s="132">
        <v>0</v>
      </c>
      <c r="F16" s="132">
        <v>386511.55691052967</v>
      </c>
      <c r="G16" s="132">
        <v>0</v>
      </c>
      <c r="H16" s="132">
        <v>0</v>
      </c>
      <c r="I16" s="132">
        <v>0</v>
      </c>
      <c r="J16" s="132">
        <v>0</v>
      </c>
      <c r="K16" s="31">
        <f t="shared" si="0"/>
        <v>386511.55691052967</v>
      </c>
      <c r="L16" s="92"/>
      <c r="M16" s="92"/>
      <c r="N16" s="92"/>
      <c r="O16" s="92"/>
      <c r="P16" s="92"/>
    </row>
    <row r="17" spans="1:16" x14ac:dyDescent="0.2">
      <c r="A17" s="92"/>
      <c r="B17" s="110">
        <v>156</v>
      </c>
      <c r="C17" s="111" t="s">
        <v>192</v>
      </c>
      <c r="D17" s="132">
        <v>0</v>
      </c>
      <c r="E17" s="132">
        <v>0</v>
      </c>
      <c r="F17" s="132">
        <v>386511.55691052967</v>
      </c>
      <c r="G17" s="132">
        <v>0</v>
      </c>
      <c r="H17" s="132">
        <v>0</v>
      </c>
      <c r="I17" s="132">
        <v>0</v>
      </c>
      <c r="J17" s="132">
        <v>0</v>
      </c>
      <c r="K17" s="31">
        <f t="shared" si="0"/>
        <v>386511.55691052967</v>
      </c>
      <c r="L17" s="92"/>
      <c r="M17" s="92"/>
      <c r="N17" s="92"/>
      <c r="O17" s="92"/>
      <c r="P17" s="92"/>
    </row>
    <row r="18" spans="1:16" x14ac:dyDescent="0.2">
      <c r="A18" s="92"/>
      <c r="B18" s="110">
        <v>156</v>
      </c>
      <c r="C18" s="111" t="s">
        <v>193</v>
      </c>
      <c r="D18" s="132">
        <v>0</v>
      </c>
      <c r="E18" s="132">
        <v>0</v>
      </c>
      <c r="F18" s="132">
        <v>0</v>
      </c>
      <c r="G18" s="132">
        <v>386511.55691052967</v>
      </c>
      <c r="H18" s="132">
        <v>0</v>
      </c>
      <c r="I18" s="132">
        <v>0</v>
      </c>
      <c r="J18" s="132">
        <v>0</v>
      </c>
      <c r="K18" s="31">
        <f t="shared" si="0"/>
        <v>386511.55691052967</v>
      </c>
      <c r="L18" s="92"/>
      <c r="M18" s="92"/>
      <c r="N18" s="92"/>
      <c r="O18" s="92"/>
      <c r="P18" s="92"/>
    </row>
    <row r="19" spans="1:16" x14ac:dyDescent="0.2">
      <c r="A19" s="92"/>
      <c r="B19" s="110">
        <v>156</v>
      </c>
      <c r="C19" s="111" t="s">
        <v>194</v>
      </c>
      <c r="D19" s="132">
        <v>0</v>
      </c>
      <c r="E19" s="132">
        <v>0</v>
      </c>
      <c r="F19" s="132">
        <v>0</v>
      </c>
      <c r="G19" s="132">
        <v>386511.55691052967</v>
      </c>
      <c r="H19" s="132">
        <v>0</v>
      </c>
      <c r="I19" s="132">
        <v>0</v>
      </c>
      <c r="J19" s="132">
        <v>0</v>
      </c>
      <c r="K19" s="31">
        <f t="shared" si="0"/>
        <v>386511.55691052967</v>
      </c>
      <c r="L19" s="92"/>
      <c r="M19" s="92"/>
      <c r="N19" s="92"/>
      <c r="O19" s="92"/>
      <c r="P19" s="92"/>
    </row>
    <row r="20" spans="1:16" x14ac:dyDescent="0.2">
      <c r="A20" s="92"/>
      <c r="B20" s="110">
        <v>156</v>
      </c>
      <c r="C20" s="111" t="s">
        <v>167</v>
      </c>
      <c r="D20" s="132">
        <v>0</v>
      </c>
      <c r="E20" s="132">
        <v>0</v>
      </c>
      <c r="F20" s="132">
        <v>0</v>
      </c>
      <c r="G20" s="132">
        <v>386511.55691052967</v>
      </c>
      <c r="H20" s="132">
        <v>0</v>
      </c>
      <c r="I20" s="132">
        <v>0</v>
      </c>
      <c r="J20" s="132">
        <v>0</v>
      </c>
      <c r="K20" s="31">
        <f t="shared" si="0"/>
        <v>386511.55691052967</v>
      </c>
      <c r="L20" s="92"/>
      <c r="M20" s="92"/>
      <c r="N20" s="92"/>
      <c r="O20" s="92"/>
      <c r="P20" s="92"/>
    </row>
    <row r="21" spans="1:16" x14ac:dyDescent="0.2">
      <c r="A21" s="92"/>
      <c r="B21" s="110">
        <v>156</v>
      </c>
      <c r="C21" s="111" t="s">
        <v>168</v>
      </c>
      <c r="D21" s="132">
        <v>0</v>
      </c>
      <c r="E21" s="132">
        <v>0</v>
      </c>
      <c r="F21" s="132">
        <v>0</v>
      </c>
      <c r="G21" s="132">
        <v>386511.55691052967</v>
      </c>
      <c r="H21" s="132">
        <v>0</v>
      </c>
      <c r="I21" s="132">
        <v>0</v>
      </c>
      <c r="J21" s="132">
        <v>0</v>
      </c>
      <c r="K21" s="31">
        <f t="shared" si="0"/>
        <v>386511.55691052967</v>
      </c>
      <c r="L21" s="92"/>
      <c r="M21" s="92"/>
      <c r="N21" s="92"/>
      <c r="O21" s="92"/>
      <c r="P21" s="92"/>
    </row>
    <row r="22" spans="1:16" x14ac:dyDescent="0.2">
      <c r="A22" s="92"/>
      <c r="B22" s="110">
        <v>156</v>
      </c>
      <c r="C22" s="111" t="s">
        <v>170</v>
      </c>
      <c r="D22" s="132">
        <v>0</v>
      </c>
      <c r="E22" s="132">
        <v>0</v>
      </c>
      <c r="F22" s="132">
        <v>0</v>
      </c>
      <c r="G22" s="132">
        <v>0</v>
      </c>
      <c r="H22" s="132">
        <v>386511.55691052967</v>
      </c>
      <c r="I22" s="132">
        <v>0</v>
      </c>
      <c r="J22" s="132">
        <v>0</v>
      </c>
      <c r="K22" s="31">
        <f t="shared" si="0"/>
        <v>386511.55691052967</v>
      </c>
      <c r="L22" s="92"/>
      <c r="M22" s="92"/>
      <c r="N22" s="92"/>
      <c r="O22" s="92"/>
      <c r="P22" s="92"/>
    </row>
    <row r="23" spans="1:16" x14ac:dyDescent="0.2">
      <c r="A23" s="92"/>
      <c r="B23" s="92"/>
      <c r="C23" s="79" t="s">
        <v>46</v>
      </c>
      <c r="D23" s="124">
        <f t="shared" ref="D23:J23" si="1">SUM(D8:D22)</f>
        <v>3588095</v>
      </c>
      <c r="E23" s="97">
        <f t="shared" si="1"/>
        <v>4867140.8601155216</v>
      </c>
      <c r="F23" s="97">
        <f t="shared" si="1"/>
        <v>3981906.2502499036</v>
      </c>
      <c r="G23" s="97">
        <f t="shared" si="1"/>
        <v>3967536.8081150912</v>
      </c>
      <c r="H23" s="97">
        <f t="shared" si="1"/>
        <v>2836741.0216531288</v>
      </c>
      <c r="I23" s="97">
        <f t="shared" si="1"/>
        <v>2507707.2332818545</v>
      </c>
      <c r="J23" s="97">
        <f t="shared" si="1"/>
        <v>2507707.233281855</v>
      </c>
      <c r="K23" s="97">
        <f>SUM(F23:J23)</f>
        <v>15801598.546581833</v>
      </c>
      <c r="L23" s="92"/>
      <c r="M23" s="92"/>
      <c r="N23" s="92"/>
      <c r="O23" s="92"/>
      <c r="P23" s="92"/>
    </row>
    <row r="24" spans="1:16" x14ac:dyDescent="0.2">
      <c r="A24" s="92"/>
      <c r="B24" s="10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</row>
    <row r="25" spans="1:16" x14ac:dyDescent="0.2">
      <c r="A25" s="92"/>
      <c r="B25" s="10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</row>
    <row r="26" spans="1:16" ht="15.75" x14ac:dyDescent="0.25">
      <c r="A26" s="47"/>
      <c r="B26" s="47" t="s">
        <v>154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92"/>
      <c r="N26" s="92"/>
      <c r="O26" s="92"/>
      <c r="P26" s="92"/>
    </row>
    <row r="27" spans="1:16" hidden="1" x14ac:dyDescent="0.2">
      <c r="A27" s="92"/>
      <c r="B27" s="10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</row>
    <row r="28" spans="1:16" hidden="1" x14ac:dyDescent="0.2">
      <c r="A28" s="92"/>
      <c r="B28" s="10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</row>
    <row r="29" spans="1:16" hidden="1" x14ac:dyDescent="0.2">
      <c r="A29" s="92"/>
      <c r="B29" s="10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</row>
    <row r="30" spans="1:16" hidden="1" x14ac:dyDescent="0.2">
      <c r="A30" s="92"/>
      <c r="B30" s="10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</row>
    <row r="31" spans="1:16" hidden="1" x14ac:dyDescent="0.2">
      <c r="A31" s="92"/>
      <c r="B31" s="10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</row>
    <row r="32" spans="1:16" hidden="1" x14ac:dyDescent="0.2">
      <c r="A32" s="92"/>
      <c r="B32" s="10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</row>
    <row r="33" spans="1:16" hidden="1" x14ac:dyDescent="0.2">
      <c r="A33" s="92"/>
      <c r="B33" s="10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</row>
    <row r="34" spans="1:16" hidden="1" x14ac:dyDescent="0.2">
      <c r="A34" s="92"/>
      <c r="B34" s="10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</row>
    <row r="35" spans="1:16" hidden="1" x14ac:dyDescent="0.2">
      <c r="A35" s="92"/>
      <c r="B35" s="10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</row>
    <row r="36" spans="1:16" hidden="1" x14ac:dyDescent="0.2">
      <c r="A36" s="92"/>
      <c r="B36" s="10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</row>
    <row r="37" spans="1:16" hidden="1" x14ac:dyDescent="0.2">
      <c r="A37" s="92"/>
      <c r="B37" s="10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</row>
    <row r="38" spans="1:16" hidden="1" x14ac:dyDescent="0.2">
      <c r="A38" s="92"/>
      <c r="B38" s="10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</row>
    <row r="39" spans="1:16" hidden="1" x14ac:dyDescent="0.2">
      <c r="A39" s="92"/>
      <c r="B39" s="10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</row>
    <row r="40" spans="1:16" hidden="1" x14ac:dyDescent="0.2">
      <c r="A40" s="92"/>
      <c r="B40" s="10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</row>
    <row r="41" spans="1:16" hidden="1" x14ac:dyDescent="0.2">
      <c r="A41" s="92"/>
      <c r="B41" s="10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</row>
    <row r="42" spans="1:16" hidden="1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</row>
    <row r="43" spans="1:16" ht="15.75" hidden="1" x14ac:dyDescent="0.25">
      <c r="M43" s="47"/>
      <c r="N43" s="47"/>
      <c r="O43" s="47"/>
      <c r="P43" s="47"/>
    </row>
    <row r="44" spans="1:16" hidden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</row>
    <row r="45" spans="1:16" hidden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</row>
    <row r="46" spans="1:16" hidden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spans="1:16" hidden="1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spans="1:16" hidden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</row>
    <row r="49" spans="1:16" hidden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</row>
    <row r="50" spans="1:16" hidden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</row>
    <row r="51" spans="1:16" hidden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</row>
    <row r="52" spans="1:16" hidden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</row>
    <row r="53" spans="1:16" hidden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</row>
    <row r="54" spans="1:16" hidden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</row>
    <row r="55" spans="1:16" hidden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</row>
    <row r="56" spans="1:16" hidden="1" x14ac:dyDescent="0.2">
      <c r="A56" s="90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</row>
    <row r="57" spans="1:16" hidden="1" x14ac:dyDescent="0.2"/>
    <row r="58" spans="1:16" hidden="1" x14ac:dyDescent="0.2"/>
    <row r="59" spans="1:16" hidden="1" x14ac:dyDescent="0.2"/>
    <row r="60" spans="1:16" hidden="1" x14ac:dyDescent="0.2"/>
    <row r="61" spans="1:16" hidden="1" x14ac:dyDescent="0.2"/>
    <row r="62" spans="1:16" hidden="1" x14ac:dyDescent="0.2"/>
    <row r="63" spans="1:16" hidden="1" x14ac:dyDescent="0.2"/>
    <row r="64" spans="1:1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</sheetData>
  <mergeCells count="1">
    <mergeCell ref="D6:K6"/>
  </mergeCells>
  <hyperlinks>
    <hyperlink ref="K1" location="Menu!A1" display="Menu" xr:uid="{00000000-0004-0000-0500-000000000000}"/>
  </hyperlinks>
  <pageMargins left="0.7" right="0.7" top="0.75" bottom="0.75" header="0.3" footer="0.3"/>
  <pageSetup paperSize="9" orientation="portrait" r:id="rId1"/>
  <ignoredErrors>
    <ignoredError sqref="K8:K22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V91"/>
  <sheetViews>
    <sheetView zoomScale="85" zoomScaleNormal="85" workbookViewId="0">
      <selection activeCell="F9" sqref="F9"/>
    </sheetView>
  </sheetViews>
  <sheetFormatPr defaultColWidth="0" defaultRowHeight="12.75" zeroHeight="1" x14ac:dyDescent="0.2"/>
  <cols>
    <col min="1" max="1" width="3.625" style="61" customWidth="1"/>
    <col min="2" max="2" width="28.125" style="61" customWidth="1"/>
    <col min="3" max="3" width="26.75" style="61" bestFit="1" customWidth="1"/>
    <col min="4" max="5" width="9.875" style="75" bestFit="1" customWidth="1"/>
    <col min="6" max="11" width="9.875" style="61" bestFit="1" customWidth="1"/>
    <col min="12" max="12" width="3.625" style="61" customWidth="1"/>
    <col min="13" max="16" width="9.125" style="61" hidden="1" customWidth="1"/>
    <col min="17" max="17" width="9.625" style="61" hidden="1" customWidth="1"/>
    <col min="18" max="16384" width="9" style="61" hidden="1"/>
  </cols>
  <sheetData>
    <row r="1" spans="1:22" ht="18" x14ac:dyDescent="0.25">
      <c r="A1" s="45" t="s">
        <v>251</v>
      </c>
      <c r="B1" s="59"/>
      <c r="C1" s="59"/>
      <c r="D1" s="59"/>
      <c r="E1" s="59"/>
      <c r="F1" s="59"/>
      <c r="G1" s="59"/>
      <c r="H1" s="59"/>
      <c r="I1" s="59"/>
      <c r="J1" s="59"/>
      <c r="K1" s="60" t="s">
        <v>41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15.75" x14ac:dyDescent="0.25">
      <c r="A2" s="62" t="str">
        <f ca="1">RIGHT(CELL("filename", $A$1), LEN(CELL("filename", $A$1)) - SEARCH("]", CELL("filename", $A$1)))</f>
        <v>Historical Expenditure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2">
      <c r="A3" s="63"/>
      <c r="B3" s="63"/>
      <c r="C3" s="63"/>
      <c r="D3" s="100"/>
      <c r="E3" s="100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</row>
    <row r="4" spans="1:22" x14ac:dyDescent="0.2">
      <c r="A4" s="63"/>
      <c r="B4" s="68" t="s">
        <v>138</v>
      </c>
      <c r="C4" s="64"/>
      <c r="D4" s="101"/>
      <c r="E4" s="101"/>
      <c r="F4" s="64"/>
      <c r="G4" s="64"/>
      <c r="H4" s="64"/>
      <c r="I4" s="64"/>
      <c r="J4" s="64"/>
      <c r="K4" s="65"/>
      <c r="L4" s="65"/>
      <c r="M4" s="65"/>
      <c r="N4" s="65"/>
      <c r="O4" s="65"/>
      <c r="P4" s="65"/>
      <c r="Q4" s="65"/>
      <c r="R4" s="64"/>
      <c r="S4" s="64"/>
    </row>
    <row r="5" spans="1:22" x14ac:dyDescent="0.2">
      <c r="A5" s="63"/>
      <c r="B5" s="70"/>
      <c r="C5" s="63"/>
      <c r="D5" s="100"/>
      <c r="E5" s="100"/>
      <c r="F5" s="63"/>
      <c r="G5" s="63"/>
      <c r="H5" s="63"/>
      <c r="I5" s="63"/>
      <c r="J5" s="63"/>
      <c r="K5" s="65"/>
      <c r="L5" s="65"/>
      <c r="M5" s="65"/>
      <c r="N5" s="65"/>
      <c r="O5" s="65"/>
      <c r="P5" s="65"/>
      <c r="Q5" s="65"/>
      <c r="R5" s="64"/>
      <c r="S5" s="64"/>
    </row>
    <row r="6" spans="1:22" x14ac:dyDescent="0.2">
      <c r="A6" s="63"/>
      <c r="B6" s="63"/>
      <c r="C6" s="63"/>
      <c r="D6" s="100"/>
      <c r="E6" s="100"/>
      <c r="F6" s="63"/>
      <c r="G6" s="63"/>
      <c r="H6" s="63"/>
      <c r="I6" s="63"/>
      <c r="J6" s="63"/>
      <c r="K6" s="65"/>
      <c r="L6" s="65"/>
      <c r="M6" s="65"/>
      <c r="N6" s="65"/>
      <c r="O6" s="65"/>
      <c r="P6" s="65"/>
      <c r="Q6" s="65"/>
      <c r="R6" s="64"/>
      <c r="S6" s="64"/>
    </row>
    <row r="7" spans="1:22" x14ac:dyDescent="0.2">
      <c r="A7" s="63"/>
      <c r="B7" s="77"/>
      <c r="C7" s="77"/>
      <c r="D7" s="160"/>
      <c r="E7" s="160"/>
      <c r="F7" s="160"/>
      <c r="G7" s="160"/>
      <c r="H7" s="160"/>
      <c r="I7" s="160"/>
      <c r="J7" s="160"/>
      <c r="K7" s="160"/>
      <c r="L7" s="65"/>
      <c r="M7" s="65"/>
      <c r="N7" s="65"/>
      <c r="O7" s="65"/>
      <c r="P7" s="65"/>
      <c r="Q7" s="65"/>
      <c r="R7" s="64"/>
      <c r="S7" s="64"/>
    </row>
    <row r="8" spans="1:22" x14ac:dyDescent="0.2">
      <c r="A8" s="63"/>
      <c r="B8" s="81" t="s">
        <v>139</v>
      </c>
      <c r="C8" s="71" t="s">
        <v>140</v>
      </c>
      <c r="D8" s="91" t="s">
        <v>197</v>
      </c>
      <c r="E8" s="91" t="s">
        <v>198</v>
      </c>
      <c r="F8" s="91" t="s">
        <v>199</v>
      </c>
      <c r="G8" s="91" t="s">
        <v>200</v>
      </c>
      <c r="H8" s="91" t="s">
        <v>201</v>
      </c>
      <c r="I8" s="91" t="s">
        <v>202</v>
      </c>
      <c r="J8" s="91" t="s">
        <v>203</v>
      </c>
      <c r="K8" s="91" t="s">
        <v>196</v>
      </c>
      <c r="L8" s="65"/>
      <c r="M8" s="65"/>
      <c r="N8" s="65"/>
      <c r="O8" s="65"/>
      <c r="P8" s="65"/>
      <c r="Q8" s="65"/>
      <c r="R8" s="64"/>
      <c r="S8" s="64"/>
    </row>
    <row r="9" spans="1:22" x14ac:dyDescent="0.2">
      <c r="A9" s="63"/>
      <c r="B9" s="163" t="s">
        <v>141</v>
      </c>
      <c r="C9" s="82" t="s">
        <v>142</v>
      </c>
      <c r="D9" s="83">
        <v>1422500</v>
      </c>
      <c r="E9" s="83">
        <v>2227500</v>
      </c>
      <c r="F9" s="83">
        <v>3002950</v>
      </c>
      <c r="G9" s="84">
        <v>2416900.25</v>
      </c>
      <c r="H9" s="84">
        <v>2320536.25</v>
      </c>
      <c r="I9" s="84">
        <v>2661056.9799999995</v>
      </c>
      <c r="J9" s="84">
        <v>2596327.1499999994</v>
      </c>
      <c r="K9" s="84">
        <v>2879320.59</v>
      </c>
      <c r="L9" s="65"/>
      <c r="M9" s="65"/>
      <c r="N9" s="65"/>
      <c r="O9" s="65"/>
      <c r="P9" s="65"/>
      <c r="Q9" s="65"/>
      <c r="R9" s="64"/>
      <c r="S9" s="64"/>
    </row>
    <row r="10" spans="1:22" x14ac:dyDescent="0.2">
      <c r="A10" s="63"/>
      <c r="B10" s="164"/>
      <c r="C10" s="82" t="s">
        <v>143</v>
      </c>
      <c r="D10" s="83"/>
      <c r="E10" s="83"/>
      <c r="F10" s="83"/>
      <c r="G10" s="84"/>
      <c r="H10" s="84"/>
      <c r="I10" s="84"/>
      <c r="J10" s="84"/>
      <c r="K10" s="84"/>
      <c r="L10" s="80"/>
      <c r="M10" s="63"/>
      <c r="N10" s="63"/>
      <c r="O10" s="63"/>
      <c r="P10" s="63"/>
      <c r="Q10" s="64"/>
      <c r="R10" s="64"/>
      <c r="S10" s="64"/>
    </row>
    <row r="11" spans="1:22" x14ac:dyDescent="0.2">
      <c r="A11" s="63"/>
      <c r="B11" s="85" t="s">
        <v>144</v>
      </c>
      <c r="C11" s="82" t="s">
        <v>145</v>
      </c>
      <c r="D11" s="83"/>
      <c r="E11" s="83"/>
      <c r="F11" s="83"/>
      <c r="G11" s="84"/>
      <c r="H11" s="84"/>
      <c r="I11" s="84"/>
      <c r="J11" s="84"/>
      <c r="K11" s="84"/>
      <c r="L11" s="80"/>
      <c r="M11" s="64"/>
      <c r="N11" s="64"/>
      <c r="O11" s="64"/>
      <c r="P11" s="64"/>
      <c r="Q11" s="64"/>
      <c r="R11" s="64"/>
      <c r="S11" s="64"/>
    </row>
    <row r="12" spans="1:22" x14ac:dyDescent="0.2">
      <c r="A12" s="63"/>
      <c r="B12" s="85"/>
      <c r="C12" s="82" t="s">
        <v>146</v>
      </c>
      <c r="D12" s="83"/>
      <c r="E12" s="83"/>
      <c r="F12" s="83"/>
      <c r="G12" s="84"/>
      <c r="H12" s="84"/>
      <c r="I12" s="84"/>
      <c r="J12" s="84"/>
      <c r="K12" s="84"/>
      <c r="L12" s="80"/>
      <c r="M12" s="64"/>
      <c r="N12" s="64"/>
      <c r="O12" s="64"/>
      <c r="P12" s="64"/>
      <c r="Q12" s="64"/>
      <c r="R12" s="64"/>
      <c r="S12" s="64"/>
    </row>
    <row r="13" spans="1:22" x14ac:dyDescent="0.2">
      <c r="A13" s="64"/>
      <c r="B13" s="85"/>
      <c r="C13" s="82" t="s">
        <v>147</v>
      </c>
      <c r="D13" s="83"/>
      <c r="E13" s="83"/>
      <c r="F13" s="83"/>
      <c r="G13" s="84"/>
      <c r="H13" s="84"/>
      <c r="I13" s="84"/>
      <c r="J13" s="84"/>
      <c r="K13" s="84"/>
      <c r="L13" s="80"/>
      <c r="M13" s="64"/>
      <c r="N13" s="64"/>
      <c r="O13" s="64"/>
      <c r="P13" s="64"/>
      <c r="Q13" s="64"/>
      <c r="R13" s="64"/>
      <c r="S13" s="64"/>
    </row>
    <row r="14" spans="1:22" x14ac:dyDescent="0.2">
      <c r="A14" s="64"/>
      <c r="B14" s="85"/>
      <c r="C14" s="82" t="s">
        <v>148</v>
      </c>
      <c r="D14" s="83"/>
      <c r="E14" s="83"/>
      <c r="F14" s="83"/>
      <c r="G14" s="84"/>
      <c r="H14" s="84"/>
      <c r="I14" s="84"/>
      <c r="J14" s="84"/>
      <c r="K14" s="84"/>
      <c r="L14" s="80"/>
      <c r="M14" s="64"/>
      <c r="N14" s="64"/>
      <c r="O14" s="64"/>
      <c r="P14" s="64"/>
      <c r="Q14" s="64"/>
      <c r="R14" s="64"/>
      <c r="S14" s="64"/>
    </row>
    <row r="15" spans="1:22" x14ac:dyDescent="0.2">
      <c r="A15" s="64"/>
      <c r="B15" s="85"/>
      <c r="C15" s="82" t="s">
        <v>149</v>
      </c>
      <c r="D15" s="83"/>
      <c r="E15" s="83"/>
      <c r="F15" s="83"/>
      <c r="G15" s="84"/>
      <c r="H15" s="84"/>
      <c r="I15" s="84"/>
      <c r="J15" s="84"/>
      <c r="K15" s="84"/>
      <c r="L15" s="80"/>
      <c r="M15" s="64"/>
      <c r="N15" s="64"/>
      <c r="O15" s="64"/>
      <c r="P15" s="64"/>
      <c r="Q15" s="64"/>
      <c r="R15" s="64"/>
      <c r="S15" s="64"/>
    </row>
    <row r="16" spans="1:22" x14ac:dyDescent="0.2">
      <c r="A16" s="64"/>
      <c r="B16" s="86"/>
      <c r="C16" s="82" t="s">
        <v>150</v>
      </c>
      <c r="D16" s="83"/>
      <c r="E16" s="83"/>
      <c r="F16" s="83"/>
      <c r="G16" s="84"/>
      <c r="H16" s="84"/>
      <c r="I16" s="84"/>
      <c r="J16" s="84"/>
      <c r="K16" s="84"/>
      <c r="L16" s="80"/>
      <c r="M16" s="64"/>
      <c r="N16" s="64"/>
      <c r="O16" s="64"/>
      <c r="P16" s="64"/>
      <c r="Q16" s="64"/>
      <c r="R16" s="64"/>
      <c r="S16" s="64"/>
    </row>
    <row r="17" spans="1:19" x14ac:dyDescent="0.2">
      <c r="A17" s="69"/>
      <c r="B17" s="77"/>
      <c r="C17" s="79" t="s">
        <v>46</v>
      </c>
      <c r="D17" s="97">
        <f t="shared" ref="D17:E17" si="0">SUM(D9:D16)</f>
        <v>1422500</v>
      </c>
      <c r="E17" s="97">
        <f t="shared" si="0"/>
        <v>2227500</v>
      </c>
      <c r="F17" s="73">
        <f>SUM(F9:F16)</f>
        <v>3002950</v>
      </c>
      <c r="G17" s="73">
        <f t="shared" ref="G17:J17" si="1">SUM(G9:G16)</f>
        <v>2416900.25</v>
      </c>
      <c r="H17" s="73">
        <f t="shared" si="1"/>
        <v>2320536.25</v>
      </c>
      <c r="I17" s="73">
        <f t="shared" si="1"/>
        <v>2661056.9799999995</v>
      </c>
      <c r="J17" s="73">
        <f t="shared" si="1"/>
        <v>2596327.1499999994</v>
      </c>
      <c r="K17" s="97">
        <f t="shared" ref="K17" si="2">SUM(K9:K16)</f>
        <v>2879320.59</v>
      </c>
      <c r="L17" s="69"/>
      <c r="M17" s="69"/>
      <c r="N17" s="69"/>
      <c r="O17" s="69"/>
      <c r="P17" s="69"/>
      <c r="Q17" s="64"/>
      <c r="R17" s="64"/>
      <c r="S17" s="64"/>
    </row>
    <row r="18" spans="1:19" x14ac:dyDescent="0.2">
      <c r="A18" s="69"/>
      <c r="B18" s="69"/>
      <c r="C18" s="69"/>
      <c r="D18" s="101"/>
      <c r="E18" s="101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4"/>
      <c r="R18" s="64"/>
      <c r="S18" s="64"/>
    </row>
    <row r="19" spans="1:19" x14ac:dyDescent="0.2">
      <c r="A19" s="69"/>
      <c r="B19" s="69"/>
      <c r="C19" s="69"/>
      <c r="D19" s="101"/>
      <c r="E19" s="101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</row>
    <row r="20" spans="1:19" ht="15.75" x14ac:dyDescent="0.25">
      <c r="A20" s="47"/>
      <c r="B20" s="47" t="s">
        <v>154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69"/>
      <c r="O20" s="69"/>
      <c r="P20" s="69"/>
    </row>
    <row r="21" spans="1:19" x14ac:dyDescent="0.2">
      <c r="A21" s="69"/>
      <c r="B21" s="69"/>
      <c r="C21" s="69"/>
      <c r="D21" s="101"/>
      <c r="E21" s="101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</row>
    <row r="22" spans="1:19" hidden="1" x14ac:dyDescent="0.2">
      <c r="A22" s="69"/>
      <c r="B22" s="69"/>
      <c r="C22" s="69"/>
      <c r="D22" s="101"/>
      <c r="E22" s="101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</row>
    <row r="23" spans="1:19" hidden="1" x14ac:dyDescent="0.2">
      <c r="A23" s="69"/>
      <c r="B23" s="69"/>
      <c r="C23" s="69"/>
      <c r="D23" s="101"/>
      <c r="E23" s="101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9" hidden="1" x14ac:dyDescent="0.2">
      <c r="A24" s="69"/>
      <c r="B24" s="69"/>
      <c r="C24" s="69"/>
      <c r="D24" s="101"/>
      <c r="E24" s="101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9" hidden="1" x14ac:dyDescent="0.2">
      <c r="A25" s="69"/>
      <c r="B25" s="69"/>
      <c r="C25" s="69"/>
      <c r="D25" s="101"/>
      <c r="E25" s="101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</row>
    <row r="26" spans="1:19" hidden="1" x14ac:dyDescent="0.2">
      <c r="A26" s="69"/>
      <c r="B26" s="69"/>
      <c r="C26" s="69"/>
      <c r="D26" s="101"/>
      <c r="E26" s="101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</row>
    <row r="27" spans="1:19" hidden="1" x14ac:dyDescent="0.2">
      <c r="A27" s="69"/>
      <c r="B27" s="69"/>
      <c r="C27" s="69"/>
      <c r="D27" s="101"/>
      <c r="E27" s="101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</row>
    <row r="28" spans="1:19" hidden="1" x14ac:dyDescent="0.2">
      <c r="A28" s="69"/>
      <c r="B28" s="69"/>
      <c r="C28" s="69"/>
      <c r="D28" s="101"/>
      <c r="E28" s="101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</row>
    <row r="29" spans="1:19" hidden="1" x14ac:dyDescent="0.2">
      <c r="A29" s="69"/>
      <c r="B29" s="69"/>
      <c r="C29" s="69"/>
      <c r="D29" s="101"/>
      <c r="E29" s="101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</row>
    <row r="30" spans="1:19" hidden="1" x14ac:dyDescent="0.2">
      <c r="A30" s="69"/>
      <c r="B30" s="69"/>
      <c r="C30" s="69"/>
      <c r="D30" s="101"/>
      <c r="E30" s="101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</row>
    <row r="31" spans="1:19" hidden="1" x14ac:dyDescent="0.2">
      <c r="A31" s="69"/>
      <c r="B31" s="69"/>
      <c r="C31" s="69"/>
      <c r="D31" s="101"/>
      <c r="E31" s="101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</row>
    <row r="32" spans="1:19" hidden="1" x14ac:dyDescent="0.2">
      <c r="A32" s="69"/>
      <c r="B32" s="69"/>
      <c r="C32" s="69"/>
      <c r="D32" s="101"/>
      <c r="E32" s="101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</row>
    <row r="33" spans="1:16" hidden="1" x14ac:dyDescent="0.2">
      <c r="A33" s="69"/>
      <c r="B33" s="69"/>
      <c r="C33" s="69"/>
      <c r="D33" s="101"/>
      <c r="E33" s="101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16" hidden="1" x14ac:dyDescent="0.2">
      <c r="A34" s="69"/>
      <c r="B34" s="69"/>
      <c r="C34" s="69"/>
      <c r="D34" s="101"/>
      <c r="E34" s="101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hidden="1" x14ac:dyDescent="0.2">
      <c r="A35" s="69"/>
      <c r="B35" s="69"/>
      <c r="C35" s="69"/>
      <c r="D35" s="101"/>
      <c r="E35" s="101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</row>
    <row r="36" spans="1:16" hidden="1" x14ac:dyDescent="0.2">
      <c r="A36" s="69"/>
      <c r="B36" s="69"/>
      <c r="C36" s="69"/>
      <c r="D36" s="101"/>
      <c r="E36" s="101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</row>
    <row r="37" spans="1:16" hidden="1" x14ac:dyDescent="0.2">
      <c r="A37" s="69"/>
      <c r="B37" s="69"/>
      <c r="C37" s="69"/>
      <c r="D37" s="101"/>
      <c r="E37" s="101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</row>
    <row r="38" spans="1:16" hidden="1" x14ac:dyDescent="0.2">
      <c r="A38" s="69"/>
      <c r="B38" s="69"/>
      <c r="C38" s="69"/>
      <c r="D38" s="101"/>
      <c r="E38" s="101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</row>
    <row r="39" spans="1:16" hidden="1" x14ac:dyDescent="0.2">
      <c r="A39" s="69"/>
      <c r="B39" s="69"/>
      <c r="C39" s="69"/>
      <c r="D39" s="101"/>
      <c r="E39" s="101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</row>
    <row r="40" spans="1:16" hidden="1" x14ac:dyDescent="0.2">
      <c r="A40" s="69"/>
      <c r="B40" s="69"/>
      <c r="C40" s="69"/>
      <c r="D40" s="101"/>
      <c r="E40" s="101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</row>
    <row r="41" spans="1:16" hidden="1" x14ac:dyDescent="0.2">
      <c r="A41" s="69"/>
      <c r="B41" s="69"/>
      <c r="C41" s="69"/>
      <c r="D41" s="101"/>
      <c r="E41" s="101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</row>
    <row r="42" spans="1:16" hidden="1" x14ac:dyDescent="0.2">
      <c r="A42" s="69"/>
      <c r="B42" s="69"/>
      <c r="C42" s="69"/>
      <c r="D42" s="101"/>
      <c r="E42" s="101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</row>
    <row r="43" spans="1:16" hidden="1" x14ac:dyDescent="0.2">
      <c r="A43" s="69"/>
      <c r="B43" s="69"/>
      <c r="C43" s="69"/>
      <c r="D43" s="101"/>
      <c r="E43" s="101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idden="1" x14ac:dyDescent="0.2">
      <c r="A44" s="69"/>
      <c r="B44" s="69"/>
      <c r="C44" s="69"/>
      <c r="D44" s="101"/>
      <c r="E44" s="101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</row>
    <row r="45" spans="1:16" hidden="1" x14ac:dyDescent="0.2">
      <c r="A45" s="69"/>
      <c r="B45" s="69"/>
      <c r="C45" s="69"/>
      <c r="D45" s="101"/>
      <c r="E45" s="101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1:16" hidden="1" x14ac:dyDescent="0.2">
      <c r="A46" s="69"/>
      <c r="B46" s="69"/>
      <c r="C46" s="69"/>
      <c r="D46" s="101"/>
      <c r="E46" s="101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</row>
    <row r="47" spans="1:16" hidden="1" x14ac:dyDescent="0.2">
      <c r="A47" s="69"/>
      <c r="B47" s="69"/>
      <c r="C47" s="69"/>
      <c r="D47" s="101"/>
      <c r="E47" s="101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</row>
    <row r="48" spans="1:16" hidden="1" x14ac:dyDescent="0.2">
      <c r="A48" s="69"/>
      <c r="B48" s="69"/>
      <c r="C48" s="69"/>
      <c r="D48" s="101"/>
      <c r="E48" s="101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</row>
    <row r="49" spans="1:16" hidden="1" x14ac:dyDescent="0.2">
      <c r="A49" s="69"/>
      <c r="B49" s="69"/>
      <c r="C49" s="69"/>
      <c r="D49" s="101"/>
      <c r="E49" s="101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</row>
    <row r="50" spans="1:16" hidden="1" x14ac:dyDescent="0.2">
      <c r="A50" s="69"/>
      <c r="B50" s="69"/>
      <c r="C50" s="69"/>
      <c r="D50" s="101"/>
      <c r="E50" s="101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</row>
    <row r="51" spans="1:16" hidden="1" x14ac:dyDescent="0.2">
      <c r="A51" s="69"/>
      <c r="B51" s="69"/>
      <c r="C51" s="69"/>
      <c r="D51" s="101"/>
      <c r="E51" s="101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</row>
    <row r="52" spans="1:16" hidden="1" x14ac:dyDescent="0.2">
      <c r="A52" s="69"/>
      <c r="B52" s="69"/>
      <c r="C52" s="69"/>
      <c r="D52" s="101"/>
      <c r="E52" s="101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</row>
    <row r="53" spans="1:16" hidden="1" x14ac:dyDescent="0.2">
      <c r="A53" s="69"/>
      <c r="B53" s="69"/>
      <c r="C53" s="69"/>
      <c r="D53" s="101"/>
      <c r="E53" s="101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</row>
    <row r="54" spans="1:16" hidden="1" x14ac:dyDescent="0.2">
      <c r="A54" s="69"/>
      <c r="B54" s="69"/>
      <c r="C54" s="69"/>
      <c r="D54" s="101"/>
      <c r="E54" s="101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</row>
    <row r="55" spans="1:16" hidden="1" x14ac:dyDescent="0.2">
      <c r="A55" s="69"/>
      <c r="B55" s="69"/>
      <c r="C55" s="69"/>
      <c r="D55" s="101"/>
      <c r="E55" s="101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</row>
    <row r="56" spans="1:16" hidden="1" x14ac:dyDescent="0.2">
      <c r="A56" s="69"/>
      <c r="B56" s="69"/>
      <c r="C56" s="69"/>
      <c r="D56" s="101"/>
      <c r="E56" s="101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</row>
    <row r="57" spans="1:16" hidden="1" x14ac:dyDescent="0.2">
      <c r="A57" s="69"/>
      <c r="B57" s="69"/>
      <c r="C57" s="69"/>
      <c r="D57" s="101"/>
      <c r="E57" s="101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</row>
    <row r="58" spans="1:16" hidden="1" x14ac:dyDescent="0.2">
      <c r="A58" s="69"/>
      <c r="B58" s="69"/>
      <c r="C58" s="69"/>
      <c r="D58" s="101"/>
      <c r="E58" s="101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</row>
    <row r="59" spans="1:16" hidden="1" x14ac:dyDescent="0.2">
      <c r="A59" s="69"/>
      <c r="B59" s="69"/>
      <c r="C59" s="69"/>
      <c r="D59" s="101"/>
      <c r="E59" s="101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</row>
    <row r="60" spans="1:16" hidden="1" x14ac:dyDescent="0.2">
      <c r="A60" s="69"/>
      <c r="B60" s="69"/>
      <c r="C60" s="69"/>
      <c r="D60" s="101"/>
      <c r="E60" s="101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</row>
    <row r="61" spans="1:16" hidden="1" x14ac:dyDescent="0.2">
      <c r="A61" s="69"/>
      <c r="B61" s="69"/>
      <c r="C61" s="69"/>
      <c r="D61" s="101"/>
      <c r="E61" s="101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</row>
    <row r="62" spans="1:16" hidden="1" x14ac:dyDescent="0.2">
      <c r="A62" s="69"/>
      <c r="B62" s="69"/>
      <c r="C62" s="69"/>
      <c r="D62" s="101"/>
      <c r="E62" s="101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</row>
    <row r="63" spans="1:16" hidden="1" x14ac:dyDescent="0.2">
      <c r="A63" s="69"/>
      <c r="B63" s="69"/>
      <c r="C63" s="69"/>
      <c r="D63" s="101"/>
      <c r="E63" s="101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idden="1" x14ac:dyDescent="0.2">
      <c r="A64" s="69"/>
      <c r="B64" s="69"/>
      <c r="C64" s="69"/>
      <c r="D64" s="101"/>
      <c r="E64" s="101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</row>
    <row r="65" spans="1:16" hidden="1" x14ac:dyDescent="0.2">
      <c r="A65" s="69"/>
      <c r="B65" s="69"/>
      <c r="C65" s="69"/>
      <c r="D65" s="101"/>
      <c r="E65" s="101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</row>
    <row r="66" spans="1:16" hidden="1" x14ac:dyDescent="0.2">
      <c r="A66" s="69"/>
      <c r="B66" s="69"/>
      <c r="C66" s="69"/>
      <c r="D66" s="101"/>
      <c r="E66" s="101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</row>
    <row r="67" spans="1:16" hidden="1" x14ac:dyDescent="0.2">
      <c r="A67" s="69"/>
      <c r="B67" s="69"/>
      <c r="C67" s="69"/>
      <c r="D67" s="101"/>
      <c r="E67" s="101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</row>
    <row r="68" spans="1:16" hidden="1" x14ac:dyDescent="0.2">
      <c r="A68" s="69"/>
      <c r="B68" s="69"/>
      <c r="C68" s="69"/>
      <c r="D68" s="101"/>
      <c r="E68" s="101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</row>
    <row r="69" spans="1:16" hidden="1" x14ac:dyDescent="0.2">
      <c r="A69" s="69"/>
      <c r="B69" s="69"/>
      <c r="C69" s="69"/>
      <c r="D69" s="101"/>
      <c r="E69" s="101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</row>
    <row r="70" spans="1:16" hidden="1" x14ac:dyDescent="0.2">
      <c r="A70" s="69"/>
      <c r="B70" s="69"/>
      <c r="C70" s="69"/>
      <c r="D70" s="101"/>
      <c r="E70" s="101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</row>
    <row r="71" spans="1:16" hidden="1" x14ac:dyDescent="0.2">
      <c r="A71" s="69"/>
      <c r="B71" s="69"/>
      <c r="C71" s="69"/>
      <c r="D71" s="101"/>
      <c r="E71" s="101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</row>
    <row r="72" spans="1:16" hidden="1" x14ac:dyDescent="0.2">
      <c r="A72" s="69"/>
      <c r="B72" s="69"/>
      <c r="C72" s="69"/>
      <c r="D72" s="101"/>
      <c r="E72" s="101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</row>
    <row r="73" spans="1:16" hidden="1" x14ac:dyDescent="0.2"/>
    <row r="74" spans="1:16" hidden="1" x14ac:dyDescent="0.2"/>
    <row r="75" spans="1:16" hidden="1" x14ac:dyDescent="0.2"/>
    <row r="76" spans="1:16" hidden="1" x14ac:dyDescent="0.2"/>
    <row r="77" spans="1:16" hidden="1" x14ac:dyDescent="0.2"/>
    <row r="78" spans="1:16" hidden="1" x14ac:dyDescent="0.2"/>
    <row r="79" spans="1:16" hidden="1" x14ac:dyDescent="0.2"/>
    <row r="80" spans="1:16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</sheetData>
  <mergeCells count="2">
    <mergeCell ref="B9:B10"/>
    <mergeCell ref="D7:K7"/>
  </mergeCells>
  <hyperlinks>
    <hyperlink ref="K1" location="Menu!A1" display="Menu" xr:uid="{00000000-0004-0000-0600-000000000000}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theme="8" tint="0.79998168889431442"/>
  </sheetPr>
  <dimension ref="A1:V91"/>
  <sheetViews>
    <sheetView zoomScale="80" zoomScaleNormal="80" workbookViewId="0">
      <selection activeCell="G9" sqref="G9"/>
    </sheetView>
  </sheetViews>
  <sheetFormatPr defaultColWidth="0" defaultRowHeight="12.75" customHeight="1" zeroHeight="1" x14ac:dyDescent="0.2"/>
  <cols>
    <col min="1" max="1" width="3.625" style="75" customWidth="1"/>
    <col min="2" max="2" width="31.125" style="75" customWidth="1"/>
    <col min="3" max="3" width="29.5" style="75" customWidth="1"/>
    <col min="4" max="11" width="9.625" style="75" customWidth="1"/>
    <col min="12" max="12" width="3.625" style="75" customWidth="1"/>
    <col min="13" max="17" width="9.625" style="75" hidden="1" customWidth="1"/>
    <col min="18" max="16384" width="9" style="75" hidden="1"/>
  </cols>
  <sheetData>
    <row r="1" spans="1:22" ht="18" x14ac:dyDescent="0.25">
      <c r="A1" s="45" t="s">
        <v>251</v>
      </c>
      <c r="B1" s="59"/>
      <c r="C1" s="59"/>
      <c r="D1" s="59"/>
      <c r="E1" s="59"/>
      <c r="F1" s="59"/>
      <c r="G1" s="59"/>
      <c r="H1" s="59"/>
      <c r="I1" s="59"/>
      <c r="J1" s="59"/>
      <c r="K1" s="74" t="s">
        <v>41</v>
      </c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ht="15.75" x14ac:dyDescent="0.25">
      <c r="A2" s="62" t="str">
        <f ca="1">RIGHT(CELL("filename", $A$1), LEN(CELL("filename", $A$1)) - SEARCH("]", CELL("filename", $A$1)))</f>
        <v>Historical Volumes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x14ac:dyDescent="0.2">
      <c r="A3" s="76"/>
      <c r="B3" s="76"/>
      <c r="C3" s="76"/>
      <c r="D3" s="100"/>
      <c r="E3" s="100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</row>
    <row r="4" spans="1:22" x14ac:dyDescent="0.2">
      <c r="A4" s="76"/>
      <c r="B4" s="72" t="s">
        <v>151</v>
      </c>
      <c r="C4" s="77"/>
      <c r="D4" s="101"/>
      <c r="E4" s="101"/>
      <c r="F4" s="77"/>
      <c r="G4" s="77"/>
      <c r="H4" s="77"/>
      <c r="I4" s="77"/>
      <c r="J4" s="77"/>
      <c r="K4" s="80"/>
      <c r="L4" s="80"/>
      <c r="M4" s="80"/>
      <c r="N4" s="80"/>
      <c r="O4" s="80"/>
      <c r="P4" s="80"/>
      <c r="Q4" s="80"/>
      <c r="R4" s="77"/>
      <c r="S4" s="77"/>
    </row>
    <row r="5" spans="1:22" x14ac:dyDescent="0.2">
      <c r="A5" s="76"/>
      <c r="B5" s="78"/>
      <c r="C5" s="76"/>
      <c r="D5" s="100"/>
      <c r="E5" s="100"/>
      <c r="F5" s="76"/>
      <c r="G5" s="76"/>
      <c r="H5" s="76"/>
      <c r="I5" s="76"/>
      <c r="J5" s="76"/>
      <c r="K5" s="80"/>
      <c r="L5" s="80"/>
      <c r="M5" s="80"/>
      <c r="N5" s="80"/>
      <c r="O5" s="80"/>
      <c r="P5" s="80"/>
      <c r="Q5" s="80"/>
      <c r="R5" s="77"/>
      <c r="S5" s="77"/>
    </row>
    <row r="6" spans="1:22" x14ac:dyDescent="0.2">
      <c r="A6" s="76"/>
      <c r="B6" s="76"/>
      <c r="C6" s="76"/>
      <c r="D6" s="100"/>
      <c r="E6" s="100"/>
      <c r="F6" s="76"/>
      <c r="G6" s="76"/>
      <c r="H6" s="76"/>
      <c r="I6" s="76"/>
      <c r="J6" s="76"/>
      <c r="K6" s="80"/>
      <c r="L6" s="80"/>
      <c r="M6" s="80"/>
      <c r="N6" s="80"/>
      <c r="O6" s="80"/>
      <c r="P6" s="80"/>
      <c r="Q6" s="80"/>
      <c r="R6" s="77"/>
      <c r="S6" s="77"/>
    </row>
    <row r="7" spans="1:22" x14ac:dyDescent="0.2">
      <c r="A7" s="76"/>
      <c r="B7" s="77"/>
      <c r="C7" s="77"/>
      <c r="D7" s="160"/>
      <c r="E7" s="160"/>
      <c r="F7" s="160"/>
      <c r="G7" s="160"/>
      <c r="H7" s="160"/>
      <c r="I7" s="160"/>
      <c r="J7" s="160"/>
      <c r="K7" s="160"/>
      <c r="L7" s="80"/>
      <c r="M7" s="80"/>
      <c r="N7" s="80"/>
      <c r="O7" s="80"/>
      <c r="P7" s="80"/>
      <c r="Q7" s="80"/>
      <c r="R7" s="77"/>
      <c r="S7" s="77"/>
    </row>
    <row r="8" spans="1:22" x14ac:dyDescent="0.2">
      <c r="A8" s="76"/>
      <c r="B8" s="81" t="s">
        <v>139</v>
      </c>
      <c r="C8" s="71" t="s">
        <v>140</v>
      </c>
      <c r="D8" s="91" t="s">
        <v>197</v>
      </c>
      <c r="E8" s="91" t="s">
        <v>198</v>
      </c>
      <c r="F8" s="91" t="s">
        <v>199</v>
      </c>
      <c r="G8" s="91" t="s">
        <v>200</v>
      </c>
      <c r="H8" s="91" t="s">
        <v>201</v>
      </c>
      <c r="I8" s="91" t="s">
        <v>202</v>
      </c>
      <c r="J8" s="91" t="s">
        <v>203</v>
      </c>
      <c r="K8" s="91" t="s">
        <v>196</v>
      </c>
      <c r="L8" s="80"/>
      <c r="M8" s="80"/>
      <c r="N8" s="80"/>
      <c r="O8" s="80"/>
      <c r="P8" s="80"/>
      <c r="Q8" s="80"/>
      <c r="R8" s="77"/>
      <c r="S8" s="77"/>
    </row>
    <row r="9" spans="1:22" x14ac:dyDescent="0.2">
      <c r="A9" s="76"/>
      <c r="B9" s="163" t="s">
        <v>141</v>
      </c>
      <c r="C9" s="82" t="s">
        <v>142</v>
      </c>
      <c r="D9" s="83">
        <v>101.5</v>
      </c>
      <c r="E9" s="83">
        <v>104</v>
      </c>
      <c r="F9" s="83">
        <v>73</v>
      </c>
      <c r="G9" s="84">
        <v>40.5</v>
      </c>
      <c r="H9" s="84">
        <v>73.5</v>
      </c>
      <c r="I9" s="84">
        <v>72</v>
      </c>
      <c r="J9" s="84">
        <v>15.5</v>
      </c>
      <c r="K9" s="84">
        <v>22</v>
      </c>
      <c r="L9" s="80"/>
      <c r="M9" s="80"/>
      <c r="N9" s="80"/>
      <c r="O9" s="80"/>
      <c r="P9" s="80"/>
      <c r="Q9" s="80"/>
      <c r="R9" s="77"/>
      <c r="S9" s="77"/>
    </row>
    <row r="10" spans="1:22" x14ac:dyDescent="0.2">
      <c r="A10" s="76"/>
      <c r="B10" s="164"/>
      <c r="C10" s="82" t="s">
        <v>143</v>
      </c>
      <c r="D10" s="83"/>
      <c r="E10" s="83"/>
      <c r="F10" s="83"/>
      <c r="G10" s="84"/>
      <c r="H10" s="84"/>
      <c r="I10" s="84"/>
      <c r="J10" s="84"/>
      <c r="K10" s="84"/>
      <c r="L10" s="80"/>
      <c r="M10" s="76"/>
      <c r="N10" s="76"/>
      <c r="O10" s="76"/>
      <c r="P10" s="76"/>
      <c r="Q10" s="77"/>
      <c r="R10" s="77"/>
      <c r="S10" s="77"/>
    </row>
    <row r="11" spans="1:22" x14ac:dyDescent="0.2">
      <c r="A11" s="76"/>
      <c r="B11" s="85" t="s">
        <v>144</v>
      </c>
      <c r="C11" s="82" t="s">
        <v>145</v>
      </c>
      <c r="D11" s="83"/>
      <c r="E11" s="83"/>
      <c r="F11" s="83"/>
      <c r="G11" s="84"/>
      <c r="H11" s="84"/>
      <c r="I11" s="84"/>
      <c r="J11" s="84"/>
      <c r="K11" s="84"/>
      <c r="L11" s="80"/>
      <c r="M11" s="77"/>
      <c r="N11" s="77"/>
      <c r="O11" s="77"/>
      <c r="P11" s="77"/>
      <c r="Q11" s="77"/>
      <c r="R11" s="77"/>
      <c r="S11" s="77"/>
    </row>
    <row r="12" spans="1:22" x14ac:dyDescent="0.2">
      <c r="A12" s="76"/>
      <c r="B12" s="85"/>
      <c r="C12" s="82" t="s">
        <v>146</v>
      </c>
      <c r="D12" s="83"/>
      <c r="E12" s="83"/>
      <c r="F12" s="83"/>
      <c r="G12" s="84"/>
      <c r="H12" s="84"/>
      <c r="I12" s="84"/>
      <c r="J12" s="84"/>
      <c r="K12" s="84"/>
      <c r="L12" s="80"/>
      <c r="M12" s="77"/>
      <c r="N12" s="77"/>
      <c r="O12" s="77"/>
      <c r="P12" s="77"/>
      <c r="Q12" s="77"/>
      <c r="R12" s="77"/>
      <c r="S12" s="77"/>
    </row>
    <row r="13" spans="1:22" x14ac:dyDescent="0.2">
      <c r="A13" s="77"/>
      <c r="B13" s="85"/>
      <c r="C13" s="82" t="s">
        <v>147</v>
      </c>
      <c r="D13" s="83"/>
      <c r="E13" s="83"/>
      <c r="F13" s="83"/>
      <c r="G13" s="84"/>
      <c r="H13" s="84"/>
      <c r="I13" s="84"/>
      <c r="J13" s="84"/>
      <c r="K13" s="84"/>
      <c r="L13" s="80"/>
      <c r="M13" s="77"/>
      <c r="N13" s="77"/>
      <c r="O13" s="77"/>
      <c r="P13" s="77"/>
      <c r="Q13" s="77"/>
      <c r="R13" s="77"/>
      <c r="S13" s="77"/>
    </row>
    <row r="14" spans="1:22" x14ac:dyDescent="0.2">
      <c r="A14" s="77"/>
      <c r="B14" s="85"/>
      <c r="C14" s="82" t="s">
        <v>148</v>
      </c>
      <c r="D14" s="83"/>
      <c r="E14" s="83"/>
      <c r="F14" s="83"/>
      <c r="G14" s="84"/>
      <c r="H14" s="84"/>
      <c r="I14" s="84"/>
      <c r="J14" s="84"/>
      <c r="K14" s="84"/>
      <c r="L14" s="80"/>
      <c r="M14" s="77"/>
      <c r="N14" s="77"/>
      <c r="O14" s="77"/>
      <c r="P14" s="77"/>
      <c r="Q14" s="77"/>
      <c r="R14" s="77"/>
      <c r="S14" s="77"/>
    </row>
    <row r="15" spans="1:22" x14ac:dyDescent="0.2">
      <c r="A15" s="77"/>
      <c r="B15" s="85"/>
      <c r="C15" s="82" t="s">
        <v>149</v>
      </c>
      <c r="D15" s="83"/>
      <c r="E15" s="83"/>
      <c r="F15" s="83"/>
      <c r="G15" s="84"/>
      <c r="H15" s="84"/>
      <c r="I15" s="84"/>
      <c r="J15" s="84"/>
      <c r="K15" s="84"/>
      <c r="L15" s="80"/>
      <c r="M15" s="77"/>
      <c r="N15" s="77"/>
      <c r="O15" s="77"/>
      <c r="P15" s="77"/>
      <c r="Q15" s="77"/>
      <c r="R15" s="77"/>
      <c r="S15" s="77"/>
    </row>
    <row r="16" spans="1:22" x14ac:dyDescent="0.2">
      <c r="A16" s="77"/>
      <c r="B16" s="86"/>
      <c r="C16" s="82" t="s">
        <v>150</v>
      </c>
      <c r="D16" s="83"/>
      <c r="E16" s="83"/>
      <c r="F16" s="83"/>
      <c r="G16" s="84"/>
      <c r="H16" s="84"/>
      <c r="I16" s="84"/>
      <c r="J16" s="84"/>
      <c r="K16" s="84"/>
      <c r="L16" s="80"/>
      <c r="M16" s="77"/>
      <c r="N16" s="77"/>
      <c r="O16" s="77"/>
      <c r="P16" s="77"/>
      <c r="Q16" s="77"/>
      <c r="R16" s="77"/>
      <c r="S16" s="77"/>
    </row>
    <row r="17" spans="1:19" x14ac:dyDescent="0.2">
      <c r="A17" s="77"/>
      <c r="B17" s="77"/>
      <c r="C17" s="79" t="s">
        <v>46</v>
      </c>
      <c r="D17" s="97">
        <f t="shared" ref="D17:E17" si="0">SUM(D9:D16)</f>
        <v>101.5</v>
      </c>
      <c r="E17" s="97">
        <f t="shared" si="0"/>
        <v>104</v>
      </c>
      <c r="F17" s="73">
        <f>SUM(F9:F16)</f>
        <v>73</v>
      </c>
      <c r="G17" s="73">
        <f t="shared" ref="G17:J17" si="1">SUM(G9:G16)</f>
        <v>40.5</v>
      </c>
      <c r="H17" s="73">
        <f t="shared" si="1"/>
        <v>73.5</v>
      </c>
      <c r="I17" s="73">
        <f t="shared" si="1"/>
        <v>72</v>
      </c>
      <c r="J17" s="73">
        <f t="shared" si="1"/>
        <v>15.5</v>
      </c>
      <c r="K17" s="97">
        <f t="shared" ref="K17" si="2">SUM(K9:K16)</f>
        <v>22</v>
      </c>
      <c r="L17" s="77"/>
      <c r="M17" s="77"/>
      <c r="N17" s="77"/>
      <c r="O17" s="77"/>
      <c r="P17" s="77"/>
      <c r="Q17" s="77"/>
      <c r="R17" s="77"/>
      <c r="S17" s="77"/>
    </row>
    <row r="18" spans="1:19" x14ac:dyDescent="0.2">
      <c r="A18" s="77"/>
      <c r="B18" s="77"/>
      <c r="C18" s="77"/>
      <c r="D18" s="101"/>
      <c r="E18" s="101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x14ac:dyDescent="0.2">
      <c r="A19" s="77"/>
      <c r="B19" s="77"/>
      <c r="C19" s="77"/>
      <c r="D19" s="101"/>
      <c r="E19" s="101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</row>
    <row r="20" spans="1:19" ht="15.75" x14ac:dyDescent="0.25">
      <c r="A20" s="47"/>
      <c r="B20" s="47" t="s">
        <v>154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77"/>
      <c r="O20" s="77"/>
      <c r="P20" s="77"/>
    </row>
    <row r="21" spans="1:19" x14ac:dyDescent="0.2">
      <c r="A21" s="77"/>
      <c r="B21" s="77"/>
      <c r="C21" s="77"/>
      <c r="D21" s="101"/>
      <c r="E21" s="101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</row>
    <row r="22" spans="1:19" hidden="1" x14ac:dyDescent="0.2">
      <c r="A22" s="77"/>
      <c r="B22" s="77"/>
      <c r="C22" s="77"/>
      <c r="D22" s="101"/>
      <c r="E22" s="101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</row>
    <row r="23" spans="1:19" hidden="1" x14ac:dyDescent="0.2">
      <c r="A23" s="77"/>
      <c r="B23" s="77"/>
      <c r="C23" s="77"/>
      <c r="D23" s="101"/>
      <c r="E23" s="101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</row>
    <row r="24" spans="1:19" hidden="1" x14ac:dyDescent="0.2">
      <c r="A24" s="77"/>
      <c r="B24" s="77"/>
      <c r="C24" s="77"/>
      <c r="D24" s="101"/>
      <c r="E24" s="101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9" hidden="1" x14ac:dyDescent="0.2">
      <c r="A25" s="77"/>
      <c r="B25" s="77"/>
      <c r="C25" s="77"/>
      <c r="D25" s="101"/>
      <c r="E25" s="101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</row>
    <row r="26" spans="1:19" hidden="1" x14ac:dyDescent="0.2">
      <c r="A26" s="77"/>
      <c r="B26" s="77"/>
      <c r="C26" s="77"/>
      <c r="D26" s="101"/>
      <c r="E26" s="101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</row>
    <row r="27" spans="1:19" hidden="1" x14ac:dyDescent="0.2">
      <c r="A27" s="77"/>
      <c r="B27" s="77"/>
      <c r="C27" s="77"/>
      <c r="D27" s="101"/>
      <c r="E27" s="101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</row>
    <row r="28" spans="1:19" hidden="1" x14ac:dyDescent="0.2">
      <c r="A28" s="77"/>
      <c r="B28" s="77"/>
      <c r="C28" s="77"/>
      <c r="D28" s="101"/>
      <c r="E28" s="101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</row>
    <row r="29" spans="1:19" hidden="1" x14ac:dyDescent="0.2">
      <c r="A29" s="77"/>
      <c r="B29" s="77"/>
      <c r="C29" s="77"/>
      <c r="D29" s="101"/>
      <c r="E29" s="101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</row>
    <row r="30" spans="1:19" hidden="1" x14ac:dyDescent="0.2">
      <c r="A30" s="77"/>
      <c r="B30" s="77"/>
      <c r="C30" s="77"/>
      <c r="D30" s="101"/>
      <c r="E30" s="101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</row>
    <row r="31" spans="1:19" hidden="1" x14ac:dyDescent="0.2">
      <c r="A31" s="77"/>
      <c r="B31" s="77"/>
      <c r="C31" s="77"/>
      <c r="D31" s="101"/>
      <c r="E31" s="101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</row>
    <row r="32" spans="1:19" hidden="1" x14ac:dyDescent="0.2">
      <c r="A32" s="77"/>
      <c r="B32" s="77"/>
      <c r="C32" s="77"/>
      <c r="D32" s="101"/>
      <c r="E32" s="101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</row>
    <row r="33" spans="1:16" hidden="1" x14ac:dyDescent="0.2">
      <c r="A33" s="77"/>
      <c r="B33" s="77"/>
      <c r="C33" s="77"/>
      <c r="D33" s="101"/>
      <c r="E33" s="101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</row>
    <row r="34" spans="1:16" hidden="1" x14ac:dyDescent="0.2">
      <c r="A34" s="77"/>
      <c r="B34" s="77"/>
      <c r="C34" s="77"/>
      <c r="D34" s="101"/>
      <c r="E34" s="101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</row>
    <row r="35" spans="1:16" hidden="1" x14ac:dyDescent="0.2">
      <c r="A35" s="77"/>
      <c r="B35" s="77"/>
      <c r="C35" s="77"/>
      <c r="D35" s="101"/>
      <c r="E35" s="101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1:16" hidden="1" x14ac:dyDescent="0.2">
      <c r="A36" s="77"/>
      <c r="B36" s="77"/>
      <c r="C36" s="77"/>
      <c r="D36" s="101"/>
      <c r="E36" s="101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</row>
    <row r="37" spans="1:16" hidden="1" x14ac:dyDescent="0.2">
      <c r="A37" s="77"/>
      <c r="B37" s="77"/>
      <c r="C37" s="77"/>
      <c r="D37" s="101"/>
      <c r="E37" s="101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</row>
    <row r="38" spans="1:16" hidden="1" x14ac:dyDescent="0.2">
      <c r="A38" s="77"/>
      <c r="B38" s="77"/>
      <c r="C38" s="77"/>
      <c r="D38" s="101"/>
      <c r="E38" s="101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</row>
    <row r="39" spans="1:16" hidden="1" x14ac:dyDescent="0.2">
      <c r="A39" s="77"/>
      <c r="B39" s="77"/>
      <c r="C39" s="77"/>
      <c r="D39" s="101"/>
      <c r="E39" s="101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</row>
    <row r="40" spans="1:16" hidden="1" x14ac:dyDescent="0.2">
      <c r="A40" s="77"/>
      <c r="B40" s="77"/>
      <c r="C40" s="77"/>
      <c r="D40" s="101"/>
      <c r="E40" s="101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</row>
    <row r="41" spans="1:16" hidden="1" x14ac:dyDescent="0.2">
      <c r="A41" s="77"/>
      <c r="B41" s="77"/>
      <c r="C41" s="77"/>
      <c r="D41" s="101"/>
      <c r="E41" s="101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</row>
    <row r="42" spans="1:16" hidden="1" x14ac:dyDescent="0.2">
      <c r="A42" s="77"/>
      <c r="B42" s="77"/>
      <c r="C42" s="77"/>
      <c r="D42" s="101"/>
      <c r="E42" s="101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</row>
    <row r="43" spans="1:16" hidden="1" x14ac:dyDescent="0.2">
      <c r="A43" s="77"/>
      <c r="B43" s="77"/>
      <c r="C43" s="77"/>
      <c r="D43" s="101"/>
      <c r="E43" s="101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</row>
    <row r="44" spans="1:16" hidden="1" x14ac:dyDescent="0.2">
      <c r="A44" s="77"/>
      <c r="B44" s="77"/>
      <c r="C44" s="77"/>
      <c r="D44" s="101"/>
      <c r="E44" s="101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</row>
    <row r="45" spans="1:16" hidden="1" x14ac:dyDescent="0.2">
      <c r="A45" s="77"/>
      <c r="B45" s="77"/>
      <c r="C45" s="77"/>
      <c r="D45" s="101"/>
      <c r="E45" s="101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</row>
    <row r="46" spans="1:16" hidden="1" x14ac:dyDescent="0.2">
      <c r="A46" s="77"/>
      <c r="B46" s="77"/>
      <c r="C46" s="77"/>
      <c r="D46" s="101"/>
      <c r="E46" s="101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</row>
    <row r="47" spans="1:16" hidden="1" x14ac:dyDescent="0.2">
      <c r="A47" s="77"/>
      <c r="B47" s="77"/>
      <c r="C47" s="77"/>
      <c r="D47" s="101"/>
      <c r="E47" s="101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</row>
    <row r="48" spans="1:16" hidden="1" x14ac:dyDescent="0.2">
      <c r="A48" s="77"/>
      <c r="B48" s="77"/>
      <c r="C48" s="77"/>
      <c r="D48" s="101"/>
      <c r="E48" s="101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</row>
    <row r="49" spans="1:16" hidden="1" x14ac:dyDescent="0.2">
      <c r="A49" s="77"/>
      <c r="B49" s="77"/>
      <c r="C49" s="77"/>
      <c r="D49" s="101"/>
      <c r="E49" s="101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</row>
    <row r="50" spans="1:16" hidden="1" x14ac:dyDescent="0.2">
      <c r="A50" s="77"/>
      <c r="B50" s="77"/>
      <c r="C50" s="77"/>
      <c r="D50" s="101"/>
      <c r="E50" s="101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</row>
    <row r="51" spans="1:16" hidden="1" x14ac:dyDescent="0.2">
      <c r="A51" s="77"/>
      <c r="B51" s="77"/>
      <c r="C51" s="77"/>
      <c r="D51" s="101"/>
      <c r="E51" s="101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</row>
    <row r="52" spans="1:16" hidden="1" x14ac:dyDescent="0.2">
      <c r="A52" s="77"/>
      <c r="B52" s="77"/>
      <c r="C52" s="77"/>
      <c r="D52" s="101"/>
      <c r="E52" s="101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</row>
    <row r="53" spans="1:16" hidden="1" x14ac:dyDescent="0.2">
      <c r="A53" s="77"/>
      <c r="B53" s="77"/>
      <c r="C53" s="77"/>
      <c r="D53" s="101"/>
      <c r="E53" s="101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</row>
    <row r="54" spans="1:16" hidden="1" x14ac:dyDescent="0.2">
      <c r="A54" s="77"/>
      <c r="B54" s="77"/>
      <c r="C54" s="77"/>
      <c r="D54" s="101"/>
      <c r="E54" s="101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</row>
    <row r="55" spans="1:16" hidden="1" x14ac:dyDescent="0.2">
      <c r="A55" s="77"/>
      <c r="B55" s="77"/>
      <c r="C55" s="77"/>
      <c r="D55" s="101"/>
      <c r="E55" s="101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</row>
    <row r="56" spans="1:16" hidden="1" x14ac:dyDescent="0.2">
      <c r="A56" s="77"/>
      <c r="B56" s="77"/>
      <c r="C56" s="77"/>
      <c r="D56" s="101"/>
      <c r="E56" s="101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</row>
    <row r="57" spans="1:16" hidden="1" x14ac:dyDescent="0.2">
      <c r="A57" s="77"/>
      <c r="B57" s="77"/>
      <c r="C57" s="77"/>
      <c r="D57" s="101"/>
      <c r="E57" s="101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</row>
    <row r="58" spans="1:16" hidden="1" x14ac:dyDescent="0.2">
      <c r="A58" s="77"/>
      <c r="B58" s="77"/>
      <c r="C58" s="77"/>
      <c r="D58" s="101"/>
      <c r="E58" s="101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</row>
    <row r="59" spans="1:16" hidden="1" x14ac:dyDescent="0.2">
      <c r="A59" s="77"/>
      <c r="B59" s="77"/>
      <c r="C59" s="77"/>
      <c r="D59" s="101"/>
      <c r="E59" s="101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</row>
    <row r="60" spans="1:16" hidden="1" x14ac:dyDescent="0.2">
      <c r="A60" s="77"/>
      <c r="B60" s="77"/>
      <c r="C60" s="77"/>
      <c r="D60" s="101"/>
      <c r="E60" s="101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</row>
    <row r="61" spans="1:16" hidden="1" x14ac:dyDescent="0.2">
      <c r="A61" s="77"/>
      <c r="B61" s="77"/>
      <c r="C61" s="77"/>
      <c r="D61" s="101"/>
      <c r="E61" s="101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</row>
    <row r="62" spans="1:16" hidden="1" x14ac:dyDescent="0.2">
      <c r="A62" s="77"/>
      <c r="B62" s="77"/>
      <c r="C62" s="77"/>
      <c r="D62" s="101"/>
      <c r="E62" s="101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</row>
    <row r="63" spans="1:16" hidden="1" x14ac:dyDescent="0.2">
      <c r="A63" s="77"/>
      <c r="B63" s="77"/>
      <c r="C63" s="77"/>
      <c r="D63" s="101"/>
      <c r="E63" s="101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</row>
    <row r="64" spans="1:16" hidden="1" x14ac:dyDescent="0.2">
      <c r="A64" s="77"/>
      <c r="B64" s="77"/>
      <c r="C64" s="77"/>
      <c r="D64" s="101"/>
      <c r="E64" s="101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</row>
    <row r="65" spans="1:16" hidden="1" x14ac:dyDescent="0.2">
      <c r="A65" s="77"/>
      <c r="B65" s="77"/>
      <c r="C65" s="77"/>
      <c r="D65" s="101"/>
      <c r="E65" s="101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</row>
    <row r="66" spans="1:16" hidden="1" x14ac:dyDescent="0.2">
      <c r="A66" s="77"/>
      <c r="B66" s="77"/>
      <c r="C66" s="77"/>
      <c r="D66" s="101"/>
      <c r="E66" s="101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</row>
    <row r="67" spans="1:16" hidden="1" x14ac:dyDescent="0.2">
      <c r="A67" s="77"/>
      <c r="B67" s="77"/>
      <c r="C67" s="77"/>
      <c r="D67" s="101"/>
      <c r="E67" s="101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</row>
    <row r="68" spans="1:16" hidden="1" x14ac:dyDescent="0.2">
      <c r="A68" s="77"/>
      <c r="B68" s="77"/>
      <c r="C68" s="77"/>
      <c r="D68" s="101"/>
      <c r="E68" s="101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</row>
    <row r="69" spans="1:16" hidden="1" x14ac:dyDescent="0.2">
      <c r="A69" s="77"/>
      <c r="B69" s="77"/>
      <c r="C69" s="77"/>
      <c r="D69" s="101"/>
      <c r="E69" s="101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</row>
    <row r="70" spans="1:16" hidden="1" x14ac:dyDescent="0.2">
      <c r="A70" s="77"/>
      <c r="B70" s="77"/>
      <c r="C70" s="77"/>
      <c r="D70" s="101"/>
      <c r="E70" s="101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</row>
    <row r="71" spans="1:16" hidden="1" x14ac:dyDescent="0.2">
      <c r="A71" s="77"/>
      <c r="B71" s="77"/>
      <c r="C71" s="77"/>
      <c r="D71" s="101"/>
      <c r="E71" s="101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</row>
    <row r="72" spans="1:16" hidden="1" x14ac:dyDescent="0.2">
      <c r="A72" s="77"/>
      <c r="B72" s="77"/>
      <c r="C72" s="77"/>
      <c r="D72" s="101"/>
      <c r="E72" s="101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</row>
    <row r="73" spans="1:16" ht="12.75" hidden="1" customHeight="1" x14ac:dyDescent="0.2"/>
    <row r="74" spans="1:16" ht="12.75" hidden="1" customHeight="1" x14ac:dyDescent="0.2"/>
    <row r="75" spans="1:16" ht="12.75" hidden="1" customHeight="1" x14ac:dyDescent="0.2"/>
    <row r="76" spans="1:16" ht="12.75" hidden="1" customHeight="1" x14ac:dyDescent="0.2"/>
    <row r="77" spans="1:16" ht="12.75" hidden="1" customHeight="1" x14ac:dyDescent="0.2"/>
    <row r="78" spans="1:16" ht="12.75" hidden="1" customHeight="1" x14ac:dyDescent="0.2"/>
    <row r="79" spans="1:16" ht="12.75" hidden="1" customHeight="1" x14ac:dyDescent="0.2"/>
    <row r="80" spans="1:16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</sheetData>
  <mergeCells count="2">
    <mergeCell ref="B9:B10"/>
    <mergeCell ref="D7:K7"/>
  </mergeCells>
  <hyperlinks>
    <hyperlink ref="K1" location="Menu!A1" display="Menu" xr:uid="{00000000-0004-0000-0700-000000000000}"/>
  </hyperlinks>
  <pageMargins left="0.7" right="0.7" top="0.75" bottom="0.75" header="0.3" footer="0.3"/>
  <pageSetup orientation="portrait" r:id="rId1"/>
  <ignoredErrors>
    <ignoredError sqref="D5:K5 D17:K17 D10:J16 D6:K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</sheetPr>
  <dimension ref="A1:AE107"/>
  <sheetViews>
    <sheetView zoomScale="80" zoomScaleNormal="80" workbookViewId="0">
      <selection activeCell="N8" sqref="N8"/>
    </sheetView>
  </sheetViews>
  <sheetFormatPr defaultColWidth="0" defaultRowHeight="12.75" zeroHeight="1" x14ac:dyDescent="0.2"/>
  <cols>
    <col min="1" max="1" width="3.625" style="42" customWidth="1"/>
    <col min="2" max="2" width="19.75" style="42" customWidth="1"/>
    <col min="3" max="3" width="27.125" style="42" customWidth="1"/>
    <col min="4" max="11" width="10.5" style="42" customWidth="1"/>
    <col min="12" max="14" width="10.5" style="89" customWidth="1"/>
    <col min="15" max="18" width="10.5" style="87" customWidth="1"/>
    <col min="19" max="19" width="3.625" style="113" customWidth="1"/>
    <col min="20" max="20" width="3.625" style="42" hidden="1" customWidth="1"/>
    <col min="21" max="21" width="9.125" style="42" hidden="1" customWidth="1"/>
    <col min="22" max="16384" width="9" style="42" hidden="1"/>
  </cols>
  <sheetData>
    <row r="1" spans="1:31" ht="18" x14ac:dyDescent="0.25">
      <c r="A1" s="45" t="s">
        <v>251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8" t="s">
        <v>41</v>
      </c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15.75" x14ac:dyDescent="0.25">
      <c r="A2" s="47" t="str">
        <f ca="1">RIGHT(CELL("filename", $A$1), LEN(CELL("filename", $A$1)) - SEARCH("]", CELL("filename", $A$1)))</f>
        <v>Forecast Expenditure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9" t="s">
        <v>42</v>
      </c>
      <c r="R2" s="50" t="str">
        <f>IF(SUM(D9:R9)=0,"OK","Check!")</f>
        <v>OK</v>
      </c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</row>
    <row r="3" spans="1:3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92"/>
      <c r="M3" s="92"/>
      <c r="N3" s="92"/>
      <c r="O3" s="88"/>
      <c r="P3" s="88"/>
      <c r="Q3" s="88"/>
      <c r="R3" s="88"/>
      <c r="S3" s="92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</row>
    <row r="4" spans="1:31" x14ac:dyDescent="0.2">
      <c r="A4" s="43"/>
      <c r="B4" s="95" t="s">
        <v>204</v>
      </c>
      <c r="C4" s="95"/>
      <c r="D4" s="92"/>
      <c r="E4" s="92"/>
      <c r="F4" s="92"/>
      <c r="G4" s="92"/>
      <c r="H4" s="92"/>
      <c r="I4" s="92"/>
      <c r="J4" s="92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</row>
    <row r="5" spans="1:31" x14ac:dyDescent="0.2">
      <c r="A5" s="43"/>
      <c r="B5" s="102"/>
      <c r="C5" s="102"/>
      <c r="D5" s="96"/>
      <c r="E5" s="96"/>
      <c r="F5" s="96"/>
      <c r="G5" s="96"/>
      <c r="H5" s="96"/>
      <c r="I5" s="96"/>
      <c r="J5" s="96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</row>
    <row r="6" spans="1:31" x14ac:dyDescent="0.2">
      <c r="A6" s="43"/>
      <c r="B6" s="92"/>
      <c r="C6" s="92"/>
      <c r="D6" s="165" t="str">
        <f>"$ "&amp; Inflation!$C$4</f>
        <v>$ 2021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7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</row>
    <row r="7" spans="1:31" x14ac:dyDescent="0.2">
      <c r="A7" s="43"/>
      <c r="B7" s="94" t="s">
        <v>48</v>
      </c>
      <c r="C7" s="106" t="s">
        <v>45</v>
      </c>
      <c r="D7" s="117" t="s">
        <v>197</v>
      </c>
      <c r="E7" s="117" t="s">
        <v>198</v>
      </c>
      <c r="F7" s="117" t="s">
        <v>199</v>
      </c>
      <c r="G7" s="117" t="s">
        <v>200</v>
      </c>
      <c r="H7" s="117" t="s">
        <v>201</v>
      </c>
      <c r="I7" s="117" t="s">
        <v>202</v>
      </c>
      <c r="J7" s="117" t="s">
        <v>203</v>
      </c>
      <c r="K7" s="116" t="s">
        <v>196</v>
      </c>
      <c r="L7" s="91" t="s">
        <v>171</v>
      </c>
      <c r="M7" s="91" t="s">
        <v>172</v>
      </c>
      <c r="N7" s="91" t="s">
        <v>173</v>
      </c>
      <c r="O7" s="91" t="s">
        <v>174</v>
      </c>
      <c r="P7" s="91" t="s">
        <v>175</v>
      </c>
      <c r="Q7" s="91" t="s">
        <v>176</v>
      </c>
      <c r="R7" s="91" t="s">
        <v>177</v>
      </c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</row>
    <row r="8" spans="1:31" x14ac:dyDescent="0.2">
      <c r="A8" s="90"/>
      <c r="B8" s="104">
        <v>156</v>
      </c>
      <c r="C8" s="109" t="s">
        <v>133</v>
      </c>
      <c r="D8" s="112">
        <f>'Historical Expenditure'!D17*Inflation!C10</f>
        <v>1722651.4168445005</v>
      </c>
      <c r="E8" s="112">
        <f>'Historical Expenditure'!E17*Inflation!D10</f>
        <v>2605787.3253589333</v>
      </c>
      <c r="F8" s="112">
        <f>'Historical Expenditure'!F17*Inflation!E10</f>
        <v>3443912.5816511479</v>
      </c>
      <c r="G8" s="112">
        <f>'Historical Expenditure'!G17*Inflation!F10</f>
        <v>2713171.1050809911</v>
      </c>
      <c r="H8" s="112">
        <f>'Historical Expenditure'!H17*Inflation!G10</f>
        <v>2546235.2431539185</v>
      </c>
      <c r="I8" s="112">
        <f>'Historical Expenditure'!I17*Inflation!H10</f>
        <v>2876416.9402418602</v>
      </c>
      <c r="J8" s="112">
        <f>'Historical Expenditure'!J17*Inflation!I10</f>
        <v>2778022.2360036829</v>
      </c>
      <c r="K8" s="112">
        <f>'Historical Expenditure'!K17*Inflation!J10</f>
        <v>3022376.265203252</v>
      </c>
      <c r="L8" s="125">
        <f>'Project List -RRP'!D23*Inflation!$K$10</f>
        <v>3727837.9823035584</v>
      </c>
      <c r="M8" s="112">
        <f>'Project List -RRP'!E23*Inflation!$K$10</f>
        <v>5056697.9312309884</v>
      </c>
      <c r="N8" s="112">
        <f>'Project List -RRP'!F23*Inflation!$K$10</f>
        <v>4136986.7190399165</v>
      </c>
      <c r="O8" s="112">
        <f>'Project List -RRP'!G23*Inflation!$K$10</f>
        <v>4122057.6404690682</v>
      </c>
      <c r="P8" s="112">
        <f>'Project List -RRP'!H23*Inflation!$K$10</f>
        <v>2947221.5553036178</v>
      </c>
      <c r="Q8" s="112">
        <f>'Project List -RRP'!I23*Inflation!$K$10</f>
        <v>2605373.1221512998</v>
      </c>
      <c r="R8" s="112">
        <f>'Project List -RRP'!J23*Inflation!$K$10</f>
        <v>2605373.1221513003</v>
      </c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</row>
    <row r="9" spans="1:31" s="113" customFormat="1" x14ac:dyDescent="0.2">
      <c r="A9" s="90"/>
      <c r="B9" s="90"/>
      <c r="C9" s="90" t="s">
        <v>237</v>
      </c>
      <c r="D9" s="121">
        <f>D8-'Historical Expenditure'!D17*Inflation!C10</f>
        <v>0</v>
      </c>
      <c r="E9" s="121">
        <f>E8-'Historical Expenditure'!E17*Inflation!D10</f>
        <v>0</v>
      </c>
      <c r="F9" s="121">
        <f>F8-'Historical Expenditure'!F17*Inflation!E10</f>
        <v>0</v>
      </c>
      <c r="G9" s="121">
        <f>G8-'Historical Expenditure'!G17*Inflation!F10</f>
        <v>0</v>
      </c>
      <c r="H9" s="121">
        <f>H8-'Historical Expenditure'!H17*Inflation!G10</f>
        <v>0</v>
      </c>
      <c r="I9" s="121">
        <f>I8-'Historical Expenditure'!I17*Inflation!H10</f>
        <v>0</v>
      </c>
      <c r="J9" s="121">
        <f>J8-'Historical Expenditure'!J17*Inflation!I10</f>
        <v>0</v>
      </c>
      <c r="K9" s="121">
        <f>K8-'Historical Expenditure'!K17*Inflation!J10</f>
        <v>0</v>
      </c>
      <c r="L9" s="121">
        <f>L8-'Project List -RRP'!D23*Inflation!$K$10</f>
        <v>0</v>
      </c>
      <c r="M9" s="121">
        <f>M8-'Project List -RRP'!E23*Inflation!$K$10</f>
        <v>0</v>
      </c>
      <c r="N9" s="121">
        <f>N8-'Project List -RRP'!F23*Inflation!$K$10</f>
        <v>0</v>
      </c>
      <c r="O9" s="121">
        <f>O8-'Project List -RRP'!G23*Inflation!$K$10</f>
        <v>0</v>
      </c>
      <c r="P9" s="121">
        <f>P8-'Project List -RRP'!H23*Inflation!$K$10</f>
        <v>0</v>
      </c>
      <c r="Q9" s="121">
        <f>Q8-'Project List -RRP'!I23*Inflation!$K$10</f>
        <v>0</v>
      </c>
      <c r="R9" s="121">
        <f>R8-'Project List -RRP'!J23*Inflation!$K$10</f>
        <v>0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</row>
    <row r="10" spans="1:31" s="113" customFormat="1" x14ac:dyDescent="0.2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</row>
    <row r="11" spans="1:31" s="113" customFormat="1" x14ac:dyDescent="0.2">
      <c r="A11" s="90"/>
      <c r="B11" s="95" t="s">
        <v>152</v>
      </c>
      <c r="C11" s="101"/>
      <c r="D11" s="101"/>
      <c r="E11" s="101"/>
      <c r="F11" s="101"/>
      <c r="G11" s="101"/>
      <c r="H11" s="101"/>
      <c r="I11" s="90"/>
      <c r="J11" s="90"/>
      <c r="K11" s="92"/>
      <c r="L11" s="92"/>
      <c r="M11" s="92"/>
      <c r="N11" s="92"/>
      <c r="O11" s="92"/>
      <c r="P11" s="92"/>
      <c r="Q11" s="92"/>
      <c r="R11" s="92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</row>
    <row r="12" spans="1:31" s="113" customFormat="1" x14ac:dyDescent="0.2">
      <c r="A12" s="90"/>
      <c r="B12" s="102"/>
      <c r="C12" s="100"/>
      <c r="D12" s="100"/>
      <c r="E12" s="100"/>
      <c r="F12" s="100"/>
      <c r="G12" s="100"/>
      <c r="H12" s="100"/>
      <c r="I12" s="90"/>
      <c r="J12" s="90"/>
      <c r="K12" s="92"/>
      <c r="L12" s="92"/>
      <c r="M12" s="92"/>
      <c r="N12" s="92"/>
      <c r="O12" s="92"/>
      <c r="P12" s="92"/>
      <c r="Q12" s="92"/>
      <c r="R12" s="92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</row>
    <row r="13" spans="1:31" s="113" customFormat="1" x14ac:dyDescent="0.2">
      <c r="A13" s="90"/>
      <c r="B13" s="101"/>
      <c r="C13" s="101"/>
      <c r="D13" s="165" t="str">
        <f>"$ "&amp; Inflation!$C$4</f>
        <v>$ 2021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7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</row>
    <row r="14" spans="1:31" s="113" customFormat="1" x14ac:dyDescent="0.2">
      <c r="A14" s="90"/>
      <c r="B14" s="106" t="s">
        <v>139</v>
      </c>
      <c r="C14" s="106" t="s">
        <v>140</v>
      </c>
      <c r="D14" s="117" t="s">
        <v>197</v>
      </c>
      <c r="E14" s="117" t="s">
        <v>198</v>
      </c>
      <c r="F14" s="117" t="s">
        <v>199</v>
      </c>
      <c r="G14" s="117" t="s">
        <v>200</v>
      </c>
      <c r="H14" s="117" t="s">
        <v>201</v>
      </c>
      <c r="I14" s="117" t="s">
        <v>202</v>
      </c>
      <c r="J14" s="117" t="s">
        <v>203</v>
      </c>
      <c r="K14" s="118" t="s">
        <v>196</v>
      </c>
      <c r="L14" s="91" t="s">
        <v>171</v>
      </c>
      <c r="M14" s="91" t="s">
        <v>172</v>
      </c>
      <c r="N14" s="91" t="s">
        <v>173</v>
      </c>
      <c r="O14" s="91" t="s">
        <v>174</v>
      </c>
      <c r="P14" s="91" t="s">
        <v>175</v>
      </c>
      <c r="Q14" s="91" t="s">
        <v>176</v>
      </c>
      <c r="R14" s="91" t="s">
        <v>177</v>
      </c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</row>
    <row r="15" spans="1:31" s="113" customFormat="1" x14ac:dyDescent="0.2">
      <c r="A15" s="90"/>
      <c r="B15" s="163" t="s">
        <v>141</v>
      </c>
      <c r="C15" s="107" t="s">
        <v>142</v>
      </c>
      <c r="D15" s="105">
        <f>'Historical Expenditure'!D9*Inflation!C$10</f>
        <v>1722651.4168445005</v>
      </c>
      <c r="E15" s="105">
        <f>'Historical Expenditure'!E9*Inflation!D$10</f>
        <v>2605787.3253589333</v>
      </c>
      <c r="F15" s="105">
        <f>'Historical Expenditure'!F9*Inflation!E$10</f>
        <v>3443912.5816511479</v>
      </c>
      <c r="G15" s="105">
        <f>'Historical Expenditure'!G9*Inflation!F$10</f>
        <v>2713171.1050809911</v>
      </c>
      <c r="H15" s="105">
        <f>'Historical Expenditure'!H9*Inflation!G$10</f>
        <v>2546235.2431539185</v>
      </c>
      <c r="I15" s="105">
        <f>'Historical Expenditure'!I9*Inflation!H$10</f>
        <v>2876416.9402418602</v>
      </c>
      <c r="J15" s="105">
        <f>'Historical Expenditure'!J9*Inflation!I$10</f>
        <v>2778022.2360036829</v>
      </c>
      <c r="K15" s="105">
        <f>'Historical Expenditure'!K9*Inflation!J$10</f>
        <v>3022376.265203252</v>
      </c>
      <c r="L15" s="122">
        <f>L8</f>
        <v>3727837.9823035584</v>
      </c>
      <c r="M15" s="122">
        <f t="shared" ref="M15:R15" si="0">M8</f>
        <v>5056697.9312309884</v>
      </c>
      <c r="N15" s="122">
        <f t="shared" si="0"/>
        <v>4136986.7190399165</v>
      </c>
      <c r="O15" s="122">
        <f t="shared" si="0"/>
        <v>4122057.6404690682</v>
      </c>
      <c r="P15" s="122">
        <f t="shared" si="0"/>
        <v>2947221.5553036178</v>
      </c>
      <c r="Q15" s="122">
        <f t="shared" si="0"/>
        <v>2605373.1221512998</v>
      </c>
      <c r="R15" s="122">
        <f t="shared" si="0"/>
        <v>2605373.1221513003</v>
      </c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</row>
    <row r="16" spans="1:31" s="113" customFormat="1" x14ac:dyDescent="0.2">
      <c r="A16" s="90"/>
      <c r="B16" s="164"/>
      <c r="C16" s="107" t="s">
        <v>143</v>
      </c>
      <c r="D16" s="105">
        <f>'Historical Expenditure'!D10*Inflation!C$10</f>
        <v>0</v>
      </c>
      <c r="E16" s="105">
        <f>'Historical Expenditure'!E10*Inflation!D$10</f>
        <v>0</v>
      </c>
      <c r="F16" s="105">
        <f>'Historical Expenditure'!F10*Inflation!E$10</f>
        <v>0</v>
      </c>
      <c r="G16" s="105">
        <f>'Historical Expenditure'!G10*Inflation!F$10</f>
        <v>0</v>
      </c>
      <c r="H16" s="105">
        <f>'Historical Expenditure'!H10*Inflation!G$10</f>
        <v>0</v>
      </c>
      <c r="I16" s="105">
        <f>'Historical Expenditure'!I10*Inflation!H$10</f>
        <v>0</v>
      </c>
      <c r="J16" s="105">
        <f>'Historical Expenditure'!J10*Inflation!I$10</f>
        <v>0</v>
      </c>
      <c r="K16" s="105">
        <f>'Historical Expenditure'!K10*Inflation!J$10</f>
        <v>0</v>
      </c>
      <c r="L16" s="99"/>
      <c r="M16" s="99"/>
      <c r="N16" s="99"/>
      <c r="O16" s="99"/>
      <c r="P16" s="99"/>
      <c r="Q16" s="99"/>
      <c r="R16" s="99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</row>
    <row r="17" spans="1:31" s="113" customFormat="1" x14ac:dyDescent="0.2">
      <c r="A17" s="90"/>
      <c r="B17" s="164"/>
      <c r="C17" s="107" t="s">
        <v>145</v>
      </c>
      <c r="D17" s="105">
        <f>'Historical Expenditure'!D11*Inflation!C$10</f>
        <v>0</v>
      </c>
      <c r="E17" s="105">
        <f>'Historical Expenditure'!E11*Inflation!D$10</f>
        <v>0</v>
      </c>
      <c r="F17" s="105">
        <f>'Historical Expenditure'!F11*Inflation!E$10</f>
        <v>0</v>
      </c>
      <c r="G17" s="105">
        <f>'Historical Expenditure'!G11*Inflation!F$10</f>
        <v>0</v>
      </c>
      <c r="H17" s="105">
        <f>'Historical Expenditure'!H11*Inflation!G$10</f>
        <v>0</v>
      </c>
      <c r="I17" s="105">
        <f>'Historical Expenditure'!I11*Inflation!H$10</f>
        <v>0</v>
      </c>
      <c r="J17" s="105">
        <f>'Historical Expenditure'!J11*Inflation!I$10</f>
        <v>0</v>
      </c>
      <c r="K17" s="105">
        <f>'Historical Expenditure'!K11*Inflation!J$10</f>
        <v>0</v>
      </c>
      <c r="L17" s="99"/>
      <c r="M17" s="99"/>
      <c r="N17" s="99"/>
      <c r="O17" s="99"/>
      <c r="P17" s="99"/>
      <c r="Q17" s="99"/>
      <c r="R17" s="99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</row>
    <row r="18" spans="1:31" s="113" customFormat="1" x14ac:dyDescent="0.2">
      <c r="A18" s="90"/>
      <c r="B18" s="164"/>
      <c r="C18" s="107" t="s">
        <v>146</v>
      </c>
      <c r="D18" s="105">
        <f>'Historical Expenditure'!D12*Inflation!C$10</f>
        <v>0</v>
      </c>
      <c r="E18" s="105">
        <f>'Historical Expenditure'!E12*Inflation!D$10</f>
        <v>0</v>
      </c>
      <c r="F18" s="105">
        <f>'Historical Expenditure'!F12*Inflation!E$10</f>
        <v>0</v>
      </c>
      <c r="G18" s="105">
        <f>'Historical Expenditure'!G12*Inflation!F$10</f>
        <v>0</v>
      </c>
      <c r="H18" s="105">
        <f>'Historical Expenditure'!H12*Inflation!G$10</f>
        <v>0</v>
      </c>
      <c r="I18" s="105">
        <f>'Historical Expenditure'!I12*Inflation!H$10</f>
        <v>0</v>
      </c>
      <c r="J18" s="105">
        <f>'Historical Expenditure'!J12*Inflation!I$10</f>
        <v>0</v>
      </c>
      <c r="K18" s="105">
        <f>'Historical Expenditure'!K12*Inflation!J$10</f>
        <v>0</v>
      </c>
      <c r="L18" s="99"/>
      <c r="M18" s="99"/>
      <c r="N18" s="99"/>
      <c r="O18" s="99"/>
      <c r="P18" s="99"/>
      <c r="Q18" s="99"/>
      <c r="R18" s="99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</row>
    <row r="19" spans="1:31" s="113" customFormat="1" x14ac:dyDescent="0.2">
      <c r="A19" s="90"/>
      <c r="B19" s="119" t="s">
        <v>144</v>
      </c>
      <c r="C19" s="107" t="s">
        <v>147</v>
      </c>
      <c r="D19" s="105">
        <f>'Historical Expenditure'!D13*Inflation!C$10</f>
        <v>0</v>
      </c>
      <c r="E19" s="105">
        <f>'Historical Expenditure'!E13*Inflation!D$10</f>
        <v>0</v>
      </c>
      <c r="F19" s="105">
        <f>'Historical Expenditure'!F13*Inflation!E$10</f>
        <v>0</v>
      </c>
      <c r="G19" s="105">
        <f>'Historical Expenditure'!G13*Inflation!F$10</f>
        <v>0</v>
      </c>
      <c r="H19" s="105">
        <f>'Historical Expenditure'!H13*Inflation!G$10</f>
        <v>0</v>
      </c>
      <c r="I19" s="105">
        <f>'Historical Expenditure'!I13*Inflation!H$10</f>
        <v>0</v>
      </c>
      <c r="J19" s="105">
        <f>'Historical Expenditure'!J13*Inflation!I$10</f>
        <v>0</v>
      </c>
      <c r="K19" s="105">
        <f>'Historical Expenditure'!K13*Inflation!J$10</f>
        <v>0</v>
      </c>
      <c r="L19" s="99"/>
      <c r="M19" s="99"/>
      <c r="N19" s="99"/>
      <c r="O19" s="99"/>
      <c r="P19" s="99"/>
      <c r="Q19" s="99"/>
      <c r="R19" s="99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</row>
    <row r="20" spans="1:31" s="113" customFormat="1" x14ac:dyDescent="0.2">
      <c r="A20" s="90"/>
      <c r="B20" s="119"/>
      <c r="C20" s="107" t="s">
        <v>148</v>
      </c>
      <c r="D20" s="105">
        <f>'Historical Expenditure'!D14*Inflation!C$10</f>
        <v>0</v>
      </c>
      <c r="E20" s="105">
        <f>'Historical Expenditure'!E14*Inflation!D$10</f>
        <v>0</v>
      </c>
      <c r="F20" s="105">
        <f>'Historical Expenditure'!F14*Inflation!E$10</f>
        <v>0</v>
      </c>
      <c r="G20" s="105">
        <f>'Historical Expenditure'!G14*Inflation!F$10</f>
        <v>0</v>
      </c>
      <c r="H20" s="105">
        <f>'Historical Expenditure'!H14*Inflation!G$10</f>
        <v>0</v>
      </c>
      <c r="I20" s="105">
        <f>'Historical Expenditure'!I14*Inflation!H$10</f>
        <v>0</v>
      </c>
      <c r="J20" s="105">
        <f>'Historical Expenditure'!J14*Inflation!I$10</f>
        <v>0</v>
      </c>
      <c r="K20" s="105">
        <f>'Historical Expenditure'!K14*Inflation!J$10</f>
        <v>0</v>
      </c>
      <c r="L20" s="99"/>
      <c r="M20" s="99"/>
      <c r="N20" s="99"/>
      <c r="O20" s="99"/>
      <c r="P20" s="99"/>
      <c r="Q20" s="99"/>
      <c r="R20" s="99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</row>
    <row r="21" spans="1:31" s="113" customFormat="1" x14ac:dyDescent="0.2">
      <c r="A21" s="90"/>
      <c r="B21" s="119"/>
      <c r="C21" s="107" t="s">
        <v>149</v>
      </c>
      <c r="D21" s="105">
        <f>'Historical Expenditure'!D15*Inflation!C$10</f>
        <v>0</v>
      </c>
      <c r="E21" s="105">
        <f>'Historical Expenditure'!E15*Inflation!D$10</f>
        <v>0</v>
      </c>
      <c r="F21" s="105">
        <f>'Historical Expenditure'!F15*Inflation!E$10</f>
        <v>0</v>
      </c>
      <c r="G21" s="105">
        <f>'Historical Expenditure'!G15*Inflation!F$10</f>
        <v>0</v>
      </c>
      <c r="H21" s="105">
        <f>'Historical Expenditure'!H15*Inflation!G$10</f>
        <v>0</v>
      </c>
      <c r="I21" s="105">
        <f>'Historical Expenditure'!I15*Inflation!H$10</f>
        <v>0</v>
      </c>
      <c r="J21" s="105">
        <f>'Historical Expenditure'!J15*Inflation!I$10</f>
        <v>0</v>
      </c>
      <c r="K21" s="105">
        <f>'Historical Expenditure'!K15*Inflation!J$10</f>
        <v>0</v>
      </c>
      <c r="L21" s="99"/>
      <c r="M21" s="99"/>
      <c r="N21" s="99"/>
      <c r="O21" s="99"/>
      <c r="P21" s="99"/>
      <c r="Q21" s="99"/>
      <c r="R21" s="99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</row>
    <row r="22" spans="1:31" s="113" customFormat="1" x14ac:dyDescent="0.2">
      <c r="A22" s="90"/>
      <c r="B22" s="120"/>
      <c r="C22" s="107" t="s">
        <v>150</v>
      </c>
      <c r="D22" s="105">
        <f>'Historical Expenditure'!D16*Inflation!C$10</f>
        <v>0</v>
      </c>
      <c r="E22" s="105">
        <f>'Historical Expenditure'!E16*Inflation!D$10</f>
        <v>0</v>
      </c>
      <c r="F22" s="105">
        <f>'Historical Expenditure'!F16*Inflation!E$10</f>
        <v>0</v>
      </c>
      <c r="G22" s="105">
        <f>'Historical Expenditure'!G16*Inflation!F$10</f>
        <v>0</v>
      </c>
      <c r="H22" s="105">
        <f>'Historical Expenditure'!H16*Inflation!G$10</f>
        <v>0</v>
      </c>
      <c r="I22" s="105">
        <f>'Historical Expenditure'!I16*Inflation!H$10</f>
        <v>0</v>
      </c>
      <c r="J22" s="105">
        <f>'Historical Expenditure'!J16*Inflation!I$10</f>
        <v>0</v>
      </c>
      <c r="K22" s="105">
        <f>'Historical Expenditure'!K16*Inflation!J$10</f>
        <v>0</v>
      </c>
      <c r="L22" s="99"/>
      <c r="M22" s="99"/>
      <c r="N22" s="99"/>
      <c r="O22" s="99"/>
      <c r="P22" s="99"/>
      <c r="Q22" s="99"/>
      <c r="R22" s="99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</row>
    <row r="23" spans="1:31" s="113" customFormat="1" x14ac:dyDescent="0.2">
      <c r="A23" s="90"/>
      <c r="B23" s="101"/>
      <c r="C23" s="108" t="s">
        <v>46</v>
      </c>
      <c r="D23" s="97">
        <f t="shared" ref="D23:F23" si="1">SUM(D15:D22)</f>
        <v>1722651.4168445005</v>
      </c>
      <c r="E23" s="97">
        <f t="shared" si="1"/>
        <v>2605787.3253589333</v>
      </c>
      <c r="F23" s="97">
        <f t="shared" si="1"/>
        <v>3443912.5816511479</v>
      </c>
      <c r="G23" s="97">
        <f>SUM(G15:G22)</f>
        <v>2713171.1050809911</v>
      </c>
      <c r="H23" s="97">
        <f t="shared" ref="H23:R23" si="2">SUM(H15:H22)</f>
        <v>2546235.2431539185</v>
      </c>
      <c r="I23" s="97">
        <f t="shared" si="2"/>
        <v>2876416.9402418602</v>
      </c>
      <c r="J23" s="97">
        <f t="shared" si="2"/>
        <v>2778022.2360036829</v>
      </c>
      <c r="K23" s="97">
        <f t="shared" si="2"/>
        <v>3022376.265203252</v>
      </c>
      <c r="L23" s="97">
        <f t="shared" si="2"/>
        <v>3727837.9823035584</v>
      </c>
      <c r="M23" s="97">
        <f t="shared" si="2"/>
        <v>5056697.9312309884</v>
      </c>
      <c r="N23" s="97">
        <f t="shared" si="2"/>
        <v>4136986.7190399165</v>
      </c>
      <c r="O23" s="97">
        <f t="shared" si="2"/>
        <v>4122057.6404690682</v>
      </c>
      <c r="P23" s="97">
        <f t="shared" si="2"/>
        <v>2947221.5553036178</v>
      </c>
      <c r="Q23" s="97">
        <f t="shared" si="2"/>
        <v>2605373.1221512998</v>
      </c>
      <c r="R23" s="97">
        <f t="shared" si="2"/>
        <v>2605373.1221513003</v>
      </c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</row>
    <row r="24" spans="1:31" s="113" customFormat="1" x14ac:dyDescent="0.2">
      <c r="A24" s="90"/>
      <c r="B24" s="90"/>
      <c r="C24" s="90" t="s">
        <v>237</v>
      </c>
      <c r="D24" s="121">
        <f>D8-D23</f>
        <v>0</v>
      </c>
      <c r="E24" s="121">
        <f t="shared" ref="E24:R24" si="3">E8-E23</f>
        <v>0</v>
      </c>
      <c r="F24" s="121">
        <f t="shared" si="3"/>
        <v>0</v>
      </c>
      <c r="G24" s="121">
        <f t="shared" si="3"/>
        <v>0</v>
      </c>
      <c r="H24" s="121">
        <f t="shared" si="3"/>
        <v>0</v>
      </c>
      <c r="I24" s="121">
        <f t="shared" si="3"/>
        <v>0</v>
      </c>
      <c r="J24" s="121">
        <f t="shared" si="3"/>
        <v>0</v>
      </c>
      <c r="K24" s="121">
        <f t="shared" si="3"/>
        <v>0</v>
      </c>
      <c r="L24" s="121">
        <f t="shared" si="3"/>
        <v>0</v>
      </c>
      <c r="M24" s="121">
        <f t="shared" si="3"/>
        <v>0</v>
      </c>
      <c r="N24" s="121">
        <f t="shared" si="3"/>
        <v>0</v>
      </c>
      <c r="O24" s="121">
        <f t="shared" si="3"/>
        <v>0</v>
      </c>
      <c r="P24" s="121">
        <f t="shared" si="3"/>
        <v>0</v>
      </c>
      <c r="Q24" s="121">
        <f t="shared" si="3"/>
        <v>0</v>
      </c>
      <c r="R24" s="121">
        <f t="shared" si="3"/>
        <v>0</v>
      </c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</row>
    <row r="25" spans="1:31" s="113" customFormat="1" x14ac:dyDescent="0.2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</row>
    <row r="26" spans="1:31" s="113" customFormat="1" x14ac:dyDescent="0.2">
      <c r="A26" s="9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</row>
    <row r="27" spans="1:31" x14ac:dyDescent="0.2">
      <c r="A27" s="9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</row>
    <row r="28" spans="1:31" ht="15.75" x14ac:dyDescent="0.25">
      <c r="A28" s="47"/>
      <c r="B28" s="47" t="s">
        <v>154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</row>
    <row r="29" spans="1:31" ht="12.75" customHeight="1" x14ac:dyDescent="0.2">
      <c r="A29" s="9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31" ht="12.75" hidden="1" customHeight="1" x14ac:dyDescent="0.2">
      <c r="A30" s="90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</row>
    <row r="31" spans="1:31" ht="12.75" hidden="1" customHeight="1" x14ac:dyDescent="0.2">
      <c r="A31" s="90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</row>
    <row r="32" spans="1:31" ht="12.75" hidden="1" customHeight="1" x14ac:dyDescent="0.2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</row>
    <row r="33" spans="1:31" ht="12.75" hidden="1" customHeight="1" x14ac:dyDescent="0.2">
      <c r="A33" s="90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</row>
    <row r="34" spans="1:31" ht="12.75" hidden="1" customHeight="1" x14ac:dyDescent="0.2">
      <c r="A34" s="90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</row>
    <row r="35" spans="1:31" ht="12.75" hidden="1" customHeight="1" x14ac:dyDescent="0.2">
      <c r="A35" s="90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</row>
    <row r="36" spans="1:31" ht="12.75" hidden="1" customHeight="1" x14ac:dyDescent="0.2">
      <c r="A36" s="90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</row>
    <row r="37" spans="1:31" ht="12.75" hidden="1" customHeight="1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</row>
    <row r="38" spans="1:31" ht="12.75" hidden="1" customHeight="1" x14ac:dyDescent="0.2">
      <c r="A38" s="90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</row>
    <row r="39" spans="1:31" ht="12.75" hidden="1" customHeight="1" x14ac:dyDescent="0.2">
      <c r="A39" s="90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</row>
    <row r="40" spans="1:31" ht="12.75" hidden="1" customHeight="1" x14ac:dyDescent="0.2">
      <c r="A40" s="90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</row>
    <row r="41" spans="1:31" ht="12.75" hidden="1" customHeight="1" x14ac:dyDescent="0.2">
      <c r="A41" s="90"/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</row>
    <row r="42" spans="1:31" ht="12.75" hidden="1" customHeight="1" x14ac:dyDescent="0.2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</row>
    <row r="43" spans="1:31" ht="12.75" hidden="1" customHeight="1" x14ac:dyDescent="0.2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</row>
    <row r="44" spans="1:31" ht="12.75" hidden="1" customHeight="1" x14ac:dyDescent="0.2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</row>
    <row r="45" spans="1:31" ht="12.75" hidden="1" customHeight="1" x14ac:dyDescent="0.2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</row>
    <row r="46" spans="1:31" ht="12.75" hidden="1" customHeight="1" x14ac:dyDescent="0.2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</row>
    <row r="47" spans="1:31" hidden="1" x14ac:dyDescent="0.2">
      <c r="A47" s="90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</row>
    <row r="48" spans="1:31" hidden="1" x14ac:dyDescent="0.2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</row>
    <row r="49" spans="1:31" hidden="1" x14ac:dyDescent="0.2">
      <c r="A49" s="90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</row>
    <row r="50" spans="1:31" hidden="1" x14ac:dyDescent="0.2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</row>
    <row r="51" spans="1:31" hidden="1" x14ac:dyDescent="0.2">
      <c r="A51" s="90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</row>
    <row r="52" spans="1:31" hidden="1" x14ac:dyDescent="0.2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</row>
    <row r="53" spans="1:31" hidden="1" x14ac:dyDescent="0.2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</row>
    <row r="54" spans="1:31" hidden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</row>
    <row r="55" spans="1:31" hidden="1" x14ac:dyDescent="0.2">
      <c r="A55" s="90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</row>
    <row r="56" spans="1:31" hidden="1" x14ac:dyDescent="0.2"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</row>
    <row r="57" spans="1:31" hidden="1" x14ac:dyDescent="0.2"/>
    <row r="58" spans="1:31" hidden="1" x14ac:dyDescent="0.2"/>
    <row r="59" spans="1:31" hidden="1" x14ac:dyDescent="0.2"/>
    <row r="60" spans="1:31" hidden="1" x14ac:dyDescent="0.2"/>
    <row r="61" spans="1:31" hidden="1" x14ac:dyDescent="0.2"/>
    <row r="62" spans="1:31" hidden="1" x14ac:dyDescent="0.2"/>
    <row r="63" spans="1:31" hidden="1" x14ac:dyDescent="0.2"/>
    <row r="64" spans="1:31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</sheetData>
  <mergeCells count="3">
    <mergeCell ref="B15:B18"/>
    <mergeCell ref="D6:R6"/>
    <mergeCell ref="D13:R13"/>
  </mergeCells>
  <conditionalFormatting sqref="R2">
    <cfRule type="expression" dxfId="1" priority="7">
      <formula>R2="Check!"</formula>
    </cfRule>
  </conditionalFormatting>
  <hyperlinks>
    <hyperlink ref="R1" location="Menu!A1" display="Menu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Legend</vt:lpstr>
      <vt:lpstr>Menu</vt:lpstr>
      <vt:lpstr>Inflation</vt:lpstr>
      <vt:lpstr>Project List - AER DD</vt:lpstr>
      <vt:lpstr>J18 bus prot - historical base</vt:lpstr>
      <vt:lpstr>Project List -RRP</vt:lpstr>
      <vt:lpstr>Historical Expenditure</vt:lpstr>
      <vt:lpstr>Historical Volumes</vt:lpstr>
      <vt:lpstr>Forecast Expenditure</vt:lpstr>
      <vt:lpstr>Direct Capex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2020-11-30T05:28:15Z</dcterms:modified>
</cp:coreProperties>
</file>