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filterPrivacy="1" codeName="ThisWorkbook" defaultThemeVersion="124226"/>
  <xr:revisionPtr revIDLastSave="0" documentId="13_ncr:1_{FB3A18F9-47A4-44AD-9DB2-031CF9E94AF6}" xr6:coauthVersionLast="45" xr6:coauthVersionMax="45" xr10:uidLastSave="{00000000-0000-0000-0000-000000000000}"/>
  <bookViews>
    <workbookView xWindow="14865" yWindow="-15" windowWidth="13950" windowHeight="16230" tabRatio="881" firstSheet="3" activeTab="3" xr2:uid="{00000000-000D-0000-FFFF-FFFF00000000}"/>
  </bookViews>
  <sheets>
    <sheet name="Legend" sheetId="2" r:id="rId1"/>
    <sheet name="Menu" sheetId="4" r:id="rId2"/>
    <sheet name="Project List - AER DD" sheetId="25" r:id="rId3"/>
    <sheet name="Project List-RRP" sheetId="24" r:id="rId4"/>
    <sheet name="Inflation" sheetId="9" r:id="rId5"/>
    <sheet name="Historical Expenditure" sheetId="5" r:id="rId6"/>
    <sheet name="Forecast Expenditure" sheetId="6" r:id="rId7"/>
    <sheet name="Direct Capex" sheetId="23" r:id="rId8"/>
  </sheets>
  <definedNames>
    <definedName name="_xlnm._FilterDatabase" localSheetId="2" hidden="1">'Project List - AER DD'!$B$7:$K$42</definedName>
    <definedName name="_xlnm._FilterDatabase" localSheetId="3" hidden="1">'Project List-RRP'!$B$7:$J$42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1" i="25" l="1"/>
  <c r="J42" i="25" l="1"/>
  <c r="I42" i="25"/>
  <c r="H42" i="25"/>
  <c r="G42" i="25"/>
  <c r="F42" i="25"/>
  <c r="E42" i="25"/>
  <c r="D42" i="25"/>
  <c r="K41" i="25"/>
  <c r="K40" i="25"/>
  <c r="K39" i="25"/>
  <c r="K38" i="25"/>
  <c r="K37" i="25"/>
  <c r="K36" i="25"/>
  <c r="K35" i="25"/>
  <c r="K34" i="25"/>
  <c r="K33" i="25"/>
  <c r="K32" i="25"/>
  <c r="K31" i="25"/>
  <c r="K30" i="25"/>
  <c r="K29" i="25"/>
  <c r="K28" i="25"/>
  <c r="K27" i="25"/>
  <c r="K26" i="25"/>
  <c r="K25" i="25"/>
  <c r="K24" i="25"/>
  <c r="K23" i="25"/>
  <c r="K22" i="25"/>
  <c r="K21" i="25"/>
  <c r="K20" i="25"/>
  <c r="K19" i="25"/>
  <c r="K18" i="25"/>
  <c r="K17" i="25"/>
  <c r="K16" i="25"/>
  <c r="K15" i="25"/>
  <c r="K14" i="25"/>
  <c r="K13" i="25"/>
  <c r="K12" i="25"/>
  <c r="K11" i="25"/>
  <c r="K10" i="25"/>
  <c r="K9" i="25"/>
  <c r="K8" i="25"/>
  <c r="D6" i="25"/>
  <c r="A2" i="25"/>
  <c r="K42" i="25" l="1"/>
  <c r="L30" i="5"/>
  <c r="L28" i="5"/>
  <c r="L33" i="5" l="1"/>
  <c r="L14" i="5"/>
  <c r="L34" i="5" l="1"/>
  <c r="K33" i="5" l="1"/>
  <c r="J33" i="5"/>
  <c r="I33" i="5"/>
  <c r="H33" i="5"/>
  <c r="G33" i="5"/>
  <c r="F33" i="5"/>
  <c r="E33" i="5"/>
  <c r="D33" i="5"/>
  <c r="B8" i="6"/>
  <c r="B9" i="6"/>
  <c r="B10" i="6"/>
  <c r="B11" i="6"/>
  <c r="K14" i="5"/>
  <c r="K34" i="5" s="1"/>
  <c r="J14" i="5"/>
  <c r="I14" i="5"/>
  <c r="I34" i="5" s="1"/>
  <c r="H14" i="5"/>
  <c r="H34" i="5" s="1"/>
  <c r="G14" i="5"/>
  <c r="G34" i="5" s="1"/>
  <c r="F14" i="5"/>
  <c r="F34" i="5" s="1"/>
  <c r="E14" i="5"/>
  <c r="D14" i="5"/>
  <c r="J34" i="5"/>
  <c r="D34" i="5"/>
  <c r="J41" i="24"/>
  <c r="J40" i="24"/>
  <c r="J39" i="24"/>
  <c r="J38" i="24"/>
  <c r="J37" i="24"/>
  <c r="J36" i="24"/>
  <c r="J35" i="24"/>
  <c r="J34" i="24"/>
  <c r="J33" i="24"/>
  <c r="J32" i="24"/>
  <c r="J31" i="24"/>
  <c r="J30" i="24"/>
  <c r="J29" i="24"/>
  <c r="J28" i="24"/>
  <c r="J27" i="24"/>
  <c r="J26" i="24"/>
  <c r="J25" i="24"/>
  <c r="J24" i="24"/>
  <c r="J23" i="24"/>
  <c r="J22" i="24"/>
  <c r="J21" i="24"/>
  <c r="J20" i="24"/>
  <c r="J19" i="24"/>
  <c r="J18" i="24"/>
  <c r="J17" i="24"/>
  <c r="J16" i="24"/>
  <c r="J15" i="24"/>
  <c r="J14" i="24"/>
  <c r="J13" i="24"/>
  <c r="J12" i="24"/>
  <c r="J11" i="24"/>
  <c r="J10" i="24"/>
  <c r="J9" i="24"/>
  <c r="D42" i="24"/>
  <c r="E42" i="24"/>
  <c r="F42" i="24"/>
  <c r="G42" i="24"/>
  <c r="H42" i="24"/>
  <c r="I42" i="24"/>
  <c r="A1" i="23"/>
  <c r="A1" i="6"/>
  <c r="A1" i="5"/>
  <c r="A1" i="9"/>
  <c r="A1" i="24"/>
  <c r="D21" i="6"/>
  <c r="D6" i="6"/>
  <c r="J8" i="24"/>
  <c r="C11" i="6"/>
  <c r="C10" i="6"/>
  <c r="C9" i="6"/>
  <c r="C8" i="6"/>
  <c r="D6" i="24"/>
  <c r="A2" i="24"/>
  <c r="A2" i="23"/>
  <c r="B10" i="9"/>
  <c r="D8" i="9"/>
  <c r="E8" i="9" s="1"/>
  <c r="F8" i="9" s="1"/>
  <c r="G8" i="9" s="1"/>
  <c r="H8" i="9" s="1"/>
  <c r="I8" i="9" s="1"/>
  <c r="J8" i="9" s="1"/>
  <c r="K8" i="9" s="1"/>
  <c r="L8" i="9" s="1"/>
  <c r="M8" i="9" s="1"/>
  <c r="A2" i="9"/>
  <c r="A2" i="6"/>
  <c r="A2" i="5"/>
  <c r="A2" i="4"/>
  <c r="I25" i="23" l="1"/>
  <c r="K89" i="23"/>
  <c r="G57" i="23"/>
  <c r="L8" i="23"/>
  <c r="L28" i="23"/>
  <c r="K11" i="23"/>
  <c r="H32" i="23"/>
  <c r="H87" i="23"/>
  <c r="G15" i="23"/>
  <c r="K36" i="23"/>
  <c r="H72" i="23"/>
  <c r="J18" i="23"/>
  <c r="F43" i="23"/>
  <c r="F22" i="23"/>
  <c r="L49" i="23"/>
  <c r="J42" i="24"/>
  <c r="I9" i="23"/>
  <c r="L12" i="23"/>
  <c r="H16" i="23"/>
  <c r="K19" i="23"/>
  <c r="G23" i="23"/>
  <c r="J26" i="23"/>
  <c r="F30" i="23"/>
  <c r="J33" i="23"/>
  <c r="I38" i="23"/>
  <c r="H45" i="23"/>
  <c r="G52" i="23"/>
  <c r="J61" i="23"/>
  <c r="L76" i="23"/>
  <c r="L91" i="23"/>
  <c r="K15" i="23"/>
  <c r="J22" i="23"/>
  <c r="L32" i="23"/>
  <c r="G44" i="23"/>
  <c r="H59" i="23"/>
  <c r="J89" i="23"/>
  <c r="F8" i="23"/>
  <c r="F10" i="23"/>
  <c r="I13" i="23"/>
  <c r="L16" i="23"/>
  <c r="H20" i="23"/>
  <c r="K23" i="23"/>
  <c r="G27" i="23"/>
  <c r="J30" i="23"/>
  <c r="I34" i="23"/>
  <c r="J39" i="23"/>
  <c r="I46" i="23"/>
  <c r="H53" i="23"/>
  <c r="I65" i="23"/>
  <c r="I80" i="23"/>
  <c r="G9" i="23"/>
  <c r="F26" i="23"/>
  <c r="H8" i="23"/>
  <c r="J10" i="23"/>
  <c r="F14" i="23"/>
  <c r="I17" i="23"/>
  <c r="L20" i="23"/>
  <c r="H24" i="23"/>
  <c r="K27" i="23"/>
  <c r="G31" i="23"/>
  <c r="G35" i="23"/>
  <c r="K40" i="23"/>
  <c r="J47" i="23"/>
  <c r="I54" i="23"/>
  <c r="K67" i="23"/>
  <c r="K82" i="23"/>
  <c r="H12" i="23"/>
  <c r="G19" i="23"/>
  <c r="I29" i="23"/>
  <c r="I37" i="23"/>
  <c r="F51" i="23"/>
  <c r="J74" i="23"/>
  <c r="J8" i="23"/>
  <c r="G11" i="23"/>
  <c r="J14" i="23"/>
  <c r="F18" i="23"/>
  <c r="I21" i="23"/>
  <c r="L24" i="23"/>
  <c r="H28" i="23"/>
  <c r="K31" i="23"/>
  <c r="L35" i="23"/>
  <c r="L41" i="23"/>
  <c r="K48" i="23"/>
  <c r="K55" i="23"/>
  <c r="F70" i="23"/>
  <c r="F85" i="23"/>
  <c r="P8" i="6"/>
  <c r="E34" i="5"/>
  <c r="L2" i="5"/>
  <c r="J7" i="4" s="1"/>
  <c r="I8" i="23"/>
  <c r="F9" i="23"/>
  <c r="J9" i="23"/>
  <c r="K10" i="23"/>
  <c r="L11" i="23"/>
  <c r="F13" i="23"/>
  <c r="G14" i="23"/>
  <c r="H15" i="23"/>
  <c r="I16" i="23"/>
  <c r="J17" i="23"/>
  <c r="K18" i="23"/>
  <c r="L19" i="23"/>
  <c r="F21" i="23"/>
  <c r="G22" i="23"/>
  <c r="H23" i="23"/>
  <c r="I24" i="23"/>
  <c r="J25" i="23"/>
  <c r="K26" i="23"/>
  <c r="L27" i="23"/>
  <c r="F29" i="23"/>
  <c r="G30" i="23"/>
  <c r="H31" i="23"/>
  <c r="I32" i="23"/>
  <c r="L33" i="23"/>
  <c r="H35" i="23"/>
  <c r="L36" i="23"/>
  <c r="J38" i="23"/>
  <c r="L40" i="23"/>
  <c r="G43" i="23"/>
  <c r="I45" i="23"/>
  <c r="K47" i="23"/>
  <c r="F50" i="23"/>
  <c r="H52" i="23"/>
  <c r="J54" i="23"/>
  <c r="I57" i="23"/>
  <c r="K61" i="23"/>
  <c r="L67" i="23"/>
  <c r="I72" i="23"/>
  <c r="F77" i="23"/>
  <c r="J80" i="23"/>
  <c r="G85" i="23"/>
  <c r="K91" i="23"/>
  <c r="G91" i="23"/>
  <c r="J90" i="23"/>
  <c r="F90" i="23"/>
  <c r="I89" i="23"/>
  <c r="L88" i="23"/>
  <c r="H88" i="23"/>
  <c r="K87" i="23"/>
  <c r="G87" i="23"/>
  <c r="J86" i="23"/>
  <c r="F86" i="23"/>
  <c r="I85" i="23"/>
  <c r="L84" i="23"/>
  <c r="H84" i="23"/>
  <c r="K83" i="23"/>
  <c r="G83" i="23"/>
  <c r="J82" i="23"/>
  <c r="F82" i="23"/>
  <c r="I81" i="23"/>
  <c r="L80" i="23"/>
  <c r="H80" i="23"/>
  <c r="K79" i="23"/>
  <c r="G79" i="23"/>
  <c r="L77" i="23"/>
  <c r="H77" i="23"/>
  <c r="K76" i="23"/>
  <c r="G76" i="23"/>
  <c r="J75" i="23"/>
  <c r="F75" i="23"/>
  <c r="I74" i="23"/>
  <c r="L73" i="23"/>
  <c r="H73" i="23"/>
  <c r="K72" i="23"/>
  <c r="G72" i="23"/>
  <c r="J71" i="23"/>
  <c r="F71" i="23"/>
  <c r="I70" i="23"/>
  <c r="L69" i="23"/>
  <c r="H69" i="23"/>
  <c r="K68" i="23"/>
  <c r="G68" i="23"/>
  <c r="J67" i="23"/>
  <c r="F67" i="23"/>
  <c r="I66" i="23"/>
  <c r="L65" i="23"/>
  <c r="H65" i="23"/>
  <c r="I61" i="23"/>
  <c r="L60" i="23"/>
  <c r="H60" i="23"/>
  <c r="K59" i="23"/>
  <c r="G59" i="23"/>
  <c r="J58" i="23"/>
  <c r="F58" i="23"/>
  <c r="J91" i="23"/>
  <c r="F91" i="23"/>
  <c r="I90" i="23"/>
  <c r="L89" i="23"/>
  <c r="H89" i="23"/>
  <c r="K88" i="23"/>
  <c r="G88" i="23"/>
  <c r="J87" i="23"/>
  <c r="F87" i="23"/>
  <c r="I86" i="23"/>
  <c r="L85" i="23"/>
  <c r="H85" i="23"/>
  <c r="K84" i="23"/>
  <c r="G84" i="23"/>
  <c r="J83" i="23"/>
  <c r="F83" i="23"/>
  <c r="I82" i="23"/>
  <c r="L81" i="23"/>
  <c r="H81" i="23"/>
  <c r="K80" i="23"/>
  <c r="G80" i="23"/>
  <c r="J79" i="23"/>
  <c r="F79" i="23"/>
  <c r="K77" i="23"/>
  <c r="G77" i="23"/>
  <c r="J76" i="23"/>
  <c r="F76" i="23"/>
  <c r="I75" i="23"/>
  <c r="L74" i="23"/>
  <c r="H74" i="23"/>
  <c r="K73" i="23"/>
  <c r="G73" i="23"/>
  <c r="J72" i="23"/>
  <c r="F72" i="23"/>
  <c r="I71" i="23"/>
  <c r="L70" i="23"/>
  <c r="H70" i="23"/>
  <c r="K69" i="23"/>
  <c r="G69" i="23"/>
  <c r="J68" i="23"/>
  <c r="F68" i="23"/>
  <c r="I67" i="23"/>
  <c r="L66" i="23"/>
  <c r="H66" i="23"/>
  <c r="K65" i="23"/>
  <c r="G65" i="23"/>
  <c r="Q8" i="6"/>
  <c r="O8" i="6"/>
  <c r="M8" i="6"/>
  <c r="L61" i="23"/>
  <c r="H61" i="23"/>
  <c r="K60" i="23"/>
  <c r="G60" i="23"/>
  <c r="J59" i="23"/>
  <c r="F59" i="23"/>
  <c r="I58" i="23"/>
  <c r="L57" i="23"/>
  <c r="H57" i="23"/>
  <c r="K56" i="23"/>
  <c r="G56" i="23"/>
  <c r="J55" i="23"/>
  <c r="I91" i="23"/>
  <c r="H90" i="23"/>
  <c r="G89" i="23"/>
  <c r="F88" i="23"/>
  <c r="L86" i="23"/>
  <c r="K85" i="23"/>
  <c r="J84" i="23"/>
  <c r="I83" i="23"/>
  <c r="H82" i="23"/>
  <c r="G81" i="23"/>
  <c r="F80" i="23"/>
  <c r="J77" i="23"/>
  <c r="I76" i="23"/>
  <c r="H75" i="23"/>
  <c r="G74" i="23"/>
  <c r="F73" i="23"/>
  <c r="L71" i="23"/>
  <c r="K70" i="23"/>
  <c r="J69" i="23"/>
  <c r="I68" i="23"/>
  <c r="H67" i="23"/>
  <c r="G66" i="23"/>
  <c r="F65" i="23"/>
  <c r="G61" i="23"/>
  <c r="F60" i="23"/>
  <c r="L58" i="23"/>
  <c r="K57" i="23"/>
  <c r="F57" i="23"/>
  <c r="H56" i="23"/>
  <c r="I55" i="23"/>
  <c r="L54" i="23"/>
  <c r="H54" i="23"/>
  <c r="K53" i="23"/>
  <c r="G53" i="23"/>
  <c r="J52" i="23"/>
  <c r="F52" i="23"/>
  <c r="I51" i="23"/>
  <c r="L50" i="23"/>
  <c r="H50" i="23"/>
  <c r="K49" i="23"/>
  <c r="G49" i="23"/>
  <c r="J48" i="23"/>
  <c r="F48" i="23"/>
  <c r="I47" i="23"/>
  <c r="L46" i="23"/>
  <c r="H46" i="23"/>
  <c r="K45" i="23"/>
  <c r="G45" i="23"/>
  <c r="J44" i="23"/>
  <c r="F44" i="23"/>
  <c r="I43" i="23"/>
  <c r="L42" i="23"/>
  <c r="H42" i="23"/>
  <c r="K41" i="23"/>
  <c r="G41" i="23"/>
  <c r="J40" i="23"/>
  <c r="F40" i="23"/>
  <c r="I39" i="23"/>
  <c r="L38" i="23"/>
  <c r="H38" i="23"/>
  <c r="K37" i="23"/>
  <c r="G37" i="23"/>
  <c r="J36" i="23"/>
  <c r="F36" i="23"/>
  <c r="I35" i="23"/>
  <c r="L34" i="23"/>
  <c r="H34" i="23"/>
  <c r="K33" i="23"/>
  <c r="G33" i="23"/>
  <c r="H91" i="23"/>
  <c r="G90" i="23"/>
  <c r="F89" i="23"/>
  <c r="L87" i="23"/>
  <c r="K86" i="23"/>
  <c r="J85" i="23"/>
  <c r="I84" i="23"/>
  <c r="H83" i="23"/>
  <c r="G82" i="23"/>
  <c r="F81" i="23"/>
  <c r="L79" i="23"/>
  <c r="I77" i="23"/>
  <c r="H76" i="23"/>
  <c r="G75" i="23"/>
  <c r="F74" i="23"/>
  <c r="L72" i="23"/>
  <c r="K71" i="23"/>
  <c r="J70" i="23"/>
  <c r="I69" i="23"/>
  <c r="H68" i="23"/>
  <c r="G67" i="23"/>
  <c r="F66" i="23"/>
  <c r="F61" i="23"/>
  <c r="L59" i="23"/>
  <c r="K58" i="23"/>
  <c r="J57" i="23"/>
  <c r="L56" i="23"/>
  <c r="F56" i="23"/>
  <c r="H55" i="23"/>
  <c r="K54" i="23"/>
  <c r="G54" i="23"/>
  <c r="J53" i="23"/>
  <c r="F53" i="23"/>
  <c r="I52" i="23"/>
  <c r="L51" i="23"/>
  <c r="H51" i="23"/>
  <c r="K50" i="23"/>
  <c r="G50" i="23"/>
  <c r="J49" i="23"/>
  <c r="F49" i="23"/>
  <c r="I48" i="23"/>
  <c r="L47" i="23"/>
  <c r="H47" i="23"/>
  <c r="K46" i="23"/>
  <c r="G46" i="23"/>
  <c r="J45" i="23"/>
  <c r="F45" i="23"/>
  <c r="I44" i="23"/>
  <c r="L43" i="23"/>
  <c r="H43" i="23"/>
  <c r="K42" i="23"/>
  <c r="G42" i="23"/>
  <c r="J41" i="23"/>
  <c r="F41" i="23"/>
  <c r="I40" i="23"/>
  <c r="L39" i="23"/>
  <c r="H39" i="23"/>
  <c r="K38" i="23"/>
  <c r="G38" i="23"/>
  <c r="K90" i="23"/>
  <c r="I88" i="23"/>
  <c r="G86" i="23"/>
  <c r="L83" i="23"/>
  <c r="J81" i="23"/>
  <c r="H79" i="23"/>
  <c r="K75" i="23"/>
  <c r="I73" i="23"/>
  <c r="G71" i="23"/>
  <c r="L68" i="23"/>
  <c r="J66" i="23"/>
  <c r="N8" i="6"/>
  <c r="I60" i="23"/>
  <c r="G58" i="23"/>
  <c r="I56" i="23"/>
  <c r="F55" i="23"/>
  <c r="L53" i="23"/>
  <c r="K52" i="23"/>
  <c r="J51" i="23"/>
  <c r="I50" i="23"/>
  <c r="H49" i="23"/>
  <c r="G48" i="23"/>
  <c r="F47" i="23"/>
  <c r="L45" i="23"/>
  <c r="K44" i="23"/>
  <c r="J43" i="23"/>
  <c r="I42" i="23"/>
  <c r="H41" i="23"/>
  <c r="G40" i="23"/>
  <c r="F39" i="23"/>
  <c r="L37" i="23"/>
  <c r="F37" i="23"/>
  <c r="H36" i="23"/>
  <c r="J35" i="23"/>
  <c r="K34" i="23"/>
  <c r="F34" i="23"/>
  <c r="H33" i="23"/>
  <c r="J32" i="23"/>
  <c r="F32" i="23"/>
  <c r="I31" i="23"/>
  <c r="L30" i="23"/>
  <c r="H30" i="23"/>
  <c r="K29" i="23"/>
  <c r="G29" i="23"/>
  <c r="J28" i="23"/>
  <c r="F28" i="23"/>
  <c r="I27" i="23"/>
  <c r="L26" i="23"/>
  <c r="H26" i="23"/>
  <c r="K25" i="23"/>
  <c r="G25" i="23"/>
  <c r="J24" i="23"/>
  <c r="F24" i="23"/>
  <c r="I23" i="23"/>
  <c r="L22" i="23"/>
  <c r="H22" i="23"/>
  <c r="K21" i="23"/>
  <c r="G21" i="23"/>
  <c r="J20" i="23"/>
  <c r="F20" i="23"/>
  <c r="I19" i="23"/>
  <c r="L18" i="23"/>
  <c r="H18" i="23"/>
  <c r="K17" i="23"/>
  <c r="G17" i="23"/>
  <c r="J16" i="23"/>
  <c r="F16" i="23"/>
  <c r="I15" i="23"/>
  <c r="L14" i="23"/>
  <c r="H14" i="23"/>
  <c r="K13" i="23"/>
  <c r="G13" i="23"/>
  <c r="J12" i="23"/>
  <c r="F12" i="23"/>
  <c r="I11" i="23"/>
  <c r="L10" i="23"/>
  <c r="H10" i="23"/>
  <c r="K9" i="23"/>
  <c r="L90" i="23"/>
  <c r="J88" i="23"/>
  <c r="H86" i="23"/>
  <c r="F84" i="23"/>
  <c r="K81" i="23"/>
  <c r="I79" i="23"/>
  <c r="L75" i="23"/>
  <c r="J73" i="23"/>
  <c r="H71" i="23"/>
  <c r="F69" i="23"/>
  <c r="K66" i="23"/>
  <c r="J60" i="23"/>
  <c r="H58" i="23"/>
  <c r="J56" i="23"/>
  <c r="G55" i="23"/>
  <c r="F54" i="23"/>
  <c r="L52" i="23"/>
  <c r="K51" i="23"/>
  <c r="J50" i="23"/>
  <c r="I49" i="23"/>
  <c r="H48" i="23"/>
  <c r="G47" i="23"/>
  <c r="F46" i="23"/>
  <c r="L44" i="23"/>
  <c r="K43" i="23"/>
  <c r="J42" i="23"/>
  <c r="I41" i="23"/>
  <c r="H40" i="23"/>
  <c r="G39" i="23"/>
  <c r="F38" i="23"/>
  <c r="H37" i="23"/>
  <c r="I36" i="23"/>
  <c r="K35" i="23"/>
  <c r="F35" i="23"/>
  <c r="G34" i="23"/>
  <c r="I33" i="23"/>
  <c r="K32" i="23"/>
  <c r="G32" i="23"/>
  <c r="J31" i="23"/>
  <c r="F31" i="23"/>
  <c r="I30" i="23"/>
  <c r="L29" i="23"/>
  <c r="H29" i="23"/>
  <c r="K28" i="23"/>
  <c r="G28" i="23"/>
  <c r="J27" i="23"/>
  <c r="F27" i="23"/>
  <c r="I26" i="23"/>
  <c r="L25" i="23"/>
  <c r="H25" i="23"/>
  <c r="K24" i="23"/>
  <c r="G24" i="23"/>
  <c r="J23" i="23"/>
  <c r="F23" i="23"/>
  <c r="I22" i="23"/>
  <c r="L21" i="23"/>
  <c r="H21" i="23"/>
  <c r="K20" i="23"/>
  <c r="G20" i="23"/>
  <c r="J19" i="23"/>
  <c r="F19" i="23"/>
  <c r="I18" i="23"/>
  <c r="L17" i="23"/>
  <c r="H17" i="23"/>
  <c r="K16" i="23"/>
  <c r="G16" i="23"/>
  <c r="J15" i="23"/>
  <c r="F15" i="23"/>
  <c r="I14" i="23"/>
  <c r="L13" i="23"/>
  <c r="H13" i="23"/>
  <c r="K12" i="23"/>
  <c r="G12" i="23"/>
  <c r="J11" i="23"/>
  <c r="F11" i="23"/>
  <c r="I10" i="23"/>
  <c r="L9" i="23"/>
  <c r="G8" i="23"/>
  <c r="K8" i="23"/>
  <c r="H9" i="23"/>
  <c r="G10" i="23"/>
  <c r="H11" i="23"/>
  <c r="I12" i="23"/>
  <c r="J13" i="23"/>
  <c r="K14" i="23"/>
  <c r="L15" i="23"/>
  <c r="F17" i="23"/>
  <c r="G18" i="23"/>
  <c r="H19" i="23"/>
  <c r="I20" i="23"/>
  <c r="J21" i="23"/>
  <c r="K22" i="23"/>
  <c r="L23" i="23"/>
  <c r="F25" i="23"/>
  <c r="G26" i="23"/>
  <c r="H27" i="23"/>
  <c r="I28" i="23"/>
  <c r="J29" i="23"/>
  <c r="K30" i="23"/>
  <c r="L31" i="23"/>
  <c r="F33" i="23"/>
  <c r="J34" i="23"/>
  <c r="G36" i="23"/>
  <c r="J37" i="23"/>
  <c r="K39" i="23"/>
  <c r="F42" i="23"/>
  <c r="H44" i="23"/>
  <c r="J46" i="23"/>
  <c r="L48" i="23"/>
  <c r="G51" i="23"/>
  <c r="I53" i="23"/>
  <c r="L55" i="23"/>
  <c r="I59" i="23"/>
  <c r="J65" i="23"/>
  <c r="G70" i="23"/>
  <c r="K74" i="23"/>
  <c r="L82" i="23"/>
  <c r="I87" i="23"/>
  <c r="Q11" i="6"/>
  <c r="K78" i="23" s="1"/>
  <c r="O11" i="6"/>
  <c r="I78" i="23" s="1"/>
  <c r="M11" i="6"/>
  <c r="G78" i="23" s="1"/>
  <c r="R11" i="6"/>
  <c r="L78" i="23" s="1"/>
  <c r="N11" i="6"/>
  <c r="H78" i="23" s="1"/>
  <c r="Q10" i="6"/>
  <c r="O10" i="6"/>
  <c r="M10" i="6"/>
  <c r="R9" i="6"/>
  <c r="P9" i="6"/>
  <c r="N9" i="6"/>
  <c r="R10" i="6"/>
  <c r="N10" i="6"/>
  <c r="Q9" i="6"/>
  <c r="M9" i="6"/>
  <c r="P10" i="6"/>
  <c r="O9" i="6"/>
  <c r="L31" i="6" l="1"/>
  <c r="L11" i="6"/>
  <c r="F78" i="23" s="1"/>
  <c r="L30" i="6"/>
  <c r="L9" i="6"/>
  <c r="F63" i="23" s="1"/>
  <c r="L10" i="6"/>
  <c r="F64" i="23" s="1"/>
  <c r="L8" i="6"/>
  <c r="F62" i="23" s="1"/>
  <c r="G64" i="23"/>
  <c r="G63" i="23"/>
  <c r="G62" i="23"/>
  <c r="J64" i="23"/>
  <c r="L64" i="23"/>
  <c r="I64" i="23"/>
  <c r="I63" i="23"/>
  <c r="K64" i="23"/>
  <c r="J63" i="23"/>
  <c r="K63" i="23"/>
  <c r="I62" i="23"/>
  <c r="H64" i="23"/>
  <c r="K62" i="23"/>
  <c r="H63" i="23"/>
  <c r="H62" i="23"/>
  <c r="M12" i="6"/>
  <c r="R8" i="6"/>
  <c r="P11" i="6"/>
  <c r="J78" i="23" s="1"/>
  <c r="L63" i="23"/>
  <c r="O12" i="6"/>
  <c r="J62" i="23"/>
  <c r="K10" i="6"/>
  <c r="K31" i="6"/>
  <c r="K30" i="6"/>
  <c r="K29" i="6"/>
  <c r="K28" i="6"/>
  <c r="K27" i="6"/>
  <c r="K26" i="6"/>
  <c r="K25" i="6"/>
  <c r="K24" i="6"/>
  <c r="K23" i="6"/>
  <c r="K8" i="6"/>
  <c r="K11" i="6"/>
  <c r="K9" i="6"/>
  <c r="N12" i="6"/>
  <c r="Q12" i="6"/>
  <c r="M32" i="6" l="1"/>
  <c r="M33" i="6" s="1"/>
  <c r="L32" i="6"/>
  <c r="G92" i="23"/>
  <c r="O32" i="6"/>
  <c r="N32" i="6"/>
  <c r="Q32" i="6"/>
  <c r="Q33" i="6" s="1"/>
  <c r="L62" i="23"/>
  <c r="L2" i="23" s="1"/>
  <c r="M13" i="6"/>
  <c r="L12" i="6"/>
  <c r="P12" i="6"/>
  <c r="R12" i="6"/>
  <c r="K12" i="6"/>
  <c r="K13" i="6" s="1"/>
  <c r="Q13" i="6"/>
  <c r="J11" i="6"/>
  <c r="J9" i="6"/>
  <c r="J8" i="6"/>
  <c r="J31" i="6"/>
  <c r="J30" i="6"/>
  <c r="J29" i="6"/>
  <c r="J28" i="6"/>
  <c r="J27" i="6"/>
  <c r="J26" i="6"/>
  <c r="J25" i="6"/>
  <c r="J24" i="6"/>
  <c r="J23" i="6"/>
  <c r="J10" i="6"/>
  <c r="N13" i="6"/>
  <c r="K32" i="6"/>
  <c r="O13" i="6"/>
  <c r="G11" i="4" l="1"/>
  <c r="F92" i="23"/>
  <c r="P32" i="6"/>
  <c r="O33" i="6"/>
  <c r="I92" i="23"/>
  <c r="R32" i="6"/>
  <c r="K92" i="23"/>
  <c r="N33" i="6"/>
  <c r="H92" i="23"/>
  <c r="K33" i="6"/>
  <c r="L33" i="6"/>
  <c r="L13" i="6"/>
  <c r="P13" i="6"/>
  <c r="R13" i="6"/>
  <c r="I31" i="6"/>
  <c r="I30" i="6"/>
  <c r="I29" i="6"/>
  <c r="I28" i="6"/>
  <c r="I27" i="6"/>
  <c r="I26" i="6"/>
  <c r="I25" i="6"/>
  <c r="I24" i="6"/>
  <c r="I23" i="6"/>
  <c r="I8" i="6"/>
  <c r="I10" i="6"/>
  <c r="I11" i="6"/>
  <c r="I9" i="6"/>
  <c r="J32" i="6"/>
  <c r="J12" i="6"/>
  <c r="J13" i="6" s="1"/>
  <c r="L92" i="23" l="1"/>
  <c r="J92" i="23"/>
  <c r="P33" i="6"/>
  <c r="R33" i="6"/>
  <c r="J33" i="6"/>
  <c r="H9" i="6"/>
  <c r="H11" i="6"/>
  <c r="H31" i="6"/>
  <c r="H30" i="6"/>
  <c r="H29" i="6"/>
  <c r="H28" i="6"/>
  <c r="H27" i="6"/>
  <c r="H26" i="6"/>
  <c r="H25" i="6"/>
  <c r="H24" i="6"/>
  <c r="H23" i="6"/>
  <c r="H8" i="6"/>
  <c r="H10" i="6"/>
  <c r="I12" i="6"/>
  <c r="I13" i="6" s="1"/>
  <c r="I32" i="6"/>
  <c r="G10" i="6" l="1"/>
  <c r="G31" i="6"/>
  <c r="G30" i="6"/>
  <c r="G29" i="6"/>
  <c r="G28" i="6"/>
  <c r="G27" i="6"/>
  <c r="G26" i="6"/>
  <c r="G25" i="6"/>
  <c r="G24" i="6"/>
  <c r="G23" i="6"/>
  <c r="G8" i="6"/>
  <c r="G11" i="6"/>
  <c r="G9" i="6"/>
  <c r="H12" i="6"/>
  <c r="H13" i="6" s="1"/>
  <c r="H32" i="6"/>
  <c r="I33" i="6"/>
  <c r="G12" i="6" l="1"/>
  <c r="G13" i="6" s="1"/>
  <c r="G32" i="6"/>
  <c r="F11" i="6"/>
  <c r="F9" i="6"/>
  <c r="F29" i="6"/>
  <c r="F27" i="6"/>
  <c r="F25" i="6"/>
  <c r="F23" i="6"/>
  <c r="F10" i="6"/>
  <c r="F31" i="6"/>
  <c r="F30" i="6"/>
  <c r="F28" i="6"/>
  <c r="F26" i="6"/>
  <c r="F24" i="6"/>
  <c r="F8" i="6"/>
  <c r="H33" i="6"/>
  <c r="G33" i="6" l="1"/>
  <c r="F12" i="6"/>
  <c r="F13" i="6" s="1"/>
  <c r="F32" i="6"/>
  <c r="E31" i="6"/>
  <c r="E30" i="6"/>
  <c r="E29" i="6"/>
  <c r="E28" i="6"/>
  <c r="E27" i="6"/>
  <c r="E26" i="6"/>
  <c r="E25" i="6"/>
  <c r="E24" i="6"/>
  <c r="E23" i="6"/>
  <c r="E8" i="6"/>
  <c r="E10" i="6"/>
  <c r="E11" i="6"/>
  <c r="E9" i="6"/>
  <c r="D9" i="6"/>
  <c r="D11" i="6"/>
  <c r="D30" i="6"/>
  <c r="D27" i="6"/>
  <c r="D25" i="6"/>
  <c r="D23" i="6"/>
  <c r="D8" i="6"/>
  <c r="D10" i="6"/>
  <c r="D31" i="6"/>
  <c r="D29" i="6"/>
  <c r="D28" i="6"/>
  <c r="D26" i="6"/>
  <c r="D24" i="6"/>
  <c r="F33" i="6" l="1"/>
  <c r="E32" i="6"/>
  <c r="D32" i="6"/>
  <c r="E12" i="6"/>
  <c r="E13" i="6" s="1"/>
  <c r="D12" i="6"/>
  <c r="D13" i="6" s="1"/>
  <c r="R2" i="6" s="1"/>
  <c r="D11" i="4" s="1"/>
  <c r="E33" i="6" l="1"/>
  <c r="D33" i="6"/>
</calcChain>
</file>

<file path=xl/sharedStrings.xml><?xml version="1.0" encoding="utf-8"?>
<sst xmlns="http://schemas.openxmlformats.org/spreadsheetml/2006/main" count="389" uniqueCount="238">
  <si>
    <t>Comment</t>
  </si>
  <si>
    <t>Style legend</t>
  </si>
  <si>
    <t>Style</t>
  </si>
  <si>
    <t>Design</t>
  </si>
  <si>
    <t>Header1</t>
  </si>
  <si>
    <t>Header2</t>
  </si>
  <si>
    <t>Header3</t>
  </si>
  <si>
    <t>Header4</t>
  </si>
  <si>
    <t>Base_Input</t>
  </si>
  <si>
    <t>A model input that should not be changed to protect the integrity of the model</t>
  </si>
  <si>
    <t>Empty_Cell</t>
  </si>
  <si>
    <t>A cell that is left intentionally blank to avoid the risk of error</t>
  </si>
  <si>
    <t>InSheet_calc</t>
  </si>
  <si>
    <t>A link within the worksheet or an interim calculation step</t>
  </si>
  <si>
    <t xml:space="preserve">OffSheet </t>
  </si>
  <si>
    <t>A link to another worksheet to minimise the number of inter-worksheet references</t>
  </si>
  <si>
    <t>Line_SubTotal</t>
  </si>
  <si>
    <t>The sum of elements in the table immediately above</t>
  </si>
  <si>
    <t>Line_Total</t>
  </si>
  <si>
    <t xml:space="preserve">The sum of elements above, including sub-totals </t>
  </si>
  <si>
    <t>Unit / Info</t>
  </si>
  <si>
    <t>AUD millions</t>
  </si>
  <si>
    <t>Explanatory text showing helpful information or the units/dimensions of the calculations</t>
  </si>
  <si>
    <t>Line_Summary</t>
  </si>
  <si>
    <t>The SUM() of everything in the row</t>
  </si>
  <si>
    <t>Table_Header</t>
  </si>
  <si>
    <t>Qtr</t>
  </si>
  <si>
    <t xml:space="preserve">Header of a table or of an off-sheet reference </t>
  </si>
  <si>
    <t>Flag</t>
  </si>
  <si>
    <t>Binary flag - set up as a 'Style' and updated with conditional formatting</t>
  </si>
  <si>
    <t>Check_Cell</t>
  </si>
  <si>
    <t>Check figures add up to the correct amount</t>
  </si>
  <si>
    <t>Header 1A</t>
  </si>
  <si>
    <t>Control</t>
  </si>
  <si>
    <t>User Inputs</t>
  </si>
  <si>
    <t>Base Inputs</t>
  </si>
  <si>
    <t>Calculations</t>
  </si>
  <si>
    <t>Outputs/Export</t>
  </si>
  <si>
    <t>Legend</t>
  </si>
  <si>
    <t>Menu</t>
  </si>
  <si>
    <t>Sheet Check</t>
  </si>
  <si>
    <t>A user driven input for actual figures</t>
  </si>
  <si>
    <t>A user driven input for forcast figures</t>
  </si>
  <si>
    <t>User_Input_Actual</t>
  </si>
  <si>
    <t>User_Input_Forecast</t>
  </si>
  <si>
    <t>Historical Expenditure by Function Code</t>
  </si>
  <si>
    <t>Function Code</t>
  </si>
  <si>
    <t>Totals</t>
  </si>
  <si>
    <t>Description</t>
  </si>
  <si>
    <t>Historical Expenditure</t>
  </si>
  <si>
    <t>Base Year</t>
  </si>
  <si>
    <t>Year</t>
  </si>
  <si>
    <t>Inflation</t>
  </si>
  <si>
    <t>Forecast Expenditure</t>
  </si>
  <si>
    <t>Direct Capex by Function Code</t>
  </si>
  <si>
    <t>Forecast</t>
  </si>
  <si>
    <t>Rural Projects &lt; 50KVA</t>
  </si>
  <si>
    <t>Urban Projects &lt; 50KVA</t>
  </si>
  <si>
    <t>Medium Density SubDivision</t>
  </si>
  <si>
    <t>Business Supply &gt; 50KVA &lt; 200KVA</t>
  </si>
  <si>
    <t>Business Supply &gt; 200KVA</t>
  </si>
  <si>
    <t>HV Connections</t>
  </si>
  <si>
    <t>Business SubDivisions</t>
  </si>
  <si>
    <t>U/G Service Pits Ex O/H Supply</t>
  </si>
  <si>
    <t>Low Density SubDivisions</t>
  </si>
  <si>
    <t>High Density Residential/Business</t>
  </si>
  <si>
    <t>New Connection Meter Acc.</t>
  </si>
  <si>
    <t>New Connection Meter IMRO</t>
  </si>
  <si>
    <t>New Conn. Service/Materials</t>
  </si>
  <si>
    <t>New Conn. Servicing Labour</t>
  </si>
  <si>
    <t>Recoverable Works</t>
  </si>
  <si>
    <t>CO Generation Projects</t>
  </si>
  <si>
    <t>Energy Efficient Public Lighting - New</t>
  </si>
  <si>
    <t>Public Lighting - New</t>
  </si>
  <si>
    <t>Docklands</t>
  </si>
  <si>
    <t>Major Generation Projects</t>
  </si>
  <si>
    <t>New Conn. Meter Install Acc.</t>
  </si>
  <si>
    <t>New Conn. Meter Install MRIM</t>
  </si>
  <si>
    <t>New Conn. Meter AMI</t>
  </si>
  <si>
    <t>New Conn. Meter Install AMI</t>
  </si>
  <si>
    <t>ACS services</t>
  </si>
  <si>
    <t>Consolidated line maintenance</t>
  </si>
  <si>
    <t>Replacement accumulation meter</t>
  </si>
  <si>
    <t>Replacement MRIM meter</t>
  </si>
  <si>
    <t>Replacement AMI meter &amp; transformers</t>
  </si>
  <si>
    <t>Rollout AMI meter</t>
  </si>
  <si>
    <t>Rollout AMI meter install</t>
  </si>
  <si>
    <t>Replacement Meter Install AMI</t>
  </si>
  <si>
    <t>Replacement Meter &amp; Install IMRO</t>
  </si>
  <si>
    <t>Maintenance Related Fault Capital</t>
  </si>
  <si>
    <t>Public Lighting - Replacement</t>
  </si>
  <si>
    <t>Fault Related Capital</t>
  </si>
  <si>
    <t xml:space="preserve">Conductor Clearance </t>
  </si>
  <si>
    <t xml:space="preserve">HV Switch Replacement </t>
  </si>
  <si>
    <t>Transformer Replacement</t>
  </si>
  <si>
    <t>HV Fuse Unit &amp; Surge Divert. Repl.</t>
  </si>
  <si>
    <t>Recoverable Works - Asset Damage</t>
  </si>
  <si>
    <t>Pole Life Extension - Treatment</t>
  </si>
  <si>
    <t>Pole Replacement</t>
  </si>
  <si>
    <t>Pole Life Extension - Staking</t>
  </si>
  <si>
    <t>OH/UG Line Replacement</t>
  </si>
  <si>
    <t>Replacements Meter &amp; Install Acc</t>
  </si>
  <si>
    <t>Neutral Screen Services</t>
  </si>
  <si>
    <t>Servicing Replacement</t>
  </si>
  <si>
    <t>Bird Cover Replacement</t>
  </si>
  <si>
    <t>Cross-arm Replacement</t>
  </si>
  <si>
    <t>ZSS - Major Plant Replacement</t>
  </si>
  <si>
    <t>Zone SubStation Plant Replacement</t>
  </si>
  <si>
    <t xml:space="preserve">Safety Compliance </t>
  </si>
  <si>
    <t>TV Interference Replacement Capital</t>
  </si>
  <si>
    <t>Augmentation Lines</t>
  </si>
  <si>
    <t>Augmentation of Zone SubStation</t>
  </si>
  <si>
    <t>Network Development - Augment Dist.</t>
  </si>
  <si>
    <t>Environment Management'</t>
  </si>
  <si>
    <t>Bushfire Mitigation Augmentation</t>
  </si>
  <si>
    <t>LV Com. Multi Earth (CMEN)</t>
  </si>
  <si>
    <t>Reliability Improvement - Automation</t>
  </si>
  <si>
    <t>VBRC</t>
  </si>
  <si>
    <t>Zone SubStation Automation</t>
  </si>
  <si>
    <t>Augmentation Connection Assets</t>
  </si>
  <si>
    <t>SWER Augmentation</t>
  </si>
  <si>
    <t>Supply Reliability Improvement Scheme</t>
  </si>
  <si>
    <t>Pole Fire Mitigation</t>
  </si>
  <si>
    <t>Metering Communications</t>
  </si>
  <si>
    <t>Communications installation</t>
  </si>
  <si>
    <t>CBD Security Supply</t>
  </si>
  <si>
    <t>Computers</t>
  </si>
  <si>
    <t>IT Metering Data Services</t>
  </si>
  <si>
    <t>General Equipment</t>
  </si>
  <si>
    <t>General Equipment-AMI</t>
  </si>
  <si>
    <t>Office Furniture</t>
  </si>
  <si>
    <t>Office Furniture-AMI</t>
  </si>
  <si>
    <t>Property</t>
  </si>
  <si>
    <t>Property-AMI</t>
  </si>
  <si>
    <t>Motor Vehicles</t>
  </si>
  <si>
    <t>Motor Vehicles-AMI</t>
  </si>
  <si>
    <t>Intellectual Property</t>
  </si>
  <si>
    <t>Communications</t>
  </si>
  <si>
    <t>Testing &amp; Laboratory</t>
  </si>
  <si>
    <t>LV Augmentation</t>
  </si>
  <si>
    <t>Augmentation of Zone Substations</t>
  </si>
  <si>
    <t>Augmentation of Subtransmission</t>
  </si>
  <si>
    <t>Augmentation Project List</t>
  </si>
  <si>
    <t>Total</t>
  </si>
  <si>
    <t>R 22kV re-configure cables</t>
  </si>
  <si>
    <t>SB 11kV switchboard (completion of ring bus)</t>
  </si>
  <si>
    <t>Survey 11kV feeder section rated at 230A</t>
  </si>
  <si>
    <t>Uprate 11kV feeder sections to 300A</t>
  </si>
  <si>
    <t>Uprate WMTS-WB-NC</t>
  </si>
  <si>
    <t>Asset Group</t>
  </si>
  <si>
    <t>AUGMENTATION CAPEX (As incurred)</t>
  </si>
  <si>
    <t>AUGMENTATION CAPEX</t>
  </si>
  <si>
    <t>As incurred</t>
  </si>
  <si>
    <t>Subtransmission Substations, Switching Stations, Zone Substations</t>
  </si>
  <si>
    <t>Subtransmission Lines</t>
  </si>
  <si>
    <t>HV Feeders</t>
  </si>
  <si>
    <t>HV Feeders - Land Purchases and Easements</t>
  </si>
  <si>
    <t>Distribution Substations</t>
  </si>
  <si>
    <t>Distribution Substations - Land Purchases And Easements</t>
  </si>
  <si>
    <t>LV Feeders</t>
  </si>
  <si>
    <t>LV Feeders - Land Purchases And Easements</t>
  </si>
  <si>
    <t>Other Assets</t>
  </si>
  <si>
    <t>Forecast Expenditure by RIN Category Augex Table 2.3.4</t>
  </si>
  <si>
    <t xml:space="preserve">B new 11kV feeder </t>
  </si>
  <si>
    <t>CBD Security</t>
  </si>
  <si>
    <t>$Nominal</t>
  </si>
  <si>
    <t>End of Sheet</t>
  </si>
  <si>
    <t>Historical Expenditure by RIN Category Augex Table 2.3.4 - Augex Data Total Expenditure</t>
  </si>
  <si>
    <t xml:space="preserve">RD new feeder </t>
  </si>
  <si>
    <t>FBTS-SB 66kV cable</t>
  </si>
  <si>
    <t>2019/20</t>
  </si>
  <si>
    <t>2020/21</t>
  </si>
  <si>
    <t>2021/22</t>
  </si>
  <si>
    <t>2022/23</t>
  </si>
  <si>
    <t>2023/24</t>
  </si>
  <si>
    <t>2024/25</t>
  </si>
  <si>
    <t>2025/26</t>
  </si>
  <si>
    <t>LS site evaluation and land purchase</t>
  </si>
  <si>
    <t>NR 11kV switchboard</t>
  </si>
  <si>
    <t>Fishermans Bend precinct redevelopment</t>
  </si>
  <si>
    <t>$'000 2021</t>
  </si>
  <si>
    <t>2011/12</t>
  </si>
  <si>
    <t>2012/13</t>
  </si>
  <si>
    <t>2013/14</t>
  </si>
  <si>
    <t>2014/15</t>
  </si>
  <si>
    <t>2015/16</t>
  </si>
  <si>
    <t>2016/17</t>
  </si>
  <si>
    <t>2017/18</t>
  </si>
  <si>
    <t>2018/19</t>
  </si>
  <si>
    <t>2021-26 Total</t>
  </si>
  <si>
    <t>Forecast Expenditure by Function Code</t>
  </si>
  <si>
    <t>Project description</t>
  </si>
  <si>
    <t>Solar enablement</t>
  </si>
  <si>
    <t>Docklands Area supply upgrade</t>
  </si>
  <si>
    <t>Port Melbourne area strategy: E offload to WG</t>
  </si>
  <si>
    <t>Brunswick area strategy: BK offload to WB</t>
  </si>
  <si>
    <t>Port Melbourne area strategy: PM offload to WG</t>
  </si>
  <si>
    <t>Brunswick area strategy: F offload to CW</t>
  </si>
  <si>
    <t>CBD supply: delivering N-1 secure</t>
  </si>
  <si>
    <t>Brunswick supply area upgrade (RIT-D)</t>
  </si>
  <si>
    <t>LV augmentation: supply quality</t>
  </si>
  <si>
    <t>NR 11kV jumbo-feeder extension: Swan Street bridge area</t>
  </si>
  <si>
    <t>BQ 3rd 55MVA transformer</t>
  </si>
  <si>
    <t>WA and MP to W permanent transfers: 3 feeders via Lees Pl Stn</t>
  </si>
  <si>
    <t>CL034 new feeder to pole 4934</t>
  </si>
  <si>
    <t>L010 augmentation of U/G cable</t>
  </si>
  <si>
    <t>WMTS 22kV retirement: upgrade WMTS-DA sub-transmission lines to 66kV</t>
  </si>
  <si>
    <t>JA to SB offload</t>
  </si>
  <si>
    <t>WMTS 22kV retirement - VR Nth Melbourne 66kV connection</t>
  </si>
  <si>
    <t>Russell Place supply area: RP to WP feeder transfers and de-commissioning</t>
  </si>
  <si>
    <t>Arden precinct development upgrade</t>
  </si>
  <si>
    <t>CBD supply: re-develop TP zone substation and establish new feeders</t>
  </si>
  <si>
    <t>Inflation rates and conversion factor to June 2021</t>
  </si>
  <si>
    <t>WP re-development</t>
  </si>
  <si>
    <t>WMTS 22kV retirement: LS to BQ offload</t>
  </si>
  <si>
    <t>CBD and urban feeders: load growth</t>
  </si>
  <si>
    <t>Checks</t>
  </si>
  <si>
    <t>Financial Year</t>
  </si>
  <si>
    <t>FY11/12</t>
  </si>
  <si>
    <t>FY12/13</t>
  </si>
  <si>
    <t>FY13/14</t>
  </si>
  <si>
    <t>FY14/15</t>
  </si>
  <si>
    <t>FY15/16</t>
  </si>
  <si>
    <t>FY16/17</t>
  </si>
  <si>
    <t>FY17/18</t>
  </si>
  <si>
    <t>FY18/19</t>
  </si>
  <si>
    <t>FY19/20</t>
  </si>
  <si>
    <t>FY20/21</t>
  </si>
  <si>
    <t>FY21/22</t>
  </si>
  <si>
    <t>Check</t>
  </si>
  <si>
    <t>AER draft decision</t>
  </si>
  <si>
    <t>RRP change</t>
  </si>
  <si>
    <t>AER adjustments</t>
  </si>
  <si>
    <t>AER Draft decision</t>
  </si>
  <si>
    <t>Direct Capex</t>
  </si>
  <si>
    <t>Project List - AER DD</t>
  </si>
  <si>
    <t>Project List-RRP</t>
  </si>
  <si>
    <t>CitiPower - Augmentation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</si>
</sst>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1" formatCode="_-* #,##0_-;\-* #,##0_-;_-* &quot;-&quot;_-;_-@_-"/>
    <numFmt numFmtId="43" formatCode="_-* #,##0.00_-;\-* #,##0.00_-;_-* &quot;-&quot;??_-;_-@_-"/>
    <numFmt numFmtId="164" formatCode="_(* #,##0_);_(* \(#,##0\);_(* &quot;-&quot;??_);_(@_)"/>
    <numFmt numFmtId="165" formatCode="_-* #,##0_-;* \(#,##0\)_-;_-* &quot;-&quot;??_-;_-@_-"/>
    <numFmt numFmtId="166" formatCode="#,##0_);\(#,##0\);\-\-_)"/>
    <numFmt numFmtId="167" formatCode="_-* #,##0_-;\-* #,##0_-;_-* &quot;-&quot;??_-;_-@_-"/>
    <numFmt numFmtId="168" formatCode="_-* #,##0.000000_-;\-* #,##0.000000_-;_-* &quot;-&quot;??_-;_-@_-"/>
    <numFmt numFmtId="169" formatCode="0.000"/>
    <numFmt numFmtId="170" formatCode="_-* #,##0.000_-;\-* #,##0.000_-;_-* &quot;-&quot;??_-;_-@_-"/>
  </numFmts>
  <fonts count="34" x14ac:knownFonts="1">
    <font>
      <sz val="10"/>
      <color theme="1"/>
      <name val="Verdana"/>
      <family val="2"/>
    </font>
    <font>
      <sz val="10"/>
      <color theme="3"/>
      <name val="Arial"/>
      <family val="2"/>
    </font>
    <font>
      <sz val="11"/>
      <color theme="1"/>
      <name val="Arial"/>
      <family val="2"/>
    </font>
    <font>
      <sz val="10"/>
      <color theme="0" tint="-0.34998626667073579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theme="9" tint="-0.499984740745262"/>
      <name val="Arial"/>
      <family val="2"/>
    </font>
    <font>
      <sz val="10"/>
      <color theme="0"/>
      <name val="Arial"/>
      <family val="2"/>
    </font>
    <font>
      <sz val="10"/>
      <color theme="0" tint="-0.499984740745262"/>
      <name val="Arial"/>
      <family val="2"/>
    </font>
    <font>
      <b/>
      <sz val="18"/>
      <color rgb="FFED1C24"/>
      <name val="Arial"/>
      <family val="2"/>
    </font>
    <font>
      <b/>
      <sz val="11"/>
      <color theme="1"/>
      <name val="Arial"/>
      <family val="2"/>
    </font>
    <font>
      <b/>
      <sz val="14"/>
      <color indexed="9"/>
      <name val="Arial"/>
      <family val="2"/>
    </font>
    <font>
      <b/>
      <u/>
      <sz val="10"/>
      <color theme="1"/>
      <name val="Arial"/>
      <family val="2"/>
    </font>
    <font>
      <b/>
      <sz val="10"/>
      <color theme="1"/>
      <name val="Arial"/>
      <family val="2"/>
    </font>
    <font>
      <u/>
      <sz val="10"/>
      <color theme="1"/>
      <name val="Arial"/>
      <family val="2"/>
    </font>
    <font>
      <i/>
      <sz val="11"/>
      <color rgb="FF586577"/>
      <name val="Arial"/>
      <family val="2"/>
    </font>
    <font>
      <sz val="11"/>
      <color rgb="FF586577"/>
      <name val="Arial"/>
      <family val="2"/>
    </font>
    <font>
      <i/>
      <sz val="10"/>
      <color theme="0" tint="-0.499984740745262"/>
      <name val="Arial"/>
      <family val="2"/>
    </font>
    <font>
      <b/>
      <sz val="12"/>
      <color indexed="9"/>
      <name val="Arial"/>
      <family val="2"/>
    </font>
    <font>
      <b/>
      <sz val="14"/>
      <color theme="1"/>
      <name val="Arial"/>
      <family val="2"/>
    </font>
    <font>
      <b/>
      <sz val="14"/>
      <color theme="0"/>
      <name val="Arial"/>
      <family val="2"/>
    </font>
    <font>
      <u/>
      <sz val="10"/>
      <color theme="10"/>
      <name val="Verdana"/>
      <family val="2"/>
    </font>
    <font>
      <sz val="12"/>
      <color theme="10"/>
      <name val="Verdana"/>
      <family val="2"/>
    </font>
    <font>
      <sz val="10"/>
      <name val="Verdana"/>
      <family val="2"/>
    </font>
    <font>
      <b/>
      <sz val="10"/>
      <name val="Arial"/>
      <family val="2"/>
    </font>
    <font>
      <sz val="10"/>
      <color rgb="FF00B050"/>
      <name val="Arial"/>
      <family val="2"/>
    </font>
    <font>
      <sz val="10"/>
      <color rgb="FF00B050"/>
      <name val="Verdana"/>
      <family val="2"/>
    </font>
    <font>
      <sz val="10"/>
      <color theme="1"/>
      <name val="Verdana"/>
      <family val="2"/>
    </font>
    <font>
      <sz val="12"/>
      <color theme="10"/>
      <name val="Arial"/>
      <family val="2"/>
    </font>
    <font>
      <sz val="11"/>
      <color theme="1"/>
      <name val="Calibri"/>
      <family val="2"/>
      <scheme val="minor"/>
    </font>
    <font>
      <b/>
      <sz val="12"/>
      <color theme="0"/>
      <name val="Arial"/>
      <family val="2"/>
    </font>
    <font>
      <sz val="10"/>
      <color rgb="FF3F3F76"/>
      <name val="Verdana"/>
      <family val="2"/>
    </font>
    <font>
      <sz val="8"/>
      <name val="Arial"/>
      <family val="2"/>
    </font>
    <font>
      <sz val="10"/>
      <color rgb="FFFF000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lightUp">
        <fgColor theme="0" tint="-0.34998626667073579"/>
        <bgColor indexed="65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34998626667073579"/>
        <bgColor indexed="65"/>
      </patternFill>
    </fill>
    <fill>
      <patternFill patternType="solid">
        <fgColor indexed="6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C99"/>
      </patternFill>
    </fill>
    <fill>
      <patternFill patternType="solid">
        <fgColor rgb="FFF2F2F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66FF33"/>
        <bgColor indexed="64"/>
      </patternFill>
    </fill>
  </fills>
  <borders count="25">
    <border>
      <left/>
      <right/>
      <top/>
      <bottom/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theme="9" tint="-0.499984740745262"/>
      </left>
      <right style="thin">
        <color theme="9" tint="-0.499984740745262"/>
      </right>
      <top style="thin">
        <color theme="9" tint="-0.499984740745262"/>
      </top>
      <bottom style="thin">
        <color theme="9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theme="9" tint="-0.499984740745262"/>
      </left>
      <right style="thin">
        <color theme="9" tint="-0.499984740745262"/>
      </right>
      <top style="thin">
        <color theme="9" tint="-0.499984740745262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</borders>
  <cellStyleXfs count="29">
    <xf numFmtId="0" fontId="0" fillId="0" borderId="0"/>
    <xf numFmtId="0" fontId="5" fillId="0" borderId="0"/>
    <xf numFmtId="0" fontId="1" fillId="2" borderId="1" applyNumberFormat="0" applyAlignment="0">
      <alignment horizontal="right"/>
      <protection locked="0"/>
    </xf>
    <xf numFmtId="164" fontId="2" fillId="0" borderId="0" applyFont="0" applyFill="0" applyBorder="0" applyAlignment="0" applyProtection="0"/>
    <xf numFmtId="165" fontId="3" fillId="3" borderId="2" applyAlignment="0"/>
    <xf numFmtId="0" fontId="14" fillId="0" borderId="0" applyNumberFormat="0"/>
    <xf numFmtId="0" fontId="4" fillId="0" borderId="3" applyNumberFormat="0" applyAlignment="0"/>
    <xf numFmtId="0" fontId="2" fillId="0" borderId="4" applyNumberFormat="0" applyFont="0" applyFill="0" applyAlignment="0"/>
    <xf numFmtId="0" fontId="4" fillId="4" borderId="3" applyNumberFormat="0" applyAlignment="0"/>
    <xf numFmtId="0" fontId="2" fillId="0" borderId="8" applyNumberFormat="0" applyFont="0" applyFill="0" applyAlignment="0"/>
    <xf numFmtId="0" fontId="1" fillId="5" borderId="3" applyNumberFormat="0" applyProtection="0"/>
    <xf numFmtId="0" fontId="4" fillId="0" borderId="0"/>
    <xf numFmtId="0" fontId="5" fillId="1" borderId="0"/>
    <xf numFmtId="0" fontId="6" fillId="6" borderId="5" applyNumberFormat="0" applyAlignment="0"/>
    <xf numFmtId="0" fontId="7" fillId="7" borderId="3" applyNumberFormat="0">
      <alignment horizontal="centerContinuous" vertical="center" wrapText="1"/>
    </xf>
    <xf numFmtId="0" fontId="8" fillId="6" borderId="6" applyNumberFormat="0" applyAlignment="0"/>
    <xf numFmtId="0" fontId="17" fillId="0" borderId="0" applyNumberFormat="0"/>
    <xf numFmtId="0" fontId="12" fillId="11" borderId="0"/>
    <xf numFmtId="0" fontId="13" fillId="0" borderId="0"/>
    <xf numFmtId="166" fontId="11" fillId="18" borderId="0"/>
    <xf numFmtId="166" fontId="18" fillId="18" borderId="0"/>
    <xf numFmtId="0" fontId="21" fillId="0" borderId="0" applyNumberFormat="0" applyFill="0" applyBorder="0" applyAlignment="0" applyProtection="0"/>
    <xf numFmtId="41" fontId="1" fillId="17" borderId="1" applyAlignment="0">
      <alignment horizontal="right"/>
      <protection locked="0"/>
    </xf>
    <xf numFmtId="43" fontId="27" fillId="0" borderId="0" applyFont="0" applyFill="0" applyBorder="0" applyAlignment="0" applyProtection="0"/>
    <xf numFmtId="0" fontId="29" fillId="0" borderId="0"/>
    <xf numFmtId="0" fontId="30" fillId="15" borderId="15">
      <alignment vertical="center"/>
    </xf>
    <xf numFmtId="0" fontId="4" fillId="0" borderId="0"/>
    <xf numFmtId="9" fontId="27" fillId="0" borderId="0" applyFont="0" applyFill="0" applyBorder="0" applyAlignment="0" applyProtection="0"/>
    <xf numFmtId="0" fontId="31" fillId="20" borderId="16" applyNumberFormat="0" applyAlignment="0" applyProtection="0"/>
  </cellStyleXfs>
  <cellXfs count="168">
    <xf numFmtId="0" fontId="0" fillId="0" borderId="0" xfId="0"/>
    <xf numFmtId="0" fontId="0" fillId="8" borderId="0" xfId="0" applyFill="1"/>
    <xf numFmtId="0" fontId="9" fillId="8" borderId="0" xfId="12" applyFont="1" applyFill="1"/>
    <xf numFmtId="0" fontId="5" fillId="8" borderId="0" xfId="12" applyFill="1"/>
    <xf numFmtId="0" fontId="10" fillId="8" borderId="7" xfId="12" applyFont="1" applyFill="1" applyBorder="1"/>
    <xf numFmtId="0" fontId="5" fillId="8" borderId="7" xfId="12" applyFill="1" applyBorder="1"/>
    <xf numFmtId="0" fontId="1" fillId="2" borderId="1" xfId="2" applyNumberFormat="1">
      <alignment horizontal="right"/>
      <protection locked="0"/>
    </xf>
    <xf numFmtId="0" fontId="15" fillId="8" borderId="0" xfId="16" applyFont="1" applyFill="1"/>
    <xf numFmtId="0" fontId="4" fillId="6" borderId="6" xfId="15" applyFont="1"/>
    <xf numFmtId="0" fontId="5" fillId="10" borderId="2" xfId="12" applyFill="1" applyBorder="1"/>
    <xf numFmtId="0" fontId="16" fillId="8" borderId="0" xfId="12" applyFont="1" applyFill="1"/>
    <xf numFmtId="0" fontId="4" fillId="8" borderId="3" xfId="6" applyFont="1" applyFill="1"/>
    <xf numFmtId="0" fontId="6" fillId="6" borderId="5" xfId="13"/>
    <xf numFmtId="0" fontId="5" fillId="0" borderId="4" xfId="7" applyFont="1"/>
    <xf numFmtId="0" fontId="5" fillId="0" borderId="8" xfId="9" applyFont="1"/>
    <xf numFmtId="0" fontId="17" fillId="0" borderId="0" xfId="16" applyFont="1"/>
    <xf numFmtId="0" fontId="4" fillId="4" borderId="3" xfId="8"/>
    <xf numFmtId="0" fontId="7" fillId="7" borderId="3" xfId="14">
      <alignment horizontal="centerContinuous" vertical="center" wrapText="1"/>
    </xf>
    <xf numFmtId="165" fontId="3" fillId="3" borderId="2" xfId="4"/>
    <xf numFmtId="0" fontId="1" fillId="5" borderId="3" xfId="10"/>
    <xf numFmtId="0" fontId="4" fillId="0" borderId="0" xfId="11"/>
    <xf numFmtId="0" fontId="14" fillId="0" borderId="0" xfId="5"/>
    <xf numFmtId="0" fontId="12" fillId="11" borderId="0" xfId="17"/>
    <xf numFmtId="0" fontId="13" fillId="0" borderId="0" xfId="18"/>
    <xf numFmtId="166" fontId="11" fillId="18" borderId="0" xfId="19"/>
    <xf numFmtId="0" fontId="4" fillId="8" borderId="0" xfId="11" applyFill="1"/>
    <xf numFmtId="166" fontId="18" fillId="18" borderId="0" xfId="20"/>
    <xf numFmtId="0" fontId="22" fillId="6" borderId="3" xfId="21" applyFont="1" applyFill="1" applyBorder="1" applyAlignment="1">
      <alignment horizontal="center" vertical="center"/>
    </xf>
    <xf numFmtId="0" fontId="23" fillId="8" borderId="0" xfId="0" applyFont="1" applyFill="1"/>
    <xf numFmtId="0" fontId="24" fillId="8" borderId="0" xfId="0" applyFont="1" applyFill="1"/>
    <xf numFmtId="166" fontId="18" fillId="18" borderId="0" xfId="20" applyAlignment="1">
      <alignment horizontal="right"/>
    </xf>
    <xf numFmtId="166" fontId="25" fillId="5" borderId="3" xfId="10" applyNumberFormat="1" applyFont="1" applyAlignment="1">
      <alignment horizontal="center"/>
    </xf>
    <xf numFmtId="0" fontId="26" fillId="8" borderId="0" xfId="0" applyFont="1" applyFill="1"/>
    <xf numFmtId="41" fontId="1" fillId="17" borderId="1" xfId="22">
      <alignment horizontal="right"/>
      <protection locked="0"/>
    </xf>
    <xf numFmtId="166" fontId="11" fillId="18" borderId="0" xfId="19" applyFont="1"/>
    <xf numFmtId="0" fontId="28" fillId="6" borderId="3" xfId="21" applyFont="1" applyFill="1" applyBorder="1" applyAlignment="1">
      <alignment horizontal="center" vertical="center"/>
    </xf>
    <xf numFmtId="0" fontId="5" fillId="0" borderId="0" xfId="0" applyFont="1"/>
    <xf numFmtId="166" fontId="18" fillId="18" borderId="0" xfId="20" applyFont="1"/>
    <xf numFmtId="0" fontId="4" fillId="8" borderId="0" xfId="11" applyFont="1" applyFill="1"/>
    <xf numFmtId="0" fontId="12" fillId="8" borderId="0" xfId="18" applyFont="1" applyFill="1"/>
    <xf numFmtId="0" fontId="5" fillId="8" borderId="0" xfId="0" applyFont="1" applyFill="1"/>
    <xf numFmtId="0" fontId="17" fillId="8" borderId="0" xfId="16" applyFill="1"/>
    <xf numFmtId="0" fontId="4" fillId="8" borderId="3" xfId="11" applyFont="1" applyFill="1" applyBorder="1" applyAlignment="1">
      <alignment horizontal="center"/>
    </xf>
    <xf numFmtId="0" fontId="4" fillId="8" borderId="3" xfId="11" applyFont="1" applyFill="1" applyBorder="1"/>
    <xf numFmtId="43" fontId="4" fillId="8" borderId="0" xfId="11" applyNumberFormat="1" applyFont="1" applyFill="1"/>
    <xf numFmtId="0" fontId="4" fillId="4" borderId="3" xfId="8" applyAlignment="1">
      <alignment horizontal="right"/>
    </xf>
    <xf numFmtId="167" fontId="4" fillId="4" borderId="3" xfId="8" applyNumberFormat="1"/>
    <xf numFmtId="0" fontId="7" fillId="7" borderId="3" xfId="14" applyAlignment="1">
      <alignment horizontal="left" vertical="center" wrapText="1"/>
    </xf>
    <xf numFmtId="0" fontId="13" fillId="0" borderId="0" xfId="18" applyAlignment="1">
      <alignment horizontal="left"/>
    </xf>
    <xf numFmtId="0" fontId="1" fillId="2" borderId="1" xfId="2" applyAlignment="1">
      <alignment horizontal="center"/>
      <protection locked="0"/>
    </xf>
    <xf numFmtId="0" fontId="0" fillId="8" borderId="13" xfId="0" applyFill="1" applyBorder="1" applyAlignment="1">
      <alignment horizontal="center"/>
    </xf>
    <xf numFmtId="0" fontId="0" fillId="8" borderId="13" xfId="0" applyFill="1" applyBorder="1"/>
    <xf numFmtId="0" fontId="0" fillId="8" borderId="3" xfId="0" applyFill="1" applyBorder="1" applyAlignment="1">
      <alignment horizontal="center"/>
    </xf>
    <xf numFmtId="0" fontId="0" fillId="8" borderId="3" xfId="0" applyFill="1" applyBorder="1"/>
    <xf numFmtId="167" fontId="6" fillId="6" borderId="5" xfId="13" applyNumberFormat="1"/>
    <xf numFmtId="0" fontId="7" fillId="7" borderId="3" xfId="14" applyAlignment="1">
      <alignment horizontal="center" vertical="center" wrapText="1"/>
    </xf>
    <xf numFmtId="166" fontId="11" fillId="18" borderId="0" xfId="19" applyFont="1" applyAlignment="1">
      <alignment horizontal="center"/>
    </xf>
    <xf numFmtId="166" fontId="18" fillId="18" borderId="0" xfId="20" applyFont="1" applyAlignment="1">
      <alignment horizontal="center"/>
    </xf>
    <xf numFmtId="0" fontId="4" fillId="8" borderId="0" xfId="11" applyFont="1" applyFill="1" applyAlignment="1">
      <alignment horizontal="center"/>
    </xf>
    <xf numFmtId="0" fontId="5" fillId="8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0" fontId="4" fillId="8" borderId="3" xfId="11" applyFont="1" applyFill="1" applyBorder="1" applyAlignment="1">
      <alignment horizontal="left"/>
    </xf>
    <xf numFmtId="167" fontId="5" fillId="8" borderId="3" xfId="23" applyNumberFormat="1" applyFont="1" applyFill="1" applyBorder="1"/>
    <xf numFmtId="167" fontId="1" fillId="2" borderId="1" xfId="2" applyNumberFormat="1" applyAlignment="1">
      <protection locked="0"/>
    </xf>
    <xf numFmtId="167" fontId="4" fillId="8" borderId="0" xfId="11" applyNumberFormat="1" applyFill="1"/>
    <xf numFmtId="0" fontId="21" fillId="8" borderId="0" xfId="21" applyFill="1"/>
    <xf numFmtId="0" fontId="4" fillId="8" borderId="0" xfId="11" applyFill="1" applyAlignment="1">
      <alignment horizontal="center"/>
    </xf>
    <xf numFmtId="0" fontId="24" fillId="8" borderId="0" xfId="11" applyFont="1" applyFill="1"/>
    <xf numFmtId="0" fontId="7" fillId="7" borderId="12" xfId="14" applyBorder="1">
      <alignment horizontal="centerContinuous" vertical="center" wrapText="1"/>
    </xf>
    <xf numFmtId="0" fontId="5" fillId="8" borderId="12" xfId="0" applyFont="1" applyFill="1" applyBorder="1" applyAlignment="1">
      <alignment wrapText="1"/>
    </xf>
    <xf numFmtId="0" fontId="5" fillId="8" borderId="11" xfId="0" applyFont="1" applyFill="1" applyBorder="1"/>
    <xf numFmtId="0" fontId="5" fillId="8" borderId="14" xfId="0" applyFont="1" applyFill="1" applyBorder="1"/>
    <xf numFmtId="0" fontId="5" fillId="8" borderId="13" xfId="0" applyFont="1" applyFill="1" applyBorder="1"/>
    <xf numFmtId="4" fontId="5" fillId="8" borderId="0" xfId="0" applyNumberFormat="1" applyFont="1" applyFill="1"/>
    <xf numFmtId="0" fontId="5" fillId="8" borderId="0" xfId="0" applyFont="1" applyFill="1" applyAlignment="1">
      <alignment horizontal="center" vertical="center"/>
    </xf>
    <xf numFmtId="167" fontId="4" fillId="8" borderId="0" xfId="11" applyNumberFormat="1" applyFont="1" applyFill="1"/>
    <xf numFmtId="167" fontId="5" fillId="8" borderId="0" xfId="0" applyNumberFormat="1" applyFont="1" applyFill="1"/>
    <xf numFmtId="168" fontId="5" fillId="8" borderId="0" xfId="0" applyNumberFormat="1" applyFont="1" applyFill="1"/>
    <xf numFmtId="43" fontId="0" fillId="8" borderId="0" xfId="23" applyFont="1" applyFill="1"/>
    <xf numFmtId="0" fontId="4" fillId="8" borderId="0" xfId="11" applyFont="1" applyFill="1" applyAlignment="1">
      <alignment vertical="center"/>
    </xf>
    <xf numFmtId="0" fontId="4" fillId="8" borderId="0" xfId="11" applyFill="1" applyAlignment="1">
      <alignment vertical="center"/>
    </xf>
    <xf numFmtId="0" fontId="5" fillId="0" borderId="0" xfId="0" applyFont="1" applyAlignment="1">
      <alignment vertical="center"/>
    </xf>
    <xf numFmtId="0" fontId="23" fillId="8" borderId="0" xfId="0" applyFont="1" applyFill="1" applyAlignment="1">
      <alignment horizontal="center"/>
    </xf>
    <xf numFmtId="0" fontId="0" fillId="0" borderId="0" xfId="0"/>
    <xf numFmtId="0" fontId="4" fillId="4" borderId="1" xfId="8" applyBorder="1"/>
    <xf numFmtId="0" fontId="4" fillId="4" borderId="1" xfId="8" applyBorder="1" applyAlignment="1">
      <alignment horizontal="center"/>
    </xf>
    <xf numFmtId="167" fontId="4" fillId="4" borderId="1" xfId="8" applyNumberFormat="1" applyBorder="1"/>
    <xf numFmtId="170" fontId="5" fillId="8" borderId="0" xfId="0" applyNumberFormat="1" applyFont="1" applyFill="1"/>
    <xf numFmtId="167" fontId="1" fillId="2" borderId="1" xfId="2" applyNumberFormat="1" applyAlignment="1">
      <protection locked="0"/>
    </xf>
    <xf numFmtId="0" fontId="1" fillId="2" borderId="1" xfId="2" applyAlignment="1">
      <alignment horizontal="center"/>
      <protection locked="0"/>
    </xf>
    <xf numFmtId="0" fontId="1" fillId="2" borderId="1" xfId="2" applyAlignment="1">
      <alignment horizontal="left"/>
      <protection locked="0"/>
    </xf>
    <xf numFmtId="0" fontId="4" fillId="8" borderId="0" xfId="11" applyFont="1" applyFill="1"/>
    <xf numFmtId="167" fontId="6" fillId="6" borderId="5" xfId="13" applyNumberFormat="1" applyAlignment="1"/>
    <xf numFmtId="0" fontId="5" fillId="8" borderId="0" xfId="0" applyFont="1" applyFill="1" applyAlignment="1">
      <alignment horizontal="center"/>
    </xf>
    <xf numFmtId="167" fontId="5" fillId="8" borderId="3" xfId="23" applyNumberFormat="1" applyFont="1" applyFill="1" applyBorder="1"/>
    <xf numFmtId="9" fontId="4" fillId="8" borderId="0" xfId="27" applyFont="1" applyFill="1"/>
    <xf numFmtId="167" fontId="31" fillId="20" borderId="16" xfId="28" applyNumberFormat="1"/>
    <xf numFmtId="0" fontId="5" fillId="0" borderId="0" xfId="0" applyFont="1" applyFill="1"/>
    <xf numFmtId="167" fontId="5" fillId="19" borderId="3" xfId="0" applyNumberFormat="1" applyFont="1" applyFill="1" applyBorder="1"/>
    <xf numFmtId="167" fontId="1" fillId="2" borderId="1" xfId="2" applyNumberFormat="1" applyFill="1" applyAlignment="1">
      <protection locked="0"/>
    </xf>
    <xf numFmtId="167" fontId="6" fillId="21" borderId="5" xfId="13" applyNumberFormat="1" applyFill="1" applyAlignment="1"/>
    <xf numFmtId="166" fontId="0" fillId="8" borderId="0" xfId="0" applyNumberFormat="1" applyFill="1"/>
    <xf numFmtId="167" fontId="4" fillId="22" borderId="3" xfId="8" applyNumberFormat="1" applyFill="1"/>
    <xf numFmtId="10" fontId="1" fillId="0" borderId="1" xfId="2" applyNumberFormat="1" applyFill="1" applyAlignment="1">
      <alignment horizontal="center"/>
      <protection locked="0"/>
    </xf>
    <xf numFmtId="167" fontId="6" fillId="6" borderId="17" xfId="13" applyNumberFormat="1" applyBorder="1"/>
    <xf numFmtId="167" fontId="0" fillId="23" borderId="3" xfId="0" applyNumberFormat="1" applyFill="1" applyBorder="1"/>
    <xf numFmtId="10" fontId="32" fillId="8" borderId="0" xfId="27" applyNumberFormat="1" applyFont="1" applyFill="1"/>
    <xf numFmtId="9" fontId="4" fillId="8" borderId="0" xfId="27" applyNumberFormat="1" applyFont="1" applyFill="1"/>
    <xf numFmtId="43" fontId="33" fillId="8" borderId="0" xfId="11" applyNumberFormat="1" applyFont="1" applyFill="1"/>
    <xf numFmtId="167" fontId="4" fillId="24" borderId="3" xfId="6" applyNumberFormat="1" applyFill="1"/>
    <xf numFmtId="167" fontId="4" fillId="25" borderId="3" xfId="6" applyNumberFormat="1" applyFill="1"/>
    <xf numFmtId="3" fontId="4" fillId="14" borderId="3" xfId="11" applyNumberFormat="1" applyFill="1" applyBorder="1" applyAlignment="1">
      <alignment wrapText="1"/>
    </xf>
    <xf numFmtId="0" fontId="1" fillId="2" borderId="1" xfId="2" applyFill="1" applyAlignment="1">
      <alignment horizontal="center"/>
      <protection locked="0"/>
    </xf>
    <xf numFmtId="0" fontId="1" fillId="2" borderId="1" xfId="2" applyFill="1" applyAlignment="1">
      <alignment horizontal="left"/>
      <protection locked="0"/>
    </xf>
    <xf numFmtId="167" fontId="1" fillId="14" borderId="1" xfId="2" applyNumberFormat="1" applyFill="1" applyAlignment="1">
      <protection locked="0"/>
    </xf>
    <xf numFmtId="167" fontId="5" fillId="9" borderId="3" xfId="23" applyNumberFormat="1" applyFont="1" applyFill="1" applyBorder="1"/>
    <xf numFmtId="0" fontId="23" fillId="8" borderId="0" xfId="0" applyFont="1" applyFill="1" applyAlignment="1"/>
    <xf numFmtId="0" fontId="23" fillId="8" borderId="3" xfId="0" applyFont="1" applyFill="1" applyBorder="1"/>
    <xf numFmtId="0" fontId="23" fillId="8" borderId="3" xfId="0" applyFont="1" applyFill="1" applyBorder="1" applyAlignment="1"/>
    <xf numFmtId="0" fontId="5" fillId="0" borderId="0" xfId="0" applyFont="1" applyFill="1" applyAlignment="1">
      <alignment horizontal="center"/>
    </xf>
    <xf numFmtId="167" fontId="4" fillId="0" borderId="0" xfId="23" applyNumberFormat="1" applyFont="1" applyFill="1"/>
    <xf numFmtId="167" fontId="5" fillId="0" borderId="0" xfId="0" applyNumberFormat="1" applyFont="1" applyFill="1"/>
    <xf numFmtId="0" fontId="4" fillId="0" borderId="0" xfId="11" applyFont="1" applyFill="1"/>
    <xf numFmtId="0" fontId="4" fillId="0" borderId="0" xfId="11" applyFill="1"/>
    <xf numFmtId="167" fontId="4" fillId="0" borderId="0" xfId="11" applyNumberFormat="1" applyFont="1" applyFill="1"/>
    <xf numFmtId="0" fontId="12" fillId="0" borderId="0" xfId="18" applyFont="1" applyFill="1"/>
    <xf numFmtId="0" fontId="0" fillId="0" borderId="0" xfId="0" applyFill="1"/>
    <xf numFmtId="0" fontId="17" fillId="0" borderId="0" xfId="16" applyFill="1"/>
    <xf numFmtId="0" fontId="5" fillId="0" borderId="12" xfId="0" applyFont="1" applyFill="1" applyBorder="1" applyAlignment="1">
      <alignment wrapText="1"/>
    </xf>
    <xf numFmtId="0" fontId="5" fillId="0" borderId="11" xfId="0" applyFont="1" applyFill="1" applyBorder="1"/>
    <xf numFmtId="167" fontId="6" fillId="0" borderId="5" xfId="13" applyNumberFormat="1" applyFill="1" applyAlignment="1"/>
    <xf numFmtId="0" fontId="5" fillId="0" borderId="14" xfId="0" applyFont="1" applyFill="1" applyBorder="1"/>
    <xf numFmtId="167" fontId="5" fillId="0" borderId="3" xfId="23" applyNumberFormat="1" applyFont="1" applyFill="1" applyBorder="1"/>
    <xf numFmtId="0" fontId="5" fillId="0" borderId="13" xfId="0" applyFont="1" applyFill="1" applyBorder="1"/>
    <xf numFmtId="0" fontId="7" fillId="7" borderId="13" xfId="14" applyBorder="1">
      <alignment horizontal="centerContinuous" vertical="center" wrapText="1"/>
    </xf>
    <xf numFmtId="0" fontId="4" fillId="8" borderId="18" xfId="11" applyFill="1" applyBorder="1"/>
    <xf numFmtId="0" fontId="4" fillId="8" borderId="19" xfId="11" applyFill="1" applyBorder="1"/>
    <xf numFmtId="9" fontId="4" fillId="8" borderId="19" xfId="27" applyNumberFormat="1" applyFont="1" applyFill="1" applyBorder="1"/>
    <xf numFmtId="0" fontId="4" fillId="8" borderId="20" xfId="11" applyFill="1" applyBorder="1"/>
    <xf numFmtId="0" fontId="4" fillId="0" borderId="21" xfId="11" applyFill="1" applyBorder="1"/>
    <xf numFmtId="0" fontId="5" fillId="0" borderId="23" xfId="0" applyFont="1" applyFill="1" applyBorder="1"/>
    <xf numFmtId="0" fontId="5" fillId="0" borderId="22" xfId="0" applyFont="1" applyFill="1" applyBorder="1"/>
    <xf numFmtId="0" fontId="4" fillId="0" borderId="23" xfId="11" applyFill="1" applyBorder="1"/>
    <xf numFmtId="0" fontId="5" fillId="0" borderId="24" xfId="0" applyFont="1" applyFill="1" applyBorder="1"/>
    <xf numFmtId="0" fontId="4" fillId="0" borderId="24" xfId="11" applyFill="1" applyBorder="1"/>
    <xf numFmtId="0" fontId="23" fillId="8" borderId="3" xfId="21" applyFont="1" applyFill="1" applyBorder="1" applyAlignment="1">
      <alignment horizontal="center"/>
    </xf>
    <xf numFmtId="0" fontId="23" fillId="8" borderId="3" xfId="0" applyFont="1" applyFill="1" applyBorder="1" applyAlignment="1">
      <alignment horizontal="center"/>
    </xf>
    <xf numFmtId="0" fontId="23" fillId="8" borderId="4" xfId="0" applyFont="1" applyFill="1" applyBorder="1" applyAlignment="1">
      <alignment horizontal="center"/>
    </xf>
    <xf numFmtId="0" fontId="19" fillId="13" borderId="3" xfId="0" applyFont="1" applyFill="1" applyBorder="1" applyAlignment="1">
      <alignment horizontal="center"/>
    </xf>
    <xf numFmtId="0" fontId="19" fillId="14" borderId="3" xfId="0" applyFont="1" applyFill="1" applyBorder="1" applyAlignment="1">
      <alignment horizontal="center"/>
    </xf>
    <xf numFmtId="0" fontId="20" fillId="15" borderId="0" xfId="0" applyFont="1" applyFill="1" applyAlignment="1">
      <alignment horizontal="center"/>
    </xf>
    <xf numFmtId="0" fontId="19" fillId="12" borderId="3" xfId="0" applyFont="1" applyFill="1" applyBorder="1" applyAlignment="1">
      <alignment horizontal="center"/>
    </xf>
    <xf numFmtId="0" fontId="23" fillId="8" borderId="0" xfId="0" applyFont="1" applyFill="1" applyAlignment="1">
      <alignment horizontal="center"/>
    </xf>
    <xf numFmtId="0" fontId="19" fillId="16" borderId="3" xfId="0" applyFont="1" applyFill="1" applyBorder="1" applyAlignment="1">
      <alignment horizontal="center"/>
    </xf>
    <xf numFmtId="0" fontId="19" fillId="0" borderId="3" xfId="0" applyFont="1" applyFill="1" applyBorder="1" applyAlignment="1">
      <alignment horizontal="left"/>
    </xf>
    <xf numFmtId="0" fontId="7" fillId="7" borderId="9" xfId="14" applyNumberFormat="1" applyBorder="1" applyAlignment="1">
      <alignment horizontal="center" vertical="center" wrapText="1"/>
    </xf>
    <xf numFmtId="0" fontId="7" fillId="7" borderId="10" xfId="14" applyNumberFormat="1" applyBorder="1" applyAlignment="1">
      <alignment horizontal="center" vertical="center" wrapText="1"/>
    </xf>
    <xf numFmtId="0" fontId="7" fillId="7" borderId="11" xfId="14" applyNumberFormat="1" applyBorder="1" applyAlignment="1">
      <alignment horizontal="center" vertical="center" wrapText="1"/>
    </xf>
    <xf numFmtId="0" fontId="7" fillId="7" borderId="9" xfId="14" applyBorder="1" applyAlignment="1">
      <alignment horizontal="center" vertical="center" wrapText="1"/>
    </xf>
    <xf numFmtId="0" fontId="7" fillId="7" borderId="10" xfId="14" applyBorder="1" applyAlignment="1">
      <alignment horizontal="center" vertical="center" wrapText="1"/>
    </xf>
    <xf numFmtId="0" fontId="7" fillId="7" borderId="11" xfId="14" applyBorder="1" applyAlignment="1">
      <alignment horizontal="center" vertical="center" wrapText="1"/>
    </xf>
    <xf numFmtId="0" fontId="7" fillId="7" borderId="3" xfId="14" applyBorder="1" applyAlignment="1">
      <alignment horizontal="center" vertical="center" wrapText="1"/>
    </xf>
    <xf numFmtId="0" fontId="7" fillId="7" borderId="12" xfId="14" applyBorder="1" applyAlignment="1">
      <alignment horizontal="center" vertical="center" wrapText="1"/>
    </xf>
    <xf numFmtId="0" fontId="7" fillId="7" borderId="13" xfId="14" applyBorder="1" applyAlignment="1">
      <alignment horizontal="center" vertical="center" wrapText="1"/>
    </xf>
    <xf numFmtId="166" fontId="4" fillId="24" borderId="0" xfId="19" applyFont="1" applyFill="1"/>
    <xf numFmtId="166" fontId="4" fillId="25" borderId="0" xfId="19" applyFont="1" applyFill="1"/>
    <xf numFmtId="169" fontId="1" fillId="24" borderId="1" xfId="2" applyNumberFormat="1" applyFill="1" applyAlignment="1">
      <alignment horizontal="center"/>
      <protection locked="0"/>
    </xf>
    <xf numFmtId="167" fontId="1" fillId="24" borderId="1" xfId="2" applyNumberFormat="1" applyFill="1" applyAlignment="1">
      <protection locked="0"/>
    </xf>
  </cellXfs>
  <cellStyles count="29">
    <cellStyle name="Base_Input" xfId="15" xr:uid="{00000000-0005-0000-0000-000000000000}"/>
    <cellStyle name="Check_Cell" xfId="10" xr:uid="{00000000-0005-0000-0000-000001000000}"/>
    <cellStyle name="Comma" xfId="23" builtinId="3"/>
    <cellStyle name="Comma [0] 2" xfId="3" xr:uid="{00000000-0005-0000-0000-000003000000}"/>
    <cellStyle name="dms_1" xfId="25" xr:uid="{00000000-0005-0000-0000-000004000000}"/>
    <cellStyle name="Empty_Cell" xfId="12" xr:uid="{00000000-0005-0000-0000-000005000000}"/>
    <cellStyle name="Explanatory Text" xfId="1" builtinId="53" customBuiltin="1"/>
    <cellStyle name="Flag" xfId="4" xr:uid="{00000000-0005-0000-0000-000007000000}"/>
    <cellStyle name="Header1" xfId="19" xr:uid="{00000000-0005-0000-0000-000008000000}"/>
    <cellStyle name="Header1A" xfId="20" xr:uid="{00000000-0005-0000-0000-000009000000}"/>
    <cellStyle name="Header2" xfId="17" xr:uid="{00000000-0005-0000-0000-00000A000000}"/>
    <cellStyle name="Header3" xfId="5" xr:uid="{00000000-0005-0000-0000-00000B000000}"/>
    <cellStyle name="Header4" xfId="18" xr:uid="{00000000-0005-0000-0000-00000C000000}"/>
    <cellStyle name="Hyperlink" xfId="21" builtinId="8"/>
    <cellStyle name="Input" xfId="28" builtinId="20"/>
    <cellStyle name="Insheet" xfId="6" xr:uid="{00000000-0005-0000-0000-00000F000000}"/>
    <cellStyle name="Line_SubTotal" xfId="7" xr:uid="{00000000-0005-0000-0000-000010000000}"/>
    <cellStyle name="Line_Summary" xfId="8" xr:uid="{00000000-0005-0000-0000-000011000000}"/>
    <cellStyle name="Line_Total" xfId="9" xr:uid="{00000000-0005-0000-0000-000012000000}"/>
    <cellStyle name="Normal" xfId="0" builtinId="0" customBuiltin="1"/>
    <cellStyle name="Normal 10" xfId="11" xr:uid="{00000000-0005-0000-0000-000014000000}"/>
    <cellStyle name="Normal 119" xfId="24" xr:uid="{00000000-0005-0000-0000-000015000000}"/>
    <cellStyle name="Normal 2" xfId="26" xr:uid="{00000000-0005-0000-0000-000016000000}"/>
    <cellStyle name="Offsheet" xfId="13" xr:uid="{00000000-0005-0000-0000-000017000000}"/>
    <cellStyle name="Percent" xfId="27" builtinId="5"/>
    <cellStyle name="Table_Heading" xfId="14" xr:uid="{00000000-0005-0000-0000-000019000000}"/>
    <cellStyle name="Unit" xfId="16" xr:uid="{00000000-0005-0000-0000-00001A000000}"/>
    <cellStyle name="User_Input_Actual" xfId="2" xr:uid="{00000000-0005-0000-0000-00001B000000}"/>
    <cellStyle name="User_Input_Forecast" xfId="22" xr:uid="{00000000-0005-0000-0000-00001C000000}"/>
  </cellStyles>
  <dxfs count="15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Medium9"/>
  <colors>
    <mruColors>
      <color rgb="FFFFCCFF"/>
      <color rgb="FFFFFF99"/>
      <color rgb="FFFFFFCC"/>
      <color rgb="FFFF7C80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704850</xdr:colOff>
      <xdr:row>1</xdr:row>
      <xdr:rowOff>0</xdr:rowOff>
    </xdr:from>
    <xdr:to>
      <xdr:col>5</xdr:col>
      <xdr:colOff>676276</xdr:colOff>
      <xdr:row>2</xdr:row>
      <xdr:rowOff>104776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00325" y="161925"/>
          <a:ext cx="1114426" cy="4000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rgb="FF00B0F0"/>
  </sheetPr>
  <dimension ref="A1:N48"/>
  <sheetViews>
    <sheetView zoomScale="85" zoomScaleNormal="85" workbookViewId="0">
      <selection activeCell="H13" sqref="H13"/>
    </sheetView>
  </sheetViews>
  <sheetFormatPr defaultColWidth="0" defaultRowHeight="12.75" zeroHeight="1" x14ac:dyDescent="0.2"/>
  <cols>
    <col min="1" max="1" width="4.375" customWidth="1"/>
    <col min="2" max="2" width="11.875" customWidth="1"/>
    <col min="3" max="3" width="4" customWidth="1"/>
    <col min="4" max="4" width="11.625" customWidth="1"/>
    <col min="5" max="5" width="3.375" customWidth="1"/>
    <col min="6" max="14" width="9" customWidth="1"/>
    <col min="15" max="16384" width="9" hidden="1"/>
  </cols>
  <sheetData>
    <row r="1" spans="1:14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23.25" x14ac:dyDescent="0.35">
      <c r="A2" s="1"/>
      <c r="B2" s="2" t="s">
        <v>1</v>
      </c>
      <c r="C2" s="3"/>
      <c r="D2" s="3"/>
      <c r="E2" s="3"/>
      <c r="F2" s="3"/>
      <c r="G2" s="1"/>
      <c r="H2" s="27" t="s">
        <v>39</v>
      </c>
      <c r="I2" s="1"/>
      <c r="J2" s="1"/>
      <c r="K2" s="1"/>
      <c r="L2" s="1"/>
      <c r="M2" s="1"/>
      <c r="N2" s="1"/>
    </row>
    <row r="3" spans="1:14" x14ac:dyDescent="0.2">
      <c r="A3" s="1"/>
      <c r="B3" s="3"/>
      <c r="C3" s="3"/>
      <c r="D3" s="3"/>
      <c r="E3" s="3"/>
      <c r="F3" s="3"/>
      <c r="G3" s="1"/>
      <c r="H3" s="1"/>
      <c r="I3" s="1"/>
      <c r="J3" s="1"/>
      <c r="K3" s="1"/>
      <c r="L3" s="1"/>
      <c r="M3" s="1"/>
      <c r="N3" s="1"/>
    </row>
    <row r="4" spans="1:14" x14ac:dyDescent="0.2">
      <c r="A4" s="1"/>
      <c r="B4" s="3"/>
      <c r="C4" s="3"/>
      <c r="D4" s="3"/>
      <c r="E4" s="3"/>
      <c r="F4" s="3"/>
      <c r="G4" s="1"/>
      <c r="H4" s="1"/>
      <c r="I4" s="1"/>
      <c r="J4" s="1"/>
      <c r="K4" s="1"/>
      <c r="L4" s="1"/>
      <c r="M4" s="1"/>
      <c r="N4" s="1"/>
    </row>
    <row r="5" spans="1:14" x14ac:dyDescent="0.2">
      <c r="A5" s="1"/>
      <c r="B5" s="3"/>
      <c r="C5" s="3"/>
      <c r="D5" s="3"/>
      <c r="E5" s="3"/>
      <c r="F5" s="3"/>
      <c r="G5" s="1"/>
      <c r="H5" s="1"/>
      <c r="I5" s="1"/>
      <c r="J5" s="1"/>
      <c r="K5" s="1"/>
      <c r="L5" s="1"/>
      <c r="M5" s="1"/>
      <c r="N5" s="1"/>
    </row>
    <row r="6" spans="1:14" ht="15.75" thickBot="1" x14ac:dyDescent="0.3">
      <c r="A6" s="1"/>
      <c r="B6" s="4" t="s">
        <v>2</v>
      </c>
      <c r="C6" s="5"/>
      <c r="D6" s="4" t="s">
        <v>3</v>
      </c>
      <c r="E6" s="5"/>
      <c r="F6" s="4" t="s">
        <v>0</v>
      </c>
      <c r="G6" s="1"/>
      <c r="H6" s="1"/>
      <c r="I6" s="1"/>
      <c r="J6" s="1"/>
      <c r="K6" s="1"/>
      <c r="L6" s="1"/>
      <c r="M6" s="1"/>
      <c r="N6" s="1"/>
    </row>
    <row r="7" spans="1:14" x14ac:dyDescent="0.2">
      <c r="A7" s="1"/>
      <c r="B7" s="3"/>
      <c r="C7" s="3"/>
      <c r="D7" s="3"/>
      <c r="E7" s="3"/>
      <c r="F7" s="3"/>
      <c r="G7" s="1"/>
      <c r="H7" s="1"/>
      <c r="I7" s="1"/>
      <c r="J7" s="1"/>
      <c r="K7" s="1"/>
      <c r="L7" s="1"/>
      <c r="M7" s="1"/>
      <c r="N7" s="1"/>
    </row>
    <row r="8" spans="1:14" ht="18" x14ac:dyDescent="0.25">
      <c r="A8" s="1"/>
      <c r="B8" s="3" t="s">
        <v>4</v>
      </c>
      <c r="C8" s="3"/>
      <c r="D8" s="24" t="s">
        <v>4</v>
      </c>
      <c r="E8" s="3"/>
      <c r="F8" s="3"/>
      <c r="G8" s="1"/>
      <c r="H8" s="1"/>
      <c r="I8" s="1"/>
      <c r="J8" s="1"/>
      <c r="K8" s="1"/>
      <c r="L8" s="1"/>
      <c r="M8" s="1"/>
      <c r="N8" s="1"/>
    </row>
    <row r="9" spans="1:14" x14ac:dyDescent="0.2">
      <c r="A9" s="1"/>
      <c r="B9" s="3"/>
      <c r="C9" s="3"/>
      <c r="D9" s="25"/>
      <c r="E9" s="3"/>
      <c r="F9" s="3"/>
      <c r="G9" s="1"/>
      <c r="H9" s="1"/>
      <c r="I9" s="1"/>
      <c r="J9" s="1"/>
      <c r="K9" s="1"/>
      <c r="L9" s="1"/>
      <c r="M9" s="1"/>
      <c r="N9" s="1"/>
    </row>
    <row r="10" spans="1:14" ht="15.75" x14ac:dyDescent="0.25">
      <c r="A10" s="1"/>
      <c r="B10" s="3" t="s">
        <v>32</v>
      </c>
      <c r="C10" s="3"/>
      <c r="D10" s="26" t="s">
        <v>32</v>
      </c>
      <c r="E10" s="3"/>
      <c r="F10" s="3"/>
      <c r="G10" s="1"/>
      <c r="H10" s="1"/>
      <c r="I10" s="1"/>
      <c r="J10" s="1"/>
      <c r="K10" s="1"/>
      <c r="L10" s="1"/>
      <c r="M10" s="1"/>
      <c r="N10" s="1"/>
    </row>
    <row r="11" spans="1:14" x14ac:dyDescent="0.2">
      <c r="A11" s="1"/>
      <c r="B11" s="3"/>
      <c r="C11" s="3"/>
      <c r="D11" s="25"/>
      <c r="E11" s="3"/>
      <c r="F11" s="3"/>
      <c r="G11" s="1"/>
      <c r="H11" s="1"/>
      <c r="I11" s="1"/>
      <c r="J11" s="1"/>
      <c r="K11" s="1"/>
      <c r="L11" s="1"/>
      <c r="M11" s="1"/>
      <c r="N11" s="1"/>
    </row>
    <row r="12" spans="1:14" x14ac:dyDescent="0.2">
      <c r="A12" s="1"/>
      <c r="B12" s="3" t="s">
        <v>5</v>
      </c>
      <c r="C12" s="3"/>
      <c r="D12" s="22" t="s">
        <v>5</v>
      </c>
      <c r="E12" s="3"/>
      <c r="F12" s="3"/>
      <c r="G12" s="1"/>
      <c r="H12" s="1"/>
      <c r="I12" s="1"/>
      <c r="J12" s="1"/>
      <c r="K12" s="1"/>
      <c r="L12" s="1"/>
      <c r="M12" s="1"/>
      <c r="N12" s="1"/>
    </row>
    <row r="13" spans="1:14" x14ac:dyDescent="0.2">
      <c r="A13" s="1"/>
      <c r="B13" s="3"/>
      <c r="C13" s="3"/>
      <c r="D13" s="25"/>
      <c r="E13" s="3"/>
      <c r="F13" s="3"/>
      <c r="G13" s="1"/>
      <c r="H13" s="1"/>
      <c r="I13" s="1"/>
      <c r="J13" s="1"/>
      <c r="K13" s="1"/>
      <c r="L13" s="1"/>
      <c r="M13" s="1"/>
      <c r="N13" s="1"/>
    </row>
    <row r="14" spans="1:14" x14ac:dyDescent="0.2">
      <c r="A14" s="1"/>
      <c r="B14" s="3" t="s">
        <v>6</v>
      </c>
      <c r="C14" s="3"/>
      <c r="D14" s="21" t="s">
        <v>6</v>
      </c>
      <c r="E14" s="3"/>
      <c r="F14" s="3"/>
      <c r="G14" s="1"/>
      <c r="H14" s="1"/>
      <c r="I14" s="1"/>
      <c r="J14" s="1"/>
      <c r="K14" s="1"/>
      <c r="L14" s="1"/>
      <c r="M14" s="1"/>
      <c r="N14" s="1"/>
    </row>
    <row r="15" spans="1:14" x14ac:dyDescent="0.2">
      <c r="A15" s="1"/>
      <c r="B15" s="3"/>
      <c r="C15" s="3"/>
      <c r="D15" s="25"/>
      <c r="E15" s="3"/>
      <c r="F15" s="3"/>
      <c r="G15" s="1"/>
      <c r="H15" s="1"/>
      <c r="I15" s="1"/>
      <c r="J15" s="1"/>
      <c r="K15" s="1"/>
      <c r="L15" s="1"/>
      <c r="M15" s="1"/>
      <c r="N15" s="1"/>
    </row>
    <row r="16" spans="1:14" x14ac:dyDescent="0.2">
      <c r="A16" s="1"/>
      <c r="B16" s="3" t="s">
        <v>7</v>
      </c>
      <c r="C16" s="3"/>
      <c r="D16" s="23" t="s">
        <v>7</v>
      </c>
      <c r="E16" s="3"/>
      <c r="F16" s="3"/>
      <c r="G16" s="1"/>
      <c r="H16" s="1"/>
      <c r="I16" s="1"/>
      <c r="J16" s="1"/>
      <c r="K16" s="1"/>
      <c r="L16" s="1"/>
      <c r="M16" s="1"/>
      <c r="N16" s="1"/>
    </row>
    <row r="17" spans="1:14" x14ac:dyDescent="0.2">
      <c r="A17" s="1"/>
      <c r="B17" s="3"/>
      <c r="C17" s="3"/>
      <c r="D17" s="25"/>
      <c r="E17" s="3"/>
      <c r="F17" s="3"/>
      <c r="G17" s="1"/>
      <c r="H17" s="1"/>
      <c r="I17" s="1"/>
      <c r="J17" s="1"/>
      <c r="K17" s="1"/>
      <c r="L17" s="1"/>
      <c r="M17" s="1"/>
      <c r="N17" s="1"/>
    </row>
    <row r="18" spans="1:14" ht="14.25" x14ac:dyDescent="0.2">
      <c r="A18" s="1"/>
      <c r="B18" s="3" t="s">
        <v>43</v>
      </c>
      <c r="C18" s="3"/>
      <c r="D18" s="6">
        <v>100</v>
      </c>
      <c r="E18" s="3"/>
      <c r="F18" s="7" t="s">
        <v>41</v>
      </c>
      <c r="G18" s="1"/>
      <c r="H18" s="1"/>
      <c r="I18" s="1"/>
      <c r="J18" s="1"/>
      <c r="K18" s="1"/>
      <c r="L18" s="1"/>
      <c r="M18" s="1"/>
      <c r="N18" s="1"/>
    </row>
    <row r="19" spans="1:14" ht="14.25" x14ac:dyDescent="0.2">
      <c r="A19" s="1"/>
      <c r="B19" s="3"/>
      <c r="C19" s="3"/>
      <c r="D19" s="20"/>
      <c r="E19" s="3"/>
      <c r="F19" s="7"/>
      <c r="G19" s="1"/>
      <c r="H19" s="1"/>
      <c r="I19" s="1"/>
      <c r="J19" s="1"/>
      <c r="K19" s="1"/>
      <c r="L19" s="1"/>
      <c r="M19" s="1"/>
      <c r="N19" s="1"/>
    </row>
    <row r="20" spans="1:14" ht="14.25" x14ac:dyDescent="0.2">
      <c r="A20" s="1"/>
      <c r="B20" s="3" t="s">
        <v>44</v>
      </c>
      <c r="C20" s="3"/>
      <c r="D20" s="33">
        <v>100</v>
      </c>
      <c r="E20" s="3"/>
      <c r="F20" s="7" t="s">
        <v>42</v>
      </c>
      <c r="G20" s="1"/>
      <c r="H20" s="1"/>
      <c r="I20" s="1"/>
      <c r="J20" s="1"/>
      <c r="K20" s="1"/>
      <c r="L20" s="1"/>
      <c r="M20" s="1"/>
      <c r="N20" s="1"/>
    </row>
    <row r="21" spans="1:14" x14ac:dyDescent="0.2">
      <c r="A21" s="1"/>
      <c r="B21" s="3"/>
      <c r="C21" s="3"/>
      <c r="D21" s="20"/>
      <c r="E21" s="3"/>
      <c r="F21" s="3"/>
      <c r="G21" s="1"/>
      <c r="H21" s="1"/>
      <c r="I21" s="1"/>
      <c r="J21" s="1"/>
      <c r="K21" s="1"/>
      <c r="L21" s="1"/>
      <c r="M21" s="1"/>
      <c r="N21" s="1"/>
    </row>
    <row r="22" spans="1:14" ht="14.25" x14ac:dyDescent="0.2">
      <c r="A22" s="1"/>
      <c r="B22" s="3" t="s">
        <v>8</v>
      </c>
      <c r="C22" s="3"/>
      <c r="D22" s="8">
        <v>100</v>
      </c>
      <c r="E22" s="3"/>
      <c r="F22" s="7" t="s">
        <v>9</v>
      </c>
      <c r="G22" s="1"/>
      <c r="H22" s="1"/>
      <c r="I22" s="1"/>
      <c r="J22" s="1"/>
      <c r="K22" s="1"/>
      <c r="L22" s="1"/>
      <c r="M22" s="1"/>
      <c r="N22" s="1"/>
    </row>
    <row r="23" spans="1:14" x14ac:dyDescent="0.2">
      <c r="A23" s="1"/>
      <c r="B23" s="3"/>
      <c r="C23" s="3"/>
      <c r="D23" s="20"/>
      <c r="E23" s="3"/>
      <c r="F23" s="3"/>
      <c r="G23" s="1"/>
      <c r="H23" s="1"/>
      <c r="I23" s="1"/>
      <c r="J23" s="1"/>
      <c r="K23" s="1"/>
      <c r="L23" s="1"/>
      <c r="M23" s="1"/>
      <c r="N23" s="1"/>
    </row>
    <row r="24" spans="1:14" ht="14.25" x14ac:dyDescent="0.2">
      <c r="A24" s="1"/>
      <c r="B24" s="3" t="s">
        <v>10</v>
      </c>
      <c r="C24" s="3"/>
      <c r="D24" s="9"/>
      <c r="E24" s="3"/>
      <c r="F24" s="7" t="s">
        <v>11</v>
      </c>
      <c r="G24" s="1"/>
      <c r="H24" s="1"/>
      <c r="I24" s="1"/>
      <c r="J24" s="1"/>
      <c r="K24" s="1"/>
      <c r="L24" s="1"/>
      <c r="M24" s="1"/>
      <c r="N24" s="1"/>
    </row>
    <row r="25" spans="1:14" ht="14.25" x14ac:dyDescent="0.2">
      <c r="A25" s="1"/>
      <c r="B25" s="3"/>
      <c r="C25" s="3"/>
      <c r="D25" s="20"/>
      <c r="E25" s="3"/>
      <c r="F25" s="10"/>
      <c r="G25" s="1"/>
      <c r="H25" s="1"/>
      <c r="I25" s="1"/>
      <c r="J25" s="1"/>
      <c r="K25" s="1"/>
      <c r="L25" s="1"/>
      <c r="M25" s="1"/>
      <c r="N25" s="1"/>
    </row>
    <row r="26" spans="1:14" ht="14.25" x14ac:dyDescent="0.2">
      <c r="A26" s="1"/>
      <c r="B26" s="3" t="s">
        <v>12</v>
      </c>
      <c r="C26" s="3"/>
      <c r="D26" s="11">
        <v>100</v>
      </c>
      <c r="E26" s="3"/>
      <c r="F26" s="7" t="s">
        <v>13</v>
      </c>
      <c r="G26" s="1"/>
      <c r="H26" s="1"/>
      <c r="I26" s="1"/>
      <c r="J26" s="1"/>
      <c r="K26" s="1"/>
      <c r="L26" s="1"/>
      <c r="M26" s="1"/>
      <c r="N26" s="1"/>
    </row>
    <row r="27" spans="1:14" ht="14.25" x14ac:dyDescent="0.2">
      <c r="A27" s="1"/>
      <c r="B27" s="3"/>
      <c r="C27" s="3"/>
      <c r="D27" s="20"/>
      <c r="E27" s="3"/>
      <c r="F27" s="10"/>
      <c r="G27" s="1"/>
      <c r="H27" s="1"/>
      <c r="I27" s="1"/>
      <c r="J27" s="1"/>
      <c r="K27" s="1"/>
      <c r="L27" s="1"/>
      <c r="M27" s="1"/>
      <c r="N27" s="1"/>
    </row>
    <row r="28" spans="1:14" ht="14.25" x14ac:dyDescent="0.2">
      <c r="A28" s="1"/>
      <c r="B28" s="3" t="s">
        <v>14</v>
      </c>
      <c r="C28" s="3"/>
      <c r="D28" s="12">
        <v>100</v>
      </c>
      <c r="E28" s="3"/>
      <c r="F28" s="7" t="s">
        <v>15</v>
      </c>
      <c r="G28" s="1"/>
      <c r="H28" s="1"/>
      <c r="I28" s="1"/>
      <c r="J28" s="1"/>
      <c r="K28" s="1"/>
      <c r="L28" s="1"/>
      <c r="M28" s="1"/>
      <c r="N28" s="1"/>
    </row>
    <row r="29" spans="1:14" ht="14.25" x14ac:dyDescent="0.2">
      <c r="A29" s="1"/>
      <c r="B29" s="3"/>
      <c r="C29" s="3"/>
      <c r="D29" s="20"/>
      <c r="E29" s="3"/>
      <c r="F29" s="10"/>
      <c r="G29" s="1"/>
      <c r="H29" s="1"/>
      <c r="I29" s="1"/>
      <c r="J29" s="1"/>
      <c r="K29" s="1"/>
      <c r="L29" s="1"/>
      <c r="M29" s="1"/>
      <c r="N29" s="1"/>
    </row>
    <row r="30" spans="1:14" ht="14.25" x14ac:dyDescent="0.2">
      <c r="A30" s="1"/>
      <c r="B30" s="3" t="s">
        <v>16</v>
      </c>
      <c r="C30" s="3"/>
      <c r="D30" s="13">
        <v>100</v>
      </c>
      <c r="E30" s="3"/>
      <c r="F30" s="7" t="s">
        <v>17</v>
      </c>
      <c r="G30" s="1"/>
      <c r="H30" s="1"/>
      <c r="I30" s="1"/>
      <c r="J30" s="1"/>
      <c r="K30" s="1"/>
      <c r="L30" s="1"/>
      <c r="M30" s="1"/>
      <c r="N30" s="1"/>
    </row>
    <row r="31" spans="1:14" ht="14.25" x14ac:dyDescent="0.2">
      <c r="A31" s="1"/>
      <c r="B31" s="3"/>
      <c r="C31" s="3"/>
      <c r="D31" s="25"/>
      <c r="E31" s="3"/>
      <c r="F31" s="10"/>
      <c r="G31" s="1"/>
      <c r="H31" s="1"/>
      <c r="I31" s="1"/>
      <c r="J31" s="1"/>
      <c r="K31" s="1"/>
      <c r="L31" s="1"/>
      <c r="M31" s="1"/>
      <c r="N31" s="1"/>
    </row>
    <row r="32" spans="1:14" ht="15" thickBot="1" x14ac:dyDescent="0.25">
      <c r="A32" s="1"/>
      <c r="B32" s="3" t="s">
        <v>18</v>
      </c>
      <c r="C32" s="3"/>
      <c r="D32" s="14">
        <v>100</v>
      </c>
      <c r="E32" s="3"/>
      <c r="F32" s="7" t="s">
        <v>19</v>
      </c>
      <c r="G32" s="1"/>
      <c r="H32" s="1"/>
      <c r="I32" s="1"/>
      <c r="J32" s="1"/>
      <c r="K32" s="1"/>
      <c r="L32" s="1"/>
      <c r="M32" s="1"/>
      <c r="N32" s="1"/>
    </row>
    <row r="33" spans="1:14" ht="15" thickTop="1" x14ac:dyDescent="0.2">
      <c r="A33" s="1"/>
      <c r="B33" s="3"/>
      <c r="C33" s="3"/>
      <c r="D33" s="25"/>
      <c r="E33" s="3"/>
      <c r="F33" s="10"/>
      <c r="G33" s="1"/>
      <c r="H33" s="1"/>
      <c r="I33" s="1"/>
      <c r="J33" s="1"/>
      <c r="K33" s="1"/>
      <c r="L33" s="1"/>
      <c r="M33" s="1"/>
      <c r="N33" s="1"/>
    </row>
    <row r="34" spans="1:14" ht="14.25" x14ac:dyDescent="0.2">
      <c r="A34" s="1"/>
      <c r="B34" s="3" t="s">
        <v>20</v>
      </c>
      <c r="C34" s="3"/>
      <c r="D34" s="15" t="s">
        <v>21</v>
      </c>
      <c r="E34" s="3"/>
      <c r="F34" s="7" t="s">
        <v>22</v>
      </c>
      <c r="G34" s="1"/>
      <c r="H34" s="1"/>
      <c r="I34" s="1"/>
      <c r="J34" s="1"/>
      <c r="K34" s="1"/>
      <c r="L34" s="1"/>
      <c r="M34" s="1"/>
      <c r="N34" s="1"/>
    </row>
    <row r="35" spans="1:14" ht="14.25" x14ac:dyDescent="0.2">
      <c r="A35" s="1"/>
      <c r="B35" s="3"/>
      <c r="C35" s="3"/>
      <c r="D35" s="25"/>
      <c r="E35" s="3"/>
      <c r="F35" s="10"/>
      <c r="G35" s="1"/>
      <c r="H35" s="1"/>
      <c r="I35" s="1"/>
      <c r="J35" s="1"/>
      <c r="K35" s="1"/>
      <c r="L35" s="1"/>
      <c r="M35" s="1"/>
      <c r="N35" s="1"/>
    </row>
    <row r="36" spans="1:14" ht="14.25" x14ac:dyDescent="0.2">
      <c r="A36" s="1"/>
      <c r="B36" s="3" t="s">
        <v>23</v>
      </c>
      <c r="C36" s="3"/>
      <c r="D36" s="16">
        <v>100</v>
      </c>
      <c r="E36" s="3"/>
      <c r="F36" s="7" t="s">
        <v>24</v>
      </c>
      <c r="G36" s="1"/>
      <c r="H36" s="1"/>
      <c r="I36" s="1"/>
      <c r="J36" s="1"/>
      <c r="K36" s="1"/>
      <c r="L36" s="1"/>
      <c r="M36" s="1"/>
      <c r="N36" s="1"/>
    </row>
    <row r="37" spans="1:14" ht="14.25" x14ac:dyDescent="0.2">
      <c r="A37" s="1"/>
      <c r="B37" s="3"/>
      <c r="C37" s="3"/>
      <c r="D37" s="20"/>
      <c r="E37" s="3"/>
      <c r="F37" s="10"/>
      <c r="G37" s="1"/>
      <c r="H37" s="1"/>
      <c r="I37" s="1"/>
      <c r="J37" s="1"/>
      <c r="K37" s="1"/>
      <c r="L37" s="1"/>
      <c r="M37" s="1"/>
      <c r="N37" s="1"/>
    </row>
    <row r="38" spans="1:14" ht="14.25" x14ac:dyDescent="0.2">
      <c r="A38" s="1"/>
      <c r="B38" s="3" t="s">
        <v>25</v>
      </c>
      <c r="C38" s="3"/>
      <c r="D38" s="17" t="s">
        <v>26</v>
      </c>
      <c r="E38" s="3"/>
      <c r="F38" s="7" t="s">
        <v>27</v>
      </c>
      <c r="G38" s="1"/>
      <c r="H38" s="1"/>
      <c r="I38" s="1"/>
      <c r="J38" s="1"/>
      <c r="K38" s="1"/>
      <c r="L38" s="1"/>
      <c r="M38" s="1"/>
      <c r="N38" s="1"/>
    </row>
    <row r="39" spans="1:14" ht="14.25" x14ac:dyDescent="0.2">
      <c r="A39" s="1"/>
      <c r="B39" s="3"/>
      <c r="C39" s="3"/>
      <c r="D39" s="20"/>
      <c r="E39" s="3"/>
      <c r="F39" s="10"/>
      <c r="G39" s="1"/>
      <c r="H39" s="1"/>
      <c r="I39" s="1"/>
      <c r="J39" s="1"/>
      <c r="K39" s="1"/>
      <c r="L39" s="1"/>
      <c r="M39" s="1"/>
      <c r="N39" s="1"/>
    </row>
    <row r="40" spans="1:14" ht="14.25" x14ac:dyDescent="0.2">
      <c r="A40" s="1"/>
      <c r="B40" s="3" t="s">
        <v>28</v>
      </c>
      <c r="C40" s="3"/>
      <c r="D40" s="18">
        <v>1</v>
      </c>
      <c r="E40" s="3"/>
      <c r="F40" s="7" t="s">
        <v>29</v>
      </c>
      <c r="G40" s="1"/>
      <c r="H40" s="1"/>
      <c r="I40" s="1"/>
      <c r="J40" s="1"/>
      <c r="K40" s="1"/>
      <c r="L40" s="1"/>
      <c r="M40" s="1"/>
      <c r="N40" s="1"/>
    </row>
    <row r="41" spans="1:14" ht="14.25" x14ac:dyDescent="0.2">
      <c r="A41" s="1"/>
      <c r="B41" s="3"/>
      <c r="C41" s="3"/>
      <c r="D41" s="20"/>
      <c r="E41" s="3"/>
      <c r="F41" s="7"/>
      <c r="G41" s="1"/>
      <c r="H41" s="1"/>
      <c r="I41" s="1"/>
      <c r="J41" s="1"/>
      <c r="K41" s="1"/>
      <c r="L41" s="1"/>
      <c r="M41" s="1"/>
      <c r="N41" s="1"/>
    </row>
    <row r="42" spans="1:14" ht="14.25" x14ac:dyDescent="0.2">
      <c r="A42" s="1"/>
      <c r="B42" s="3" t="s">
        <v>30</v>
      </c>
      <c r="C42" s="3"/>
      <c r="D42" s="19">
        <v>100</v>
      </c>
      <c r="E42" s="3"/>
      <c r="F42" s="7" t="s">
        <v>31</v>
      </c>
      <c r="G42" s="1"/>
      <c r="H42" s="1"/>
      <c r="I42" s="1"/>
      <c r="J42" s="1"/>
      <c r="K42" s="1"/>
      <c r="L42" s="1"/>
      <c r="M42" s="1"/>
      <c r="N42" s="1"/>
    </row>
    <row r="43" spans="1:14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4" ht="14.25" x14ac:dyDescent="0.2">
      <c r="A44" s="1"/>
      <c r="B44" s="1"/>
      <c r="C44" s="1"/>
      <c r="D44" s="109">
        <v>100</v>
      </c>
      <c r="E44" s="1"/>
      <c r="F44" s="7" t="s">
        <v>230</v>
      </c>
      <c r="G44" s="1"/>
      <c r="H44" s="1"/>
      <c r="I44" s="1"/>
      <c r="J44" s="1"/>
      <c r="K44" s="1"/>
      <c r="L44" s="1"/>
      <c r="M44" s="1"/>
      <c r="N44" s="1"/>
    </row>
    <row r="45" spans="1:14" x14ac:dyDescent="0.2">
      <c r="A45" s="1"/>
      <c r="B45" s="1"/>
      <c r="C45" s="1"/>
      <c r="D45" s="83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 ht="14.25" x14ac:dyDescent="0.2">
      <c r="A46" s="1"/>
      <c r="B46" s="1"/>
      <c r="C46" s="1"/>
      <c r="D46" s="110">
        <v>100</v>
      </c>
      <c r="E46" s="1"/>
      <c r="F46" s="7" t="s">
        <v>231</v>
      </c>
      <c r="G46" s="1"/>
      <c r="H46" s="1"/>
      <c r="I46" s="1"/>
      <c r="J46" s="1"/>
      <c r="K46" s="1"/>
      <c r="L46" s="1"/>
      <c r="M46" s="1"/>
      <c r="N46" s="1"/>
    </row>
    <row r="47" spans="1:14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1:14" ht="14.25" x14ac:dyDescent="0.2">
      <c r="A48" s="1"/>
      <c r="B48" s="1"/>
      <c r="C48" s="1"/>
      <c r="D48" s="111">
        <v>100</v>
      </c>
      <c r="E48" s="1"/>
      <c r="F48" s="7" t="s">
        <v>232</v>
      </c>
      <c r="G48" s="1"/>
      <c r="H48" s="1"/>
      <c r="I48" s="1"/>
      <c r="J48" s="1"/>
      <c r="K48" s="1"/>
      <c r="L48" s="1"/>
      <c r="M48" s="1"/>
      <c r="N48" s="1"/>
    </row>
  </sheetData>
  <hyperlinks>
    <hyperlink ref="H2" location="Menu!A1" display="Menu" xr:uid="{00000000-0004-0000-0000-000000000000}"/>
  </hyperlink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tabColor rgb="FF00B0F0"/>
  </sheetPr>
  <dimension ref="A1:N49"/>
  <sheetViews>
    <sheetView zoomScale="85" zoomScaleNormal="85" workbookViewId="0"/>
  </sheetViews>
  <sheetFormatPr defaultColWidth="0" defaultRowHeight="12.75" zeroHeight="1" x14ac:dyDescent="0.2"/>
  <cols>
    <col min="1" max="1" width="3.625" customWidth="1"/>
    <col min="2" max="3" width="10.125" customWidth="1"/>
    <col min="4" max="4" width="7.125" customWidth="1"/>
    <col min="5" max="6" width="10.625" customWidth="1"/>
    <col min="7" max="7" width="7.125" customWidth="1"/>
    <col min="8" max="8" width="9.625" customWidth="1"/>
    <col min="9" max="9" width="13" customWidth="1"/>
    <col min="10" max="11" width="9" customWidth="1"/>
    <col min="12" max="14" width="0" hidden="1" customWidth="1"/>
    <col min="15" max="16384" width="9" hidden="1"/>
  </cols>
  <sheetData>
    <row r="1" spans="1:14" ht="18" x14ac:dyDescent="0.25">
      <c r="A1" s="24" t="s">
        <v>237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ht="15.75" x14ac:dyDescent="0.25">
      <c r="A2" s="26" t="str">
        <f ca="1">RIGHT(CELL("filename", $A$1), LEN(CELL("filename", $A$1)) - SEARCH("]", CELL("filename", $A$1)))</f>
        <v>Menu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</row>
    <row r="3" spans="1:14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4" ht="18" x14ac:dyDescent="0.25">
      <c r="A5" s="1"/>
      <c r="B5" s="151" t="s">
        <v>33</v>
      </c>
      <c r="C5" s="151"/>
      <c r="D5" s="1"/>
      <c r="E5" s="153" t="s">
        <v>34</v>
      </c>
      <c r="F5" s="153"/>
      <c r="G5" s="1"/>
      <c r="H5" s="148" t="s">
        <v>35</v>
      </c>
      <c r="I5" s="148"/>
      <c r="J5" s="1"/>
      <c r="K5" s="1"/>
      <c r="L5" s="1"/>
      <c r="M5" s="1"/>
      <c r="N5" s="1"/>
    </row>
    <row r="6" spans="1:14" x14ac:dyDescent="0.2">
      <c r="A6" s="1"/>
      <c r="B6" s="145" t="s">
        <v>38</v>
      </c>
      <c r="C6" s="145"/>
      <c r="D6" s="28"/>
      <c r="E6" s="145" t="s">
        <v>236</v>
      </c>
      <c r="F6" s="145"/>
      <c r="G6" s="28"/>
      <c r="H6" s="145" t="s">
        <v>52</v>
      </c>
      <c r="I6" s="145"/>
      <c r="J6" s="1"/>
      <c r="K6" s="1"/>
      <c r="L6" s="1"/>
      <c r="M6" s="1"/>
      <c r="N6" s="1"/>
    </row>
    <row r="7" spans="1:14" x14ac:dyDescent="0.2">
      <c r="A7" s="1"/>
      <c r="B7" s="145" t="s">
        <v>39</v>
      </c>
      <c r="C7" s="145"/>
      <c r="D7" s="28"/>
      <c r="E7" s="145"/>
      <c r="F7" s="145"/>
      <c r="G7" s="28"/>
      <c r="H7" s="145" t="s">
        <v>49</v>
      </c>
      <c r="I7" s="145"/>
      <c r="J7" s="32" t="str">
        <f>'Historical Expenditure'!L2</f>
        <v>OK</v>
      </c>
      <c r="K7" s="1"/>
      <c r="L7" s="1"/>
      <c r="M7" s="1"/>
      <c r="N7" s="1"/>
    </row>
    <row r="8" spans="1:14" x14ac:dyDescent="0.2">
      <c r="A8" s="1"/>
      <c r="B8" s="152"/>
      <c r="C8" s="152"/>
      <c r="D8" s="28"/>
      <c r="E8" s="28"/>
      <c r="F8" s="28"/>
      <c r="G8" s="28"/>
      <c r="H8" s="28"/>
      <c r="I8" s="28"/>
      <c r="J8" s="1"/>
      <c r="K8" s="1"/>
      <c r="L8" s="1"/>
      <c r="M8" s="1"/>
      <c r="N8" s="1"/>
    </row>
    <row r="9" spans="1:14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ht="18" x14ac:dyDescent="0.25">
      <c r="A10" s="1"/>
      <c r="B10" s="149" t="s">
        <v>36</v>
      </c>
      <c r="C10" s="149"/>
      <c r="D10" s="1"/>
      <c r="E10" s="150" t="s">
        <v>37</v>
      </c>
      <c r="F10" s="150"/>
      <c r="G10" s="1"/>
      <c r="H10" s="154" t="s">
        <v>233</v>
      </c>
      <c r="I10" s="154"/>
      <c r="J10" s="1"/>
      <c r="K10" s="1"/>
      <c r="L10" s="1"/>
      <c r="M10" s="1"/>
      <c r="N10" s="1"/>
    </row>
    <row r="11" spans="1:14" x14ac:dyDescent="0.2">
      <c r="A11" s="1"/>
      <c r="B11" s="145" t="s">
        <v>53</v>
      </c>
      <c r="C11" s="145"/>
      <c r="D11" s="32" t="str">
        <f>'Forecast Expenditure'!R2</f>
        <v>OK</v>
      </c>
      <c r="E11" s="145" t="s">
        <v>234</v>
      </c>
      <c r="F11" s="145"/>
      <c r="G11" s="32" t="str">
        <f>'Direct Capex'!L2</f>
        <v>OK</v>
      </c>
      <c r="H11" s="117" t="s">
        <v>235</v>
      </c>
      <c r="I11" s="118"/>
      <c r="J11" s="116"/>
      <c r="K11" s="1"/>
      <c r="L11" s="1"/>
      <c r="M11" s="1"/>
      <c r="N11" s="1"/>
    </row>
    <row r="12" spans="1:14" x14ac:dyDescent="0.2">
      <c r="A12" s="1"/>
      <c r="B12" s="145"/>
      <c r="C12" s="145"/>
      <c r="D12" s="32"/>
      <c r="E12" s="1"/>
      <c r="F12" s="1"/>
      <c r="G12" s="32"/>
      <c r="H12" s="28"/>
      <c r="I12" s="28"/>
      <c r="J12" s="28"/>
      <c r="K12" s="1"/>
      <c r="L12" s="1"/>
      <c r="M12" s="1"/>
      <c r="N12" s="1"/>
    </row>
    <row r="13" spans="1:14" x14ac:dyDescent="0.2">
      <c r="A13" s="1"/>
      <c r="B13" s="145"/>
      <c r="C13" s="145"/>
      <c r="D13" s="28"/>
      <c r="E13" s="1"/>
      <c r="F13" s="1"/>
      <c r="G13" s="32"/>
      <c r="H13" s="29"/>
      <c r="I13" s="28"/>
      <c r="J13" s="28"/>
      <c r="K13" s="1"/>
      <c r="L13" s="1"/>
      <c r="M13" s="1"/>
      <c r="N13" s="1"/>
    </row>
    <row r="14" spans="1:14" x14ac:dyDescent="0.2">
      <c r="A14" s="1"/>
      <c r="B14" s="146"/>
      <c r="C14" s="146"/>
      <c r="D14" s="28"/>
      <c r="E14" s="1"/>
      <c r="F14" s="1"/>
      <c r="G14" s="32"/>
      <c r="H14" s="28"/>
      <c r="I14" s="28"/>
      <c r="J14" s="28"/>
      <c r="K14" s="1"/>
      <c r="L14" s="1"/>
      <c r="M14" s="1"/>
      <c r="N14" s="1"/>
    </row>
    <row r="15" spans="1:14" x14ac:dyDescent="0.2">
      <c r="A15" s="1"/>
      <c r="B15" s="147"/>
      <c r="C15" s="147"/>
      <c r="D15" s="82"/>
      <c r="E15" s="1"/>
      <c r="F15" s="1"/>
      <c r="G15" s="32"/>
      <c r="H15" s="28"/>
      <c r="I15" s="28"/>
      <c r="J15" s="28"/>
      <c r="K15" s="1"/>
      <c r="L15" s="1"/>
      <c r="M15" s="1"/>
      <c r="N15" s="1"/>
    </row>
    <row r="16" spans="1:14" x14ac:dyDescent="0.2">
      <c r="A16" s="1"/>
      <c r="B16" s="1"/>
      <c r="C16" s="1"/>
      <c r="D16" s="1"/>
      <c r="E16" s="1"/>
      <c r="F16" s="1"/>
      <c r="G16" s="32"/>
      <c r="H16" s="1"/>
      <c r="I16" s="1"/>
      <c r="J16" s="1"/>
      <c r="K16" s="1"/>
      <c r="L16" s="1"/>
      <c r="M16" s="1"/>
      <c r="N16" s="1"/>
    </row>
    <row r="17" spans="1:14" x14ac:dyDescent="0.2">
      <c r="A17" s="1"/>
      <c r="B17" s="1"/>
      <c r="C17" s="1"/>
      <c r="D17" s="1"/>
      <c r="E17" s="1"/>
      <c r="F17" s="1"/>
      <c r="G17" s="32"/>
      <c r="H17" s="1"/>
      <c r="I17" s="1"/>
      <c r="J17" s="1"/>
      <c r="K17" s="1"/>
      <c r="L17" s="1"/>
      <c r="M17" s="1"/>
      <c r="N17" s="1"/>
    </row>
    <row r="18" spans="1:14" x14ac:dyDescent="0.2">
      <c r="A18" s="1"/>
      <c r="B18" s="1"/>
      <c r="C18" s="1"/>
      <c r="D18" s="1"/>
      <c r="E18" s="1"/>
      <c r="F18" s="1"/>
      <c r="G18" s="32"/>
      <c r="H18" s="1"/>
      <c r="I18" s="1"/>
      <c r="J18" s="1"/>
      <c r="K18" s="1"/>
      <c r="L18" s="1"/>
      <c r="M18" s="1"/>
      <c r="N18" s="1"/>
    </row>
    <row r="19" spans="1:14" x14ac:dyDescent="0.2">
      <c r="A19" s="1"/>
      <c r="B19" s="1"/>
      <c r="C19" s="1"/>
      <c r="D19" s="1"/>
      <c r="E19" s="1"/>
      <c r="F19" s="1"/>
      <c r="G19" s="32"/>
      <c r="H19" s="1"/>
      <c r="I19" s="1"/>
      <c r="J19" s="1"/>
      <c r="K19" s="1"/>
      <c r="L19" s="1"/>
      <c r="M19" s="1"/>
      <c r="N19" s="1"/>
    </row>
    <row r="20" spans="1:14" x14ac:dyDescent="0.2">
      <c r="A20" s="1"/>
      <c r="B20" s="1"/>
      <c r="C20" s="1"/>
      <c r="D20" s="1"/>
      <c r="E20" s="1"/>
      <c r="F20" s="1"/>
      <c r="H20" s="1"/>
      <c r="I20" s="1"/>
      <c r="J20" s="1"/>
      <c r="K20" s="1"/>
      <c r="L20" s="1"/>
      <c r="M20" s="1"/>
      <c r="N20" s="1"/>
    </row>
    <row r="21" spans="1:14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</row>
    <row r="22" spans="1:14" hidden="1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1:14" hidden="1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4" hidden="1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4" hidden="1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4" hidden="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4" hidden="1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4" hidden="1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  <row r="29" spans="1:14" hidden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4" hidden="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</row>
    <row r="31" spans="1:14" hidden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4" hidden="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1:14" hidden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</row>
    <row r="34" spans="1:14" hidden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</row>
    <row r="35" spans="1:14" hidden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</row>
    <row r="36" spans="1:14" hidden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 hidden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</row>
    <row r="38" spans="1:14" hidden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14" hidden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4" hidden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4" hidden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14" hidden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hidden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4" hidden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1:14" hidden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 hidden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14" hidden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1:14" hidden="1" x14ac:dyDescent="0.2">
      <c r="E48" s="1"/>
      <c r="F48" s="1"/>
      <c r="G48" s="1"/>
    </row>
    <row r="49" hidden="1" x14ac:dyDescent="0.2"/>
  </sheetData>
  <mergeCells count="19">
    <mergeCell ref="H5:I5"/>
    <mergeCell ref="H6:I6"/>
    <mergeCell ref="H7:I7"/>
    <mergeCell ref="B10:C10"/>
    <mergeCell ref="E10:F10"/>
    <mergeCell ref="B5:C5"/>
    <mergeCell ref="B6:C6"/>
    <mergeCell ref="B7:C7"/>
    <mergeCell ref="B8:C8"/>
    <mergeCell ref="E5:F5"/>
    <mergeCell ref="E6:F6"/>
    <mergeCell ref="E7:F7"/>
    <mergeCell ref="H10:I10"/>
    <mergeCell ref="E11:F11"/>
    <mergeCell ref="B13:C13"/>
    <mergeCell ref="B14:C14"/>
    <mergeCell ref="B15:C15"/>
    <mergeCell ref="B12:C12"/>
    <mergeCell ref="B11:C11"/>
  </mergeCells>
  <conditionalFormatting sqref="D11">
    <cfRule type="expression" dxfId="14" priority="14">
      <formula>D11="Check!"</formula>
    </cfRule>
  </conditionalFormatting>
  <conditionalFormatting sqref="J7">
    <cfRule type="expression" dxfId="13" priority="12">
      <formula>J7="Check!"</formula>
    </cfRule>
  </conditionalFormatting>
  <conditionalFormatting sqref="G12">
    <cfRule type="expression" dxfId="12" priority="11">
      <formula>G12="Check!"</formula>
    </cfRule>
  </conditionalFormatting>
  <conditionalFormatting sqref="G11">
    <cfRule type="expression" dxfId="11" priority="10">
      <formula>G11="Check!"</formula>
    </cfRule>
  </conditionalFormatting>
  <conditionalFormatting sqref="G13">
    <cfRule type="expression" dxfId="10" priority="9">
      <formula>G13="Check!"</formula>
    </cfRule>
  </conditionalFormatting>
  <conditionalFormatting sqref="D12">
    <cfRule type="expression" dxfId="9" priority="8">
      <formula>D12="Check!"</formula>
    </cfRule>
  </conditionalFormatting>
  <conditionalFormatting sqref="G15">
    <cfRule type="expression" dxfId="8" priority="7">
      <formula>G15="Check!"</formula>
    </cfRule>
  </conditionalFormatting>
  <conditionalFormatting sqref="G14">
    <cfRule type="expression" dxfId="7" priority="6">
      <formula>G14="Check!"</formula>
    </cfRule>
  </conditionalFormatting>
  <conditionalFormatting sqref="G15:G19">
    <cfRule type="expression" dxfId="6" priority="5">
      <formula>G15="Check!"</formula>
    </cfRule>
  </conditionalFormatting>
  <conditionalFormatting sqref="G12">
    <cfRule type="expression" dxfId="5" priority="4">
      <formula>G12="Check!"</formula>
    </cfRule>
  </conditionalFormatting>
  <conditionalFormatting sqref="G14">
    <cfRule type="expression" dxfId="4" priority="3">
      <formula>G14="Check!"</formula>
    </cfRule>
  </conditionalFormatting>
  <conditionalFormatting sqref="G13">
    <cfRule type="expression" dxfId="3" priority="2">
      <formula>G13="Check!"</formula>
    </cfRule>
  </conditionalFormatting>
  <hyperlinks>
    <hyperlink ref="E6:F6" location="'Project List'!A1" display="Project List" xr:uid="{00000000-0004-0000-0100-000000000000}"/>
    <hyperlink ref="H6:I6" location="Inflation!A1" display="Inflation" xr:uid="{00000000-0004-0000-0100-000001000000}"/>
    <hyperlink ref="B11:C11" location="'Forecast Expenditure'!A1" display="Forecast Expenditure" xr:uid="{00000000-0004-0000-0100-000002000000}"/>
    <hyperlink ref="H7:I7" location="'Historical Expenditure'!A1" display="Historical Expenditure" xr:uid="{00000000-0004-0000-0100-000003000000}"/>
    <hyperlink ref="E11:F11" location="'Regulation Direct Capex'!A1" display="Regulation Direct Capex" xr:uid="{00000000-0004-0000-0100-000004000000}"/>
    <hyperlink ref="B6:C6" location="'Project List'!A1" display="Project List" xr:uid="{00000000-0004-0000-0100-000005000000}"/>
  </hyperlink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/>
  </sheetPr>
  <dimension ref="A1:L210"/>
  <sheetViews>
    <sheetView showGridLines="0" zoomScale="85" zoomScaleNormal="85" workbookViewId="0">
      <pane ySplit="7" topLeftCell="A8" activePane="bottomLeft" state="frozen"/>
      <selection pane="bottomLeft"/>
    </sheetView>
  </sheetViews>
  <sheetFormatPr defaultColWidth="0" defaultRowHeight="12.75" zeroHeight="1" x14ac:dyDescent="0.2"/>
  <cols>
    <col min="1" max="1" width="3.625" style="36" customWidth="1"/>
    <col min="2" max="2" width="7.125" style="60" bestFit="1" customWidth="1"/>
    <col min="3" max="3" width="58.625" style="36" bestFit="1" customWidth="1"/>
    <col min="4" max="11" width="8.625" style="36" customWidth="1"/>
    <col min="12" max="12" width="3.625" style="36" customWidth="1"/>
    <col min="13" max="16384" width="9" style="97" hidden="1"/>
  </cols>
  <sheetData>
    <row r="1" spans="1:12" ht="18" x14ac:dyDescent="0.25">
      <c r="A1" s="34" t="str">
        <f>Menu!A1</f>
        <v>CitiPower - Augmentation</v>
      </c>
      <c r="B1" s="56"/>
      <c r="C1" s="34"/>
      <c r="D1" s="34"/>
      <c r="E1" s="34"/>
      <c r="F1" s="34"/>
      <c r="G1" s="34"/>
      <c r="H1" s="34"/>
      <c r="I1" s="34"/>
      <c r="J1" s="34"/>
      <c r="K1" s="35" t="s">
        <v>39</v>
      </c>
      <c r="L1" s="34"/>
    </row>
    <row r="2" spans="1:12" ht="15.75" x14ac:dyDescent="0.25">
      <c r="A2" s="37" t="str">
        <f ca="1">RIGHT(CELL("filename", $A$1), LEN(CELL("filename", $A$1)) - SEARCH("]", CELL("filename", $A$1)))</f>
        <v>Project List - AER DD</v>
      </c>
      <c r="B2" s="57"/>
      <c r="C2" s="37"/>
      <c r="D2" s="37"/>
      <c r="E2" s="37"/>
      <c r="F2" s="37"/>
      <c r="G2" s="37"/>
      <c r="H2" s="37"/>
      <c r="I2" s="37"/>
      <c r="J2" s="37"/>
      <c r="K2" s="37"/>
      <c r="L2" s="37"/>
    </row>
    <row r="3" spans="1:12" x14ac:dyDescent="0.2">
      <c r="A3" s="91"/>
      <c r="B3" s="58"/>
      <c r="C3" s="91"/>
      <c r="D3" s="91"/>
      <c r="E3" s="93"/>
      <c r="F3" s="93"/>
      <c r="G3" s="93"/>
      <c r="H3" s="93"/>
      <c r="I3" s="93"/>
      <c r="J3" s="93"/>
      <c r="K3" s="91"/>
      <c r="L3" s="40"/>
    </row>
    <row r="4" spans="1:12" x14ac:dyDescent="0.2">
      <c r="A4" s="91"/>
      <c r="B4" s="39" t="s">
        <v>142</v>
      </c>
      <c r="C4" s="91"/>
      <c r="D4" s="40"/>
      <c r="E4" s="40"/>
      <c r="F4" s="76"/>
      <c r="G4" s="76"/>
      <c r="H4" s="76"/>
      <c r="I4" s="76"/>
      <c r="J4" s="76"/>
      <c r="K4" s="75"/>
      <c r="L4" s="40"/>
    </row>
    <row r="5" spans="1:12" x14ac:dyDescent="0.2">
      <c r="A5" s="91"/>
      <c r="B5" s="58"/>
      <c r="C5" s="91"/>
      <c r="D5" s="40"/>
      <c r="E5" s="76"/>
      <c r="F5" s="76"/>
      <c r="G5" s="40"/>
      <c r="H5" s="40"/>
      <c r="I5" s="40"/>
      <c r="J5" s="40"/>
      <c r="K5" s="91"/>
      <c r="L5" s="40"/>
    </row>
    <row r="6" spans="1:12" ht="15.75" customHeight="1" x14ac:dyDescent="0.2">
      <c r="A6" s="91"/>
      <c r="B6" s="58"/>
      <c r="C6" s="91"/>
      <c r="D6" s="155" t="str">
        <f>"$2019"</f>
        <v>$2019</v>
      </c>
      <c r="E6" s="156"/>
      <c r="F6" s="156"/>
      <c r="G6" s="156"/>
      <c r="H6" s="156"/>
      <c r="I6" s="156"/>
      <c r="J6" s="156"/>
      <c r="K6" s="157"/>
      <c r="L6" s="40"/>
    </row>
    <row r="7" spans="1:12" ht="33" customHeight="1" x14ac:dyDescent="0.2">
      <c r="A7" s="91"/>
      <c r="B7" s="55" t="s">
        <v>46</v>
      </c>
      <c r="C7" s="47" t="s">
        <v>191</v>
      </c>
      <c r="D7" s="17" t="s">
        <v>170</v>
      </c>
      <c r="E7" s="17" t="s">
        <v>171</v>
      </c>
      <c r="F7" s="17" t="s">
        <v>172</v>
      </c>
      <c r="G7" s="17" t="s">
        <v>173</v>
      </c>
      <c r="H7" s="17" t="s">
        <v>174</v>
      </c>
      <c r="I7" s="17" t="s">
        <v>175</v>
      </c>
      <c r="J7" s="55" t="s">
        <v>176</v>
      </c>
      <c r="K7" s="17" t="s">
        <v>189</v>
      </c>
      <c r="L7" s="74"/>
    </row>
    <row r="8" spans="1:12" x14ac:dyDescent="0.2">
      <c r="A8" s="91"/>
      <c r="B8" s="112">
        <v>160</v>
      </c>
      <c r="C8" s="113" t="s">
        <v>192</v>
      </c>
      <c r="D8" s="114">
        <v>0</v>
      </c>
      <c r="E8" s="114">
        <v>0</v>
      </c>
      <c r="F8" s="114">
        <v>3578.2662695924741</v>
      </c>
      <c r="G8" s="114">
        <v>3257.8245141065854</v>
      </c>
      <c r="H8" s="114">
        <v>3418.0453918495296</v>
      </c>
      <c r="I8" s="114">
        <v>3364.6384326018792</v>
      </c>
      <c r="J8" s="114">
        <v>3418.0453918495296</v>
      </c>
      <c r="K8" s="115">
        <f t="shared" ref="K8:K41" si="0">SUM(F8:J8)</f>
        <v>17036.82</v>
      </c>
      <c r="L8" s="93"/>
    </row>
    <row r="9" spans="1:12" x14ac:dyDescent="0.2">
      <c r="A9" s="91"/>
      <c r="B9" s="112">
        <v>162</v>
      </c>
      <c r="C9" s="113" t="s">
        <v>209</v>
      </c>
      <c r="D9" s="99">
        <v>0</v>
      </c>
      <c r="E9" s="99">
        <v>1830</v>
      </c>
      <c r="F9" s="99">
        <v>10741</v>
      </c>
      <c r="G9" s="99">
        <v>0</v>
      </c>
      <c r="H9" s="99">
        <v>0</v>
      </c>
      <c r="I9" s="99">
        <v>0</v>
      </c>
      <c r="J9" s="99">
        <v>0</v>
      </c>
      <c r="K9" s="115">
        <f t="shared" si="0"/>
        <v>10741</v>
      </c>
      <c r="L9" s="93"/>
    </row>
    <row r="10" spans="1:12" x14ac:dyDescent="0.2">
      <c r="A10" s="91"/>
      <c r="B10" s="112">
        <v>161</v>
      </c>
      <c r="C10" s="113" t="s">
        <v>193</v>
      </c>
      <c r="D10" s="99">
        <v>2937.2714497873662</v>
      </c>
      <c r="E10" s="99">
        <v>15709.5</v>
      </c>
      <c r="F10" s="99">
        <v>0</v>
      </c>
      <c r="G10" s="99">
        <v>0</v>
      </c>
      <c r="H10" s="99">
        <v>0</v>
      </c>
      <c r="I10" s="99">
        <v>0</v>
      </c>
      <c r="J10" s="99">
        <v>0</v>
      </c>
      <c r="K10" s="115">
        <f t="shared" si="0"/>
        <v>0</v>
      </c>
      <c r="L10" s="93"/>
    </row>
    <row r="11" spans="1:12" x14ac:dyDescent="0.2">
      <c r="A11" s="91"/>
      <c r="B11" s="112">
        <v>162</v>
      </c>
      <c r="C11" s="113" t="s">
        <v>163</v>
      </c>
      <c r="D11" s="99">
        <v>0</v>
      </c>
      <c r="E11" s="99">
        <v>0</v>
      </c>
      <c r="F11" s="99">
        <v>0</v>
      </c>
      <c r="G11" s="99">
        <v>101.93</v>
      </c>
      <c r="H11" s="99">
        <v>2293.4249999999997</v>
      </c>
      <c r="I11" s="99">
        <v>2191.4949999999999</v>
      </c>
      <c r="J11" s="99">
        <v>0</v>
      </c>
      <c r="K11" s="115">
        <f t="shared" si="0"/>
        <v>4586.8499999999995</v>
      </c>
      <c r="L11" s="93"/>
    </row>
    <row r="12" spans="1:12" x14ac:dyDescent="0.2">
      <c r="A12" s="91"/>
      <c r="B12" s="112">
        <v>161</v>
      </c>
      <c r="C12" s="113" t="s">
        <v>145</v>
      </c>
      <c r="D12" s="99">
        <v>0</v>
      </c>
      <c r="E12" s="99">
        <v>0</v>
      </c>
      <c r="F12" s="99">
        <v>0</v>
      </c>
      <c r="G12" s="99">
        <v>0</v>
      </c>
      <c r="H12" s="99">
        <v>0</v>
      </c>
      <c r="I12" s="99">
        <v>0</v>
      </c>
      <c r="J12" s="99">
        <v>101.93</v>
      </c>
      <c r="K12" s="115">
        <f t="shared" si="0"/>
        <v>101.93</v>
      </c>
      <c r="L12" s="93"/>
    </row>
    <row r="13" spans="1:12" x14ac:dyDescent="0.2">
      <c r="A13" s="91"/>
      <c r="B13" s="112">
        <v>162</v>
      </c>
      <c r="C13" s="113" t="s">
        <v>194</v>
      </c>
      <c r="D13" s="114">
        <v>0</v>
      </c>
      <c r="E13" s="114">
        <v>0</v>
      </c>
      <c r="F13" s="114">
        <v>0</v>
      </c>
      <c r="G13" s="114"/>
      <c r="H13" s="114"/>
      <c r="I13" s="114"/>
      <c r="J13" s="114">
        <v>0</v>
      </c>
      <c r="K13" s="115">
        <f t="shared" si="0"/>
        <v>0</v>
      </c>
      <c r="L13" s="93"/>
    </row>
    <row r="14" spans="1:12" x14ac:dyDescent="0.2">
      <c r="A14" s="91"/>
      <c r="B14" s="112">
        <v>161</v>
      </c>
      <c r="C14" s="113" t="s">
        <v>208</v>
      </c>
      <c r="D14" s="99">
        <v>0</v>
      </c>
      <c r="E14" s="99">
        <v>280.5</v>
      </c>
      <c r="F14" s="99">
        <v>280.5</v>
      </c>
      <c r="G14" s="99">
        <v>0</v>
      </c>
      <c r="H14" s="99">
        <v>0</v>
      </c>
      <c r="I14" s="99">
        <v>0</v>
      </c>
      <c r="J14" s="99">
        <v>0</v>
      </c>
      <c r="K14" s="115">
        <f t="shared" si="0"/>
        <v>280.5</v>
      </c>
      <c r="L14" s="93"/>
    </row>
    <row r="15" spans="1:12" x14ac:dyDescent="0.2">
      <c r="A15" s="91"/>
      <c r="B15" s="112">
        <v>162</v>
      </c>
      <c r="C15" s="113" t="s">
        <v>195</v>
      </c>
      <c r="D15" s="99">
        <v>0</v>
      </c>
      <c r="E15" s="99">
        <v>2100</v>
      </c>
      <c r="F15" s="99">
        <v>6800</v>
      </c>
      <c r="G15" s="99">
        <v>4700</v>
      </c>
      <c r="H15" s="99">
        <v>0</v>
      </c>
      <c r="I15" s="99">
        <v>0</v>
      </c>
      <c r="J15" s="99">
        <v>0</v>
      </c>
      <c r="K15" s="115">
        <f t="shared" si="0"/>
        <v>11500</v>
      </c>
      <c r="L15" s="93"/>
    </row>
    <row r="16" spans="1:12" x14ac:dyDescent="0.2">
      <c r="A16" s="91"/>
      <c r="B16" s="112">
        <v>162</v>
      </c>
      <c r="C16" s="113" t="s">
        <v>196</v>
      </c>
      <c r="D16" s="114">
        <v>0</v>
      </c>
      <c r="E16" s="114">
        <v>0</v>
      </c>
      <c r="F16" s="114">
        <v>0</v>
      </c>
      <c r="G16" s="114"/>
      <c r="H16" s="114"/>
      <c r="I16" s="114"/>
      <c r="J16" s="114">
        <v>0</v>
      </c>
      <c r="K16" s="115">
        <f t="shared" si="0"/>
        <v>0</v>
      </c>
      <c r="L16" s="93"/>
    </row>
    <row r="17" spans="1:12" x14ac:dyDescent="0.2">
      <c r="A17" s="91"/>
      <c r="B17" s="112">
        <v>177</v>
      </c>
      <c r="C17" s="113" t="s">
        <v>198</v>
      </c>
      <c r="D17" s="99">
        <v>2891.6211942170657</v>
      </c>
      <c r="E17" s="99">
        <v>1019.3</v>
      </c>
      <c r="F17" s="99">
        <v>0</v>
      </c>
      <c r="G17" s="99">
        <v>0</v>
      </c>
      <c r="H17" s="99">
        <v>0</v>
      </c>
      <c r="I17" s="99">
        <v>0</v>
      </c>
      <c r="J17" s="99">
        <v>0</v>
      </c>
      <c r="K17" s="115">
        <f t="shared" si="0"/>
        <v>0</v>
      </c>
      <c r="L17" s="93"/>
    </row>
    <row r="18" spans="1:12" x14ac:dyDescent="0.2">
      <c r="A18" s="91"/>
      <c r="B18" s="112">
        <v>177</v>
      </c>
      <c r="C18" s="113" t="s">
        <v>211</v>
      </c>
      <c r="D18" s="99">
        <v>0</v>
      </c>
      <c r="E18" s="99">
        <v>0</v>
      </c>
      <c r="F18" s="99">
        <v>2200</v>
      </c>
      <c r="G18" s="99">
        <v>8220</v>
      </c>
      <c r="H18" s="99">
        <v>9525</v>
      </c>
      <c r="I18" s="99">
        <v>4480</v>
      </c>
      <c r="J18" s="99">
        <v>0</v>
      </c>
      <c r="K18" s="115">
        <f t="shared" si="0"/>
        <v>24425</v>
      </c>
      <c r="L18" s="93"/>
    </row>
    <row r="19" spans="1:12" x14ac:dyDescent="0.2">
      <c r="A19" s="91"/>
      <c r="B19" s="112">
        <v>162</v>
      </c>
      <c r="C19" s="113" t="s">
        <v>197</v>
      </c>
      <c r="D19" s="99">
        <v>0</v>
      </c>
      <c r="E19" s="99">
        <v>1250</v>
      </c>
      <c r="F19" s="99">
        <v>6650</v>
      </c>
      <c r="G19" s="99">
        <v>5400</v>
      </c>
      <c r="H19" s="99">
        <v>0</v>
      </c>
      <c r="I19" s="99">
        <v>0</v>
      </c>
      <c r="J19" s="99">
        <v>0</v>
      </c>
      <c r="K19" s="115">
        <f t="shared" si="0"/>
        <v>12050</v>
      </c>
      <c r="L19" s="93"/>
    </row>
    <row r="20" spans="1:12" x14ac:dyDescent="0.2">
      <c r="A20" s="91"/>
      <c r="B20" s="112">
        <v>162</v>
      </c>
      <c r="C20" s="113" t="s">
        <v>199</v>
      </c>
      <c r="D20" s="99">
        <v>4484.92</v>
      </c>
      <c r="E20" s="99">
        <v>8075.6</v>
      </c>
      <c r="F20" s="99">
        <v>3998.4</v>
      </c>
      <c r="G20" s="99">
        <v>0</v>
      </c>
      <c r="H20" s="99">
        <v>0</v>
      </c>
      <c r="I20" s="99">
        <v>0</v>
      </c>
      <c r="J20" s="99">
        <v>0</v>
      </c>
      <c r="K20" s="115">
        <f t="shared" si="0"/>
        <v>3998.4</v>
      </c>
      <c r="L20" s="93"/>
    </row>
    <row r="21" spans="1:12" x14ac:dyDescent="0.2">
      <c r="A21" s="91"/>
      <c r="B21" s="112">
        <v>160</v>
      </c>
      <c r="C21" s="113" t="s">
        <v>200</v>
      </c>
      <c r="D21" s="99">
        <v>1788.7703627499998</v>
      </c>
      <c r="E21" s="99">
        <v>1299.6075000000001</v>
      </c>
      <c r="F21" s="99">
        <v>1401.5374999999999</v>
      </c>
      <c r="G21" s="99">
        <v>1503.4675</v>
      </c>
      <c r="H21" s="99">
        <v>1605.3975</v>
      </c>
      <c r="I21" s="99">
        <v>1656.3625000000002</v>
      </c>
      <c r="J21" s="99">
        <v>1698.4225000000001</v>
      </c>
      <c r="K21" s="115">
        <f t="shared" si="0"/>
        <v>7865.1875</v>
      </c>
      <c r="L21" s="93"/>
    </row>
    <row r="22" spans="1:12" x14ac:dyDescent="0.2">
      <c r="A22" s="91"/>
      <c r="B22" s="112">
        <v>162</v>
      </c>
      <c r="C22" s="113" t="s">
        <v>168</v>
      </c>
      <c r="D22" s="99">
        <v>0</v>
      </c>
      <c r="E22" s="99">
        <v>0</v>
      </c>
      <c r="F22" s="99">
        <v>0</v>
      </c>
      <c r="G22" s="99">
        <v>101.93</v>
      </c>
      <c r="H22" s="99">
        <v>2293.4249999999997</v>
      </c>
      <c r="I22" s="99">
        <v>2191.4949999999999</v>
      </c>
      <c r="J22" s="99">
        <v>0</v>
      </c>
      <c r="K22" s="115">
        <f t="shared" si="0"/>
        <v>4586.8499999999995</v>
      </c>
      <c r="L22" s="93"/>
    </row>
    <row r="23" spans="1:12" x14ac:dyDescent="0.2">
      <c r="A23" s="91"/>
      <c r="B23" s="112">
        <v>162</v>
      </c>
      <c r="C23" s="113" t="s">
        <v>201</v>
      </c>
      <c r="D23" s="99">
        <v>0</v>
      </c>
      <c r="E23" s="99">
        <v>0</v>
      </c>
      <c r="F23" s="99">
        <v>0</v>
      </c>
      <c r="G23" s="99">
        <v>0</v>
      </c>
      <c r="H23" s="99">
        <v>254.82499999999999</v>
      </c>
      <c r="I23" s="99">
        <v>2038.6000000000001</v>
      </c>
      <c r="J23" s="99">
        <v>1783.7750000000001</v>
      </c>
      <c r="K23" s="115">
        <f t="shared" si="0"/>
        <v>4077.2000000000003</v>
      </c>
      <c r="L23" s="93"/>
    </row>
    <row r="24" spans="1:12" x14ac:dyDescent="0.2">
      <c r="A24" s="91"/>
      <c r="B24" s="112">
        <v>161</v>
      </c>
      <c r="C24" s="113" t="s">
        <v>202</v>
      </c>
      <c r="D24" s="99">
        <v>0</v>
      </c>
      <c r="E24" s="99">
        <v>0</v>
      </c>
      <c r="F24" s="99">
        <v>0</v>
      </c>
      <c r="G24" s="99">
        <v>101.93</v>
      </c>
      <c r="H24" s="99">
        <v>1936.67</v>
      </c>
      <c r="I24" s="99">
        <v>1834.74</v>
      </c>
      <c r="J24" s="99">
        <v>0</v>
      </c>
      <c r="K24" s="115">
        <f t="shared" si="0"/>
        <v>3873.34</v>
      </c>
      <c r="L24" s="93"/>
    </row>
    <row r="25" spans="1:12" x14ac:dyDescent="0.2">
      <c r="A25" s="91"/>
      <c r="B25" s="112">
        <v>162</v>
      </c>
      <c r="C25" s="113" t="s">
        <v>169</v>
      </c>
      <c r="D25" s="99">
        <v>0</v>
      </c>
      <c r="E25" s="99">
        <v>0</v>
      </c>
      <c r="F25" s="99">
        <v>0</v>
      </c>
      <c r="G25" s="99">
        <v>0</v>
      </c>
      <c r="H25" s="99">
        <v>0</v>
      </c>
      <c r="I25" s="99">
        <v>0</v>
      </c>
      <c r="J25" s="99">
        <v>0</v>
      </c>
      <c r="K25" s="115">
        <f t="shared" si="0"/>
        <v>0</v>
      </c>
      <c r="L25" s="93"/>
    </row>
    <row r="26" spans="1:12" x14ac:dyDescent="0.2">
      <c r="A26" s="91"/>
      <c r="B26" s="112">
        <v>162</v>
      </c>
      <c r="C26" s="113" t="s">
        <v>203</v>
      </c>
      <c r="D26" s="99">
        <v>1200</v>
      </c>
      <c r="E26" s="99">
        <v>1155.5</v>
      </c>
      <c r="F26" s="99">
        <v>0</v>
      </c>
      <c r="G26" s="99">
        <v>0</v>
      </c>
      <c r="H26" s="99">
        <v>0</v>
      </c>
      <c r="I26" s="99">
        <v>0</v>
      </c>
      <c r="J26" s="99">
        <v>0</v>
      </c>
      <c r="K26" s="115">
        <f t="shared" si="0"/>
        <v>0</v>
      </c>
      <c r="L26" s="93"/>
    </row>
    <row r="27" spans="1:12" x14ac:dyDescent="0.2">
      <c r="A27" s="91"/>
      <c r="B27" s="112">
        <v>162</v>
      </c>
      <c r="C27" s="113" t="s">
        <v>144</v>
      </c>
      <c r="D27" s="99">
        <v>0</v>
      </c>
      <c r="E27" s="99">
        <v>151.87569999999999</v>
      </c>
      <c r="F27" s="99">
        <v>608.01244999999994</v>
      </c>
      <c r="G27" s="99">
        <v>456.13675000000001</v>
      </c>
      <c r="H27" s="99">
        <v>0</v>
      </c>
      <c r="I27" s="99">
        <v>0</v>
      </c>
      <c r="J27" s="99">
        <v>0</v>
      </c>
      <c r="K27" s="115">
        <f t="shared" si="0"/>
        <v>1064.1491999999998</v>
      </c>
      <c r="L27" s="93"/>
    </row>
    <row r="28" spans="1:12" x14ac:dyDescent="0.2">
      <c r="A28" s="40"/>
      <c r="B28" s="112">
        <v>162</v>
      </c>
      <c r="C28" s="113" t="s">
        <v>147</v>
      </c>
      <c r="D28" s="99">
        <v>0</v>
      </c>
      <c r="E28" s="99">
        <v>0</v>
      </c>
      <c r="F28" s="99">
        <v>0</v>
      </c>
      <c r="G28" s="99">
        <v>0</v>
      </c>
      <c r="H28" s="99">
        <v>152.89500000000001</v>
      </c>
      <c r="I28" s="99">
        <v>305.79000000000002</v>
      </c>
      <c r="J28" s="99">
        <v>152.89500000000001</v>
      </c>
      <c r="K28" s="115">
        <f t="shared" si="0"/>
        <v>611.58000000000004</v>
      </c>
      <c r="L28" s="93"/>
    </row>
    <row r="29" spans="1:12" x14ac:dyDescent="0.2">
      <c r="A29" s="40"/>
      <c r="B29" s="112">
        <v>162</v>
      </c>
      <c r="C29" s="113" t="s">
        <v>204</v>
      </c>
      <c r="D29" s="99">
        <v>0</v>
      </c>
      <c r="E29" s="99">
        <v>0</v>
      </c>
      <c r="F29" s="99">
        <v>0</v>
      </c>
      <c r="G29" s="99">
        <v>0</v>
      </c>
      <c r="H29" s="99">
        <v>25.482500000000002</v>
      </c>
      <c r="I29" s="99">
        <v>254.82499999999999</v>
      </c>
      <c r="J29" s="99">
        <v>229.3425</v>
      </c>
      <c r="K29" s="115">
        <f t="shared" si="0"/>
        <v>509.65</v>
      </c>
      <c r="L29" s="93"/>
    </row>
    <row r="30" spans="1:12" x14ac:dyDescent="0.2">
      <c r="A30" s="40"/>
      <c r="B30" s="112">
        <v>162</v>
      </c>
      <c r="C30" s="113" t="s">
        <v>205</v>
      </c>
      <c r="D30" s="99">
        <v>0</v>
      </c>
      <c r="E30" s="99">
        <v>254.82499999999999</v>
      </c>
      <c r="F30" s="99">
        <v>254.82499999999999</v>
      </c>
      <c r="G30" s="99">
        <v>0</v>
      </c>
      <c r="H30" s="99">
        <v>0</v>
      </c>
      <c r="I30" s="99">
        <v>0</v>
      </c>
      <c r="J30" s="99">
        <v>0</v>
      </c>
      <c r="K30" s="115">
        <f t="shared" si="0"/>
        <v>254.82499999999999</v>
      </c>
      <c r="L30" s="93"/>
    </row>
    <row r="31" spans="1:12" x14ac:dyDescent="0.2">
      <c r="A31" s="40"/>
      <c r="B31" s="112">
        <v>162</v>
      </c>
      <c r="C31" s="113" t="s">
        <v>148</v>
      </c>
      <c r="D31" s="99">
        <v>0</v>
      </c>
      <c r="E31" s="99">
        <v>0</v>
      </c>
      <c r="F31" s="99">
        <v>254.82499999999999</v>
      </c>
      <c r="G31" s="99">
        <v>254.82499999999999</v>
      </c>
      <c r="H31" s="99">
        <v>0</v>
      </c>
      <c r="I31" s="99">
        <v>0</v>
      </c>
      <c r="J31" s="99">
        <v>0</v>
      </c>
      <c r="K31" s="115">
        <f t="shared" si="0"/>
        <v>509.65</v>
      </c>
      <c r="L31" s="93"/>
    </row>
    <row r="32" spans="1:12" x14ac:dyDescent="0.2">
      <c r="A32" s="40"/>
      <c r="B32" s="112">
        <v>162</v>
      </c>
      <c r="C32" s="113" t="s">
        <v>206</v>
      </c>
      <c r="D32" s="99">
        <v>2191.4949999999999</v>
      </c>
      <c r="E32" s="99">
        <v>1923.345</v>
      </c>
      <c r="F32" s="99">
        <v>241.5</v>
      </c>
      <c r="G32" s="99">
        <v>0</v>
      </c>
      <c r="H32" s="99">
        <v>0</v>
      </c>
      <c r="I32" s="99">
        <v>0</v>
      </c>
      <c r="J32" s="99">
        <v>0</v>
      </c>
      <c r="K32" s="115">
        <f t="shared" si="0"/>
        <v>241.5</v>
      </c>
      <c r="L32" s="93"/>
    </row>
    <row r="33" spans="1:12" x14ac:dyDescent="0.2">
      <c r="A33" s="40"/>
      <c r="B33" s="112">
        <v>162</v>
      </c>
      <c r="C33" s="113" t="s">
        <v>146</v>
      </c>
      <c r="D33" s="99">
        <v>0</v>
      </c>
      <c r="E33" s="99">
        <v>0</v>
      </c>
      <c r="F33" s="99">
        <v>0</v>
      </c>
      <c r="G33" s="99">
        <v>0</v>
      </c>
      <c r="H33" s="99">
        <v>25.482500000000002</v>
      </c>
      <c r="I33" s="99">
        <v>50.965000000000003</v>
      </c>
      <c r="J33" s="99">
        <v>25.482500000000002</v>
      </c>
      <c r="K33" s="115">
        <f t="shared" si="0"/>
        <v>101.93</v>
      </c>
      <c r="L33" s="93"/>
    </row>
    <row r="34" spans="1:12" x14ac:dyDescent="0.2">
      <c r="A34" s="40"/>
      <c r="B34" s="112">
        <v>162</v>
      </c>
      <c r="C34" s="113" t="s">
        <v>215</v>
      </c>
      <c r="D34" s="99">
        <v>2657.3268514902475</v>
      </c>
      <c r="E34" s="99">
        <v>1528.95</v>
      </c>
      <c r="F34" s="99">
        <v>0</v>
      </c>
      <c r="G34" s="99">
        <v>0</v>
      </c>
      <c r="H34" s="99">
        <v>0</v>
      </c>
      <c r="I34" s="99">
        <v>0</v>
      </c>
      <c r="J34" s="99">
        <v>0</v>
      </c>
      <c r="K34" s="115">
        <f t="shared" si="0"/>
        <v>0</v>
      </c>
      <c r="L34" s="93"/>
    </row>
    <row r="35" spans="1:12" x14ac:dyDescent="0.2">
      <c r="A35" s="40"/>
      <c r="B35" s="112">
        <v>162</v>
      </c>
      <c r="C35" s="113" t="s">
        <v>210</v>
      </c>
      <c r="D35" s="99">
        <v>0</v>
      </c>
      <c r="E35" s="99">
        <v>0</v>
      </c>
      <c r="F35" s="99">
        <v>0</v>
      </c>
      <c r="G35" s="99">
        <v>0</v>
      </c>
      <c r="H35" s="99">
        <v>0</v>
      </c>
      <c r="I35" s="99">
        <v>764.47500000000002</v>
      </c>
      <c r="J35" s="99">
        <v>1528.95</v>
      </c>
      <c r="K35" s="115">
        <f t="shared" si="0"/>
        <v>2293.4250000000002</v>
      </c>
      <c r="L35" s="93"/>
    </row>
    <row r="36" spans="1:12" x14ac:dyDescent="0.2">
      <c r="A36" s="40"/>
      <c r="B36" s="112">
        <v>161</v>
      </c>
      <c r="C36" s="113" t="s">
        <v>177</v>
      </c>
      <c r="D36" s="99">
        <v>0</v>
      </c>
      <c r="E36" s="99">
        <v>0</v>
      </c>
      <c r="F36" s="99">
        <v>0</v>
      </c>
      <c r="G36" s="99">
        <v>0</v>
      </c>
      <c r="H36" s="99">
        <v>0</v>
      </c>
      <c r="I36" s="99">
        <v>300</v>
      </c>
      <c r="J36" s="99">
        <v>1550</v>
      </c>
      <c r="K36" s="115">
        <f t="shared" si="0"/>
        <v>1850</v>
      </c>
      <c r="L36" s="93"/>
    </row>
    <row r="37" spans="1:12" x14ac:dyDescent="0.2">
      <c r="A37" s="40"/>
      <c r="B37" s="112">
        <v>162</v>
      </c>
      <c r="C37" s="113" t="s">
        <v>207</v>
      </c>
      <c r="D37" s="99">
        <v>0</v>
      </c>
      <c r="E37" s="99">
        <v>0</v>
      </c>
      <c r="F37" s="99">
        <v>0</v>
      </c>
      <c r="G37" s="99">
        <v>0</v>
      </c>
      <c r="H37" s="99">
        <v>0</v>
      </c>
      <c r="I37" s="99">
        <v>0</v>
      </c>
      <c r="J37" s="99">
        <v>806.5</v>
      </c>
      <c r="K37" s="115">
        <f t="shared" si="0"/>
        <v>806.5</v>
      </c>
      <c r="L37" s="93"/>
    </row>
    <row r="38" spans="1:12" x14ac:dyDescent="0.2">
      <c r="A38" s="40"/>
      <c r="B38" s="112">
        <v>161</v>
      </c>
      <c r="C38" s="113" t="s">
        <v>178</v>
      </c>
      <c r="D38" s="99">
        <v>0</v>
      </c>
      <c r="E38" s="99">
        <v>0</v>
      </c>
      <c r="F38" s="99">
        <v>0</v>
      </c>
      <c r="G38" s="99">
        <v>0</v>
      </c>
      <c r="H38" s="99">
        <v>0</v>
      </c>
      <c r="I38" s="99">
        <v>0</v>
      </c>
      <c r="J38" s="99">
        <v>1050</v>
      </c>
      <c r="K38" s="115">
        <f t="shared" si="0"/>
        <v>1050</v>
      </c>
      <c r="L38" s="93"/>
    </row>
    <row r="39" spans="1:12" x14ac:dyDescent="0.2">
      <c r="A39" s="40"/>
      <c r="B39" s="112">
        <v>162</v>
      </c>
      <c r="C39" s="113" t="s">
        <v>179</v>
      </c>
      <c r="D39" s="99">
        <v>0</v>
      </c>
      <c r="E39" s="99">
        <v>0</v>
      </c>
      <c r="F39" s="99">
        <v>0</v>
      </c>
      <c r="G39" s="99">
        <v>0</v>
      </c>
      <c r="H39" s="99">
        <v>0</v>
      </c>
      <c r="I39" s="99">
        <v>814.47500000000002</v>
      </c>
      <c r="J39" s="99">
        <v>1628.95</v>
      </c>
      <c r="K39" s="115">
        <f t="shared" si="0"/>
        <v>2443.4250000000002</v>
      </c>
      <c r="L39" s="93"/>
    </row>
    <row r="40" spans="1:12" x14ac:dyDescent="0.2">
      <c r="A40" s="40"/>
      <c r="B40" s="112">
        <v>162</v>
      </c>
      <c r="C40" s="113" t="s">
        <v>214</v>
      </c>
      <c r="D40" s="99">
        <v>6392.9300865869427</v>
      </c>
      <c r="E40" s="99">
        <v>0</v>
      </c>
      <c r="F40" s="99">
        <v>0</v>
      </c>
      <c r="G40" s="99">
        <v>0</v>
      </c>
      <c r="H40" s="99">
        <v>0</v>
      </c>
      <c r="I40" s="99">
        <v>0</v>
      </c>
      <c r="J40" s="99">
        <v>0</v>
      </c>
      <c r="K40" s="115">
        <f t="shared" si="0"/>
        <v>0</v>
      </c>
      <c r="L40" s="93"/>
    </row>
    <row r="41" spans="1:12" x14ac:dyDescent="0.2">
      <c r="A41" s="40"/>
      <c r="B41" s="112">
        <v>161</v>
      </c>
      <c r="C41" s="113" t="s">
        <v>213</v>
      </c>
      <c r="D41" s="99">
        <v>18571.362123376599</v>
      </c>
      <c r="E41" s="99">
        <v>0</v>
      </c>
      <c r="F41" s="99">
        <v>0</v>
      </c>
      <c r="G41" s="99">
        <v>0</v>
      </c>
      <c r="H41" s="99">
        <v>0</v>
      </c>
      <c r="I41" s="99">
        <v>0</v>
      </c>
      <c r="J41" s="99">
        <v>0</v>
      </c>
      <c r="K41" s="115">
        <f t="shared" si="0"/>
        <v>0</v>
      </c>
      <c r="L41" s="93"/>
    </row>
    <row r="42" spans="1:12" x14ac:dyDescent="0.2">
      <c r="A42" s="40"/>
      <c r="B42" s="85"/>
      <c r="C42" s="84"/>
      <c r="D42" s="86">
        <f>SUM(D8:D41)</f>
        <v>43115.697068208217</v>
      </c>
      <c r="E42" s="86">
        <f t="shared" ref="E42:K42" si="1">SUM(E8:E41)</f>
        <v>36579.003199999992</v>
      </c>
      <c r="F42" s="86">
        <f t="shared" si="1"/>
        <v>37008.86621959247</v>
      </c>
      <c r="G42" s="86">
        <f t="shared" si="1"/>
        <v>24098.043764106587</v>
      </c>
      <c r="H42" s="86">
        <f t="shared" si="1"/>
        <v>21530.647891849523</v>
      </c>
      <c r="I42" s="86">
        <f t="shared" si="1"/>
        <v>20247.860932601878</v>
      </c>
      <c r="J42" s="86">
        <f t="shared" si="1"/>
        <v>13974.292891849531</v>
      </c>
      <c r="K42" s="86">
        <f t="shared" si="1"/>
        <v>116859.71169999999</v>
      </c>
      <c r="L42" s="93"/>
    </row>
    <row r="43" spans="1:12" x14ac:dyDescent="0.2">
      <c r="A43" s="40"/>
      <c r="B43" s="93"/>
      <c r="C43" s="40"/>
      <c r="D43" s="76"/>
      <c r="E43" s="40"/>
      <c r="F43" s="40"/>
      <c r="G43" s="40"/>
      <c r="H43" s="40"/>
      <c r="I43" s="40"/>
      <c r="J43" s="40"/>
      <c r="K43" s="40"/>
      <c r="L43" s="40"/>
    </row>
    <row r="44" spans="1:12" x14ac:dyDescent="0.2">
      <c r="A44" s="40"/>
      <c r="B44" s="93"/>
      <c r="C44" s="40"/>
      <c r="D44" s="40"/>
      <c r="E44" s="40"/>
      <c r="F44" s="40"/>
      <c r="G44" s="40"/>
      <c r="H44" s="40"/>
      <c r="I44" s="40"/>
      <c r="J44" s="40"/>
      <c r="K44" s="40"/>
      <c r="L44" s="40"/>
    </row>
    <row r="45" spans="1:12" ht="15.75" x14ac:dyDescent="0.25">
      <c r="A45" s="26"/>
      <c r="B45" s="26" t="s">
        <v>166</v>
      </c>
      <c r="C45" s="26"/>
      <c r="D45" s="26"/>
      <c r="E45" s="26"/>
      <c r="F45" s="26"/>
      <c r="G45" s="26"/>
      <c r="H45" s="26"/>
      <c r="I45" s="26"/>
      <c r="J45" s="26"/>
      <c r="K45" s="26"/>
      <c r="L45" s="26"/>
    </row>
    <row r="46" spans="1:12" x14ac:dyDescent="0.2">
      <c r="A46" s="40"/>
      <c r="B46" s="93"/>
      <c r="C46" s="40"/>
      <c r="D46" s="40"/>
      <c r="E46" s="40"/>
      <c r="F46" s="40"/>
      <c r="G46" s="40"/>
      <c r="H46" s="40"/>
      <c r="I46" s="40"/>
      <c r="J46" s="40"/>
      <c r="K46" s="40"/>
      <c r="L46" s="40"/>
    </row>
    <row r="47" spans="1:12" hidden="1" x14ac:dyDescent="0.2">
      <c r="A47" s="40"/>
      <c r="B47" s="93"/>
      <c r="C47" s="40"/>
      <c r="D47" s="40"/>
      <c r="E47" s="40"/>
      <c r="F47" s="40"/>
      <c r="G47" s="40"/>
      <c r="H47" s="40"/>
      <c r="I47" s="40"/>
      <c r="J47" s="40"/>
      <c r="K47" s="40"/>
      <c r="L47" s="40"/>
    </row>
    <row r="48" spans="1:12" hidden="1" x14ac:dyDescent="0.2">
      <c r="A48" s="40"/>
      <c r="B48" s="93"/>
      <c r="C48" s="40"/>
      <c r="D48" s="40"/>
      <c r="E48" s="40"/>
      <c r="F48" s="40"/>
      <c r="G48" s="40"/>
      <c r="H48" s="40"/>
      <c r="I48" s="40"/>
      <c r="J48" s="40"/>
      <c r="K48" s="40"/>
      <c r="L48" s="40"/>
    </row>
    <row r="49" spans="1:12" hidden="1" x14ac:dyDescent="0.2">
      <c r="A49" s="40"/>
      <c r="B49" s="93"/>
      <c r="C49" s="40"/>
      <c r="D49" s="40"/>
      <c r="E49" s="40"/>
      <c r="F49" s="40"/>
      <c r="G49" s="40"/>
      <c r="H49" s="40"/>
      <c r="I49" s="40"/>
      <c r="J49" s="40"/>
      <c r="K49" s="40"/>
      <c r="L49" s="40"/>
    </row>
    <row r="50" spans="1:12" hidden="1" x14ac:dyDescent="0.2">
      <c r="A50" s="40"/>
      <c r="B50" s="93"/>
      <c r="C50" s="40"/>
      <c r="D50" s="40"/>
      <c r="E50" s="40"/>
      <c r="F50" s="40"/>
      <c r="G50" s="40"/>
      <c r="H50" s="40"/>
      <c r="I50" s="40"/>
      <c r="J50" s="40"/>
      <c r="K50" s="40"/>
      <c r="L50" s="40"/>
    </row>
    <row r="51" spans="1:12" hidden="1" x14ac:dyDescent="0.2">
      <c r="A51" s="40"/>
      <c r="B51" s="93"/>
      <c r="C51" s="40"/>
      <c r="D51" s="40"/>
      <c r="E51" s="40"/>
      <c r="F51" s="40"/>
      <c r="G51" s="40"/>
      <c r="H51" s="40"/>
      <c r="I51" s="40"/>
      <c r="J51" s="40"/>
      <c r="K51" s="40"/>
      <c r="L51" s="40"/>
    </row>
    <row r="52" spans="1:12" hidden="1" x14ac:dyDescent="0.2">
      <c r="A52" s="40"/>
      <c r="B52" s="93"/>
      <c r="C52" s="40"/>
      <c r="D52" s="40"/>
      <c r="E52" s="40"/>
      <c r="F52" s="40"/>
      <c r="G52" s="40"/>
      <c r="H52" s="40"/>
      <c r="I52" s="40"/>
      <c r="J52" s="40"/>
      <c r="K52" s="40"/>
      <c r="L52" s="40"/>
    </row>
    <row r="53" spans="1:12" hidden="1" x14ac:dyDescent="0.2">
      <c r="A53" s="40"/>
      <c r="B53" s="93"/>
      <c r="C53" s="40"/>
      <c r="D53" s="40"/>
      <c r="E53" s="40"/>
      <c r="F53" s="40"/>
      <c r="G53" s="40"/>
      <c r="H53" s="40"/>
      <c r="I53" s="40"/>
      <c r="J53" s="40"/>
      <c r="K53" s="40"/>
      <c r="L53" s="40"/>
    </row>
    <row r="54" spans="1:12" hidden="1" x14ac:dyDescent="0.2">
      <c r="A54" s="40"/>
      <c r="B54" s="93"/>
      <c r="C54" s="40"/>
      <c r="D54" s="40"/>
      <c r="E54" s="40"/>
      <c r="F54" s="40"/>
      <c r="G54" s="40"/>
      <c r="H54" s="40"/>
      <c r="I54" s="40"/>
      <c r="J54" s="40"/>
      <c r="K54" s="40"/>
      <c r="L54" s="40"/>
    </row>
    <row r="55" spans="1:12" hidden="1" x14ac:dyDescent="0.2">
      <c r="A55" s="40"/>
      <c r="B55" s="93"/>
      <c r="C55" s="40"/>
      <c r="D55" s="40"/>
      <c r="E55" s="40"/>
      <c r="F55" s="40"/>
      <c r="G55" s="40"/>
      <c r="H55" s="40"/>
      <c r="I55" s="40"/>
      <c r="J55" s="40"/>
      <c r="K55" s="40"/>
      <c r="L55" s="40"/>
    </row>
    <row r="56" spans="1:12" hidden="1" x14ac:dyDescent="0.2">
      <c r="A56" s="40"/>
      <c r="B56" s="93"/>
      <c r="C56" s="40"/>
      <c r="D56" s="40"/>
      <c r="E56" s="40"/>
      <c r="F56" s="40"/>
      <c r="G56" s="40"/>
      <c r="H56" s="40"/>
      <c r="I56" s="40"/>
      <c r="J56" s="40"/>
      <c r="K56" s="40"/>
      <c r="L56" s="40"/>
    </row>
    <row r="57" spans="1:12" hidden="1" x14ac:dyDescent="0.2">
      <c r="A57" s="40"/>
      <c r="B57" s="93"/>
      <c r="C57" s="40"/>
      <c r="D57" s="40"/>
      <c r="E57" s="40"/>
      <c r="F57" s="40"/>
      <c r="G57" s="40"/>
      <c r="H57" s="40"/>
      <c r="I57" s="40"/>
      <c r="J57" s="40"/>
      <c r="K57" s="40"/>
      <c r="L57" s="40"/>
    </row>
    <row r="58" spans="1:12" hidden="1" x14ac:dyDescent="0.2">
      <c r="A58" s="40"/>
      <c r="B58" s="93"/>
      <c r="C58" s="40"/>
      <c r="D58" s="40"/>
      <c r="E58" s="40"/>
      <c r="F58" s="40"/>
      <c r="G58" s="40"/>
      <c r="H58" s="40"/>
      <c r="I58" s="40"/>
      <c r="J58" s="40"/>
      <c r="K58" s="40"/>
      <c r="L58" s="40"/>
    </row>
    <row r="59" spans="1:12" hidden="1" x14ac:dyDescent="0.2">
      <c r="A59" s="40"/>
      <c r="B59" s="93"/>
      <c r="C59" s="40"/>
      <c r="D59" s="40"/>
      <c r="E59" s="40"/>
      <c r="F59" s="40"/>
      <c r="G59" s="40"/>
      <c r="H59" s="40"/>
      <c r="I59" s="40"/>
      <c r="J59" s="40"/>
      <c r="K59" s="40"/>
      <c r="L59" s="40"/>
    </row>
    <row r="60" spans="1:12" hidden="1" x14ac:dyDescent="0.2">
      <c r="A60" s="40"/>
      <c r="B60" s="93"/>
      <c r="C60" s="40"/>
      <c r="D60" s="40"/>
      <c r="E60" s="40"/>
      <c r="F60" s="40"/>
      <c r="G60" s="40"/>
      <c r="H60" s="40"/>
      <c r="I60" s="40"/>
      <c r="J60" s="40"/>
      <c r="K60" s="40"/>
      <c r="L60" s="40"/>
    </row>
    <row r="61" spans="1:12" hidden="1" x14ac:dyDescent="0.2">
      <c r="A61" s="40"/>
      <c r="B61" s="93"/>
      <c r="C61" s="40"/>
      <c r="D61" s="40"/>
      <c r="E61" s="40"/>
      <c r="F61" s="40"/>
      <c r="G61" s="40"/>
      <c r="H61" s="40"/>
      <c r="I61" s="40"/>
      <c r="J61" s="40"/>
      <c r="K61" s="40"/>
      <c r="L61" s="40"/>
    </row>
    <row r="62" spans="1:12" hidden="1" x14ac:dyDescent="0.2">
      <c r="A62" s="40"/>
      <c r="B62" s="93"/>
      <c r="C62" s="40"/>
      <c r="D62" s="40"/>
      <c r="E62" s="40"/>
      <c r="F62" s="40"/>
      <c r="G62" s="40"/>
      <c r="H62" s="40"/>
      <c r="I62" s="40"/>
      <c r="J62" s="40"/>
      <c r="K62" s="40"/>
      <c r="L62" s="40"/>
    </row>
    <row r="63" spans="1:12" hidden="1" x14ac:dyDescent="0.2">
      <c r="A63" s="40"/>
      <c r="B63" s="93"/>
      <c r="C63" s="40"/>
      <c r="D63" s="40"/>
      <c r="E63" s="40"/>
      <c r="F63" s="40"/>
      <c r="G63" s="40"/>
      <c r="H63" s="40"/>
      <c r="I63" s="40"/>
      <c r="J63" s="40"/>
      <c r="K63" s="40"/>
      <c r="L63" s="40"/>
    </row>
    <row r="64" spans="1:12" hidden="1" x14ac:dyDescent="0.2">
      <c r="A64" s="40"/>
      <c r="B64" s="93"/>
      <c r="C64" s="40"/>
      <c r="D64" s="40"/>
      <c r="E64" s="40"/>
      <c r="F64" s="40"/>
      <c r="G64" s="40"/>
      <c r="H64" s="40"/>
      <c r="I64" s="40"/>
      <c r="J64" s="40"/>
      <c r="K64" s="40"/>
      <c r="L64" s="40"/>
    </row>
    <row r="65" spans="1:12" hidden="1" x14ac:dyDescent="0.2">
      <c r="A65" s="40"/>
      <c r="B65" s="93"/>
      <c r="C65" s="40"/>
      <c r="D65" s="40"/>
      <c r="E65" s="40"/>
      <c r="F65" s="40"/>
      <c r="G65" s="40"/>
      <c r="H65" s="40"/>
      <c r="I65" s="40"/>
      <c r="J65" s="40"/>
      <c r="K65" s="40"/>
      <c r="L65" s="40"/>
    </row>
    <row r="66" spans="1:12" hidden="1" x14ac:dyDescent="0.2">
      <c r="A66" s="40"/>
      <c r="B66" s="93"/>
      <c r="C66" s="40"/>
      <c r="D66" s="40"/>
      <c r="E66" s="40"/>
      <c r="F66" s="40"/>
      <c r="G66" s="40"/>
      <c r="H66" s="40"/>
      <c r="I66" s="40"/>
      <c r="J66" s="40"/>
      <c r="K66" s="40"/>
      <c r="L66" s="40"/>
    </row>
    <row r="67" spans="1:12" hidden="1" x14ac:dyDescent="0.2">
      <c r="A67" s="40"/>
      <c r="B67" s="93"/>
      <c r="C67" s="40"/>
      <c r="D67" s="40"/>
      <c r="E67" s="40"/>
      <c r="F67" s="40"/>
      <c r="G67" s="40"/>
      <c r="H67" s="40"/>
      <c r="I67" s="40"/>
      <c r="J67" s="40"/>
      <c r="K67" s="40"/>
      <c r="L67" s="40"/>
    </row>
    <row r="68" spans="1:12" hidden="1" x14ac:dyDescent="0.2">
      <c r="A68" s="40"/>
      <c r="B68" s="93"/>
      <c r="C68" s="40"/>
      <c r="D68" s="40"/>
      <c r="E68" s="40"/>
      <c r="F68" s="40"/>
      <c r="G68" s="40"/>
      <c r="H68" s="40"/>
      <c r="I68" s="40"/>
      <c r="J68" s="40"/>
      <c r="K68" s="40"/>
      <c r="L68" s="40"/>
    </row>
    <row r="69" spans="1:12" hidden="1" x14ac:dyDescent="0.2">
      <c r="A69" s="40"/>
      <c r="B69" s="93"/>
      <c r="C69" s="40"/>
      <c r="D69" s="40"/>
      <c r="E69" s="40"/>
      <c r="F69" s="40"/>
      <c r="G69" s="40"/>
      <c r="H69" s="40"/>
      <c r="I69" s="40"/>
      <c r="J69" s="40"/>
      <c r="K69" s="40"/>
      <c r="L69" s="40"/>
    </row>
    <row r="70" spans="1:12" hidden="1" x14ac:dyDescent="0.2">
      <c r="A70" s="40"/>
      <c r="B70" s="93"/>
      <c r="C70" s="40"/>
      <c r="D70" s="40"/>
      <c r="E70" s="40"/>
      <c r="F70" s="40"/>
      <c r="G70" s="40"/>
      <c r="H70" s="40"/>
      <c r="I70" s="40"/>
      <c r="J70" s="40"/>
      <c r="K70" s="40"/>
      <c r="L70" s="40"/>
    </row>
    <row r="71" spans="1:12" hidden="1" x14ac:dyDescent="0.2">
      <c r="A71" s="40"/>
      <c r="B71" s="93"/>
      <c r="C71" s="40"/>
      <c r="D71" s="40"/>
      <c r="E71" s="40"/>
      <c r="F71" s="40"/>
      <c r="G71" s="40"/>
      <c r="H71" s="40"/>
      <c r="I71" s="40"/>
      <c r="J71" s="40"/>
      <c r="K71" s="40"/>
      <c r="L71" s="40"/>
    </row>
    <row r="72" spans="1:12" hidden="1" x14ac:dyDescent="0.2">
      <c r="A72" s="40"/>
      <c r="B72" s="93"/>
      <c r="C72" s="40"/>
      <c r="D72" s="40"/>
      <c r="E72" s="40"/>
      <c r="F72" s="40"/>
      <c r="G72" s="40"/>
      <c r="H72" s="40"/>
      <c r="I72" s="40"/>
      <c r="J72" s="40"/>
      <c r="K72" s="40"/>
      <c r="L72" s="40"/>
    </row>
    <row r="73" spans="1:12" hidden="1" x14ac:dyDescent="0.2">
      <c r="A73" s="40"/>
      <c r="B73" s="93"/>
      <c r="C73" s="40"/>
      <c r="D73" s="40"/>
      <c r="E73" s="40"/>
      <c r="F73" s="40"/>
      <c r="G73" s="40"/>
      <c r="H73" s="40"/>
      <c r="I73" s="40"/>
      <c r="J73" s="40"/>
      <c r="K73" s="40"/>
      <c r="L73" s="40"/>
    </row>
    <row r="74" spans="1:12" hidden="1" x14ac:dyDescent="0.2">
      <c r="A74" s="40"/>
      <c r="B74" s="93"/>
      <c r="C74" s="40"/>
      <c r="D74" s="40"/>
      <c r="E74" s="40"/>
      <c r="F74" s="40"/>
      <c r="G74" s="40"/>
      <c r="H74" s="40"/>
      <c r="I74" s="40"/>
      <c r="J74" s="40"/>
      <c r="K74" s="40"/>
      <c r="L74" s="40"/>
    </row>
    <row r="75" spans="1:12" hidden="1" x14ac:dyDescent="0.2">
      <c r="A75" s="40"/>
      <c r="B75" s="93"/>
      <c r="C75" s="40"/>
      <c r="D75" s="40"/>
      <c r="E75" s="40"/>
      <c r="F75" s="40"/>
      <c r="G75" s="40"/>
      <c r="H75" s="40"/>
      <c r="I75" s="40"/>
      <c r="J75" s="40"/>
      <c r="K75" s="40"/>
      <c r="L75" s="40"/>
    </row>
    <row r="76" spans="1:12" hidden="1" x14ac:dyDescent="0.2">
      <c r="A76" s="40"/>
      <c r="B76" s="93"/>
      <c r="C76" s="40"/>
      <c r="D76" s="40"/>
      <c r="E76" s="40"/>
      <c r="F76" s="40"/>
      <c r="G76" s="40"/>
      <c r="H76" s="40"/>
      <c r="I76" s="40"/>
      <c r="J76" s="40"/>
      <c r="K76" s="40"/>
      <c r="L76" s="40"/>
    </row>
    <row r="77" spans="1:12" hidden="1" x14ac:dyDescent="0.2">
      <c r="A77" s="40"/>
      <c r="B77" s="93"/>
      <c r="C77" s="40"/>
      <c r="D77" s="40"/>
      <c r="E77" s="40"/>
      <c r="F77" s="40"/>
      <c r="G77" s="40"/>
      <c r="H77" s="40"/>
      <c r="I77" s="40"/>
      <c r="J77" s="40"/>
      <c r="K77" s="40"/>
      <c r="L77" s="40"/>
    </row>
    <row r="78" spans="1:12" hidden="1" x14ac:dyDescent="0.2"/>
    <row r="79" spans="1:12" hidden="1" x14ac:dyDescent="0.2"/>
    <row r="80" spans="1:12" hidden="1" x14ac:dyDescent="0.2"/>
    <row r="81" spans="2:2" s="36" customFormat="1" hidden="1" x14ac:dyDescent="0.2">
      <c r="B81" s="60"/>
    </row>
    <row r="82" spans="2:2" s="36" customFormat="1" hidden="1" x14ac:dyDescent="0.2">
      <c r="B82" s="60"/>
    </row>
    <row r="83" spans="2:2" s="36" customFormat="1" hidden="1" x14ac:dyDescent="0.2">
      <c r="B83" s="60"/>
    </row>
    <row r="84" spans="2:2" s="36" customFormat="1" hidden="1" x14ac:dyDescent="0.2">
      <c r="B84" s="60"/>
    </row>
    <row r="85" spans="2:2" s="36" customFormat="1" hidden="1" x14ac:dyDescent="0.2">
      <c r="B85" s="60"/>
    </row>
    <row r="86" spans="2:2" s="36" customFormat="1" hidden="1" x14ac:dyDescent="0.2">
      <c r="B86" s="60"/>
    </row>
    <row r="87" spans="2:2" s="36" customFormat="1" hidden="1" x14ac:dyDescent="0.2">
      <c r="B87" s="60"/>
    </row>
    <row r="88" spans="2:2" s="36" customFormat="1" hidden="1" x14ac:dyDescent="0.2">
      <c r="B88" s="60"/>
    </row>
    <row r="89" spans="2:2" s="36" customFormat="1" hidden="1" x14ac:dyDescent="0.2">
      <c r="B89" s="60"/>
    </row>
    <row r="90" spans="2:2" s="36" customFormat="1" hidden="1" x14ac:dyDescent="0.2">
      <c r="B90" s="60"/>
    </row>
    <row r="91" spans="2:2" s="36" customFormat="1" hidden="1" x14ac:dyDescent="0.2">
      <c r="B91" s="60"/>
    </row>
    <row r="92" spans="2:2" s="36" customFormat="1" hidden="1" x14ac:dyDescent="0.2">
      <c r="B92" s="60"/>
    </row>
    <row r="93" spans="2:2" s="36" customFormat="1" hidden="1" x14ac:dyDescent="0.2">
      <c r="B93" s="60"/>
    </row>
    <row r="94" spans="2:2" s="36" customFormat="1" hidden="1" x14ac:dyDescent="0.2">
      <c r="B94" s="60"/>
    </row>
    <row r="95" spans="2:2" s="36" customFormat="1" hidden="1" x14ac:dyDescent="0.2">
      <c r="B95" s="60"/>
    </row>
    <row r="96" spans="2:2" s="36" customFormat="1" hidden="1" x14ac:dyDescent="0.2">
      <c r="B96" s="60"/>
    </row>
    <row r="97" spans="2:2" s="36" customFormat="1" hidden="1" x14ac:dyDescent="0.2">
      <c r="B97" s="60"/>
    </row>
    <row r="98" spans="2:2" s="36" customFormat="1" hidden="1" x14ac:dyDescent="0.2">
      <c r="B98" s="60"/>
    </row>
    <row r="99" spans="2:2" s="36" customFormat="1" hidden="1" x14ac:dyDescent="0.2">
      <c r="B99" s="60"/>
    </row>
    <row r="100" spans="2:2" s="36" customFormat="1" hidden="1" x14ac:dyDescent="0.2">
      <c r="B100" s="60"/>
    </row>
    <row r="101" spans="2:2" s="36" customFormat="1" hidden="1" x14ac:dyDescent="0.2">
      <c r="B101" s="60"/>
    </row>
    <row r="102" spans="2:2" s="36" customFormat="1" hidden="1" x14ac:dyDescent="0.2">
      <c r="B102" s="60"/>
    </row>
    <row r="103" spans="2:2" s="36" customFormat="1" hidden="1" x14ac:dyDescent="0.2">
      <c r="B103" s="60"/>
    </row>
    <row r="104" spans="2:2" s="36" customFormat="1" hidden="1" x14ac:dyDescent="0.2">
      <c r="B104" s="60"/>
    </row>
    <row r="105" spans="2:2" s="36" customFormat="1" hidden="1" x14ac:dyDescent="0.2">
      <c r="B105" s="60"/>
    </row>
    <row r="106" spans="2:2" s="36" customFormat="1" hidden="1" x14ac:dyDescent="0.2">
      <c r="B106" s="60"/>
    </row>
    <row r="107" spans="2:2" s="36" customFormat="1" hidden="1" x14ac:dyDescent="0.2">
      <c r="B107" s="60"/>
    </row>
    <row r="108" spans="2:2" s="36" customFormat="1" hidden="1" x14ac:dyDescent="0.2">
      <c r="B108" s="60"/>
    </row>
    <row r="109" spans="2:2" s="36" customFormat="1" hidden="1" x14ac:dyDescent="0.2">
      <c r="B109" s="60"/>
    </row>
    <row r="110" spans="2:2" s="36" customFormat="1" hidden="1" x14ac:dyDescent="0.2">
      <c r="B110" s="60"/>
    </row>
    <row r="111" spans="2:2" s="36" customFormat="1" hidden="1" x14ac:dyDescent="0.2">
      <c r="B111" s="60"/>
    </row>
    <row r="112" spans="2:2" s="36" customFormat="1" hidden="1" x14ac:dyDescent="0.2">
      <c r="B112" s="60"/>
    </row>
    <row r="113" spans="2:2" s="36" customFormat="1" hidden="1" x14ac:dyDescent="0.2">
      <c r="B113" s="60"/>
    </row>
    <row r="114" spans="2:2" s="36" customFormat="1" hidden="1" x14ac:dyDescent="0.2">
      <c r="B114" s="60"/>
    </row>
    <row r="115" spans="2:2" s="36" customFormat="1" hidden="1" x14ac:dyDescent="0.2">
      <c r="B115" s="60"/>
    </row>
    <row r="116" spans="2:2" s="36" customFormat="1" hidden="1" x14ac:dyDescent="0.2">
      <c r="B116" s="60"/>
    </row>
    <row r="117" spans="2:2" s="36" customFormat="1" hidden="1" x14ac:dyDescent="0.2">
      <c r="B117" s="60"/>
    </row>
    <row r="118" spans="2:2" s="36" customFormat="1" hidden="1" x14ac:dyDescent="0.2">
      <c r="B118" s="60"/>
    </row>
    <row r="119" spans="2:2" s="36" customFormat="1" hidden="1" x14ac:dyDescent="0.2">
      <c r="B119" s="60"/>
    </row>
    <row r="120" spans="2:2" s="36" customFormat="1" hidden="1" x14ac:dyDescent="0.2">
      <c r="B120" s="60"/>
    </row>
    <row r="121" spans="2:2" s="36" customFormat="1" hidden="1" x14ac:dyDescent="0.2">
      <c r="B121" s="60"/>
    </row>
    <row r="122" spans="2:2" s="36" customFormat="1" hidden="1" x14ac:dyDescent="0.2">
      <c r="B122" s="60"/>
    </row>
    <row r="123" spans="2:2" s="36" customFormat="1" hidden="1" x14ac:dyDescent="0.2">
      <c r="B123" s="60"/>
    </row>
    <row r="124" spans="2:2" s="36" customFormat="1" hidden="1" x14ac:dyDescent="0.2">
      <c r="B124" s="60"/>
    </row>
    <row r="125" spans="2:2" s="36" customFormat="1" hidden="1" x14ac:dyDescent="0.2">
      <c r="B125" s="60"/>
    </row>
    <row r="126" spans="2:2" s="36" customFormat="1" hidden="1" x14ac:dyDescent="0.2">
      <c r="B126" s="60"/>
    </row>
    <row r="127" spans="2:2" s="36" customFormat="1" hidden="1" x14ac:dyDescent="0.2">
      <c r="B127" s="60"/>
    </row>
    <row r="128" spans="2:2" s="36" customFormat="1" hidden="1" x14ac:dyDescent="0.2">
      <c r="B128" s="60"/>
    </row>
    <row r="129" spans="2:2" s="36" customFormat="1" hidden="1" x14ac:dyDescent="0.2">
      <c r="B129" s="60"/>
    </row>
    <row r="130" spans="2:2" s="36" customFormat="1" hidden="1" x14ac:dyDescent="0.2">
      <c r="B130" s="60"/>
    </row>
    <row r="131" spans="2:2" s="36" customFormat="1" hidden="1" x14ac:dyDescent="0.2">
      <c r="B131" s="60"/>
    </row>
    <row r="132" spans="2:2" s="36" customFormat="1" hidden="1" x14ac:dyDescent="0.2">
      <c r="B132" s="60"/>
    </row>
    <row r="133" spans="2:2" s="36" customFormat="1" hidden="1" x14ac:dyDescent="0.2">
      <c r="B133" s="60"/>
    </row>
    <row r="134" spans="2:2" s="36" customFormat="1" hidden="1" x14ac:dyDescent="0.2">
      <c r="B134" s="60"/>
    </row>
    <row r="135" spans="2:2" s="36" customFormat="1" hidden="1" x14ac:dyDescent="0.2">
      <c r="B135" s="60"/>
    </row>
    <row r="136" spans="2:2" s="36" customFormat="1" hidden="1" x14ac:dyDescent="0.2">
      <c r="B136" s="60"/>
    </row>
    <row r="137" spans="2:2" s="36" customFormat="1" hidden="1" x14ac:dyDescent="0.2">
      <c r="B137" s="60"/>
    </row>
    <row r="138" spans="2:2" s="36" customFormat="1" hidden="1" x14ac:dyDescent="0.2">
      <c r="B138" s="60"/>
    </row>
    <row r="139" spans="2:2" s="36" customFormat="1" hidden="1" x14ac:dyDescent="0.2">
      <c r="B139" s="60"/>
    </row>
    <row r="140" spans="2:2" s="36" customFormat="1" hidden="1" x14ac:dyDescent="0.2">
      <c r="B140" s="60"/>
    </row>
    <row r="141" spans="2:2" s="36" customFormat="1" hidden="1" x14ac:dyDescent="0.2">
      <c r="B141" s="60"/>
    </row>
    <row r="142" spans="2:2" s="36" customFormat="1" hidden="1" x14ac:dyDescent="0.2">
      <c r="B142" s="60"/>
    </row>
    <row r="143" spans="2:2" s="36" customFormat="1" hidden="1" x14ac:dyDescent="0.2">
      <c r="B143" s="60"/>
    </row>
    <row r="144" spans="2:2" s="36" customFormat="1" hidden="1" x14ac:dyDescent="0.2">
      <c r="B144" s="60"/>
    </row>
    <row r="145" spans="2:2" s="36" customFormat="1" hidden="1" x14ac:dyDescent="0.2">
      <c r="B145" s="60"/>
    </row>
    <row r="146" spans="2:2" s="36" customFormat="1" hidden="1" x14ac:dyDescent="0.2">
      <c r="B146" s="60"/>
    </row>
    <row r="147" spans="2:2" s="36" customFormat="1" hidden="1" x14ac:dyDescent="0.2">
      <c r="B147" s="60"/>
    </row>
    <row r="148" spans="2:2" s="36" customFormat="1" hidden="1" x14ac:dyDescent="0.2">
      <c r="B148" s="60"/>
    </row>
    <row r="149" spans="2:2" s="36" customFormat="1" hidden="1" x14ac:dyDescent="0.2">
      <c r="B149" s="60"/>
    </row>
    <row r="150" spans="2:2" s="36" customFormat="1" hidden="1" x14ac:dyDescent="0.2">
      <c r="B150" s="60"/>
    </row>
    <row r="151" spans="2:2" s="36" customFormat="1" hidden="1" x14ac:dyDescent="0.2">
      <c r="B151" s="60"/>
    </row>
    <row r="152" spans="2:2" s="36" customFormat="1" hidden="1" x14ac:dyDescent="0.2">
      <c r="B152" s="60"/>
    </row>
    <row r="153" spans="2:2" s="36" customFormat="1" hidden="1" x14ac:dyDescent="0.2">
      <c r="B153" s="60"/>
    </row>
    <row r="154" spans="2:2" s="36" customFormat="1" hidden="1" x14ac:dyDescent="0.2">
      <c r="B154" s="60"/>
    </row>
    <row r="155" spans="2:2" s="36" customFormat="1" hidden="1" x14ac:dyDescent="0.2">
      <c r="B155" s="60"/>
    </row>
    <row r="156" spans="2:2" s="36" customFormat="1" hidden="1" x14ac:dyDescent="0.2">
      <c r="B156" s="60"/>
    </row>
    <row r="157" spans="2:2" s="36" customFormat="1" hidden="1" x14ac:dyDescent="0.2">
      <c r="B157" s="60"/>
    </row>
    <row r="158" spans="2:2" s="36" customFormat="1" hidden="1" x14ac:dyDescent="0.2">
      <c r="B158" s="60"/>
    </row>
    <row r="159" spans="2:2" s="36" customFormat="1" hidden="1" x14ac:dyDescent="0.2">
      <c r="B159" s="60"/>
    </row>
    <row r="160" spans="2:2" s="36" customFormat="1" hidden="1" x14ac:dyDescent="0.2">
      <c r="B160" s="60"/>
    </row>
    <row r="161" spans="2:2" s="36" customFormat="1" hidden="1" x14ac:dyDescent="0.2">
      <c r="B161" s="60"/>
    </row>
    <row r="162" spans="2:2" s="36" customFormat="1" hidden="1" x14ac:dyDescent="0.2">
      <c r="B162" s="60"/>
    </row>
    <row r="163" spans="2:2" s="36" customFormat="1" hidden="1" x14ac:dyDescent="0.2">
      <c r="B163" s="60"/>
    </row>
    <row r="164" spans="2:2" s="36" customFormat="1" hidden="1" x14ac:dyDescent="0.2">
      <c r="B164" s="60"/>
    </row>
    <row r="165" spans="2:2" s="36" customFormat="1" hidden="1" x14ac:dyDescent="0.2">
      <c r="B165" s="60"/>
    </row>
    <row r="166" spans="2:2" s="36" customFormat="1" hidden="1" x14ac:dyDescent="0.2">
      <c r="B166" s="60"/>
    </row>
    <row r="167" spans="2:2" s="36" customFormat="1" hidden="1" x14ac:dyDescent="0.2">
      <c r="B167" s="60"/>
    </row>
    <row r="168" spans="2:2" s="36" customFormat="1" hidden="1" x14ac:dyDescent="0.2">
      <c r="B168" s="60"/>
    </row>
    <row r="169" spans="2:2" s="36" customFormat="1" hidden="1" x14ac:dyDescent="0.2">
      <c r="B169" s="60"/>
    </row>
    <row r="170" spans="2:2" s="36" customFormat="1" hidden="1" x14ac:dyDescent="0.2">
      <c r="B170" s="60"/>
    </row>
    <row r="171" spans="2:2" s="36" customFormat="1" hidden="1" x14ac:dyDescent="0.2">
      <c r="B171" s="60"/>
    </row>
    <row r="172" spans="2:2" s="36" customFormat="1" hidden="1" x14ac:dyDescent="0.2">
      <c r="B172" s="60"/>
    </row>
    <row r="173" spans="2:2" s="36" customFormat="1" hidden="1" x14ac:dyDescent="0.2">
      <c r="B173" s="60"/>
    </row>
    <row r="174" spans="2:2" s="36" customFormat="1" hidden="1" x14ac:dyDescent="0.2">
      <c r="B174" s="60"/>
    </row>
    <row r="175" spans="2:2" s="36" customFormat="1" hidden="1" x14ac:dyDescent="0.2">
      <c r="B175" s="60"/>
    </row>
    <row r="176" spans="2:2" s="36" customFormat="1" hidden="1" x14ac:dyDescent="0.2">
      <c r="B176" s="60"/>
    </row>
    <row r="177" spans="2:2" s="36" customFormat="1" hidden="1" x14ac:dyDescent="0.2">
      <c r="B177" s="60"/>
    </row>
    <row r="178" spans="2:2" s="36" customFormat="1" hidden="1" x14ac:dyDescent="0.2">
      <c r="B178" s="60"/>
    </row>
    <row r="179" spans="2:2" s="36" customFormat="1" hidden="1" x14ac:dyDescent="0.2">
      <c r="B179" s="60"/>
    </row>
    <row r="180" spans="2:2" s="36" customFormat="1" hidden="1" x14ac:dyDescent="0.2">
      <c r="B180" s="60"/>
    </row>
    <row r="181" spans="2:2" s="36" customFormat="1" hidden="1" x14ac:dyDescent="0.2">
      <c r="B181" s="60"/>
    </row>
    <row r="182" spans="2:2" s="36" customFormat="1" hidden="1" x14ac:dyDescent="0.2">
      <c r="B182" s="60"/>
    </row>
    <row r="183" spans="2:2" s="36" customFormat="1" hidden="1" x14ac:dyDescent="0.2">
      <c r="B183" s="60"/>
    </row>
    <row r="184" spans="2:2" s="36" customFormat="1" hidden="1" x14ac:dyDescent="0.2">
      <c r="B184" s="60"/>
    </row>
    <row r="185" spans="2:2" s="36" customFormat="1" hidden="1" x14ac:dyDescent="0.2">
      <c r="B185" s="60"/>
    </row>
    <row r="186" spans="2:2" s="36" customFormat="1" hidden="1" x14ac:dyDescent="0.2">
      <c r="B186" s="60"/>
    </row>
    <row r="187" spans="2:2" s="36" customFormat="1" hidden="1" x14ac:dyDescent="0.2">
      <c r="B187" s="60"/>
    </row>
    <row r="188" spans="2:2" s="36" customFormat="1" hidden="1" x14ac:dyDescent="0.2">
      <c r="B188" s="60"/>
    </row>
    <row r="189" spans="2:2" s="36" customFormat="1" hidden="1" x14ac:dyDescent="0.2">
      <c r="B189" s="60"/>
    </row>
    <row r="190" spans="2:2" s="36" customFormat="1" hidden="1" x14ac:dyDescent="0.2">
      <c r="B190" s="60"/>
    </row>
    <row r="191" spans="2:2" s="36" customFormat="1" hidden="1" x14ac:dyDescent="0.2">
      <c r="B191" s="60"/>
    </row>
    <row r="192" spans="2:2" s="36" customFormat="1" hidden="1" x14ac:dyDescent="0.2">
      <c r="B192" s="60"/>
    </row>
    <row r="193" spans="2:2" s="36" customFormat="1" hidden="1" x14ac:dyDescent="0.2">
      <c r="B193" s="60"/>
    </row>
    <row r="194" spans="2:2" s="36" customFormat="1" hidden="1" x14ac:dyDescent="0.2">
      <c r="B194" s="60"/>
    </row>
    <row r="195" spans="2:2" s="36" customFormat="1" hidden="1" x14ac:dyDescent="0.2">
      <c r="B195" s="60"/>
    </row>
    <row r="196" spans="2:2" s="36" customFormat="1" hidden="1" x14ac:dyDescent="0.2">
      <c r="B196" s="60"/>
    </row>
    <row r="197" spans="2:2" s="36" customFormat="1" hidden="1" x14ac:dyDescent="0.2">
      <c r="B197" s="60"/>
    </row>
    <row r="198" spans="2:2" s="36" customFormat="1" hidden="1" x14ac:dyDescent="0.2">
      <c r="B198" s="60"/>
    </row>
    <row r="199" spans="2:2" s="36" customFormat="1" hidden="1" x14ac:dyDescent="0.2">
      <c r="B199" s="60"/>
    </row>
    <row r="200" spans="2:2" s="36" customFormat="1" hidden="1" x14ac:dyDescent="0.2">
      <c r="B200" s="60"/>
    </row>
    <row r="201" spans="2:2" s="36" customFormat="1" hidden="1" x14ac:dyDescent="0.2">
      <c r="B201" s="60"/>
    </row>
    <row r="202" spans="2:2" s="36" customFormat="1" hidden="1" x14ac:dyDescent="0.2">
      <c r="B202" s="60"/>
    </row>
    <row r="203" spans="2:2" s="36" customFormat="1" hidden="1" x14ac:dyDescent="0.2">
      <c r="B203" s="60"/>
    </row>
    <row r="204" spans="2:2" s="36" customFormat="1" hidden="1" x14ac:dyDescent="0.2">
      <c r="B204" s="60"/>
    </row>
    <row r="205" spans="2:2" s="36" customFormat="1" hidden="1" x14ac:dyDescent="0.2">
      <c r="B205" s="60"/>
    </row>
    <row r="206" spans="2:2" s="36" customFormat="1" hidden="1" x14ac:dyDescent="0.2">
      <c r="B206" s="60"/>
    </row>
    <row r="207" spans="2:2" s="36" customFormat="1" hidden="1" x14ac:dyDescent="0.2">
      <c r="B207" s="60"/>
    </row>
    <row r="208" spans="2:2" s="36" customFormat="1" hidden="1" x14ac:dyDescent="0.2">
      <c r="B208" s="60"/>
    </row>
    <row r="209" spans="2:2" s="36" customFormat="1" hidden="1" x14ac:dyDescent="0.2">
      <c r="B209" s="60"/>
    </row>
    <row r="210" spans="2:2" s="36" customFormat="1" hidden="1" x14ac:dyDescent="0.2">
      <c r="B210" s="60"/>
    </row>
  </sheetData>
  <mergeCells count="1">
    <mergeCell ref="D6:K6"/>
  </mergeCells>
  <hyperlinks>
    <hyperlink ref="K1" location="Menu!A1" display="Menu" xr:uid="{00000000-0004-0000-0200-000000000000}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99"/>
  </sheetPr>
  <dimension ref="A1:L210"/>
  <sheetViews>
    <sheetView showGridLines="0" tabSelected="1" zoomScale="85" zoomScaleNormal="85" workbookViewId="0">
      <pane ySplit="7" topLeftCell="A8" activePane="bottomLeft" state="frozen"/>
      <selection pane="bottomLeft"/>
    </sheetView>
  </sheetViews>
  <sheetFormatPr defaultColWidth="0" defaultRowHeight="12.75" zeroHeight="1" x14ac:dyDescent="0.2"/>
  <cols>
    <col min="1" max="1" width="3.625" style="36" customWidth="1"/>
    <col min="2" max="2" width="7.125" style="60" bestFit="1" customWidth="1"/>
    <col min="3" max="3" width="58.625" style="36" bestFit="1" customWidth="1"/>
    <col min="4" max="10" width="8.625" style="36" customWidth="1"/>
    <col min="11" max="11" width="20.25" style="36" customWidth="1"/>
    <col min="12" max="12" width="0" style="97" hidden="1" customWidth="1"/>
    <col min="13" max="16384" width="9" style="97" hidden="1"/>
  </cols>
  <sheetData>
    <row r="1" spans="1:11" ht="18" x14ac:dyDescent="0.25">
      <c r="A1" s="34" t="str">
        <f>Menu!A1</f>
        <v>CitiPower - Augmentation</v>
      </c>
      <c r="B1" s="56"/>
      <c r="C1" s="34"/>
      <c r="D1" s="164" t="s">
        <v>230</v>
      </c>
      <c r="E1" s="164"/>
      <c r="F1" s="34"/>
      <c r="G1" s="34"/>
      <c r="H1" s="34"/>
      <c r="I1" s="34"/>
      <c r="J1" s="35" t="s">
        <v>39</v>
      </c>
      <c r="K1" s="34"/>
    </row>
    <row r="2" spans="1:11" ht="15.75" x14ac:dyDescent="0.25">
      <c r="A2" s="37" t="str">
        <f ca="1">RIGHT(CELL("filename", $A$1), LEN(CELL("filename", $A$1)) - SEARCH("]", CELL("filename", $A$1)))</f>
        <v>Project List-RRP</v>
      </c>
      <c r="B2" s="57"/>
      <c r="C2" s="37"/>
      <c r="D2" s="165" t="s">
        <v>231</v>
      </c>
      <c r="E2" s="165"/>
      <c r="F2" s="37"/>
      <c r="G2" s="37"/>
      <c r="H2" s="37"/>
      <c r="I2" s="37"/>
      <c r="J2" s="37"/>
      <c r="K2" s="37"/>
    </row>
    <row r="3" spans="1:11" x14ac:dyDescent="0.2">
      <c r="A3" s="38"/>
      <c r="B3" s="58"/>
      <c r="C3" s="38"/>
      <c r="D3" s="120"/>
      <c r="E3" s="120"/>
      <c r="F3" s="120"/>
      <c r="G3" s="120"/>
      <c r="H3" s="121"/>
      <c r="I3" s="119"/>
      <c r="J3" s="122"/>
      <c r="K3" s="40"/>
    </row>
    <row r="4" spans="1:11" x14ac:dyDescent="0.2">
      <c r="A4" s="38"/>
      <c r="B4" s="39" t="s">
        <v>142</v>
      </c>
      <c r="C4" s="38"/>
      <c r="D4" s="40"/>
      <c r="E4" s="121"/>
      <c r="F4" s="123"/>
      <c r="G4" s="123"/>
      <c r="H4" s="121"/>
      <c r="I4" s="121"/>
      <c r="J4" s="124"/>
      <c r="K4" s="40"/>
    </row>
    <row r="5" spans="1:11" x14ac:dyDescent="0.2">
      <c r="A5" s="38"/>
      <c r="B5" s="58"/>
      <c r="C5" s="38"/>
      <c r="D5" s="76"/>
      <c r="E5" s="76"/>
      <c r="F5" s="40"/>
      <c r="G5" s="40"/>
      <c r="H5" s="40"/>
      <c r="I5" s="40"/>
      <c r="J5" s="38"/>
      <c r="K5" s="40"/>
    </row>
    <row r="6" spans="1:11" ht="15.75" customHeight="1" x14ac:dyDescent="0.2">
      <c r="A6" s="38"/>
      <c r="B6" s="58"/>
      <c r="C6" s="38"/>
      <c r="D6" s="155" t="str">
        <f>"$2019"</f>
        <v>$2019</v>
      </c>
      <c r="E6" s="156"/>
      <c r="F6" s="156"/>
      <c r="G6" s="156"/>
      <c r="H6" s="156"/>
      <c r="I6" s="156"/>
      <c r="J6" s="157"/>
      <c r="K6" s="40"/>
    </row>
    <row r="7" spans="1:11" ht="33" customHeight="1" x14ac:dyDescent="0.2">
      <c r="A7" s="38"/>
      <c r="B7" s="55" t="s">
        <v>46</v>
      </c>
      <c r="C7" s="47" t="s">
        <v>191</v>
      </c>
      <c r="D7" s="17" t="s">
        <v>171</v>
      </c>
      <c r="E7" s="17" t="s">
        <v>172</v>
      </c>
      <c r="F7" s="17" t="s">
        <v>173</v>
      </c>
      <c r="G7" s="17" t="s">
        <v>174</v>
      </c>
      <c r="H7" s="17" t="s">
        <v>175</v>
      </c>
      <c r="I7" s="55" t="s">
        <v>176</v>
      </c>
      <c r="J7" s="17" t="s">
        <v>189</v>
      </c>
      <c r="K7" s="74"/>
    </row>
    <row r="8" spans="1:11" x14ac:dyDescent="0.2">
      <c r="A8" s="38"/>
      <c r="B8" s="89">
        <v>160</v>
      </c>
      <c r="C8" s="90" t="s">
        <v>192</v>
      </c>
      <c r="D8" s="109">
        <v>0</v>
      </c>
      <c r="E8" s="109">
        <v>3578.2662695924741</v>
      </c>
      <c r="F8" s="109">
        <v>3257.8245141065854</v>
      </c>
      <c r="G8" s="109">
        <v>3418.0453918495296</v>
      </c>
      <c r="H8" s="109">
        <v>3364.6384326018792</v>
      </c>
      <c r="I8" s="109">
        <v>3418.0453918495296</v>
      </c>
      <c r="J8" s="62">
        <f t="shared" ref="J8:J41" si="0">SUM(E8:I8)</f>
        <v>17036.82</v>
      </c>
      <c r="K8" s="59"/>
    </row>
    <row r="9" spans="1:11" x14ac:dyDescent="0.2">
      <c r="A9" s="38"/>
      <c r="B9" s="89">
        <v>162</v>
      </c>
      <c r="C9" s="90" t="s">
        <v>209</v>
      </c>
      <c r="D9" s="167">
        <v>1830</v>
      </c>
      <c r="E9" s="167">
        <v>10741</v>
      </c>
      <c r="F9" s="167">
        <v>0</v>
      </c>
      <c r="G9" s="167">
        <v>0</v>
      </c>
      <c r="H9" s="167">
        <v>0</v>
      </c>
      <c r="I9" s="167">
        <v>0</v>
      </c>
      <c r="J9" s="94">
        <f t="shared" si="0"/>
        <v>10741</v>
      </c>
      <c r="K9" s="59"/>
    </row>
    <row r="10" spans="1:11" x14ac:dyDescent="0.2">
      <c r="A10" s="38"/>
      <c r="B10" s="89">
        <v>161</v>
      </c>
      <c r="C10" s="90" t="s">
        <v>193</v>
      </c>
      <c r="D10" s="167">
        <v>15709.5</v>
      </c>
      <c r="E10" s="167">
        <v>0</v>
      </c>
      <c r="F10" s="167">
        <v>0</v>
      </c>
      <c r="G10" s="167">
        <v>0</v>
      </c>
      <c r="H10" s="167">
        <v>0</v>
      </c>
      <c r="I10" s="167">
        <v>0</v>
      </c>
      <c r="J10" s="94">
        <f t="shared" si="0"/>
        <v>0</v>
      </c>
      <c r="K10" s="59"/>
    </row>
    <row r="11" spans="1:11" x14ac:dyDescent="0.2">
      <c r="A11" s="38"/>
      <c r="B11" s="89">
        <v>162</v>
      </c>
      <c r="C11" s="90" t="s">
        <v>163</v>
      </c>
      <c r="D11" s="167">
        <v>0</v>
      </c>
      <c r="E11" s="167">
        <v>0</v>
      </c>
      <c r="F11" s="167">
        <v>101.93</v>
      </c>
      <c r="G11" s="167">
        <v>2293.4249999999997</v>
      </c>
      <c r="H11" s="167">
        <v>2191.4949999999999</v>
      </c>
      <c r="I11" s="167">
        <v>0</v>
      </c>
      <c r="J11" s="94">
        <f t="shared" si="0"/>
        <v>4586.8499999999995</v>
      </c>
      <c r="K11" s="59"/>
    </row>
    <row r="12" spans="1:11" x14ac:dyDescent="0.2">
      <c r="A12" s="38"/>
      <c r="B12" s="89">
        <v>161</v>
      </c>
      <c r="C12" s="90" t="s">
        <v>145</v>
      </c>
      <c r="D12" s="167">
        <v>0</v>
      </c>
      <c r="E12" s="167">
        <v>0</v>
      </c>
      <c r="F12" s="167">
        <v>0</v>
      </c>
      <c r="G12" s="167">
        <v>0</v>
      </c>
      <c r="H12" s="167">
        <v>0</v>
      </c>
      <c r="I12" s="167">
        <v>101.93</v>
      </c>
      <c r="J12" s="94">
        <f t="shared" si="0"/>
        <v>101.93</v>
      </c>
      <c r="K12" s="59"/>
    </row>
    <row r="13" spans="1:11" x14ac:dyDescent="0.2">
      <c r="A13" s="38"/>
      <c r="B13" s="89">
        <v>162</v>
      </c>
      <c r="C13" s="90" t="s">
        <v>194</v>
      </c>
      <c r="D13" s="109">
        <v>0</v>
      </c>
      <c r="E13" s="109">
        <v>0</v>
      </c>
      <c r="F13" s="109">
        <v>0</v>
      </c>
      <c r="G13" s="109">
        <v>0</v>
      </c>
      <c r="H13" s="109">
        <v>0</v>
      </c>
      <c r="I13" s="109">
        <v>0</v>
      </c>
      <c r="J13" s="94">
        <f t="shared" si="0"/>
        <v>0</v>
      </c>
      <c r="K13" s="59"/>
    </row>
    <row r="14" spans="1:11" x14ac:dyDescent="0.2">
      <c r="A14" s="38"/>
      <c r="B14" s="89">
        <v>161</v>
      </c>
      <c r="C14" s="90" t="s">
        <v>208</v>
      </c>
      <c r="D14" s="167">
        <v>280.5</v>
      </c>
      <c r="E14" s="167">
        <v>280.5</v>
      </c>
      <c r="F14" s="167">
        <v>0</v>
      </c>
      <c r="G14" s="167">
        <v>0</v>
      </c>
      <c r="H14" s="167">
        <v>0</v>
      </c>
      <c r="I14" s="167">
        <v>0</v>
      </c>
      <c r="J14" s="94">
        <f t="shared" si="0"/>
        <v>280.5</v>
      </c>
      <c r="K14" s="59"/>
    </row>
    <row r="15" spans="1:11" x14ac:dyDescent="0.2">
      <c r="A15" s="38"/>
      <c r="B15" s="89">
        <v>162</v>
      </c>
      <c r="C15" s="90" t="s">
        <v>195</v>
      </c>
      <c r="D15" s="167">
        <v>2100</v>
      </c>
      <c r="E15" s="167">
        <v>6800</v>
      </c>
      <c r="F15" s="167">
        <v>4700</v>
      </c>
      <c r="G15" s="167">
        <v>0</v>
      </c>
      <c r="H15" s="167">
        <v>0</v>
      </c>
      <c r="I15" s="167">
        <v>0</v>
      </c>
      <c r="J15" s="94">
        <f t="shared" si="0"/>
        <v>11500</v>
      </c>
      <c r="K15" s="59"/>
    </row>
    <row r="16" spans="1:11" x14ac:dyDescent="0.2">
      <c r="A16" s="38"/>
      <c r="B16" s="89">
        <v>162</v>
      </c>
      <c r="C16" s="90" t="s">
        <v>196</v>
      </c>
      <c r="D16" s="109">
        <v>0</v>
      </c>
      <c r="E16" s="109">
        <v>0</v>
      </c>
      <c r="F16" s="109">
        <v>0</v>
      </c>
      <c r="G16" s="109">
        <v>0</v>
      </c>
      <c r="H16" s="109">
        <v>0</v>
      </c>
      <c r="I16" s="109">
        <v>0</v>
      </c>
      <c r="J16" s="94">
        <f t="shared" si="0"/>
        <v>0</v>
      </c>
      <c r="K16" s="59"/>
    </row>
    <row r="17" spans="1:11" x14ac:dyDescent="0.2">
      <c r="A17" s="38"/>
      <c r="B17" s="89">
        <v>177</v>
      </c>
      <c r="C17" s="90" t="s">
        <v>198</v>
      </c>
      <c r="D17" s="167">
        <v>1019.3</v>
      </c>
      <c r="E17" s="167">
        <v>0</v>
      </c>
      <c r="F17" s="167">
        <v>0</v>
      </c>
      <c r="G17" s="167">
        <v>0</v>
      </c>
      <c r="H17" s="167">
        <v>0</v>
      </c>
      <c r="I17" s="167">
        <v>0</v>
      </c>
      <c r="J17" s="94">
        <f t="shared" si="0"/>
        <v>0</v>
      </c>
      <c r="K17" s="59"/>
    </row>
    <row r="18" spans="1:11" x14ac:dyDescent="0.2">
      <c r="A18" s="38"/>
      <c r="B18" s="89">
        <v>177</v>
      </c>
      <c r="C18" s="90" t="s">
        <v>211</v>
      </c>
      <c r="D18" s="167">
        <v>0</v>
      </c>
      <c r="E18" s="167">
        <v>2200</v>
      </c>
      <c r="F18" s="167">
        <v>8220</v>
      </c>
      <c r="G18" s="167">
        <v>9525</v>
      </c>
      <c r="H18" s="167">
        <v>4480</v>
      </c>
      <c r="I18" s="167">
        <v>0</v>
      </c>
      <c r="J18" s="94">
        <f t="shared" si="0"/>
        <v>24425</v>
      </c>
      <c r="K18" s="59"/>
    </row>
    <row r="19" spans="1:11" x14ac:dyDescent="0.2">
      <c r="A19" s="38"/>
      <c r="B19" s="89">
        <v>162</v>
      </c>
      <c r="C19" s="90" t="s">
        <v>197</v>
      </c>
      <c r="D19" s="167">
        <v>1250</v>
      </c>
      <c r="E19" s="167">
        <v>6650</v>
      </c>
      <c r="F19" s="167">
        <v>5400</v>
      </c>
      <c r="G19" s="167">
        <v>0</v>
      </c>
      <c r="H19" s="167">
        <v>0</v>
      </c>
      <c r="I19" s="167">
        <v>0</v>
      </c>
      <c r="J19" s="94">
        <f t="shared" si="0"/>
        <v>12050</v>
      </c>
      <c r="K19" s="59"/>
    </row>
    <row r="20" spans="1:11" x14ac:dyDescent="0.2">
      <c r="A20" s="38"/>
      <c r="B20" s="89">
        <v>162</v>
      </c>
      <c r="C20" s="90" t="s">
        <v>199</v>
      </c>
      <c r="D20" s="167">
        <v>8075.6</v>
      </c>
      <c r="E20" s="167">
        <v>3998.4</v>
      </c>
      <c r="F20" s="167">
        <v>0</v>
      </c>
      <c r="G20" s="167">
        <v>0</v>
      </c>
      <c r="H20" s="167">
        <v>0</v>
      </c>
      <c r="I20" s="167">
        <v>0</v>
      </c>
      <c r="J20" s="94">
        <f t="shared" si="0"/>
        <v>3998.4</v>
      </c>
      <c r="K20" s="59"/>
    </row>
    <row r="21" spans="1:11" x14ac:dyDescent="0.2">
      <c r="A21" s="38"/>
      <c r="B21" s="89">
        <v>160</v>
      </c>
      <c r="C21" s="90" t="s">
        <v>200</v>
      </c>
      <c r="D21" s="167">
        <v>1299.6075000000001</v>
      </c>
      <c r="E21" s="167">
        <v>1401.5374999999999</v>
      </c>
      <c r="F21" s="167">
        <v>1503.4675</v>
      </c>
      <c r="G21" s="167">
        <v>1605.3975</v>
      </c>
      <c r="H21" s="167">
        <v>1656.3625000000002</v>
      </c>
      <c r="I21" s="167">
        <v>1698.4225000000001</v>
      </c>
      <c r="J21" s="94">
        <f t="shared" si="0"/>
        <v>7865.1875</v>
      </c>
      <c r="K21" s="59"/>
    </row>
    <row r="22" spans="1:11" x14ac:dyDescent="0.2">
      <c r="A22" s="38"/>
      <c r="B22" s="89">
        <v>162</v>
      </c>
      <c r="C22" s="90" t="s">
        <v>168</v>
      </c>
      <c r="D22" s="167">
        <v>0</v>
      </c>
      <c r="E22" s="167">
        <v>0</v>
      </c>
      <c r="F22" s="167">
        <v>101.93</v>
      </c>
      <c r="G22" s="167">
        <v>2293.4249999999997</v>
      </c>
      <c r="H22" s="167">
        <v>2191.4949999999999</v>
      </c>
      <c r="I22" s="167">
        <v>0</v>
      </c>
      <c r="J22" s="94">
        <f t="shared" si="0"/>
        <v>4586.8499999999995</v>
      </c>
      <c r="K22" s="59"/>
    </row>
    <row r="23" spans="1:11" x14ac:dyDescent="0.2">
      <c r="A23" s="38"/>
      <c r="B23" s="89">
        <v>162</v>
      </c>
      <c r="C23" s="90" t="s">
        <v>201</v>
      </c>
      <c r="D23" s="167">
        <v>0</v>
      </c>
      <c r="E23" s="167">
        <v>0</v>
      </c>
      <c r="F23" s="167">
        <v>0</v>
      </c>
      <c r="G23" s="167">
        <v>254.82499999999999</v>
      </c>
      <c r="H23" s="167">
        <v>2038.6000000000001</v>
      </c>
      <c r="I23" s="167">
        <v>1783.7750000000001</v>
      </c>
      <c r="J23" s="94">
        <f t="shared" si="0"/>
        <v>4077.2000000000003</v>
      </c>
      <c r="K23" s="59"/>
    </row>
    <row r="24" spans="1:11" x14ac:dyDescent="0.2">
      <c r="A24" s="38"/>
      <c r="B24" s="89">
        <v>161</v>
      </c>
      <c r="C24" s="90" t="s">
        <v>202</v>
      </c>
      <c r="D24" s="167">
        <v>0</v>
      </c>
      <c r="E24" s="167">
        <v>0</v>
      </c>
      <c r="F24" s="167">
        <v>101.93</v>
      </c>
      <c r="G24" s="167">
        <v>1936.67</v>
      </c>
      <c r="H24" s="167">
        <v>1834.74</v>
      </c>
      <c r="I24" s="167">
        <v>0</v>
      </c>
      <c r="J24" s="94">
        <f t="shared" si="0"/>
        <v>3873.34</v>
      </c>
      <c r="K24" s="59"/>
    </row>
    <row r="25" spans="1:11" x14ac:dyDescent="0.2">
      <c r="A25" s="38"/>
      <c r="B25" s="89">
        <v>162</v>
      </c>
      <c r="C25" s="90" t="s">
        <v>169</v>
      </c>
      <c r="D25" s="167">
        <v>0</v>
      </c>
      <c r="E25" s="167">
        <v>0</v>
      </c>
      <c r="F25" s="167">
        <v>0</v>
      </c>
      <c r="G25" s="167">
        <v>0</v>
      </c>
      <c r="H25" s="167">
        <v>0</v>
      </c>
      <c r="I25" s="167">
        <v>0</v>
      </c>
      <c r="J25" s="94">
        <f t="shared" si="0"/>
        <v>0</v>
      </c>
      <c r="K25" s="59"/>
    </row>
    <row r="26" spans="1:11" x14ac:dyDescent="0.2">
      <c r="A26" s="91"/>
      <c r="B26" s="89">
        <v>162</v>
      </c>
      <c r="C26" s="90" t="s">
        <v>203</v>
      </c>
      <c r="D26" s="167">
        <v>1155.5</v>
      </c>
      <c r="E26" s="167">
        <v>0</v>
      </c>
      <c r="F26" s="167">
        <v>0</v>
      </c>
      <c r="G26" s="167">
        <v>0</v>
      </c>
      <c r="H26" s="167">
        <v>0</v>
      </c>
      <c r="I26" s="167">
        <v>0</v>
      </c>
      <c r="J26" s="94">
        <f t="shared" si="0"/>
        <v>0</v>
      </c>
      <c r="K26" s="93"/>
    </row>
    <row r="27" spans="1:11" x14ac:dyDescent="0.2">
      <c r="A27" s="38"/>
      <c r="B27" s="89">
        <v>162</v>
      </c>
      <c r="C27" s="90" t="s">
        <v>144</v>
      </c>
      <c r="D27" s="167">
        <v>151.87569999999999</v>
      </c>
      <c r="E27" s="167">
        <v>608.01244999999994</v>
      </c>
      <c r="F27" s="167">
        <v>456.13675000000001</v>
      </c>
      <c r="G27" s="167">
        <v>0</v>
      </c>
      <c r="H27" s="167">
        <v>0</v>
      </c>
      <c r="I27" s="167">
        <v>0</v>
      </c>
      <c r="J27" s="94">
        <f t="shared" si="0"/>
        <v>1064.1491999999998</v>
      </c>
      <c r="K27" s="59"/>
    </row>
    <row r="28" spans="1:11" x14ac:dyDescent="0.2">
      <c r="A28" s="40"/>
      <c r="B28" s="89">
        <v>162</v>
      </c>
      <c r="C28" s="90" t="s">
        <v>147</v>
      </c>
      <c r="D28" s="167">
        <v>0</v>
      </c>
      <c r="E28" s="167">
        <v>0</v>
      </c>
      <c r="F28" s="167">
        <v>0</v>
      </c>
      <c r="G28" s="167">
        <v>152.89500000000001</v>
      </c>
      <c r="H28" s="167">
        <v>305.79000000000002</v>
      </c>
      <c r="I28" s="167">
        <v>152.89500000000001</v>
      </c>
      <c r="J28" s="94">
        <f t="shared" si="0"/>
        <v>611.58000000000004</v>
      </c>
      <c r="K28" s="59"/>
    </row>
    <row r="29" spans="1:11" x14ac:dyDescent="0.2">
      <c r="A29" s="40"/>
      <c r="B29" s="89">
        <v>162</v>
      </c>
      <c r="C29" s="90" t="s">
        <v>204</v>
      </c>
      <c r="D29" s="167">
        <v>0</v>
      </c>
      <c r="E29" s="167">
        <v>0</v>
      </c>
      <c r="F29" s="167">
        <v>0</v>
      </c>
      <c r="G29" s="167">
        <v>25.482500000000002</v>
      </c>
      <c r="H29" s="167">
        <v>254.82499999999999</v>
      </c>
      <c r="I29" s="167">
        <v>229.3425</v>
      </c>
      <c r="J29" s="94">
        <f t="shared" si="0"/>
        <v>509.65</v>
      </c>
      <c r="K29" s="59"/>
    </row>
    <row r="30" spans="1:11" x14ac:dyDescent="0.2">
      <c r="A30" s="40"/>
      <c r="B30" s="89">
        <v>162</v>
      </c>
      <c r="C30" s="90" t="s">
        <v>205</v>
      </c>
      <c r="D30" s="167">
        <v>254.82499999999999</v>
      </c>
      <c r="E30" s="167">
        <v>254.82499999999999</v>
      </c>
      <c r="F30" s="167">
        <v>0</v>
      </c>
      <c r="G30" s="167">
        <v>0</v>
      </c>
      <c r="H30" s="167">
        <v>0</v>
      </c>
      <c r="I30" s="167">
        <v>0</v>
      </c>
      <c r="J30" s="94">
        <f t="shared" si="0"/>
        <v>254.82499999999999</v>
      </c>
      <c r="K30" s="59"/>
    </row>
    <row r="31" spans="1:11" x14ac:dyDescent="0.2">
      <c r="A31" s="40"/>
      <c r="B31" s="89">
        <v>162</v>
      </c>
      <c r="C31" s="90" t="s">
        <v>148</v>
      </c>
      <c r="D31" s="167">
        <v>0</v>
      </c>
      <c r="E31" s="167">
        <v>254.82499999999999</v>
      </c>
      <c r="F31" s="167">
        <v>254.82499999999999</v>
      </c>
      <c r="G31" s="167">
        <v>0</v>
      </c>
      <c r="H31" s="167">
        <v>0</v>
      </c>
      <c r="I31" s="167">
        <v>0</v>
      </c>
      <c r="J31" s="94">
        <f t="shared" si="0"/>
        <v>509.65</v>
      </c>
      <c r="K31" s="59"/>
    </row>
    <row r="32" spans="1:11" x14ac:dyDescent="0.2">
      <c r="A32" s="40"/>
      <c r="B32" s="89">
        <v>162</v>
      </c>
      <c r="C32" s="90" t="s">
        <v>206</v>
      </c>
      <c r="D32" s="167">
        <v>1923.345</v>
      </c>
      <c r="E32" s="167">
        <v>241.5</v>
      </c>
      <c r="F32" s="167">
        <v>0</v>
      </c>
      <c r="G32" s="167">
        <v>0</v>
      </c>
      <c r="H32" s="167">
        <v>0</v>
      </c>
      <c r="I32" s="167">
        <v>0</v>
      </c>
      <c r="J32" s="94">
        <f t="shared" si="0"/>
        <v>241.5</v>
      </c>
      <c r="K32" s="59"/>
    </row>
    <row r="33" spans="1:11" x14ac:dyDescent="0.2">
      <c r="A33" s="40"/>
      <c r="B33" s="89">
        <v>162</v>
      </c>
      <c r="C33" s="90" t="s">
        <v>146</v>
      </c>
      <c r="D33" s="167">
        <v>0</v>
      </c>
      <c r="E33" s="167">
        <v>0</v>
      </c>
      <c r="F33" s="167">
        <v>0</v>
      </c>
      <c r="G33" s="167">
        <v>25.482500000000002</v>
      </c>
      <c r="H33" s="167">
        <v>50.965000000000003</v>
      </c>
      <c r="I33" s="167">
        <v>25.482500000000002</v>
      </c>
      <c r="J33" s="94">
        <f t="shared" si="0"/>
        <v>101.93</v>
      </c>
      <c r="K33" s="59"/>
    </row>
    <row r="34" spans="1:11" x14ac:dyDescent="0.2">
      <c r="A34" s="40"/>
      <c r="B34" s="89">
        <v>162</v>
      </c>
      <c r="C34" s="90" t="s">
        <v>215</v>
      </c>
      <c r="D34" s="167">
        <v>1528.95</v>
      </c>
      <c r="E34" s="167">
        <v>0</v>
      </c>
      <c r="F34" s="167">
        <v>0</v>
      </c>
      <c r="G34" s="167">
        <v>0</v>
      </c>
      <c r="H34" s="167">
        <v>0</v>
      </c>
      <c r="I34" s="167">
        <v>0</v>
      </c>
      <c r="J34" s="94">
        <f t="shared" si="0"/>
        <v>0</v>
      </c>
      <c r="K34" s="59"/>
    </row>
    <row r="35" spans="1:11" x14ac:dyDescent="0.2">
      <c r="A35" s="40"/>
      <c r="B35" s="89">
        <v>162</v>
      </c>
      <c r="C35" s="90" t="s">
        <v>210</v>
      </c>
      <c r="D35" s="167">
        <v>0</v>
      </c>
      <c r="E35" s="167">
        <v>0</v>
      </c>
      <c r="F35" s="167">
        <v>0</v>
      </c>
      <c r="G35" s="167">
        <v>0</v>
      </c>
      <c r="H35" s="167">
        <v>764.47500000000002</v>
      </c>
      <c r="I35" s="167">
        <v>1528.95</v>
      </c>
      <c r="J35" s="94">
        <f t="shared" si="0"/>
        <v>2293.4250000000002</v>
      </c>
      <c r="K35" s="59"/>
    </row>
    <row r="36" spans="1:11" x14ac:dyDescent="0.2">
      <c r="A36" s="40"/>
      <c r="B36" s="89">
        <v>161</v>
      </c>
      <c r="C36" s="90" t="s">
        <v>177</v>
      </c>
      <c r="D36" s="167">
        <v>0</v>
      </c>
      <c r="E36" s="167">
        <v>0</v>
      </c>
      <c r="F36" s="167">
        <v>0</v>
      </c>
      <c r="G36" s="167">
        <v>0</v>
      </c>
      <c r="H36" s="167">
        <v>300</v>
      </c>
      <c r="I36" s="167">
        <v>1550</v>
      </c>
      <c r="J36" s="94">
        <f t="shared" si="0"/>
        <v>1850</v>
      </c>
      <c r="K36" s="59"/>
    </row>
    <row r="37" spans="1:11" x14ac:dyDescent="0.2">
      <c r="A37" s="40"/>
      <c r="B37" s="89">
        <v>162</v>
      </c>
      <c r="C37" s="90" t="s">
        <v>207</v>
      </c>
      <c r="D37" s="167">
        <v>0</v>
      </c>
      <c r="E37" s="167">
        <v>0</v>
      </c>
      <c r="F37" s="167">
        <v>0</v>
      </c>
      <c r="G37" s="167">
        <v>0</v>
      </c>
      <c r="H37" s="167">
        <v>0</v>
      </c>
      <c r="I37" s="167">
        <v>806.5</v>
      </c>
      <c r="J37" s="94">
        <f t="shared" si="0"/>
        <v>806.5</v>
      </c>
      <c r="K37" s="59"/>
    </row>
    <row r="38" spans="1:11" x14ac:dyDescent="0.2">
      <c r="A38" s="40"/>
      <c r="B38" s="89">
        <v>161</v>
      </c>
      <c r="C38" s="90" t="s">
        <v>178</v>
      </c>
      <c r="D38" s="167">
        <v>0</v>
      </c>
      <c r="E38" s="167">
        <v>0</v>
      </c>
      <c r="F38" s="167">
        <v>0</v>
      </c>
      <c r="G38" s="167">
        <v>0</v>
      </c>
      <c r="H38" s="167">
        <v>0</v>
      </c>
      <c r="I38" s="167">
        <v>1050</v>
      </c>
      <c r="J38" s="94">
        <f t="shared" si="0"/>
        <v>1050</v>
      </c>
      <c r="K38" s="59"/>
    </row>
    <row r="39" spans="1:11" x14ac:dyDescent="0.2">
      <c r="A39" s="40"/>
      <c r="B39" s="89">
        <v>162</v>
      </c>
      <c r="C39" s="90" t="s">
        <v>179</v>
      </c>
      <c r="D39" s="167">
        <v>0</v>
      </c>
      <c r="E39" s="167">
        <v>0</v>
      </c>
      <c r="F39" s="167">
        <v>0</v>
      </c>
      <c r="G39" s="167">
        <v>0</v>
      </c>
      <c r="H39" s="167">
        <v>814.47500000000002</v>
      </c>
      <c r="I39" s="167">
        <v>1628.95</v>
      </c>
      <c r="J39" s="94">
        <f t="shared" si="0"/>
        <v>2443.4250000000002</v>
      </c>
      <c r="K39" s="59"/>
    </row>
    <row r="40" spans="1:11" x14ac:dyDescent="0.2">
      <c r="A40" s="40"/>
      <c r="B40" s="89">
        <v>162</v>
      </c>
      <c r="C40" s="90" t="s">
        <v>214</v>
      </c>
      <c r="D40" s="167">
        <v>0</v>
      </c>
      <c r="E40" s="167">
        <v>0</v>
      </c>
      <c r="F40" s="167">
        <v>0</v>
      </c>
      <c r="G40" s="167">
        <v>0</v>
      </c>
      <c r="H40" s="167">
        <v>0</v>
      </c>
      <c r="I40" s="167">
        <v>0</v>
      </c>
      <c r="J40" s="94">
        <f t="shared" si="0"/>
        <v>0</v>
      </c>
      <c r="K40" s="93"/>
    </row>
    <row r="41" spans="1:11" x14ac:dyDescent="0.2">
      <c r="A41" s="40"/>
      <c r="B41" s="89">
        <v>161</v>
      </c>
      <c r="C41" s="90" t="s">
        <v>213</v>
      </c>
      <c r="D41" s="167">
        <v>0</v>
      </c>
      <c r="E41" s="167">
        <v>0</v>
      </c>
      <c r="F41" s="167">
        <v>0</v>
      </c>
      <c r="G41" s="167">
        <v>0</v>
      </c>
      <c r="H41" s="167">
        <v>0</v>
      </c>
      <c r="I41" s="167">
        <v>0</v>
      </c>
      <c r="J41" s="94">
        <f t="shared" si="0"/>
        <v>0</v>
      </c>
      <c r="K41" s="93"/>
    </row>
    <row r="42" spans="1:11" x14ac:dyDescent="0.2">
      <c r="A42" s="40"/>
      <c r="B42" s="85"/>
      <c r="C42" s="84"/>
      <c r="D42" s="86">
        <f t="shared" ref="D42:J42" si="1">SUM(D8:D41)</f>
        <v>36579.003199999992</v>
      </c>
      <c r="E42" s="86">
        <f t="shared" si="1"/>
        <v>37008.86621959247</v>
      </c>
      <c r="F42" s="86">
        <f t="shared" si="1"/>
        <v>24098.043764106587</v>
      </c>
      <c r="G42" s="86">
        <f t="shared" si="1"/>
        <v>21530.647891849523</v>
      </c>
      <c r="H42" s="86">
        <f t="shared" si="1"/>
        <v>20247.860932601878</v>
      </c>
      <c r="I42" s="86">
        <f t="shared" si="1"/>
        <v>13974.292891849531</v>
      </c>
      <c r="J42" s="86">
        <f t="shared" si="1"/>
        <v>116859.71169999999</v>
      </c>
      <c r="K42" s="59"/>
    </row>
    <row r="43" spans="1:11" x14ac:dyDescent="0.2">
      <c r="A43" s="40"/>
      <c r="B43" s="59"/>
      <c r="C43" s="40"/>
      <c r="D43" s="40"/>
      <c r="E43" s="76"/>
      <c r="F43" s="76"/>
      <c r="G43" s="76"/>
      <c r="H43" s="76"/>
      <c r="I43" s="76"/>
      <c r="J43" s="40"/>
      <c r="K43" s="40"/>
    </row>
    <row r="44" spans="1:11" x14ac:dyDescent="0.2">
      <c r="A44" s="40"/>
      <c r="B44" s="59"/>
      <c r="C44" s="40"/>
      <c r="D44" s="40"/>
      <c r="E44" s="40"/>
      <c r="F44" s="40"/>
      <c r="G44" s="40"/>
      <c r="H44" s="40"/>
      <c r="I44" s="40"/>
      <c r="J44" s="40"/>
      <c r="K44" s="40"/>
    </row>
    <row r="45" spans="1:11" ht="15.75" x14ac:dyDescent="0.25">
      <c r="A45" s="26"/>
      <c r="B45" s="26" t="s">
        <v>166</v>
      </c>
      <c r="C45" s="26"/>
      <c r="D45" s="26"/>
      <c r="E45" s="26"/>
      <c r="F45" s="26"/>
      <c r="G45" s="26"/>
      <c r="H45" s="26"/>
      <c r="I45" s="26"/>
      <c r="J45" s="26"/>
      <c r="K45" s="26"/>
    </row>
    <row r="46" spans="1:11" x14ac:dyDescent="0.2">
      <c r="A46" s="40"/>
      <c r="B46" s="59"/>
      <c r="C46" s="40"/>
      <c r="D46" s="40"/>
      <c r="E46" s="40"/>
      <c r="F46" s="40"/>
      <c r="G46" s="40"/>
      <c r="H46" s="40"/>
      <c r="I46" s="40"/>
      <c r="J46" s="40"/>
      <c r="K46" s="40"/>
    </row>
    <row r="47" spans="1:11" hidden="1" x14ac:dyDescent="0.2">
      <c r="A47" s="40"/>
      <c r="B47" s="59"/>
      <c r="C47" s="40"/>
      <c r="D47" s="40"/>
      <c r="E47" s="40"/>
      <c r="F47" s="40"/>
      <c r="G47" s="40"/>
      <c r="H47" s="40"/>
      <c r="I47" s="40"/>
      <c r="J47" s="40"/>
      <c r="K47" s="40"/>
    </row>
    <row r="48" spans="1:11" hidden="1" x14ac:dyDescent="0.2">
      <c r="A48" s="40"/>
      <c r="B48" s="59"/>
      <c r="C48" s="40"/>
      <c r="D48" s="40"/>
      <c r="E48" s="40"/>
      <c r="F48" s="40"/>
      <c r="G48" s="40"/>
      <c r="H48" s="40"/>
      <c r="I48" s="40"/>
      <c r="J48" s="40"/>
      <c r="K48" s="40"/>
    </row>
    <row r="49" spans="1:11" hidden="1" x14ac:dyDescent="0.2">
      <c r="A49" s="40"/>
      <c r="B49" s="59"/>
      <c r="C49" s="40"/>
      <c r="D49" s="40"/>
      <c r="E49" s="40"/>
      <c r="F49" s="40"/>
      <c r="G49" s="40"/>
      <c r="H49" s="40"/>
      <c r="I49" s="40"/>
      <c r="J49" s="40"/>
      <c r="K49" s="40"/>
    </row>
    <row r="50" spans="1:11" hidden="1" x14ac:dyDescent="0.2">
      <c r="A50" s="40"/>
      <c r="B50" s="59"/>
      <c r="C50" s="40"/>
      <c r="D50" s="40"/>
      <c r="E50" s="40"/>
      <c r="F50" s="40"/>
      <c r="G50" s="40"/>
      <c r="H50" s="40"/>
      <c r="I50" s="40"/>
      <c r="J50" s="40"/>
      <c r="K50" s="40"/>
    </row>
    <row r="51" spans="1:11" hidden="1" x14ac:dyDescent="0.2">
      <c r="A51" s="40"/>
      <c r="B51" s="59"/>
      <c r="C51" s="40"/>
      <c r="D51" s="40"/>
      <c r="E51" s="40"/>
      <c r="F51" s="40"/>
      <c r="G51" s="40"/>
      <c r="H51" s="40"/>
      <c r="I51" s="40"/>
      <c r="J51" s="40"/>
      <c r="K51" s="40"/>
    </row>
    <row r="52" spans="1:11" hidden="1" x14ac:dyDescent="0.2">
      <c r="A52" s="40"/>
      <c r="B52" s="59"/>
      <c r="C52" s="40"/>
      <c r="D52" s="40"/>
      <c r="E52" s="40"/>
      <c r="F52" s="40"/>
      <c r="G52" s="40"/>
      <c r="H52" s="40"/>
      <c r="I52" s="40"/>
      <c r="J52" s="40"/>
      <c r="K52" s="40"/>
    </row>
    <row r="53" spans="1:11" hidden="1" x14ac:dyDescent="0.2">
      <c r="A53" s="40"/>
      <c r="B53" s="59"/>
      <c r="C53" s="40"/>
      <c r="D53" s="40"/>
      <c r="E53" s="40"/>
      <c r="F53" s="40"/>
      <c r="G53" s="40"/>
      <c r="H53" s="40"/>
      <c r="I53" s="40"/>
      <c r="J53" s="40"/>
      <c r="K53" s="40"/>
    </row>
    <row r="54" spans="1:11" hidden="1" x14ac:dyDescent="0.2">
      <c r="A54" s="40"/>
      <c r="B54" s="59"/>
      <c r="C54" s="40"/>
      <c r="D54" s="40"/>
      <c r="E54" s="40"/>
      <c r="F54" s="40"/>
      <c r="G54" s="40"/>
      <c r="H54" s="40"/>
      <c r="I54" s="40"/>
      <c r="J54" s="40"/>
      <c r="K54" s="40"/>
    </row>
    <row r="55" spans="1:11" hidden="1" x14ac:dyDescent="0.2">
      <c r="A55" s="40"/>
      <c r="B55" s="59"/>
      <c r="C55" s="40"/>
      <c r="D55" s="40"/>
      <c r="E55" s="40"/>
      <c r="F55" s="40"/>
      <c r="G55" s="40"/>
      <c r="H55" s="40"/>
      <c r="I55" s="40"/>
      <c r="J55" s="40"/>
      <c r="K55" s="40"/>
    </row>
    <row r="56" spans="1:11" hidden="1" x14ac:dyDescent="0.2">
      <c r="A56" s="40"/>
      <c r="B56" s="59"/>
      <c r="C56" s="40"/>
      <c r="D56" s="40"/>
      <c r="E56" s="40"/>
      <c r="F56" s="40"/>
      <c r="G56" s="40"/>
      <c r="H56" s="40"/>
      <c r="I56" s="40"/>
      <c r="J56" s="40"/>
      <c r="K56" s="40"/>
    </row>
    <row r="57" spans="1:11" hidden="1" x14ac:dyDescent="0.2">
      <c r="A57" s="40"/>
      <c r="B57" s="59"/>
      <c r="C57" s="40"/>
      <c r="D57" s="40"/>
      <c r="E57" s="40"/>
      <c r="F57" s="40"/>
      <c r="G57" s="40"/>
      <c r="H57" s="40"/>
      <c r="I57" s="40"/>
      <c r="J57" s="40"/>
      <c r="K57" s="40"/>
    </row>
    <row r="58" spans="1:11" hidden="1" x14ac:dyDescent="0.2">
      <c r="A58" s="40"/>
      <c r="B58" s="59"/>
      <c r="C58" s="40"/>
      <c r="D58" s="40"/>
      <c r="E58" s="40"/>
      <c r="F58" s="40"/>
      <c r="G58" s="40"/>
      <c r="H58" s="40"/>
      <c r="I58" s="40"/>
      <c r="J58" s="40"/>
      <c r="K58" s="40"/>
    </row>
    <row r="59" spans="1:11" hidden="1" x14ac:dyDescent="0.2">
      <c r="A59" s="40"/>
      <c r="B59" s="59"/>
      <c r="C59" s="40"/>
      <c r="D59" s="40"/>
      <c r="E59" s="40"/>
      <c r="F59" s="40"/>
      <c r="G59" s="40"/>
      <c r="H59" s="40"/>
      <c r="I59" s="40"/>
      <c r="J59" s="40"/>
      <c r="K59" s="40"/>
    </row>
    <row r="60" spans="1:11" hidden="1" x14ac:dyDescent="0.2">
      <c r="A60" s="40"/>
      <c r="B60" s="59"/>
      <c r="C60" s="40"/>
      <c r="D60" s="40"/>
      <c r="E60" s="40"/>
      <c r="F60" s="40"/>
      <c r="G60" s="40"/>
      <c r="H60" s="40"/>
      <c r="I60" s="40"/>
      <c r="J60" s="40"/>
      <c r="K60" s="40"/>
    </row>
    <row r="61" spans="1:11" hidden="1" x14ac:dyDescent="0.2">
      <c r="A61" s="40"/>
      <c r="B61" s="59"/>
      <c r="C61" s="40"/>
      <c r="D61" s="40"/>
      <c r="E61" s="40"/>
      <c r="F61" s="40"/>
      <c r="G61" s="40"/>
      <c r="H61" s="40"/>
      <c r="I61" s="40"/>
      <c r="J61" s="40"/>
      <c r="K61" s="40"/>
    </row>
    <row r="62" spans="1:11" hidden="1" x14ac:dyDescent="0.2">
      <c r="A62" s="40"/>
      <c r="B62" s="59"/>
      <c r="C62" s="40"/>
      <c r="D62" s="40"/>
      <c r="E62" s="40"/>
      <c r="F62" s="40"/>
      <c r="G62" s="40"/>
      <c r="H62" s="40"/>
      <c r="I62" s="40"/>
      <c r="J62" s="40"/>
      <c r="K62" s="40"/>
    </row>
    <row r="63" spans="1:11" hidden="1" x14ac:dyDescent="0.2">
      <c r="A63" s="40"/>
      <c r="B63" s="59"/>
      <c r="C63" s="40"/>
      <c r="D63" s="40"/>
      <c r="E63" s="40"/>
      <c r="F63" s="40"/>
      <c r="G63" s="40"/>
      <c r="H63" s="40"/>
      <c r="I63" s="40"/>
      <c r="J63" s="40"/>
      <c r="K63" s="40"/>
    </row>
    <row r="64" spans="1:11" hidden="1" x14ac:dyDescent="0.2">
      <c r="A64" s="40"/>
      <c r="B64" s="59"/>
      <c r="C64" s="40"/>
      <c r="D64" s="40"/>
      <c r="E64" s="40"/>
      <c r="F64" s="40"/>
      <c r="G64" s="40"/>
      <c r="H64" s="40"/>
      <c r="I64" s="40"/>
      <c r="J64" s="40"/>
      <c r="K64" s="40"/>
    </row>
    <row r="65" spans="1:11" hidden="1" x14ac:dyDescent="0.2">
      <c r="A65" s="40"/>
      <c r="B65" s="59"/>
      <c r="C65" s="40"/>
      <c r="D65" s="40"/>
      <c r="E65" s="40"/>
      <c r="F65" s="40"/>
      <c r="G65" s="40"/>
      <c r="H65" s="40"/>
      <c r="I65" s="40"/>
      <c r="J65" s="40"/>
      <c r="K65" s="40"/>
    </row>
    <row r="66" spans="1:11" hidden="1" x14ac:dyDescent="0.2">
      <c r="A66" s="40"/>
      <c r="B66" s="59"/>
      <c r="C66" s="40"/>
      <c r="D66" s="40"/>
      <c r="E66" s="40"/>
      <c r="F66" s="40"/>
      <c r="G66" s="40"/>
      <c r="H66" s="40"/>
      <c r="I66" s="40"/>
      <c r="J66" s="40"/>
      <c r="K66" s="40"/>
    </row>
    <row r="67" spans="1:11" hidden="1" x14ac:dyDescent="0.2">
      <c r="A67" s="40"/>
      <c r="B67" s="59"/>
      <c r="C67" s="40"/>
      <c r="D67" s="40"/>
      <c r="E67" s="40"/>
      <c r="F67" s="40"/>
      <c r="G67" s="40"/>
      <c r="H67" s="40"/>
      <c r="I67" s="40"/>
      <c r="J67" s="40"/>
      <c r="K67" s="40"/>
    </row>
    <row r="68" spans="1:11" hidden="1" x14ac:dyDescent="0.2">
      <c r="A68" s="40"/>
      <c r="B68" s="59"/>
      <c r="C68" s="40"/>
      <c r="D68" s="40"/>
      <c r="E68" s="40"/>
      <c r="F68" s="40"/>
      <c r="G68" s="40"/>
      <c r="H68" s="40"/>
      <c r="I68" s="40"/>
      <c r="J68" s="40"/>
      <c r="K68" s="40"/>
    </row>
    <row r="69" spans="1:11" hidden="1" x14ac:dyDescent="0.2">
      <c r="A69" s="40"/>
      <c r="B69" s="59"/>
      <c r="C69" s="40"/>
      <c r="D69" s="40"/>
      <c r="E69" s="40"/>
      <c r="F69" s="40"/>
      <c r="G69" s="40"/>
      <c r="H69" s="40"/>
      <c r="I69" s="40"/>
      <c r="J69" s="40"/>
      <c r="K69" s="40"/>
    </row>
    <row r="70" spans="1:11" hidden="1" x14ac:dyDescent="0.2">
      <c r="A70" s="40"/>
      <c r="B70" s="59"/>
      <c r="C70" s="40"/>
      <c r="D70" s="40"/>
      <c r="E70" s="40"/>
      <c r="F70" s="40"/>
      <c r="G70" s="40"/>
      <c r="H70" s="40"/>
      <c r="I70" s="40"/>
      <c r="J70" s="40"/>
      <c r="K70" s="40"/>
    </row>
    <row r="71" spans="1:11" hidden="1" x14ac:dyDescent="0.2">
      <c r="A71" s="40"/>
      <c r="B71" s="59"/>
      <c r="C71" s="40"/>
      <c r="D71" s="40"/>
      <c r="E71" s="40"/>
      <c r="F71" s="40"/>
      <c r="G71" s="40"/>
      <c r="H71" s="40"/>
      <c r="I71" s="40"/>
      <c r="J71" s="40"/>
      <c r="K71" s="40"/>
    </row>
    <row r="72" spans="1:11" hidden="1" x14ac:dyDescent="0.2">
      <c r="A72" s="40"/>
      <c r="B72" s="59"/>
      <c r="C72" s="40"/>
      <c r="D72" s="40"/>
      <c r="E72" s="40"/>
      <c r="F72" s="40"/>
      <c r="G72" s="40"/>
      <c r="H72" s="40"/>
      <c r="I72" s="40"/>
      <c r="J72" s="40"/>
      <c r="K72" s="40"/>
    </row>
    <row r="73" spans="1:11" hidden="1" x14ac:dyDescent="0.2">
      <c r="A73" s="40"/>
      <c r="B73" s="59"/>
      <c r="C73" s="40"/>
      <c r="D73" s="40"/>
      <c r="E73" s="40"/>
      <c r="F73" s="40"/>
      <c r="G73" s="40"/>
      <c r="H73" s="40"/>
      <c r="I73" s="40"/>
      <c r="J73" s="40"/>
      <c r="K73" s="40"/>
    </row>
    <row r="74" spans="1:11" hidden="1" x14ac:dyDescent="0.2">
      <c r="A74" s="40"/>
      <c r="B74" s="59"/>
      <c r="C74" s="40"/>
      <c r="D74" s="40"/>
      <c r="E74" s="40"/>
      <c r="F74" s="40"/>
      <c r="G74" s="40"/>
      <c r="H74" s="40"/>
      <c r="I74" s="40"/>
      <c r="J74" s="40"/>
      <c r="K74" s="40"/>
    </row>
    <row r="75" spans="1:11" hidden="1" x14ac:dyDescent="0.2">
      <c r="A75" s="40"/>
      <c r="B75" s="59"/>
      <c r="C75" s="40"/>
      <c r="D75" s="40"/>
      <c r="E75" s="40"/>
      <c r="F75" s="40"/>
      <c r="G75" s="40"/>
      <c r="H75" s="40"/>
      <c r="I75" s="40"/>
      <c r="J75" s="40"/>
      <c r="K75" s="40"/>
    </row>
    <row r="76" spans="1:11" hidden="1" x14ac:dyDescent="0.2">
      <c r="A76" s="40"/>
      <c r="B76" s="59"/>
      <c r="C76" s="40"/>
      <c r="D76" s="40"/>
      <c r="E76" s="40"/>
      <c r="F76" s="40"/>
      <c r="G76" s="40"/>
      <c r="H76" s="40"/>
      <c r="I76" s="40"/>
      <c r="J76" s="40"/>
      <c r="K76" s="40"/>
    </row>
    <row r="77" spans="1:11" hidden="1" x14ac:dyDescent="0.2">
      <c r="A77" s="40"/>
      <c r="B77" s="59"/>
      <c r="C77" s="40"/>
      <c r="D77" s="40"/>
      <c r="E77" s="40"/>
      <c r="F77" s="40"/>
      <c r="G77" s="40"/>
      <c r="H77" s="40"/>
      <c r="I77" s="40"/>
      <c r="J77" s="40"/>
      <c r="K77" s="40"/>
    </row>
    <row r="78" spans="1:11" hidden="1" x14ac:dyDescent="0.2"/>
    <row r="79" spans="1:11" hidden="1" x14ac:dyDescent="0.2"/>
    <row r="80" spans="1:11" hidden="1" x14ac:dyDescent="0.2"/>
    <row r="81" hidden="1" x14ac:dyDescent="0.2"/>
    <row r="82" hidden="1" x14ac:dyDescent="0.2"/>
    <row r="83" hidden="1" x14ac:dyDescent="0.2"/>
    <row r="84" hidden="1" x14ac:dyDescent="0.2"/>
    <row r="85" hidden="1" x14ac:dyDescent="0.2"/>
    <row r="86" hidden="1" x14ac:dyDescent="0.2"/>
    <row r="87" hidden="1" x14ac:dyDescent="0.2"/>
    <row r="88" hidden="1" x14ac:dyDescent="0.2"/>
    <row r="89" hidden="1" x14ac:dyDescent="0.2"/>
    <row r="90" hidden="1" x14ac:dyDescent="0.2"/>
    <row r="91" hidden="1" x14ac:dyDescent="0.2"/>
    <row r="92" hidden="1" x14ac:dyDescent="0.2"/>
    <row r="93" hidden="1" x14ac:dyDescent="0.2"/>
    <row r="94" hidden="1" x14ac:dyDescent="0.2"/>
    <row r="95" hidden="1" x14ac:dyDescent="0.2"/>
    <row r="96" hidden="1" x14ac:dyDescent="0.2"/>
    <row r="97" hidden="1" x14ac:dyDescent="0.2"/>
    <row r="98" hidden="1" x14ac:dyDescent="0.2"/>
    <row r="99" hidden="1" x14ac:dyDescent="0.2"/>
    <row r="100" hidden="1" x14ac:dyDescent="0.2"/>
    <row r="101" hidden="1" x14ac:dyDescent="0.2"/>
    <row r="102" hidden="1" x14ac:dyDescent="0.2"/>
    <row r="103" hidden="1" x14ac:dyDescent="0.2"/>
    <row r="104" hidden="1" x14ac:dyDescent="0.2"/>
    <row r="105" hidden="1" x14ac:dyDescent="0.2"/>
    <row r="106" hidden="1" x14ac:dyDescent="0.2"/>
    <row r="107" hidden="1" x14ac:dyDescent="0.2"/>
    <row r="108" hidden="1" x14ac:dyDescent="0.2"/>
    <row r="109" hidden="1" x14ac:dyDescent="0.2"/>
    <row r="110" hidden="1" x14ac:dyDescent="0.2"/>
    <row r="111" hidden="1" x14ac:dyDescent="0.2"/>
    <row r="112" hidden="1" x14ac:dyDescent="0.2"/>
    <row r="113" hidden="1" x14ac:dyDescent="0.2"/>
    <row r="114" hidden="1" x14ac:dyDescent="0.2"/>
    <row r="115" hidden="1" x14ac:dyDescent="0.2"/>
    <row r="116" hidden="1" x14ac:dyDescent="0.2"/>
    <row r="117" hidden="1" x14ac:dyDescent="0.2"/>
    <row r="118" hidden="1" x14ac:dyDescent="0.2"/>
    <row r="119" hidden="1" x14ac:dyDescent="0.2"/>
    <row r="120" hidden="1" x14ac:dyDescent="0.2"/>
    <row r="121" hidden="1" x14ac:dyDescent="0.2"/>
    <row r="122" hidden="1" x14ac:dyDescent="0.2"/>
    <row r="123" hidden="1" x14ac:dyDescent="0.2"/>
    <row r="124" hidden="1" x14ac:dyDescent="0.2"/>
    <row r="125" hidden="1" x14ac:dyDescent="0.2"/>
    <row r="126" hidden="1" x14ac:dyDescent="0.2"/>
    <row r="127" hidden="1" x14ac:dyDescent="0.2"/>
    <row r="128" hidden="1" x14ac:dyDescent="0.2"/>
    <row r="129" hidden="1" x14ac:dyDescent="0.2"/>
    <row r="130" hidden="1" x14ac:dyDescent="0.2"/>
    <row r="131" hidden="1" x14ac:dyDescent="0.2"/>
    <row r="132" hidden="1" x14ac:dyDescent="0.2"/>
    <row r="133" hidden="1" x14ac:dyDescent="0.2"/>
    <row r="134" hidden="1" x14ac:dyDescent="0.2"/>
    <row r="135" hidden="1" x14ac:dyDescent="0.2"/>
    <row r="136" hidden="1" x14ac:dyDescent="0.2"/>
    <row r="137" hidden="1" x14ac:dyDescent="0.2"/>
    <row r="138" hidden="1" x14ac:dyDescent="0.2"/>
    <row r="139" hidden="1" x14ac:dyDescent="0.2"/>
    <row r="140" hidden="1" x14ac:dyDescent="0.2"/>
    <row r="141" hidden="1" x14ac:dyDescent="0.2"/>
    <row r="142" hidden="1" x14ac:dyDescent="0.2"/>
    <row r="143" hidden="1" x14ac:dyDescent="0.2"/>
    <row r="144" hidden="1" x14ac:dyDescent="0.2"/>
    <row r="145" hidden="1" x14ac:dyDescent="0.2"/>
    <row r="146" hidden="1" x14ac:dyDescent="0.2"/>
    <row r="147" hidden="1" x14ac:dyDescent="0.2"/>
    <row r="148" hidden="1" x14ac:dyDescent="0.2"/>
    <row r="149" hidden="1" x14ac:dyDescent="0.2"/>
    <row r="150" hidden="1" x14ac:dyDescent="0.2"/>
    <row r="151" hidden="1" x14ac:dyDescent="0.2"/>
    <row r="152" hidden="1" x14ac:dyDescent="0.2"/>
    <row r="153" hidden="1" x14ac:dyDescent="0.2"/>
    <row r="154" hidden="1" x14ac:dyDescent="0.2"/>
    <row r="155" hidden="1" x14ac:dyDescent="0.2"/>
    <row r="156" hidden="1" x14ac:dyDescent="0.2"/>
    <row r="157" hidden="1" x14ac:dyDescent="0.2"/>
    <row r="158" hidden="1" x14ac:dyDescent="0.2"/>
    <row r="159" hidden="1" x14ac:dyDescent="0.2"/>
    <row r="160" hidden="1" x14ac:dyDescent="0.2"/>
    <row r="161" hidden="1" x14ac:dyDescent="0.2"/>
    <row r="162" hidden="1" x14ac:dyDescent="0.2"/>
    <row r="163" hidden="1" x14ac:dyDescent="0.2"/>
    <row r="164" hidden="1" x14ac:dyDescent="0.2"/>
    <row r="165" hidden="1" x14ac:dyDescent="0.2"/>
    <row r="166" hidden="1" x14ac:dyDescent="0.2"/>
    <row r="167" hidden="1" x14ac:dyDescent="0.2"/>
    <row r="168" hidden="1" x14ac:dyDescent="0.2"/>
    <row r="169" hidden="1" x14ac:dyDescent="0.2"/>
    <row r="170" hidden="1" x14ac:dyDescent="0.2"/>
    <row r="171" hidden="1" x14ac:dyDescent="0.2"/>
    <row r="172" hidden="1" x14ac:dyDescent="0.2"/>
    <row r="173" hidden="1" x14ac:dyDescent="0.2"/>
    <row r="174" hidden="1" x14ac:dyDescent="0.2"/>
    <row r="175" hidden="1" x14ac:dyDescent="0.2"/>
    <row r="176" hidden="1" x14ac:dyDescent="0.2"/>
    <row r="177" hidden="1" x14ac:dyDescent="0.2"/>
    <row r="178" hidden="1" x14ac:dyDescent="0.2"/>
    <row r="179" hidden="1" x14ac:dyDescent="0.2"/>
    <row r="180" hidden="1" x14ac:dyDescent="0.2"/>
    <row r="181" hidden="1" x14ac:dyDescent="0.2"/>
    <row r="182" hidden="1" x14ac:dyDescent="0.2"/>
    <row r="183" hidden="1" x14ac:dyDescent="0.2"/>
    <row r="184" hidden="1" x14ac:dyDescent="0.2"/>
    <row r="185" hidden="1" x14ac:dyDescent="0.2"/>
    <row r="186" hidden="1" x14ac:dyDescent="0.2"/>
    <row r="187" hidden="1" x14ac:dyDescent="0.2"/>
    <row r="188" hidden="1" x14ac:dyDescent="0.2"/>
    <row r="189" hidden="1" x14ac:dyDescent="0.2"/>
    <row r="190" hidden="1" x14ac:dyDescent="0.2"/>
    <row r="191" hidden="1" x14ac:dyDescent="0.2"/>
    <row r="192" hidden="1" x14ac:dyDescent="0.2"/>
    <row r="193" hidden="1" x14ac:dyDescent="0.2"/>
    <row r="194" hidden="1" x14ac:dyDescent="0.2"/>
    <row r="195" hidden="1" x14ac:dyDescent="0.2"/>
    <row r="196" hidden="1" x14ac:dyDescent="0.2"/>
    <row r="197" hidden="1" x14ac:dyDescent="0.2"/>
    <row r="198" hidden="1" x14ac:dyDescent="0.2"/>
    <row r="199" hidden="1" x14ac:dyDescent="0.2"/>
    <row r="200" hidden="1" x14ac:dyDescent="0.2"/>
    <row r="201" hidden="1" x14ac:dyDescent="0.2"/>
    <row r="202" hidden="1" x14ac:dyDescent="0.2"/>
    <row r="203" hidden="1" x14ac:dyDescent="0.2"/>
    <row r="204" hidden="1" x14ac:dyDescent="0.2"/>
    <row r="205" hidden="1" x14ac:dyDescent="0.2"/>
    <row r="206" hidden="1" x14ac:dyDescent="0.2"/>
    <row r="207" hidden="1" x14ac:dyDescent="0.2"/>
    <row r="208" hidden="1" x14ac:dyDescent="0.2"/>
    <row r="209" hidden="1" x14ac:dyDescent="0.2"/>
    <row r="210" hidden="1" x14ac:dyDescent="0.2"/>
  </sheetData>
  <mergeCells count="1">
    <mergeCell ref="D6:J6"/>
  </mergeCells>
  <hyperlinks>
    <hyperlink ref="J1" location="Menu!A1" display="Menu" xr:uid="{00000000-0004-0000-0300-000000000000}"/>
  </hyperlink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8">
    <tabColor rgb="FFFFFF99"/>
  </sheetPr>
  <dimension ref="A1:S35"/>
  <sheetViews>
    <sheetView workbookViewId="0"/>
  </sheetViews>
  <sheetFormatPr defaultColWidth="0" defaultRowHeight="12.75" customHeight="1" zeroHeight="1" x14ac:dyDescent="0.2"/>
  <cols>
    <col min="1" max="1" width="3.625" style="36" customWidth="1"/>
    <col min="2" max="2" width="21.375" style="36" customWidth="1"/>
    <col min="3" max="13" width="8.625" style="36" customWidth="1"/>
    <col min="14" max="14" width="3.625" style="36" customWidth="1"/>
    <col min="15" max="15" width="3.625" style="36" hidden="1" customWidth="1"/>
    <col min="16" max="16" width="9" style="36" hidden="1" customWidth="1"/>
    <col min="17" max="18" width="0" style="36" hidden="1" customWidth="1"/>
    <col min="19" max="19" width="3.625" style="36" hidden="1" customWidth="1"/>
    <col min="20" max="16384" width="9" style="36" hidden="1"/>
  </cols>
  <sheetData>
    <row r="1" spans="1:16" ht="18" x14ac:dyDescent="0.25">
      <c r="A1" s="34" t="str">
        <f>Menu!A1</f>
        <v>CitiPower - Augmentation</v>
      </c>
      <c r="B1" s="34"/>
      <c r="C1" s="34"/>
      <c r="D1" s="34"/>
      <c r="E1" s="34"/>
      <c r="F1" s="34"/>
      <c r="G1" s="34"/>
      <c r="H1" s="164" t="s">
        <v>230</v>
      </c>
      <c r="I1" s="164"/>
      <c r="J1" s="34"/>
      <c r="K1" s="34"/>
      <c r="L1" s="34"/>
      <c r="M1" s="35" t="s">
        <v>39</v>
      </c>
      <c r="N1" s="34"/>
      <c r="O1" s="34"/>
      <c r="P1" s="34"/>
    </row>
    <row r="2" spans="1:16" ht="15.75" x14ac:dyDescent="0.25">
      <c r="A2" s="37" t="str">
        <f ca="1">RIGHT(CELL("filename", $A$1), LEN(CELL("filename", $A$1)) - SEARCH("]", CELL("filename", $A$1)))</f>
        <v>Inflation</v>
      </c>
      <c r="B2" s="37"/>
      <c r="C2" s="37"/>
      <c r="D2" s="37"/>
      <c r="E2" s="37"/>
      <c r="F2" s="37"/>
      <c r="G2" s="37"/>
      <c r="H2" s="165" t="s">
        <v>231</v>
      </c>
      <c r="I2" s="165"/>
      <c r="J2" s="37"/>
      <c r="K2" s="37"/>
      <c r="L2" s="37"/>
      <c r="M2" s="37"/>
      <c r="N2" s="37"/>
      <c r="O2" s="37"/>
      <c r="P2" s="37"/>
    </row>
    <row r="3" spans="1:16" x14ac:dyDescent="0.2">
      <c r="A3" s="38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</row>
    <row r="4" spans="1:16" x14ac:dyDescent="0.2">
      <c r="A4" s="38"/>
      <c r="B4" s="48" t="s">
        <v>50</v>
      </c>
      <c r="C4" s="49">
        <v>2021</v>
      </c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</row>
    <row r="5" spans="1:16" x14ac:dyDescent="0.2">
      <c r="A5" s="38"/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</row>
    <row r="6" spans="1:16" x14ac:dyDescent="0.2">
      <c r="A6" s="38"/>
      <c r="B6" s="39" t="s">
        <v>212</v>
      </c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</row>
    <row r="7" spans="1:16" s="81" customFormat="1" ht="18" customHeight="1" x14ac:dyDescent="0.2">
      <c r="A7" s="79"/>
      <c r="B7" s="47" t="s">
        <v>217</v>
      </c>
      <c r="C7" s="17" t="s">
        <v>218</v>
      </c>
      <c r="D7" s="17" t="s">
        <v>219</v>
      </c>
      <c r="E7" s="17" t="s">
        <v>220</v>
      </c>
      <c r="F7" s="17" t="s">
        <v>221</v>
      </c>
      <c r="G7" s="17" t="s">
        <v>222</v>
      </c>
      <c r="H7" s="17" t="s">
        <v>223</v>
      </c>
      <c r="I7" s="17" t="s">
        <v>224</v>
      </c>
      <c r="J7" s="17" t="s">
        <v>225</v>
      </c>
      <c r="K7" s="17" t="s">
        <v>226</v>
      </c>
      <c r="L7" s="17" t="s">
        <v>227</v>
      </c>
      <c r="M7" s="17" t="s">
        <v>228</v>
      </c>
      <c r="N7" s="80"/>
      <c r="O7" s="80"/>
      <c r="P7" s="80"/>
    </row>
    <row r="8" spans="1:16" x14ac:dyDescent="0.2">
      <c r="A8" s="38"/>
      <c r="B8" s="47" t="s">
        <v>51</v>
      </c>
      <c r="C8" s="17">
        <v>2011</v>
      </c>
      <c r="D8" s="17">
        <f>C8+1</f>
        <v>2012</v>
      </c>
      <c r="E8" s="17">
        <f t="shared" ref="E8:M8" si="0">D8+1</f>
        <v>2013</v>
      </c>
      <c r="F8" s="17">
        <f t="shared" si="0"/>
        <v>2014</v>
      </c>
      <c r="G8" s="17">
        <f t="shared" si="0"/>
        <v>2015</v>
      </c>
      <c r="H8" s="17">
        <f t="shared" si="0"/>
        <v>2016</v>
      </c>
      <c r="I8" s="17">
        <f t="shared" si="0"/>
        <v>2017</v>
      </c>
      <c r="J8" s="17">
        <f t="shared" si="0"/>
        <v>2018</v>
      </c>
      <c r="K8" s="17">
        <f t="shared" si="0"/>
        <v>2019</v>
      </c>
      <c r="L8" s="17">
        <f>K8+1</f>
        <v>2020</v>
      </c>
      <c r="M8" s="17">
        <f t="shared" si="0"/>
        <v>2021</v>
      </c>
      <c r="N8" s="25"/>
      <c r="O8" s="40"/>
      <c r="P8" s="40"/>
    </row>
    <row r="9" spans="1:16" x14ac:dyDescent="0.2">
      <c r="A9" s="38"/>
      <c r="B9" s="8" t="s">
        <v>52</v>
      </c>
      <c r="C9" s="103"/>
      <c r="D9" s="103"/>
      <c r="E9" s="103"/>
      <c r="F9" s="103"/>
      <c r="G9" s="103"/>
      <c r="H9" s="103"/>
      <c r="I9" s="103"/>
      <c r="J9" s="103"/>
      <c r="K9" s="103"/>
      <c r="L9" s="103"/>
      <c r="M9" s="103"/>
      <c r="N9" s="25"/>
      <c r="O9" s="40"/>
      <c r="P9" s="40"/>
    </row>
    <row r="10" spans="1:16" x14ac:dyDescent="0.2">
      <c r="A10" s="38"/>
      <c r="B10" s="8" t="str">
        <f>"Conversion Factor to" &amp; " " &amp;C4</f>
        <v>Conversion Factor to 2021</v>
      </c>
      <c r="C10" s="166">
        <v>1.2110027534934977</v>
      </c>
      <c r="D10" s="166">
        <v>1.1698259597570968</v>
      </c>
      <c r="E10" s="166">
        <v>1.1468431314711027</v>
      </c>
      <c r="F10" s="166">
        <v>1.122582988305368</v>
      </c>
      <c r="G10" s="166">
        <v>1.0972615675165249</v>
      </c>
      <c r="H10" s="166">
        <v>1.0809302325581396</v>
      </c>
      <c r="I10" s="166">
        <v>1.0699815837937385</v>
      </c>
      <c r="J10" s="166">
        <v>1.0496838301716351</v>
      </c>
      <c r="K10" s="166">
        <v>1.0283185840707965</v>
      </c>
      <c r="L10" s="166">
        <v>1.0121951219512195</v>
      </c>
      <c r="M10" s="166">
        <v>1</v>
      </c>
      <c r="N10" s="25"/>
      <c r="O10" s="40"/>
      <c r="P10" s="40"/>
    </row>
    <row r="11" spans="1:16" x14ac:dyDescent="0.2">
      <c r="A11" s="38"/>
      <c r="B11" s="38"/>
      <c r="C11" s="38"/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25"/>
      <c r="O11" s="40"/>
      <c r="P11" s="40"/>
    </row>
    <row r="12" spans="1:16" ht="15.75" x14ac:dyDescent="0.25">
      <c r="A12" s="26"/>
      <c r="B12" s="26" t="s">
        <v>166</v>
      </c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</row>
    <row r="13" spans="1:16" hidden="1" x14ac:dyDescent="0.2">
      <c r="A13" s="38"/>
      <c r="B13" s="38"/>
      <c r="C13" s="38"/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0"/>
    </row>
    <row r="14" spans="1:16" hidden="1" x14ac:dyDescent="0.2">
      <c r="A14" s="38"/>
      <c r="B14" s="38"/>
      <c r="C14" s="38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0"/>
    </row>
    <row r="15" spans="1:16" hidden="1" x14ac:dyDescent="0.2">
      <c r="A15" s="38"/>
      <c r="B15" s="38"/>
      <c r="C15" s="38"/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0"/>
    </row>
    <row r="16" spans="1:16" hidden="1" x14ac:dyDescent="0.2">
      <c r="A16" s="38"/>
      <c r="B16" s="38"/>
      <c r="C16" s="38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0"/>
    </row>
    <row r="17" spans="1:14" hidden="1" x14ac:dyDescent="0.2">
      <c r="A17" s="38"/>
      <c r="B17" s="38"/>
      <c r="C17" s="38"/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0"/>
    </row>
    <row r="18" spans="1:14" hidden="1" x14ac:dyDescent="0.2">
      <c r="A18" s="38"/>
      <c r="B18" s="38"/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40"/>
      <c r="N18" s="40"/>
    </row>
    <row r="19" spans="1:14" hidden="1" x14ac:dyDescent="0.2">
      <c r="A19" s="38"/>
      <c r="B19" s="38"/>
      <c r="C19" s="38"/>
      <c r="D19" s="38"/>
      <c r="E19" s="38"/>
      <c r="F19" s="38"/>
      <c r="G19" s="38"/>
      <c r="H19" s="38"/>
      <c r="I19" s="40"/>
      <c r="J19" s="40"/>
      <c r="K19" s="40"/>
      <c r="L19" s="40"/>
      <c r="M19" s="40"/>
      <c r="N19" s="40"/>
    </row>
    <row r="20" spans="1:14" hidden="1" x14ac:dyDescent="0.2">
      <c r="A20" s="38"/>
      <c r="B20" s="38"/>
      <c r="C20" s="38"/>
      <c r="D20" s="38"/>
      <c r="E20" s="38"/>
      <c r="F20" s="38"/>
      <c r="G20" s="38"/>
      <c r="H20" s="38"/>
      <c r="N20" s="40"/>
    </row>
    <row r="21" spans="1:14" ht="12.75" hidden="1" customHeight="1" x14ac:dyDescent="0.2"/>
    <row r="22" spans="1:14" ht="12.75" hidden="1" customHeight="1" x14ac:dyDescent="0.2"/>
    <row r="23" spans="1:14" ht="12.75" hidden="1" customHeight="1" x14ac:dyDescent="0.2"/>
    <row r="24" spans="1:14" ht="12.75" hidden="1" customHeight="1" x14ac:dyDescent="0.2"/>
    <row r="25" spans="1:14" ht="12.75" hidden="1" customHeight="1" x14ac:dyDescent="0.2"/>
    <row r="26" spans="1:14" ht="12.75" hidden="1" customHeight="1" x14ac:dyDescent="0.2"/>
    <row r="27" spans="1:14" ht="12.75" hidden="1" customHeight="1" x14ac:dyDescent="0.2"/>
    <row r="28" spans="1:14" ht="12.75" hidden="1" customHeight="1" x14ac:dyDescent="0.2"/>
    <row r="29" spans="1:14" ht="12.75" hidden="1" customHeight="1" x14ac:dyDescent="0.2"/>
    <row r="30" spans="1:14" ht="12.75" hidden="1" customHeight="1" x14ac:dyDescent="0.2"/>
    <row r="31" spans="1:14" ht="12.75" hidden="1" customHeight="1" x14ac:dyDescent="0.2"/>
    <row r="32" spans="1:14" ht="12.75" hidden="1" customHeight="1" x14ac:dyDescent="0.2"/>
    <row r="33" ht="12.75" hidden="1" customHeight="1" x14ac:dyDescent="0.2"/>
    <row r="34" ht="12.75" hidden="1" customHeight="1" x14ac:dyDescent="0.2"/>
    <row r="35" ht="12.75" hidden="1" customHeight="1" x14ac:dyDescent="0.2"/>
  </sheetData>
  <hyperlinks>
    <hyperlink ref="M1" location="Menu!A1" display="Menu" xr:uid="{00000000-0004-0000-0400-000000000000}"/>
  </hyperlink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>
    <tabColor rgb="FFFFFF99"/>
  </sheetPr>
  <dimension ref="A1:W78"/>
  <sheetViews>
    <sheetView topLeftCell="D1" zoomScaleNormal="100" workbookViewId="0">
      <selection activeCell="I10" sqref="I10"/>
    </sheetView>
  </sheetViews>
  <sheetFormatPr defaultColWidth="0" defaultRowHeight="12.75" zeroHeight="1" x14ac:dyDescent="0.2"/>
  <cols>
    <col min="1" max="1" width="3.625" style="36" customWidth="1"/>
    <col min="2" max="2" width="20.625" style="36" customWidth="1"/>
    <col min="3" max="3" width="50.625" style="36" customWidth="1"/>
    <col min="4" max="10" width="9.625" style="36" customWidth="1"/>
    <col min="11" max="11" width="12.125" style="36" customWidth="1"/>
    <col min="12" max="12" width="9.625" style="36" customWidth="1"/>
    <col min="13" max="13" width="3.625" style="36" customWidth="1"/>
    <col min="14" max="18" width="9.625" style="36" hidden="1" customWidth="1"/>
    <col min="19" max="16384" width="9" style="36" hidden="1"/>
  </cols>
  <sheetData>
    <row r="1" spans="1:23" ht="18" x14ac:dyDescent="0.25">
      <c r="A1" s="34" t="str">
        <f>Menu!A1</f>
        <v>CitiPower - Augmentation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5" t="s">
        <v>39</v>
      </c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</row>
    <row r="2" spans="1:23" ht="15.75" x14ac:dyDescent="0.25">
      <c r="A2" s="37" t="str">
        <f ca="1">RIGHT(CELL("filename", $A$1), LEN(CELL("filename", $A$1)) - SEARCH("]", CELL("filename", $A$1)))</f>
        <v>Historical Expenditure</v>
      </c>
      <c r="B2" s="37"/>
      <c r="C2" s="37"/>
      <c r="D2" s="37"/>
      <c r="E2" s="37"/>
      <c r="F2" s="37"/>
      <c r="G2" s="37"/>
      <c r="H2" s="37"/>
      <c r="I2" s="37"/>
      <c r="J2" s="37"/>
      <c r="K2" s="30" t="s">
        <v>40</v>
      </c>
      <c r="L2" s="31" t="str">
        <f>IF(SUM(D14:K14)=SUM(D33:K33),"OK","Check!")</f>
        <v>OK</v>
      </c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</row>
    <row r="3" spans="1:23" x14ac:dyDescent="0.2">
      <c r="A3" s="38"/>
      <c r="B3" s="38"/>
      <c r="C3" s="38"/>
      <c r="D3" s="38"/>
      <c r="E3" s="38"/>
      <c r="F3" s="38"/>
      <c r="G3" s="38"/>
      <c r="H3" s="38"/>
      <c r="I3" s="38"/>
      <c r="J3" s="38"/>
      <c r="K3" s="38"/>
      <c r="L3" s="91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</row>
    <row r="4" spans="1:23" x14ac:dyDescent="0.2">
      <c r="A4" s="38"/>
      <c r="B4" s="39" t="s">
        <v>45</v>
      </c>
      <c r="C4" s="38"/>
      <c r="D4" s="38"/>
      <c r="E4" s="38"/>
      <c r="F4" s="38"/>
      <c r="G4" s="38"/>
      <c r="H4" s="38"/>
      <c r="I4" s="38"/>
      <c r="J4" s="38"/>
      <c r="K4" s="38"/>
      <c r="L4" s="91"/>
      <c r="M4" s="38"/>
      <c r="N4" s="38"/>
      <c r="O4" s="38"/>
      <c r="P4" s="38"/>
      <c r="Q4" s="40"/>
      <c r="R4" s="40"/>
      <c r="S4" s="40"/>
      <c r="T4" s="40"/>
    </row>
    <row r="5" spans="1:23" x14ac:dyDescent="0.2">
      <c r="A5" s="38"/>
      <c r="B5" s="41"/>
      <c r="C5" s="38"/>
      <c r="D5" s="38"/>
      <c r="E5" s="38"/>
      <c r="F5" s="38"/>
      <c r="G5" s="38"/>
      <c r="H5" s="38"/>
      <c r="I5" s="38"/>
      <c r="J5" s="38"/>
      <c r="K5" s="38"/>
      <c r="L5" s="91"/>
      <c r="M5" s="38"/>
      <c r="N5" s="40"/>
      <c r="O5" s="40"/>
      <c r="P5" s="40"/>
      <c r="Q5" s="40"/>
      <c r="R5" s="40"/>
      <c r="S5" s="40"/>
      <c r="T5" s="40"/>
    </row>
    <row r="6" spans="1:23" x14ac:dyDescent="0.2">
      <c r="A6" s="38"/>
      <c r="B6" s="65"/>
      <c r="C6" s="38"/>
      <c r="D6" s="38"/>
      <c r="E6" s="38"/>
      <c r="F6" s="38"/>
      <c r="G6" s="38"/>
      <c r="H6" s="38"/>
      <c r="I6" s="38"/>
      <c r="J6" s="38"/>
      <c r="K6" s="38"/>
      <c r="L6" s="91"/>
      <c r="M6" s="38"/>
      <c r="N6" s="40"/>
      <c r="O6" s="40"/>
      <c r="P6" s="40"/>
      <c r="Q6" s="40"/>
      <c r="R6" s="40"/>
      <c r="S6" s="40"/>
      <c r="T6" s="40"/>
    </row>
    <row r="7" spans="1:23" x14ac:dyDescent="0.2">
      <c r="A7" s="38"/>
      <c r="B7" s="41"/>
      <c r="C7" s="38"/>
      <c r="D7" s="38"/>
      <c r="E7" s="38"/>
      <c r="F7" s="38"/>
      <c r="G7" s="38"/>
      <c r="H7" s="38"/>
      <c r="I7" s="38"/>
      <c r="J7" s="38"/>
      <c r="K7" s="38"/>
      <c r="L7" s="91"/>
      <c r="M7" s="38"/>
      <c r="N7" s="40"/>
      <c r="O7" s="40"/>
      <c r="P7" s="40"/>
      <c r="Q7" s="40"/>
      <c r="R7" s="40"/>
      <c r="S7" s="40"/>
      <c r="T7" s="40"/>
    </row>
    <row r="8" spans="1:23" x14ac:dyDescent="0.2">
      <c r="A8" s="38"/>
      <c r="B8" s="41"/>
      <c r="C8" s="38"/>
      <c r="D8" s="158" t="s">
        <v>165</v>
      </c>
      <c r="E8" s="159"/>
      <c r="F8" s="159"/>
      <c r="G8" s="159"/>
      <c r="H8" s="159"/>
      <c r="I8" s="159"/>
      <c r="J8" s="159"/>
      <c r="K8" s="159"/>
      <c r="L8" s="160"/>
      <c r="M8" s="40"/>
      <c r="N8" s="40"/>
      <c r="O8" s="40"/>
      <c r="P8" s="40"/>
      <c r="Q8" s="40"/>
      <c r="R8" s="40"/>
      <c r="S8" s="40"/>
      <c r="T8" s="40"/>
    </row>
    <row r="9" spans="1:23" x14ac:dyDescent="0.2">
      <c r="A9" s="38"/>
      <c r="B9" s="17" t="s">
        <v>46</v>
      </c>
      <c r="C9" s="47" t="s">
        <v>48</v>
      </c>
      <c r="D9" s="17" t="s">
        <v>181</v>
      </c>
      <c r="E9" s="17" t="s">
        <v>182</v>
      </c>
      <c r="F9" s="17" t="s">
        <v>183</v>
      </c>
      <c r="G9" s="17" t="s">
        <v>184</v>
      </c>
      <c r="H9" s="17" t="s">
        <v>185</v>
      </c>
      <c r="I9" s="17" t="s">
        <v>186</v>
      </c>
      <c r="J9" s="17" t="s">
        <v>187</v>
      </c>
      <c r="K9" s="17" t="s">
        <v>188</v>
      </c>
      <c r="L9" s="17" t="s">
        <v>170</v>
      </c>
      <c r="M9" s="40"/>
      <c r="N9" s="40"/>
      <c r="O9" s="40"/>
      <c r="P9" s="40"/>
      <c r="Q9" s="40"/>
      <c r="R9" s="40"/>
      <c r="S9" s="40"/>
      <c r="T9" s="40"/>
    </row>
    <row r="10" spans="1:23" x14ac:dyDescent="0.2">
      <c r="A10" s="38"/>
      <c r="B10" s="42">
        <v>160</v>
      </c>
      <c r="C10" s="43" t="s">
        <v>139</v>
      </c>
      <c r="D10" s="99">
        <v>634756.33999999985</v>
      </c>
      <c r="E10" s="88">
        <v>856202.46</v>
      </c>
      <c r="F10" s="88">
        <v>1494898.825</v>
      </c>
      <c r="G10" s="88">
        <v>1621843.0999999999</v>
      </c>
      <c r="H10" s="88">
        <v>925468.59499999997</v>
      </c>
      <c r="I10" s="88">
        <v>813336</v>
      </c>
      <c r="J10" s="88">
        <v>1596644.49</v>
      </c>
      <c r="K10" s="88">
        <v>1912180.08</v>
      </c>
      <c r="L10" s="88">
        <v>1675161.2117140107</v>
      </c>
      <c r="M10" s="40"/>
      <c r="N10" s="40"/>
      <c r="O10" s="40"/>
      <c r="P10" s="40"/>
      <c r="Q10" s="40"/>
      <c r="R10" s="40"/>
      <c r="S10" s="40"/>
      <c r="T10" s="40"/>
    </row>
    <row r="11" spans="1:23" x14ac:dyDescent="0.2">
      <c r="A11" s="38"/>
      <c r="B11" s="42">
        <v>161</v>
      </c>
      <c r="C11" s="43" t="s">
        <v>140</v>
      </c>
      <c r="D11" s="88">
        <v>13894533.010401882</v>
      </c>
      <c r="E11" s="88">
        <v>3802139.2556083538</v>
      </c>
      <c r="F11" s="88">
        <v>5235159.1905090716</v>
      </c>
      <c r="G11" s="88">
        <v>10060305.344484244</v>
      </c>
      <c r="H11" s="88">
        <v>8717661</v>
      </c>
      <c r="I11" s="88">
        <v>6274524</v>
      </c>
      <c r="J11" s="88">
        <v>5414268.3149999995</v>
      </c>
      <c r="K11" s="88">
        <v>5544849.6500000004</v>
      </c>
      <c r="L11" s="88">
        <v>6712533.53500487</v>
      </c>
      <c r="M11" s="40"/>
      <c r="N11" s="40"/>
      <c r="O11" s="40"/>
      <c r="P11" s="40"/>
      <c r="Q11" s="40"/>
      <c r="R11" s="40"/>
      <c r="S11" s="40"/>
      <c r="T11" s="40"/>
    </row>
    <row r="12" spans="1:23" x14ac:dyDescent="0.2">
      <c r="A12" s="38"/>
      <c r="B12" s="42">
        <v>162</v>
      </c>
      <c r="C12" s="43" t="s">
        <v>141</v>
      </c>
      <c r="D12" s="88">
        <v>13320641.269512184</v>
      </c>
      <c r="E12" s="88">
        <v>11570818.661763145</v>
      </c>
      <c r="F12" s="88">
        <v>18766430.005993128</v>
      </c>
      <c r="G12" s="88">
        <v>20209790.727657426</v>
      </c>
      <c r="H12" s="88">
        <v>9966406.525188446</v>
      </c>
      <c r="I12" s="88">
        <v>5189254.0999287264</v>
      </c>
      <c r="J12" s="88">
        <v>5904273.3779250281</v>
      </c>
      <c r="K12" s="88">
        <v>10611442.384999998</v>
      </c>
      <c r="L12" s="88">
        <v>29149297.043119267</v>
      </c>
      <c r="M12" s="40"/>
      <c r="N12" s="40"/>
      <c r="O12" s="40"/>
      <c r="P12" s="40"/>
      <c r="Q12" s="40"/>
      <c r="R12" s="40"/>
      <c r="S12" s="40"/>
      <c r="T12" s="40"/>
    </row>
    <row r="13" spans="1:23" x14ac:dyDescent="0.2">
      <c r="A13" s="38"/>
      <c r="B13" s="42">
        <v>177</v>
      </c>
      <c r="C13" s="43" t="s">
        <v>164</v>
      </c>
      <c r="D13" s="63">
        <v>2231469.8510706546</v>
      </c>
      <c r="E13" s="63">
        <v>6087582.7376285046</v>
      </c>
      <c r="F13" s="63">
        <v>7471264.6534978012</v>
      </c>
      <c r="G13" s="63">
        <v>2616824.3528583301</v>
      </c>
      <c r="H13" s="63">
        <v>4133684.4513189532</v>
      </c>
      <c r="I13" s="63">
        <v>4663060.4000712736</v>
      </c>
      <c r="J13" s="63">
        <v>8731334.9242063481</v>
      </c>
      <c r="K13" s="88">
        <v>8468797.4071314018</v>
      </c>
      <c r="L13" s="88">
        <v>2653041.6001161681</v>
      </c>
      <c r="M13" s="40"/>
      <c r="N13" s="40"/>
      <c r="O13" s="40"/>
      <c r="P13" s="40"/>
      <c r="Q13" s="40"/>
      <c r="R13" s="40"/>
      <c r="S13" s="40"/>
      <c r="T13" s="40"/>
    </row>
    <row r="14" spans="1:23" x14ac:dyDescent="0.2">
      <c r="A14" s="38"/>
      <c r="B14" s="38"/>
      <c r="C14" s="45" t="s">
        <v>47</v>
      </c>
      <c r="D14" s="46">
        <f t="shared" ref="D14:J14" si="0">SUM(D10:D13)</f>
        <v>30081400.47098472</v>
      </c>
      <c r="E14" s="46">
        <f t="shared" si="0"/>
        <v>22316743.115000002</v>
      </c>
      <c r="F14" s="46">
        <f t="shared" si="0"/>
        <v>32967752.675000001</v>
      </c>
      <c r="G14" s="46">
        <f t="shared" si="0"/>
        <v>34508763.524999999</v>
      </c>
      <c r="H14" s="46">
        <f t="shared" si="0"/>
        <v>23743220.571507398</v>
      </c>
      <c r="I14" s="46">
        <f t="shared" si="0"/>
        <v>16940174.5</v>
      </c>
      <c r="J14" s="46">
        <f t="shared" si="0"/>
        <v>21646521.107131377</v>
      </c>
      <c r="K14" s="46">
        <f t="shared" ref="K14:L14" si="1">SUM(K10:K13)</f>
        <v>26537269.522131398</v>
      </c>
      <c r="L14" s="46">
        <f t="shared" si="1"/>
        <v>40190033.389954321</v>
      </c>
      <c r="M14" s="40"/>
      <c r="N14" s="40"/>
      <c r="O14" s="40"/>
      <c r="P14" s="40"/>
      <c r="Q14" s="40"/>
      <c r="R14" s="40"/>
      <c r="S14" s="40"/>
      <c r="T14" s="40"/>
    </row>
    <row r="15" spans="1:23" x14ac:dyDescent="0.2">
      <c r="A15" s="38"/>
      <c r="B15" s="38"/>
      <c r="C15" s="38"/>
      <c r="D15" s="95"/>
      <c r="E15" s="95"/>
      <c r="F15" s="95"/>
      <c r="G15" s="95"/>
      <c r="H15" s="95"/>
      <c r="I15" s="95"/>
      <c r="J15" s="95"/>
      <c r="K15" s="95"/>
      <c r="L15" s="95"/>
      <c r="M15" s="38"/>
      <c r="N15" s="38"/>
      <c r="O15" s="38"/>
      <c r="P15" s="38"/>
      <c r="Q15" s="38"/>
      <c r="R15" s="40"/>
      <c r="S15" s="40"/>
      <c r="T15" s="40"/>
    </row>
    <row r="16" spans="1:23" x14ac:dyDescent="0.2">
      <c r="A16" s="38"/>
      <c r="B16" s="40"/>
      <c r="C16" s="40"/>
      <c r="D16" s="76"/>
      <c r="E16" s="76"/>
      <c r="F16" s="76"/>
      <c r="G16" s="76"/>
      <c r="H16" s="77"/>
      <c r="I16" s="87"/>
      <c r="J16" s="76"/>
      <c r="K16" s="75"/>
      <c r="L16" s="75"/>
      <c r="M16" s="44"/>
      <c r="N16" s="44"/>
      <c r="O16" s="44"/>
      <c r="P16" s="44"/>
      <c r="Q16" s="44"/>
      <c r="R16" s="44"/>
      <c r="S16" s="40"/>
      <c r="T16" s="40"/>
    </row>
    <row r="17" spans="1:20" x14ac:dyDescent="0.2">
      <c r="A17" s="38"/>
      <c r="B17" s="40"/>
      <c r="C17" s="40"/>
      <c r="D17" s="76"/>
      <c r="E17" s="76"/>
      <c r="F17" s="76"/>
      <c r="G17" s="76"/>
      <c r="H17" s="76"/>
      <c r="I17" s="76"/>
      <c r="J17" s="76"/>
      <c r="K17" s="76"/>
      <c r="L17" s="76"/>
      <c r="M17" s="44"/>
      <c r="N17" s="44"/>
      <c r="O17" s="44"/>
      <c r="P17" s="44"/>
      <c r="Q17" s="44"/>
      <c r="R17" s="44"/>
      <c r="S17" s="40"/>
      <c r="T17" s="40"/>
    </row>
    <row r="18" spans="1:20" x14ac:dyDescent="0.2">
      <c r="A18" s="38"/>
      <c r="B18" s="39" t="s">
        <v>167</v>
      </c>
      <c r="C18" s="40"/>
      <c r="D18" s="40"/>
      <c r="E18" s="40"/>
      <c r="F18" s="40"/>
      <c r="G18" s="40"/>
      <c r="H18" s="76"/>
      <c r="I18" s="87"/>
      <c r="J18" s="40"/>
      <c r="K18" s="44"/>
      <c r="L18" s="75"/>
      <c r="M18" s="44"/>
      <c r="N18" s="44"/>
      <c r="O18" s="44"/>
      <c r="P18" s="44"/>
      <c r="Q18" s="44"/>
      <c r="R18" s="44"/>
      <c r="S18" s="40"/>
      <c r="T18" s="40"/>
    </row>
    <row r="19" spans="1:20" x14ac:dyDescent="0.2">
      <c r="A19" s="38"/>
      <c r="B19" s="41"/>
      <c r="C19" s="40"/>
      <c r="D19" s="40"/>
      <c r="E19" s="40"/>
      <c r="F19" s="40"/>
      <c r="G19" s="40"/>
      <c r="H19" s="40"/>
      <c r="I19" s="40"/>
      <c r="J19" s="40"/>
      <c r="K19" s="75"/>
      <c r="L19" s="75"/>
      <c r="M19" s="44"/>
      <c r="N19" s="44"/>
      <c r="O19" s="44"/>
      <c r="P19" s="44"/>
      <c r="Q19" s="44"/>
      <c r="R19" s="44"/>
      <c r="S19" s="40"/>
      <c r="T19" s="40"/>
    </row>
    <row r="20" spans="1:20" x14ac:dyDescent="0.2">
      <c r="A20" s="38"/>
      <c r="B20" s="65"/>
      <c r="C20" s="40"/>
      <c r="D20" s="40"/>
      <c r="E20" s="40"/>
      <c r="F20" s="40"/>
      <c r="G20" s="40"/>
      <c r="H20" s="40"/>
      <c r="I20" s="40"/>
      <c r="J20" s="40"/>
      <c r="K20" s="44"/>
      <c r="L20" s="108"/>
      <c r="M20" s="44"/>
      <c r="N20" s="44"/>
      <c r="O20" s="44"/>
      <c r="P20" s="44"/>
      <c r="Q20" s="44"/>
      <c r="R20" s="44"/>
      <c r="S20" s="40"/>
      <c r="T20" s="40"/>
    </row>
    <row r="21" spans="1:20" x14ac:dyDescent="0.2">
      <c r="A21" s="38"/>
      <c r="B21" s="40"/>
      <c r="C21" s="40"/>
      <c r="D21" s="40"/>
      <c r="E21" s="40"/>
      <c r="F21" s="40"/>
      <c r="G21" s="40"/>
      <c r="H21" s="40"/>
      <c r="I21" s="40"/>
      <c r="J21" s="40"/>
      <c r="K21" s="44"/>
      <c r="L21" s="44"/>
      <c r="M21" s="44"/>
      <c r="N21" s="44"/>
      <c r="O21" s="44"/>
      <c r="P21" s="44"/>
      <c r="Q21" s="44"/>
      <c r="R21" s="44"/>
      <c r="S21" s="40"/>
      <c r="T21" s="40"/>
    </row>
    <row r="22" spans="1:20" x14ac:dyDescent="0.2">
      <c r="A22" s="38"/>
      <c r="B22" s="40"/>
      <c r="C22" s="40"/>
      <c r="D22" s="158" t="s">
        <v>165</v>
      </c>
      <c r="E22" s="159"/>
      <c r="F22" s="159"/>
      <c r="G22" s="159"/>
      <c r="H22" s="159"/>
      <c r="I22" s="159"/>
      <c r="J22" s="159"/>
      <c r="K22" s="159"/>
      <c r="L22" s="160"/>
      <c r="M22" s="44"/>
      <c r="N22" s="44"/>
      <c r="O22" s="44"/>
      <c r="P22" s="44"/>
      <c r="Q22" s="44"/>
      <c r="R22" s="44"/>
      <c r="S22" s="40"/>
      <c r="T22" s="40"/>
    </row>
    <row r="23" spans="1:20" x14ac:dyDescent="0.2">
      <c r="A23" s="38"/>
      <c r="B23" s="68" t="s">
        <v>149</v>
      </c>
      <c r="C23" s="17" t="s">
        <v>150</v>
      </c>
      <c r="D23" s="17" t="s">
        <v>181</v>
      </c>
      <c r="E23" s="17" t="s">
        <v>182</v>
      </c>
      <c r="F23" s="17" t="s">
        <v>183</v>
      </c>
      <c r="G23" s="17" t="s">
        <v>184</v>
      </c>
      <c r="H23" s="17" t="s">
        <v>185</v>
      </c>
      <c r="I23" s="17" t="s">
        <v>186</v>
      </c>
      <c r="J23" s="17" t="s">
        <v>187</v>
      </c>
      <c r="K23" s="17" t="s">
        <v>188</v>
      </c>
      <c r="L23" s="17" t="s">
        <v>170</v>
      </c>
      <c r="M23" s="44"/>
      <c r="N23" s="44"/>
      <c r="O23" s="44"/>
      <c r="P23" s="44"/>
      <c r="Q23" s="44"/>
      <c r="R23" s="44"/>
      <c r="S23" s="40"/>
      <c r="T23" s="40"/>
    </row>
    <row r="24" spans="1:20" x14ac:dyDescent="0.2">
      <c r="A24" s="38"/>
      <c r="B24" s="69" t="s">
        <v>151</v>
      </c>
      <c r="C24" s="70" t="s">
        <v>153</v>
      </c>
      <c r="D24" s="63">
        <v>13894533.010401882</v>
      </c>
      <c r="E24" s="63">
        <v>3802139.2556083538</v>
      </c>
      <c r="F24" s="63">
        <v>5235159.1905090716</v>
      </c>
      <c r="G24" s="63">
        <v>10060305.344484244</v>
      </c>
      <c r="H24" s="63">
        <v>8717661</v>
      </c>
      <c r="I24" s="63">
        <v>6274524</v>
      </c>
      <c r="J24" s="63">
        <v>5414268.3149999995</v>
      </c>
      <c r="K24" s="88">
        <v>5544849.6500000004</v>
      </c>
      <c r="L24" s="88">
        <v>6712533.53500487</v>
      </c>
      <c r="M24" s="75"/>
      <c r="N24" s="44"/>
      <c r="O24" s="44"/>
      <c r="P24" s="44"/>
      <c r="Q24" s="44"/>
      <c r="R24" s="44"/>
      <c r="S24" s="40"/>
      <c r="T24" s="40"/>
    </row>
    <row r="25" spans="1:20" x14ac:dyDescent="0.2">
      <c r="A25" s="38"/>
      <c r="B25" s="71" t="s">
        <v>152</v>
      </c>
      <c r="C25" s="70" t="s">
        <v>154</v>
      </c>
      <c r="D25" s="63">
        <v>13986062.171332631</v>
      </c>
      <c r="E25" s="63">
        <v>12892683.864247121</v>
      </c>
      <c r="F25" s="63">
        <v>20370865.130788207</v>
      </c>
      <c r="G25" s="63">
        <v>19149353.764411088</v>
      </c>
      <c r="H25" s="63">
        <v>11901767.044469349</v>
      </c>
      <c r="I25" s="63">
        <v>7367645</v>
      </c>
      <c r="J25" s="63">
        <v>8363284.2971313791</v>
      </c>
      <c r="K25" s="88">
        <v>12921757.48024042</v>
      </c>
      <c r="L25" s="88">
        <v>2544187.0914588347</v>
      </c>
      <c r="M25" s="75"/>
      <c r="N25" s="44"/>
      <c r="O25" s="38"/>
      <c r="P25" s="38"/>
      <c r="Q25" s="38"/>
      <c r="R25" s="40"/>
      <c r="S25" s="40"/>
      <c r="T25" s="40"/>
    </row>
    <row r="26" spans="1:20" x14ac:dyDescent="0.2">
      <c r="A26" s="38"/>
      <c r="B26" s="71"/>
      <c r="C26" s="70" t="s">
        <v>155</v>
      </c>
      <c r="D26" s="63">
        <v>1566048.9492502073</v>
      </c>
      <c r="E26" s="63">
        <v>4765717.5351445256</v>
      </c>
      <c r="F26" s="63">
        <v>5866829.5287027191</v>
      </c>
      <c r="G26" s="63">
        <v>3677261.3161046687</v>
      </c>
      <c r="H26" s="63">
        <v>2198323.9320380501</v>
      </c>
      <c r="I26" s="63">
        <v>2484669.5</v>
      </c>
      <c r="J26" s="63">
        <v>6272324.004999999</v>
      </c>
      <c r="K26" s="88">
        <v>6158482.3118909597</v>
      </c>
      <c r="L26" s="88">
        <v>29258151.551776599</v>
      </c>
      <c r="M26" s="75"/>
      <c r="N26" s="44"/>
      <c r="O26" s="40"/>
      <c r="P26" s="40"/>
      <c r="Q26" s="40"/>
      <c r="R26" s="40"/>
      <c r="S26" s="40"/>
      <c r="T26" s="40"/>
    </row>
    <row r="27" spans="1:20" x14ac:dyDescent="0.2">
      <c r="A27" s="38"/>
      <c r="B27" s="71"/>
      <c r="C27" s="70" t="s">
        <v>156</v>
      </c>
      <c r="D27" s="63">
        <v>0</v>
      </c>
      <c r="E27" s="63">
        <v>0</v>
      </c>
      <c r="F27" s="63">
        <v>0</v>
      </c>
      <c r="G27" s="63">
        <v>0</v>
      </c>
      <c r="H27" s="88">
        <v>0</v>
      </c>
      <c r="I27" s="63">
        <v>0</v>
      </c>
      <c r="J27" s="88">
        <v>0</v>
      </c>
      <c r="K27" s="88">
        <v>0</v>
      </c>
      <c r="L27" s="88"/>
      <c r="M27" s="75"/>
      <c r="N27" s="44"/>
      <c r="O27" s="40"/>
      <c r="P27" s="40"/>
      <c r="Q27" s="40"/>
      <c r="R27" s="40"/>
      <c r="S27" s="40"/>
      <c r="T27" s="40"/>
    </row>
    <row r="28" spans="1:20" x14ac:dyDescent="0.2">
      <c r="A28" s="40"/>
      <c r="B28" s="71"/>
      <c r="C28" s="70" t="s">
        <v>157</v>
      </c>
      <c r="D28" s="63">
        <v>321577.87842704332</v>
      </c>
      <c r="E28" s="63">
        <v>433766.08194384549</v>
      </c>
      <c r="F28" s="63">
        <v>899848.2756334797</v>
      </c>
      <c r="G28" s="63">
        <v>1139122.6249439712</v>
      </c>
      <c r="H28" s="63">
        <v>671193.82409809995</v>
      </c>
      <c r="I28" s="63">
        <v>464258</v>
      </c>
      <c r="J28" s="63">
        <v>966460.41999999993</v>
      </c>
      <c r="K28" s="88">
        <v>1093204.2621548581</v>
      </c>
      <c r="L28" s="88">
        <f>L10*0.5</f>
        <v>837580.60585700534</v>
      </c>
      <c r="M28" s="75"/>
      <c r="N28" s="44"/>
      <c r="O28" s="40"/>
      <c r="P28" s="40"/>
      <c r="Q28" s="40"/>
      <c r="R28" s="40"/>
      <c r="S28" s="40"/>
      <c r="T28" s="40"/>
    </row>
    <row r="29" spans="1:20" x14ac:dyDescent="0.2">
      <c r="A29" s="40"/>
      <c r="B29" s="71"/>
      <c r="C29" s="70" t="s">
        <v>158</v>
      </c>
      <c r="D29" s="63">
        <v>0</v>
      </c>
      <c r="E29" s="63">
        <v>0</v>
      </c>
      <c r="F29" s="63">
        <v>0</v>
      </c>
      <c r="G29" s="63">
        <v>0</v>
      </c>
      <c r="H29" s="88">
        <v>0</v>
      </c>
      <c r="I29" s="88">
        <v>0</v>
      </c>
      <c r="J29" s="88">
        <v>0</v>
      </c>
      <c r="K29" s="88">
        <v>0</v>
      </c>
      <c r="L29" s="88"/>
      <c r="M29" s="75"/>
      <c r="N29" s="44"/>
      <c r="O29" s="40"/>
      <c r="P29" s="40"/>
      <c r="Q29" s="40"/>
      <c r="R29" s="40"/>
      <c r="S29" s="40"/>
      <c r="T29" s="40"/>
    </row>
    <row r="30" spans="1:20" x14ac:dyDescent="0.2">
      <c r="A30" s="40"/>
      <c r="B30" s="71"/>
      <c r="C30" s="70" t="s">
        <v>159</v>
      </c>
      <c r="D30" s="63">
        <v>313178.46157295653</v>
      </c>
      <c r="E30" s="63">
        <v>422436.37805615447</v>
      </c>
      <c r="F30" s="63">
        <v>595050.54936652025</v>
      </c>
      <c r="G30" s="63">
        <v>482720.47505602869</v>
      </c>
      <c r="H30" s="63">
        <v>254274.77090189999</v>
      </c>
      <c r="I30" s="63">
        <v>349078</v>
      </c>
      <c r="J30" s="63">
        <v>630184.07000000007</v>
      </c>
      <c r="K30" s="88">
        <v>818975.81784514186</v>
      </c>
      <c r="L30" s="88">
        <f>L10*0.5</f>
        <v>837580.60585700534</v>
      </c>
      <c r="M30" s="75"/>
      <c r="N30" s="44"/>
      <c r="O30" s="40"/>
      <c r="P30" s="40"/>
      <c r="Q30" s="40"/>
      <c r="R30" s="40"/>
      <c r="S30" s="40"/>
      <c r="T30" s="40"/>
    </row>
    <row r="31" spans="1:20" x14ac:dyDescent="0.2">
      <c r="A31" s="40"/>
      <c r="B31" s="71"/>
      <c r="C31" s="70" t="s">
        <v>160</v>
      </c>
      <c r="D31" s="63"/>
      <c r="E31" s="63"/>
      <c r="F31" s="63"/>
      <c r="G31" s="63"/>
      <c r="H31" s="63"/>
      <c r="I31" s="63"/>
      <c r="J31" s="88"/>
      <c r="K31" s="88">
        <v>0</v>
      </c>
      <c r="L31" s="88"/>
      <c r="M31" s="75"/>
      <c r="N31" s="44"/>
      <c r="O31" s="40"/>
      <c r="P31" s="40"/>
      <c r="Q31" s="40"/>
      <c r="R31" s="40"/>
      <c r="S31" s="40"/>
      <c r="T31" s="40"/>
    </row>
    <row r="32" spans="1:20" x14ac:dyDescent="0.2">
      <c r="A32" s="40"/>
      <c r="B32" s="72"/>
      <c r="C32" s="70" t="s">
        <v>161</v>
      </c>
      <c r="D32" s="63"/>
      <c r="E32" s="63"/>
      <c r="F32" s="63"/>
      <c r="G32" s="63"/>
      <c r="H32" s="63"/>
      <c r="I32" s="63"/>
      <c r="J32" s="88"/>
      <c r="K32" s="88">
        <v>0</v>
      </c>
      <c r="L32" s="88"/>
      <c r="M32" s="76"/>
      <c r="N32" s="40"/>
      <c r="O32" s="40"/>
      <c r="P32" s="40"/>
      <c r="Q32" s="40"/>
      <c r="R32" s="40"/>
      <c r="S32" s="40"/>
      <c r="T32" s="40"/>
    </row>
    <row r="33" spans="1:20" x14ac:dyDescent="0.2">
      <c r="A33" s="40"/>
      <c r="B33" s="40"/>
      <c r="C33" s="45" t="s">
        <v>47</v>
      </c>
      <c r="D33" s="46">
        <f t="shared" ref="D33:E33" si="2">SUM(D24:D32)</f>
        <v>30081400.47098472</v>
      </c>
      <c r="E33" s="46">
        <f t="shared" si="2"/>
        <v>22316743.115000002</v>
      </c>
      <c r="F33" s="46">
        <f t="shared" ref="F33:H33" si="3">SUM(F24:F32)</f>
        <v>32967752.675000001</v>
      </c>
      <c r="G33" s="46">
        <f t="shared" si="3"/>
        <v>34508763.524999999</v>
      </c>
      <c r="H33" s="102">
        <f t="shared" si="3"/>
        <v>23743220.571507398</v>
      </c>
      <c r="I33" s="46">
        <f>SUM(I24:I32)</f>
        <v>16940174.5</v>
      </c>
      <c r="J33" s="46">
        <f>SUM(J24:J32)</f>
        <v>21646521.107131377</v>
      </c>
      <c r="K33" s="46">
        <f>SUM(K24:K32)</f>
        <v>26537269.52213138</v>
      </c>
      <c r="L33" s="46">
        <f>SUM(L24:L32)</f>
        <v>40190033.389954314</v>
      </c>
      <c r="M33" s="40"/>
      <c r="N33" s="40"/>
      <c r="O33" s="40"/>
      <c r="P33" s="40"/>
      <c r="Q33" s="40"/>
      <c r="R33" s="40"/>
      <c r="S33" s="40"/>
      <c r="T33" s="40"/>
    </row>
    <row r="34" spans="1:20" x14ac:dyDescent="0.2">
      <c r="A34" s="40"/>
      <c r="B34" s="40"/>
      <c r="C34" s="40" t="s">
        <v>216</v>
      </c>
      <c r="D34" s="98">
        <f>D14-D33</f>
        <v>0</v>
      </c>
      <c r="E34" s="98">
        <f t="shared" ref="E34:L34" si="4">E14-E33</f>
        <v>0</v>
      </c>
      <c r="F34" s="98">
        <f t="shared" si="4"/>
        <v>0</v>
      </c>
      <c r="G34" s="98">
        <f t="shared" si="4"/>
        <v>0</v>
      </c>
      <c r="H34" s="98">
        <f t="shared" si="4"/>
        <v>0</v>
      </c>
      <c r="I34" s="98">
        <f t="shared" si="4"/>
        <v>0</v>
      </c>
      <c r="J34" s="98">
        <f t="shared" si="4"/>
        <v>0</v>
      </c>
      <c r="K34" s="98">
        <f t="shared" si="4"/>
        <v>0</v>
      </c>
      <c r="L34" s="98">
        <f t="shared" si="4"/>
        <v>0</v>
      </c>
      <c r="M34" s="40"/>
      <c r="N34" s="40"/>
      <c r="O34" s="40"/>
      <c r="P34" s="40"/>
      <c r="Q34" s="40"/>
      <c r="R34" s="40"/>
      <c r="S34" s="40"/>
      <c r="T34" s="40"/>
    </row>
    <row r="35" spans="1:20" x14ac:dyDescent="0.2">
      <c r="A35" s="40"/>
      <c r="B35" s="40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</row>
    <row r="36" spans="1:20" ht="15.75" x14ac:dyDescent="0.25">
      <c r="A36" s="26"/>
      <c r="B36" s="26" t="s">
        <v>166</v>
      </c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</row>
    <row r="37" spans="1:20" x14ac:dyDescent="0.2">
      <c r="A37" s="40"/>
      <c r="B37" s="40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</row>
    <row r="38" spans="1:20" hidden="1" x14ac:dyDescent="0.2">
      <c r="A38" s="40"/>
      <c r="B38" s="40"/>
      <c r="C38" s="40"/>
      <c r="D38" s="40"/>
      <c r="E38" s="40"/>
      <c r="F38" s="40"/>
      <c r="G38" s="40"/>
      <c r="H38" s="40"/>
      <c r="I38" s="40"/>
      <c r="J38" s="40"/>
      <c r="K38" s="73"/>
      <c r="L38" s="73"/>
      <c r="M38" s="40"/>
      <c r="N38" s="40"/>
      <c r="O38" s="40"/>
    </row>
    <row r="39" spans="1:20" hidden="1" x14ac:dyDescent="0.2">
      <c r="A39" s="40"/>
      <c r="B39" s="40"/>
      <c r="C39" s="40"/>
      <c r="D39" s="40"/>
      <c r="E39" s="40"/>
      <c r="F39" s="40"/>
      <c r="G39" s="40"/>
      <c r="H39" s="40"/>
      <c r="I39" s="40"/>
      <c r="J39" s="40"/>
      <c r="K39" s="73"/>
      <c r="L39" s="73"/>
      <c r="M39" s="40"/>
      <c r="N39" s="40"/>
      <c r="O39" s="40"/>
    </row>
    <row r="40" spans="1:20" hidden="1" x14ac:dyDescent="0.2">
      <c r="A40" s="40"/>
      <c r="B40" s="40"/>
      <c r="C40" s="40"/>
      <c r="D40" s="40"/>
      <c r="E40" s="40"/>
      <c r="F40" s="40"/>
      <c r="G40" s="40"/>
      <c r="H40" s="40"/>
      <c r="I40" s="40"/>
      <c r="J40" s="40"/>
      <c r="K40" s="73"/>
      <c r="L40" s="73"/>
      <c r="M40" s="40"/>
      <c r="N40" s="40"/>
      <c r="O40" s="40"/>
    </row>
    <row r="41" spans="1:20" hidden="1" x14ac:dyDescent="0.2">
      <c r="A41" s="40"/>
      <c r="B41" s="40"/>
      <c r="C41" s="40"/>
      <c r="D41" s="40"/>
      <c r="E41" s="40"/>
      <c r="F41" s="40"/>
      <c r="G41" s="40"/>
      <c r="H41" s="40"/>
      <c r="I41" s="40"/>
      <c r="J41" s="40"/>
      <c r="K41" s="73"/>
      <c r="L41" s="73"/>
      <c r="M41" s="40"/>
      <c r="N41" s="40"/>
      <c r="O41" s="40"/>
    </row>
    <row r="42" spans="1:20" hidden="1" x14ac:dyDescent="0.2">
      <c r="A42" s="40"/>
      <c r="B42" s="40"/>
      <c r="C42" s="40"/>
      <c r="D42" s="40"/>
      <c r="E42" s="40"/>
      <c r="F42" s="40"/>
      <c r="G42" s="40"/>
      <c r="H42" s="40"/>
      <c r="I42" s="40"/>
      <c r="J42" s="40"/>
      <c r="K42" s="73"/>
      <c r="L42" s="73"/>
      <c r="M42" s="73"/>
      <c r="N42" s="73"/>
      <c r="O42" s="40"/>
    </row>
    <row r="43" spans="1:20" hidden="1" x14ac:dyDescent="0.2">
      <c r="A43" s="40"/>
      <c r="B43" s="40"/>
      <c r="C43" s="40"/>
      <c r="D43" s="40"/>
      <c r="E43" s="40"/>
      <c r="F43" s="40"/>
      <c r="G43" s="40"/>
      <c r="H43" s="40"/>
      <c r="I43" s="40"/>
      <c r="J43" s="40"/>
      <c r="K43" s="73"/>
      <c r="L43" s="73"/>
      <c r="M43" s="73"/>
      <c r="N43" s="73"/>
      <c r="O43" s="40"/>
    </row>
    <row r="44" spans="1:20" hidden="1" x14ac:dyDescent="0.2">
      <c r="A44" s="40"/>
      <c r="B44" s="40"/>
      <c r="C44" s="40"/>
      <c r="D44" s="40"/>
      <c r="E44" s="40"/>
      <c r="F44" s="40"/>
      <c r="G44" s="40"/>
      <c r="H44" s="40"/>
      <c r="I44" s="40"/>
      <c r="J44" s="40"/>
      <c r="K44" s="73"/>
      <c r="L44" s="73"/>
      <c r="M44" s="73"/>
      <c r="N44" s="73"/>
      <c r="O44" s="40"/>
    </row>
    <row r="45" spans="1:20" hidden="1" x14ac:dyDescent="0.2">
      <c r="A45" s="40"/>
      <c r="B45" s="40"/>
      <c r="C45" s="40"/>
      <c r="D45" s="40"/>
      <c r="E45" s="40"/>
      <c r="F45" s="40"/>
      <c r="G45" s="40"/>
      <c r="H45" s="40"/>
      <c r="I45" s="40"/>
      <c r="J45" s="40"/>
      <c r="K45" s="73"/>
      <c r="L45" s="73"/>
      <c r="M45" s="73"/>
      <c r="N45" s="73"/>
      <c r="O45" s="40"/>
    </row>
    <row r="46" spans="1:20" hidden="1" x14ac:dyDescent="0.2">
      <c r="A46" s="40"/>
      <c r="B46" s="40"/>
      <c r="C46" s="40"/>
      <c r="D46" s="40"/>
      <c r="E46" s="40"/>
      <c r="F46" s="40"/>
      <c r="G46" s="40"/>
      <c r="H46" s="40"/>
      <c r="I46" s="40"/>
      <c r="J46" s="40"/>
      <c r="K46" s="73"/>
      <c r="L46" s="73"/>
      <c r="M46" s="73"/>
      <c r="N46" s="73"/>
      <c r="O46" s="40"/>
    </row>
    <row r="47" spans="1:20" hidden="1" x14ac:dyDescent="0.2">
      <c r="A47" s="40"/>
      <c r="B47" s="40"/>
      <c r="C47" s="40"/>
      <c r="D47" s="40"/>
      <c r="E47" s="40"/>
      <c r="F47" s="40"/>
      <c r="G47" s="40"/>
      <c r="H47" s="40"/>
      <c r="I47" s="40"/>
      <c r="J47" s="40"/>
      <c r="K47" s="73"/>
      <c r="L47" s="73"/>
      <c r="M47" s="73"/>
      <c r="N47" s="73"/>
      <c r="O47" s="40"/>
    </row>
    <row r="48" spans="1:20" hidden="1" x14ac:dyDescent="0.2">
      <c r="A48" s="40"/>
      <c r="B48" s="40"/>
      <c r="C48" s="40"/>
      <c r="D48" s="40"/>
      <c r="E48" s="40"/>
      <c r="F48" s="40"/>
      <c r="G48" s="40"/>
      <c r="H48" s="40"/>
      <c r="I48" s="40"/>
      <c r="J48" s="40"/>
      <c r="K48" s="73"/>
      <c r="L48" s="73"/>
      <c r="M48" s="73"/>
      <c r="N48" s="73"/>
      <c r="O48" s="40"/>
    </row>
    <row r="49" spans="1:15" hidden="1" x14ac:dyDescent="0.2">
      <c r="A49" s="40"/>
      <c r="B49" s="40"/>
      <c r="C49" s="40"/>
      <c r="D49" s="40"/>
      <c r="E49" s="40"/>
      <c r="F49" s="40"/>
      <c r="G49" s="40"/>
      <c r="H49" s="40"/>
      <c r="I49" s="40"/>
      <c r="J49" s="40"/>
      <c r="K49" s="73"/>
      <c r="L49" s="73"/>
      <c r="M49" s="73"/>
      <c r="N49" s="73"/>
      <c r="O49" s="40"/>
    </row>
    <row r="50" spans="1:15" hidden="1" x14ac:dyDescent="0.2">
      <c r="A50" s="40"/>
      <c r="B50" s="40"/>
      <c r="C50" s="40"/>
      <c r="D50" s="40"/>
      <c r="E50" s="40"/>
      <c r="F50" s="40"/>
      <c r="G50" s="40"/>
      <c r="H50" s="40"/>
      <c r="I50" s="40"/>
      <c r="J50" s="40"/>
      <c r="K50" s="73"/>
      <c r="L50" s="73"/>
      <c r="M50" s="73"/>
      <c r="N50" s="73"/>
      <c r="O50" s="40"/>
    </row>
    <row r="51" spans="1:15" hidden="1" x14ac:dyDescent="0.2">
      <c r="A51" s="40"/>
      <c r="B51" s="40"/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</row>
    <row r="52" spans="1:15" hidden="1" x14ac:dyDescent="0.2">
      <c r="A52" s="40"/>
      <c r="B52" s="40"/>
      <c r="C52" s="40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</row>
    <row r="53" spans="1:15" hidden="1" x14ac:dyDescent="0.2">
      <c r="A53" s="40"/>
      <c r="B53" s="40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</row>
    <row r="54" spans="1:15" hidden="1" x14ac:dyDescent="0.2">
      <c r="A54" s="40"/>
      <c r="B54" s="40"/>
      <c r="C54" s="40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</row>
    <row r="55" spans="1:15" hidden="1" x14ac:dyDescent="0.2">
      <c r="A55" s="40"/>
      <c r="B55" s="40"/>
      <c r="C55" s="40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</row>
    <row r="56" spans="1:15" hidden="1" x14ac:dyDescent="0.2">
      <c r="A56" s="40"/>
      <c r="B56" s="40"/>
      <c r="C56" s="40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</row>
    <row r="57" spans="1:15" hidden="1" x14ac:dyDescent="0.2">
      <c r="A57" s="40"/>
      <c r="B57" s="40"/>
      <c r="C57" s="40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</row>
    <row r="58" spans="1:15" hidden="1" x14ac:dyDescent="0.2">
      <c r="A58" s="40"/>
      <c r="B58" s="40"/>
      <c r="C58" s="40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</row>
    <row r="59" spans="1:15" hidden="1" x14ac:dyDescent="0.2">
      <c r="A59" s="40"/>
      <c r="B59" s="40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</row>
    <row r="60" spans="1:15" hidden="1" x14ac:dyDescent="0.2">
      <c r="A60" s="40"/>
      <c r="B60" s="40"/>
      <c r="C60" s="40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</row>
    <row r="61" spans="1:15" hidden="1" x14ac:dyDescent="0.2">
      <c r="A61" s="40"/>
      <c r="B61" s="40"/>
      <c r="C61" s="40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</row>
    <row r="62" spans="1:15" hidden="1" x14ac:dyDescent="0.2">
      <c r="A62" s="40"/>
      <c r="B62" s="40"/>
      <c r="C62" s="40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</row>
    <row r="63" spans="1:15" hidden="1" x14ac:dyDescent="0.2">
      <c r="A63" s="40"/>
      <c r="B63" s="40"/>
      <c r="C63" s="40"/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</row>
    <row r="64" spans="1:15" hidden="1" x14ac:dyDescent="0.2">
      <c r="A64" s="40"/>
      <c r="B64" s="40"/>
      <c r="C64" s="40"/>
      <c r="D64" s="40"/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</row>
    <row r="65" spans="1:15" hidden="1" x14ac:dyDescent="0.2">
      <c r="A65" s="40"/>
      <c r="B65" s="40"/>
      <c r="C65" s="40"/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</row>
    <row r="66" spans="1:15" hidden="1" x14ac:dyDescent="0.2">
      <c r="A66" s="40"/>
      <c r="B66" s="40"/>
      <c r="C66" s="40"/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</row>
    <row r="67" spans="1:15" hidden="1" x14ac:dyDescent="0.2">
      <c r="A67" s="40"/>
      <c r="B67" s="40"/>
      <c r="C67" s="40"/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</row>
    <row r="68" spans="1:15" hidden="1" x14ac:dyDescent="0.2">
      <c r="A68" s="40"/>
      <c r="B68" s="40"/>
      <c r="C68" s="40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</row>
    <row r="69" spans="1:15" hidden="1" x14ac:dyDescent="0.2">
      <c r="A69" s="40"/>
      <c r="B69" s="40"/>
      <c r="C69" s="40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</row>
    <row r="70" spans="1:15" hidden="1" x14ac:dyDescent="0.2">
      <c r="A70" s="40"/>
      <c r="B70" s="40"/>
      <c r="C70" s="40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</row>
    <row r="71" spans="1:15" hidden="1" x14ac:dyDescent="0.2">
      <c r="A71" s="40"/>
      <c r="B71" s="40"/>
      <c r="C71" s="40"/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</row>
    <row r="72" spans="1:15" hidden="1" x14ac:dyDescent="0.2">
      <c r="A72" s="40"/>
      <c r="B72" s="40"/>
      <c r="C72" s="40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</row>
    <row r="73" spans="1:15" hidden="1" x14ac:dyDescent="0.2">
      <c r="A73" s="40"/>
      <c r="B73" s="40"/>
      <c r="C73" s="40"/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</row>
    <row r="74" spans="1:15" hidden="1" x14ac:dyDescent="0.2">
      <c r="A74" s="40"/>
      <c r="B74" s="40"/>
      <c r="C74" s="40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</row>
    <row r="75" spans="1:15" hidden="1" x14ac:dyDescent="0.2">
      <c r="A75" s="40"/>
      <c r="B75" s="40"/>
      <c r="C75" s="40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</row>
    <row r="76" spans="1:15" hidden="1" x14ac:dyDescent="0.2">
      <c r="A76" s="40"/>
      <c r="B76" s="40"/>
      <c r="C76" s="40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</row>
    <row r="77" spans="1:15" hidden="1" x14ac:dyDescent="0.2">
      <c r="A77" s="40"/>
      <c r="B77" s="40"/>
      <c r="C77" s="40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</row>
    <row r="78" spans="1:15" hidden="1" x14ac:dyDescent="0.2">
      <c r="A78" s="40"/>
      <c r="B78" s="40"/>
      <c r="C78" s="40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</row>
  </sheetData>
  <sortState xmlns:xlrd2="http://schemas.microsoft.com/office/spreadsheetml/2017/richdata2" ref="B20:E27">
    <sortCondition ref="B20"/>
  </sortState>
  <mergeCells count="2">
    <mergeCell ref="D8:L8"/>
    <mergeCell ref="D22:L22"/>
  </mergeCells>
  <conditionalFormatting sqref="L2">
    <cfRule type="expression" dxfId="2" priority="1">
      <formula>L2="Check!"</formula>
    </cfRule>
  </conditionalFormatting>
  <hyperlinks>
    <hyperlink ref="L1" location="Menu!A1" display="Menu" xr:uid="{00000000-0004-0000-0500-000000000000}"/>
  </hyperlinks>
  <pageMargins left="0.7" right="0.7" top="0.75" bottom="0.75" header="0.3" footer="0.3"/>
  <pageSetup paperSize="9" orientation="portrait" r:id="rId1"/>
  <ignoredErrors>
    <ignoredError sqref="L28:L31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>
    <tabColor rgb="FFFF0000"/>
  </sheetPr>
  <dimension ref="A1:AD130"/>
  <sheetViews>
    <sheetView topLeftCell="H1" zoomScaleNormal="100" workbookViewId="0">
      <selection activeCell="N8" sqref="N8:R11"/>
    </sheetView>
  </sheetViews>
  <sheetFormatPr defaultColWidth="0" defaultRowHeight="12.75" zeroHeight="1" x14ac:dyDescent="0.2"/>
  <cols>
    <col min="1" max="1" width="3.625" customWidth="1"/>
    <col min="2" max="2" width="19.875" customWidth="1"/>
    <col min="3" max="3" width="53.375" bestFit="1" customWidth="1"/>
    <col min="4" max="12" width="9.625" customWidth="1"/>
    <col min="13" max="13" width="9.875" bestFit="1" customWidth="1"/>
    <col min="14" max="18" width="9.625" customWidth="1"/>
    <col min="19" max="19" width="3.625" style="83" customWidth="1"/>
    <col min="20" max="20" width="9.625" hidden="1" customWidth="1"/>
    <col min="21" max="21" width="3.625" hidden="1" customWidth="1"/>
    <col min="22" max="22" width="8.875" hidden="1" customWidth="1"/>
    <col min="23" max="16384" width="9" hidden="1"/>
  </cols>
  <sheetData>
    <row r="1" spans="1:30" ht="18" x14ac:dyDescent="0.25">
      <c r="A1" s="24" t="str">
        <f>Menu!A1</f>
        <v>CitiPower - Augmentation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7" t="s">
        <v>39</v>
      </c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</row>
    <row r="2" spans="1:30" ht="15.75" x14ac:dyDescent="0.25">
      <c r="A2" s="26" t="str">
        <f ca="1">RIGHT(CELL("filename", $A$1), LEN(CELL("filename", $A$1)) - SEARCH("]", CELL("filename", $A$1)))</f>
        <v>Forecast Expenditure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30" t="s">
        <v>40</v>
      </c>
      <c r="R2" s="31" t="str">
        <f>IF(SUM(D13:R13,L33:R33)=0,"OK","Check!")</f>
        <v>OK</v>
      </c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</row>
    <row r="3" spans="1:30" x14ac:dyDescent="0.2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</row>
    <row r="4" spans="1:30" x14ac:dyDescent="0.2">
      <c r="A4" s="25"/>
      <c r="B4" s="39" t="s">
        <v>190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25"/>
      <c r="U4" s="1"/>
      <c r="V4" s="25"/>
      <c r="W4" s="25"/>
      <c r="X4" s="25"/>
      <c r="Y4" s="25"/>
      <c r="Z4" s="25"/>
      <c r="AA4" s="25"/>
      <c r="AB4" s="25"/>
      <c r="AC4" s="25"/>
      <c r="AD4" s="25"/>
    </row>
    <row r="5" spans="1:30" s="83" customFormat="1" x14ac:dyDescent="0.2">
      <c r="A5" s="25"/>
      <c r="B5" s="41"/>
      <c r="C5" s="25"/>
      <c r="D5" s="25"/>
      <c r="E5" s="25"/>
      <c r="F5" s="25"/>
      <c r="G5" s="25"/>
      <c r="H5" s="25"/>
      <c r="I5" s="25"/>
      <c r="J5" s="25"/>
      <c r="K5" s="64"/>
      <c r="L5" s="64"/>
      <c r="M5" s="64"/>
      <c r="N5" s="64"/>
      <c r="O5" s="64"/>
      <c r="P5" s="64"/>
      <c r="Q5" s="64"/>
      <c r="R5" s="64"/>
      <c r="S5" s="64"/>
      <c r="T5" s="25"/>
      <c r="U5" s="1"/>
      <c r="V5" s="25"/>
      <c r="W5" s="25"/>
      <c r="X5" s="25"/>
      <c r="Y5" s="25"/>
      <c r="Z5" s="25"/>
      <c r="AA5" s="25"/>
      <c r="AB5" s="25"/>
      <c r="AC5" s="25"/>
      <c r="AD5" s="25"/>
    </row>
    <row r="6" spans="1:30" s="83" customFormat="1" x14ac:dyDescent="0.2">
      <c r="A6" s="25"/>
      <c r="B6" s="41"/>
      <c r="C6" s="38"/>
      <c r="D6" s="161" t="str">
        <f>"$ "&amp; Inflation!$C$4</f>
        <v>$ 2021</v>
      </c>
      <c r="E6" s="161"/>
      <c r="F6" s="161"/>
      <c r="G6" s="161"/>
      <c r="H6" s="161"/>
      <c r="I6" s="161"/>
      <c r="J6" s="161"/>
      <c r="K6" s="161"/>
      <c r="L6" s="161"/>
      <c r="M6" s="161"/>
      <c r="N6" s="161"/>
      <c r="O6" s="161"/>
      <c r="P6" s="161"/>
      <c r="Q6" s="161"/>
      <c r="R6" s="161"/>
      <c r="S6" s="64"/>
      <c r="T6" s="25"/>
      <c r="U6" s="1"/>
      <c r="V6" s="25"/>
      <c r="W6" s="25"/>
      <c r="X6" s="25"/>
      <c r="Y6" s="25"/>
      <c r="Z6" s="25"/>
      <c r="AA6" s="25"/>
      <c r="AB6" s="25"/>
      <c r="AC6" s="25"/>
      <c r="AD6" s="25"/>
    </row>
    <row r="7" spans="1:30" s="83" customFormat="1" x14ac:dyDescent="0.2">
      <c r="A7" s="25"/>
      <c r="B7" s="17" t="s">
        <v>46</v>
      </c>
      <c r="C7" s="47" t="s">
        <v>48</v>
      </c>
      <c r="D7" s="55" t="s">
        <v>181</v>
      </c>
      <c r="E7" s="17" t="s">
        <v>182</v>
      </c>
      <c r="F7" s="17" t="s">
        <v>183</v>
      </c>
      <c r="G7" s="17" t="s">
        <v>184</v>
      </c>
      <c r="H7" s="17" t="s">
        <v>185</v>
      </c>
      <c r="I7" s="17" t="s">
        <v>186</v>
      </c>
      <c r="J7" s="17" t="s">
        <v>187</v>
      </c>
      <c r="K7" s="17" t="s">
        <v>188</v>
      </c>
      <c r="L7" s="17" t="s">
        <v>170</v>
      </c>
      <c r="M7" s="17" t="s">
        <v>171</v>
      </c>
      <c r="N7" s="17" t="s">
        <v>172</v>
      </c>
      <c r="O7" s="17" t="s">
        <v>173</v>
      </c>
      <c r="P7" s="17" t="s">
        <v>174</v>
      </c>
      <c r="Q7" s="17" t="s">
        <v>175</v>
      </c>
      <c r="R7" s="17" t="s">
        <v>176</v>
      </c>
      <c r="S7" s="64"/>
      <c r="T7" s="25"/>
      <c r="U7" s="1"/>
      <c r="V7" s="25"/>
      <c r="W7" s="25"/>
      <c r="X7" s="25"/>
      <c r="Y7" s="25"/>
      <c r="Z7" s="25"/>
      <c r="AA7" s="25"/>
      <c r="AB7" s="25"/>
      <c r="AC7" s="25"/>
      <c r="AD7" s="25"/>
    </row>
    <row r="8" spans="1:30" s="83" customFormat="1" x14ac:dyDescent="0.2">
      <c r="A8" s="25"/>
      <c r="B8" s="42">
        <f>'Historical Expenditure'!B10</f>
        <v>160</v>
      </c>
      <c r="C8" s="61" t="str">
        <f>'Historical Expenditure'!C10</f>
        <v>LV Augmentation</v>
      </c>
      <c r="D8" s="100">
        <f>'Historical Expenditure'!D10*Inflation!C$10</f>
        <v>768691.67553745466</v>
      </c>
      <c r="E8" s="92">
        <f>'Historical Expenditure'!E10*Inflation!D$10</f>
        <v>1001607.8645158872</v>
      </c>
      <c r="F8" s="92">
        <f>'Historical Expenditure'!F10*Inflation!E$10</f>
        <v>1714414.4496954719</v>
      </c>
      <c r="G8" s="92">
        <f>'Historical Expenditure'!G10*Inflation!F$10</f>
        <v>1820653.4737604416</v>
      </c>
      <c r="H8" s="92">
        <f>'Historical Expenditure'!H10*Inflation!G$10</f>
        <v>1015481.1212370159</v>
      </c>
      <c r="I8" s="92">
        <f>'Historical Expenditure'!I10*Inflation!H$10</f>
        <v>879159.47162790701</v>
      </c>
      <c r="J8" s="92">
        <f>'Historical Expenditure'!J10*Inflation!I$10</f>
        <v>1708380.2001657458</v>
      </c>
      <c r="K8" s="100">
        <f>'Historical Expenditure'!K10*Inflation!J$10</f>
        <v>2007184.5103523037</v>
      </c>
      <c r="L8" s="100">
        <f>'Historical Expenditure'!L10*Inflation!K$10</f>
        <v>1722599.4053200711</v>
      </c>
      <c r="M8" s="92">
        <f>SUMIF('Project List-RRP'!$B$8:$B$42,$B8,'Project List-RRP'!D$8:D$42)*1000*Inflation!$K$10</f>
        <v>1336410.5442477877</v>
      </c>
      <c r="N8" s="92">
        <f>SUMIF('Project List-RRP'!$B$8:$B$42,$B8,'Project List-RRP'!E$8:E$42)*1000*Inflation!$K$10</f>
        <v>5120824.7612977475</v>
      </c>
      <c r="O8" s="92">
        <f>SUMIF('Project List-RRP'!$B$8:$B$42,$B8,'Project List-RRP'!F$8:F$42)*1000*Inflation!$K$10</f>
        <v>4896125.0622936739</v>
      </c>
      <c r="P8" s="92">
        <f>SUMIF('Project List-RRP'!$B$8:$B$42,$B8,'Project List-RRP'!G$8:G$42)*1000*Inflation!$K$10</f>
        <v>5165699.6817072155</v>
      </c>
      <c r="Q8" s="92">
        <f>SUMIF('Project List-RRP'!$B$8:$B$42,$B8,'Project List-RRP'!H$8:H$42)*1000*Inflation!$K$10</f>
        <v>5163188.569631313</v>
      </c>
      <c r="R8" s="92">
        <f>SUMIF('Project List-RRP'!$B$8:$B$42,$B8,'Project List-RRP'!I$8:I$42)*1000*Inflation!$K$10</f>
        <v>5261359.0179904019</v>
      </c>
      <c r="S8" s="64"/>
      <c r="T8" s="25"/>
      <c r="U8" s="1"/>
      <c r="V8" s="25"/>
      <c r="W8" s="25"/>
      <c r="X8" s="25"/>
      <c r="Y8" s="25"/>
      <c r="Z8" s="25"/>
      <c r="AA8" s="25"/>
      <c r="AB8" s="25"/>
      <c r="AC8" s="25"/>
      <c r="AD8" s="25"/>
    </row>
    <row r="9" spans="1:30" s="83" customFormat="1" x14ac:dyDescent="0.2">
      <c r="A9" s="25"/>
      <c r="B9" s="42">
        <f>'Historical Expenditure'!B11</f>
        <v>161</v>
      </c>
      <c r="C9" s="61" t="str">
        <f>'Historical Expenditure'!C11</f>
        <v>Augmentation of Zone Substations</v>
      </c>
      <c r="D9" s="92">
        <f>'Historical Expenditure'!D11*Inflation!C$10</f>
        <v>16826317.734102979</v>
      </c>
      <c r="E9" s="92">
        <f>'Historical Expenditure'!E11*Inflation!D$10</f>
        <v>4447841.203822176</v>
      </c>
      <c r="F9" s="92">
        <f>'Historical Expenditure'!F11*Inflation!E$10</f>
        <v>6003906.3597931471</v>
      </c>
      <c r="G9" s="92">
        <f>'Historical Expenditure'!G11*Inflation!F$10</f>
        <v>11293527.636875587</v>
      </c>
      <c r="H9" s="92">
        <f>'Historical Expenditure'!H11*Inflation!G$10</f>
        <v>9565554.3739376757</v>
      </c>
      <c r="I9" s="92">
        <f>'Historical Expenditure'!I11*Inflation!H$10</f>
        <v>6782322.6865116283</v>
      </c>
      <c r="J9" s="92">
        <f>'Historical Expenditure'!J11*Inflation!I$10</f>
        <v>5793167.3867679555</v>
      </c>
      <c r="K9" s="92">
        <f>'Historical Expenditure'!K11*Inflation!J$10</f>
        <v>5820339.0183378505</v>
      </c>
      <c r="L9" s="92">
        <f>'Historical Expenditure'!L11*Inflation!K$10</f>
        <v>6902622.9802439464</v>
      </c>
      <c r="M9" s="92">
        <f>SUMIF('Project List-RRP'!$B$8:$B$42,$B9,'Project List-RRP'!D$8:D$42)*1000*Inflation!$K$10</f>
        <v>16442814.159292035</v>
      </c>
      <c r="N9" s="92">
        <f>SUMIF('Project List-RRP'!$B$8:$B$42,$B9,'Project List-RRP'!E$8:E$42)*1000*Inflation!$K$10</f>
        <v>288443.36283185839</v>
      </c>
      <c r="O9" s="92">
        <f>SUMIF('Project List-RRP'!$B$8:$B$42,$B9,'Project List-RRP'!F$8:F$42)*1000*Inflation!$K$10</f>
        <v>104816.51327433628</v>
      </c>
      <c r="P9" s="92">
        <f>SUMIF('Project List-RRP'!$B$8:$B$42,$B9,'Project List-RRP'!G$8:G$42)*1000*Inflation!$K$10</f>
        <v>1991513.7522123894</v>
      </c>
      <c r="Q9" s="92">
        <f>SUMIF('Project List-RRP'!$B$8:$B$42,$B9,'Project List-RRP'!H$8:H$42)*1000*Inflation!$K$10</f>
        <v>2195192.8141592923</v>
      </c>
      <c r="R9" s="92">
        <f>SUMIF('Project List-RRP'!$B$8:$B$42,$B9,'Project List-RRP'!I$8:I$42)*1000*Inflation!$K$10</f>
        <v>2778444.8318584077</v>
      </c>
      <c r="S9" s="64"/>
      <c r="T9" s="25"/>
      <c r="U9" s="1"/>
      <c r="V9" s="25"/>
      <c r="W9" s="25"/>
      <c r="X9" s="25"/>
      <c r="Y9" s="25"/>
      <c r="Z9" s="25"/>
      <c r="AA9" s="25"/>
      <c r="AB9" s="25"/>
      <c r="AC9" s="25"/>
      <c r="AD9" s="25"/>
    </row>
    <row r="10" spans="1:30" s="83" customFormat="1" x14ac:dyDescent="0.2">
      <c r="A10" s="25"/>
      <c r="B10" s="42">
        <f>'Historical Expenditure'!B12</f>
        <v>162</v>
      </c>
      <c r="C10" s="61" t="str">
        <f>'Historical Expenditure'!C12</f>
        <v>Augmentation of Subtransmission</v>
      </c>
      <c r="D10" s="92">
        <f>'Historical Expenditure'!D12*Inflation!C$10</f>
        <v>16131333.255678376</v>
      </c>
      <c r="E10" s="92">
        <f>'Historical Expenditure'!E12*Inflation!D$10</f>
        <v>13535844.046172397</v>
      </c>
      <c r="F10" s="92">
        <f>'Historical Expenditure'!F12*Inflation!E$10</f>
        <v>21522151.354606424</v>
      </c>
      <c r="G10" s="92">
        <f>'Historical Expenditure'!G12*Inflation!F$10</f>
        <v>22687167.268079791</v>
      </c>
      <c r="H10" s="92">
        <f>'Historical Expenditure'!H12*Inflation!G$10</f>
        <v>10935754.846335197</v>
      </c>
      <c r="I10" s="92">
        <f>'Historical Expenditure'!I12*Inflation!H$10</f>
        <v>5609221.6410392374</v>
      </c>
      <c r="J10" s="92">
        <f>'Historical Expenditure'!J12*Inflation!I$10</f>
        <v>6317463.780063428</v>
      </c>
      <c r="K10" s="92">
        <f>'Historical Expenditure'!K12*Inflation!J$10</f>
        <v>11138659.48633243</v>
      </c>
      <c r="L10" s="92">
        <f>'Historical Expenditure'!L12*Inflation!K$10</f>
        <v>29974763.862039458</v>
      </c>
      <c r="M10" s="92">
        <f>SUMIF('Project List-RRP'!$B$8:$B$42,$B10,'Project List-RRP'!D$8:D$42)*1000*Inflation!$K$10</f>
        <v>18787478.941061951</v>
      </c>
      <c r="N10" s="92">
        <f>SUMIF('Project List-RRP'!$B$8:$B$42,$B10,'Project List-RRP'!E$8:E$42)*1000*Inflation!$K$10</f>
        <v>30385335.899911508</v>
      </c>
      <c r="O10" s="92">
        <f>SUMIF('Project List-RRP'!$B$8:$B$42,$B10,'Project List-RRP'!F$8:F$42)*1000*Inflation!$K$10</f>
        <v>11326745.905752214</v>
      </c>
      <c r="P10" s="92">
        <f>SUMIF('Project List-RRP'!$B$8:$B$42,$B10,'Project List-RRP'!G$8:G$42)*1000*Inflation!$K$10</f>
        <v>5188417.4070796464</v>
      </c>
      <c r="Q10" s="92">
        <f>SUMIF('Project List-RRP'!$B$8:$B$42,$B10,'Project List-RRP'!H$8:H$42)*1000*Inflation!$K$10</f>
        <v>8856003.0442477874</v>
      </c>
      <c r="R10" s="92">
        <f>SUMIF('Project List-RRP'!$B$8:$B$42,$B10,'Project List-RRP'!I$8:I$42)*1000*Inflation!$K$10</f>
        <v>6330221.2300884956</v>
      </c>
      <c r="S10" s="64"/>
      <c r="T10" s="25"/>
      <c r="U10" s="1"/>
      <c r="V10" s="25"/>
      <c r="W10" s="25"/>
      <c r="X10" s="25"/>
      <c r="Y10" s="25"/>
      <c r="Z10" s="25"/>
      <c r="AA10" s="25"/>
      <c r="AB10" s="25"/>
      <c r="AC10" s="25"/>
      <c r="AD10" s="25"/>
    </row>
    <row r="11" spans="1:30" s="83" customFormat="1" x14ac:dyDescent="0.2">
      <c r="A11" s="25"/>
      <c r="B11" s="42">
        <f>'Historical Expenditure'!B13</f>
        <v>177</v>
      </c>
      <c r="C11" s="61" t="str">
        <f>'Historical Expenditure'!C13</f>
        <v>CBD Security</v>
      </c>
      <c r="D11" s="92">
        <f>'Historical Expenditure'!D13*Inflation!C$10</f>
        <v>2702316.1339842882</v>
      </c>
      <c r="E11" s="92">
        <f>'Historical Expenditure'!E13*Inflation!D$10</f>
        <v>7121412.318647</v>
      </c>
      <c r="F11" s="92">
        <f>'Historical Expenditure'!F13*Inflation!E$10</f>
        <v>8568368.551266782</v>
      </c>
      <c r="G11" s="92">
        <f>'Historical Expenditure'!G13*Inflation!F$10</f>
        <v>2937602.5019019647</v>
      </c>
      <c r="H11" s="92">
        <f>'Historical Expenditure'!H13*Inflation!G$10</f>
        <v>4535733.0806729207</v>
      </c>
      <c r="I11" s="92">
        <f>'Historical Expenditure'!I13*Inflation!H$10</f>
        <v>5040442.962681693</v>
      </c>
      <c r="J11" s="92">
        <f>'Historical Expenditure'!J13*Inflation!I$10</f>
        <v>9342367.5708358902</v>
      </c>
      <c r="K11" s="92">
        <f>'Historical Expenditure'!K13*Inflation!J$10</f>
        <v>8889559.6992653031</v>
      </c>
      <c r="L11" s="92">
        <f>'Historical Expenditure'!L13*Inflation!K$10</f>
        <v>2728171.9817123781</v>
      </c>
      <c r="M11" s="92">
        <f>SUMIF('Project List-RRP'!$B$8:$B$42,$B11,'Project List-RRP'!D$8:D$42)*1000*Inflation!$K$10</f>
        <v>1048165.1327433628</v>
      </c>
      <c r="N11" s="92">
        <f>SUMIF('Project List-RRP'!$B$8:$B$42,$B11,'Project List-RRP'!E$8:E$42)*1000*Inflation!$K$10</f>
        <v>2262300.8849557522</v>
      </c>
      <c r="O11" s="92">
        <f>SUMIF('Project List-RRP'!$B$8:$B$42,$B11,'Project List-RRP'!F$8:F$42)*1000*Inflation!$K$10</f>
        <v>8452778.7610619478</v>
      </c>
      <c r="P11" s="92">
        <f>SUMIF('Project List-RRP'!$B$8:$B$42,$B11,'Project List-RRP'!G$8:G$42)*1000*Inflation!$K$10</f>
        <v>9794734.5132743362</v>
      </c>
      <c r="Q11" s="92">
        <f>SUMIF('Project List-RRP'!$B$8:$B$42,$B11,'Project List-RRP'!H$8:H$42)*1000*Inflation!$K$10</f>
        <v>4606867.2566371681</v>
      </c>
      <c r="R11" s="92">
        <f>SUMIF('Project List-RRP'!$B$8:$B$42,$B11,'Project List-RRP'!I$8:I$42)*1000*Inflation!$K$10</f>
        <v>0</v>
      </c>
      <c r="S11" s="64"/>
      <c r="T11" s="25"/>
      <c r="U11" s="1"/>
      <c r="V11" s="25"/>
      <c r="W11" s="25"/>
      <c r="X11" s="25"/>
      <c r="Y11" s="25"/>
      <c r="Z11" s="25"/>
      <c r="AA11" s="25"/>
      <c r="AB11" s="25"/>
      <c r="AC11" s="25"/>
      <c r="AD11" s="25"/>
    </row>
    <row r="12" spans="1:30" s="83" customFormat="1" x14ac:dyDescent="0.2">
      <c r="A12" s="25"/>
      <c r="B12" s="38"/>
      <c r="C12" s="45" t="s">
        <v>143</v>
      </c>
      <c r="D12" s="46">
        <f t="shared" ref="D12:R12" si="0">SUM(D8:D11)</f>
        <v>36428658.7993031</v>
      </c>
      <c r="E12" s="46">
        <f t="shared" si="0"/>
        <v>26106705.433157463</v>
      </c>
      <c r="F12" s="46">
        <f t="shared" si="0"/>
        <v>37808840.715361826</v>
      </c>
      <c r="G12" s="46">
        <f t="shared" si="0"/>
        <v>38738950.880617782</v>
      </c>
      <c r="H12" s="46">
        <f t="shared" si="0"/>
        <v>26052523.422182806</v>
      </c>
      <c r="I12" s="46">
        <f t="shared" si="0"/>
        <v>18311146.761860464</v>
      </c>
      <c r="J12" s="46">
        <f t="shared" si="0"/>
        <v>23161378.937833019</v>
      </c>
      <c r="K12" s="46">
        <f t="shared" si="0"/>
        <v>27855742.714287885</v>
      </c>
      <c r="L12" s="46">
        <f t="shared" si="0"/>
        <v>41328158.229315855</v>
      </c>
      <c r="M12" s="46">
        <f t="shared" si="0"/>
        <v>37614868.777345143</v>
      </c>
      <c r="N12" s="46">
        <f t="shared" si="0"/>
        <v>38056904.908996865</v>
      </c>
      <c r="O12" s="46">
        <f t="shared" si="0"/>
        <v>24780466.242382172</v>
      </c>
      <c r="P12" s="46">
        <f t="shared" si="0"/>
        <v>22140365.354273587</v>
      </c>
      <c r="Q12" s="46">
        <f t="shared" si="0"/>
        <v>20821251.684675559</v>
      </c>
      <c r="R12" s="46">
        <f t="shared" si="0"/>
        <v>14370025.079937305</v>
      </c>
      <c r="S12" s="64"/>
      <c r="T12" s="25"/>
      <c r="U12" s="1"/>
      <c r="V12" s="25"/>
      <c r="W12" s="25"/>
      <c r="X12" s="25"/>
      <c r="Y12" s="25"/>
      <c r="Z12" s="25"/>
      <c r="AA12" s="25"/>
      <c r="AB12" s="25"/>
      <c r="AC12" s="25"/>
      <c r="AD12" s="25"/>
    </row>
    <row r="13" spans="1:30" s="83" customFormat="1" x14ac:dyDescent="0.2">
      <c r="A13" s="25"/>
      <c r="B13" s="67"/>
      <c r="C13" s="25" t="s">
        <v>216</v>
      </c>
      <c r="D13" s="96">
        <f>D12-'Historical Expenditure'!D14*Inflation!C10</f>
        <v>0</v>
      </c>
      <c r="E13" s="96">
        <f>E12-'Historical Expenditure'!E14*Inflation!D10</f>
        <v>0</v>
      </c>
      <c r="F13" s="96">
        <f>F12-'Historical Expenditure'!F14*Inflation!E10</f>
        <v>0</v>
      </c>
      <c r="G13" s="96">
        <f>G12-'Historical Expenditure'!G14*Inflation!F10</f>
        <v>0</v>
      </c>
      <c r="H13" s="96">
        <f>H12-'Historical Expenditure'!H14*Inflation!G10</f>
        <v>0</v>
      </c>
      <c r="I13" s="96">
        <f>I12-'Historical Expenditure'!I14*Inflation!H10</f>
        <v>0</v>
      </c>
      <c r="J13" s="96">
        <f>J12-'Historical Expenditure'!J14*Inflation!I10</f>
        <v>0</v>
      </c>
      <c r="K13" s="96">
        <f>K12-'Historical Expenditure'!K14*Inflation!J10</f>
        <v>0</v>
      </c>
      <c r="L13" s="96">
        <f>L12-'Historical Expenditure'!L14*Inflation!K10</f>
        <v>0</v>
      </c>
      <c r="M13" s="96">
        <f>M12-('Project List-RRP'!D42)*Inflation!$K$10*1000</f>
        <v>0</v>
      </c>
      <c r="N13" s="96">
        <f>N12-('Project List-RRP'!E42)*Inflation!$K$10*1000</f>
        <v>0</v>
      </c>
      <c r="O13" s="96">
        <f>O12-('Project List-RRP'!F42)*Inflation!$K$10*1000</f>
        <v>0</v>
      </c>
      <c r="P13" s="96">
        <f>P12-('Project List-RRP'!G42)*Inflation!$K$10*1000</f>
        <v>0</v>
      </c>
      <c r="Q13" s="96">
        <f>Q12-('Project List-RRP'!H42)*Inflation!$K$10*1000</f>
        <v>0</v>
      </c>
      <c r="R13" s="96">
        <f>R12-('Project List-RRP'!I42)*Inflation!$K$10*1000</f>
        <v>0</v>
      </c>
      <c r="S13" s="64"/>
      <c r="T13" s="25"/>
      <c r="U13" s="1"/>
      <c r="V13" s="25"/>
      <c r="W13" s="25"/>
      <c r="X13" s="25"/>
      <c r="Y13" s="25"/>
      <c r="Z13" s="25"/>
      <c r="AA13" s="25"/>
      <c r="AB13" s="25"/>
      <c r="AC13" s="25"/>
      <c r="AD13" s="25"/>
    </row>
    <row r="14" spans="1:30" s="83" customFormat="1" x14ac:dyDescent="0.2">
      <c r="A14" s="25"/>
      <c r="B14" s="67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64"/>
      <c r="T14" s="25"/>
      <c r="U14" s="1"/>
      <c r="V14" s="25"/>
      <c r="W14" s="25"/>
      <c r="X14" s="25"/>
      <c r="Y14" s="25"/>
      <c r="Z14" s="25"/>
      <c r="AA14" s="25"/>
      <c r="AB14" s="25"/>
      <c r="AC14" s="25"/>
      <c r="AD14" s="25"/>
    </row>
    <row r="15" spans="1:30" s="83" customFormat="1" x14ac:dyDescent="0.2">
      <c r="A15" s="25"/>
      <c r="B15" s="67"/>
      <c r="C15" s="25"/>
      <c r="D15" s="25"/>
      <c r="E15" s="25"/>
      <c r="F15" s="25"/>
      <c r="G15" s="25"/>
      <c r="H15" s="25"/>
      <c r="I15" s="25"/>
      <c r="J15" s="25"/>
      <c r="K15" s="25"/>
      <c r="L15" s="95"/>
      <c r="M15" s="95"/>
      <c r="N15" s="95"/>
      <c r="O15" s="95"/>
      <c r="P15" s="95"/>
      <c r="Q15" s="95"/>
      <c r="R15" s="95"/>
      <c r="S15" s="66"/>
      <c r="T15" s="25"/>
      <c r="U15" s="1"/>
      <c r="V15" s="25"/>
      <c r="W15" s="25"/>
      <c r="X15" s="25"/>
      <c r="Y15" s="25"/>
      <c r="Z15" s="25"/>
      <c r="AA15" s="25"/>
      <c r="AB15" s="25"/>
      <c r="AC15" s="25"/>
      <c r="AD15" s="25"/>
    </row>
    <row r="16" spans="1:30" s="83" customFormat="1" x14ac:dyDescent="0.2">
      <c r="A16" s="25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107"/>
      <c r="M16" s="107"/>
      <c r="N16" s="107"/>
      <c r="O16" s="107"/>
      <c r="P16" s="107"/>
      <c r="Q16" s="107"/>
      <c r="R16" s="107"/>
      <c r="S16" s="66"/>
      <c r="T16" s="25"/>
      <c r="U16" s="1"/>
      <c r="V16" s="25"/>
      <c r="W16" s="25"/>
      <c r="X16" s="25"/>
      <c r="Y16" s="25"/>
      <c r="Z16" s="25"/>
      <c r="AA16" s="25"/>
      <c r="AB16" s="25"/>
      <c r="AC16" s="25"/>
      <c r="AD16" s="25"/>
    </row>
    <row r="17" spans="1:30" x14ac:dyDescent="0.2">
      <c r="A17" s="25"/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106"/>
      <c r="M17" s="106"/>
      <c r="N17" s="106"/>
      <c r="O17" s="106"/>
      <c r="P17" s="106"/>
      <c r="Q17" s="106"/>
      <c r="R17" s="106"/>
      <c r="S17" s="66"/>
      <c r="T17" s="25"/>
      <c r="U17" s="1"/>
      <c r="V17" s="25"/>
      <c r="W17" s="25"/>
      <c r="X17" s="25"/>
      <c r="Y17" s="25"/>
      <c r="Z17" s="25"/>
      <c r="AA17" s="25"/>
      <c r="AB17" s="25"/>
      <c r="AC17" s="25"/>
      <c r="AD17" s="25"/>
    </row>
    <row r="18" spans="1:30" x14ac:dyDescent="0.2">
      <c r="A18" s="25"/>
      <c r="B18" s="25"/>
      <c r="C18" s="135"/>
      <c r="D18" s="136"/>
      <c r="E18" s="136"/>
      <c r="F18" s="136"/>
      <c r="G18" s="136"/>
      <c r="H18" s="136"/>
      <c r="I18" s="136"/>
      <c r="J18" s="136"/>
      <c r="K18" s="136"/>
      <c r="L18" s="137"/>
      <c r="M18" s="137"/>
      <c r="N18" s="137"/>
      <c r="O18" s="137"/>
      <c r="P18" s="137"/>
      <c r="Q18" s="137"/>
      <c r="R18" s="137"/>
      <c r="S18" s="138"/>
      <c r="T18" s="25"/>
      <c r="U18" s="1"/>
      <c r="V18" s="25"/>
      <c r="W18" s="25"/>
      <c r="X18" s="25"/>
      <c r="Y18" s="25"/>
      <c r="Z18" s="25"/>
      <c r="AA18" s="25"/>
      <c r="AB18" s="25"/>
      <c r="AC18" s="25"/>
      <c r="AD18" s="25"/>
    </row>
    <row r="19" spans="1:30" s="126" customFormat="1" x14ac:dyDescent="0.2">
      <c r="A19" s="123"/>
      <c r="B19" s="125" t="s">
        <v>162</v>
      </c>
      <c r="C19" s="140"/>
      <c r="D19" s="142"/>
      <c r="E19" s="142"/>
      <c r="F19" s="142"/>
      <c r="G19" s="142"/>
      <c r="H19" s="142"/>
      <c r="I19" s="142"/>
      <c r="J19" s="140"/>
      <c r="K19" s="140"/>
      <c r="L19" s="142"/>
      <c r="M19" s="142"/>
      <c r="N19" s="142"/>
      <c r="O19" s="142"/>
      <c r="P19" s="142"/>
      <c r="Q19" s="142"/>
      <c r="R19" s="142"/>
      <c r="S19" s="139"/>
      <c r="T19" s="123"/>
      <c r="V19" s="123"/>
      <c r="W19" s="123"/>
      <c r="X19" s="123"/>
      <c r="Y19" s="123"/>
      <c r="Z19" s="123"/>
      <c r="AA19" s="123"/>
      <c r="AB19" s="123"/>
      <c r="AC19" s="123"/>
      <c r="AD19" s="123"/>
    </row>
    <row r="20" spans="1:30" s="126" customFormat="1" x14ac:dyDescent="0.2">
      <c r="A20" s="123"/>
      <c r="B20" s="127"/>
      <c r="C20" s="141"/>
      <c r="D20" s="143"/>
      <c r="E20" s="143"/>
      <c r="F20" s="143"/>
      <c r="G20" s="143"/>
      <c r="H20" s="143"/>
      <c r="I20" s="143"/>
      <c r="J20" s="143"/>
      <c r="K20" s="143"/>
      <c r="L20" s="144"/>
      <c r="M20" s="144"/>
      <c r="N20" s="144"/>
      <c r="O20" s="144"/>
      <c r="P20" s="144"/>
      <c r="Q20" s="144"/>
      <c r="R20" s="144"/>
      <c r="S20" s="123"/>
      <c r="T20" s="123"/>
      <c r="V20" s="123"/>
      <c r="W20" s="123"/>
      <c r="X20" s="123"/>
      <c r="Y20" s="123"/>
      <c r="Z20" s="123"/>
      <c r="AA20" s="123"/>
      <c r="AB20" s="123"/>
      <c r="AC20" s="123"/>
      <c r="AD20" s="123"/>
    </row>
    <row r="21" spans="1:30" s="126" customFormat="1" x14ac:dyDescent="0.2">
      <c r="A21" s="123"/>
      <c r="B21" s="25"/>
      <c r="C21" s="25"/>
      <c r="D21" s="134" t="str">
        <f>"$ "&amp; Inflation!$C$4</f>
        <v>$ 2021</v>
      </c>
      <c r="E21" s="134"/>
      <c r="F21" s="134"/>
      <c r="G21" s="134"/>
      <c r="H21" s="134"/>
      <c r="I21" s="134"/>
      <c r="J21" s="134"/>
      <c r="K21" s="134"/>
      <c r="L21" s="134"/>
      <c r="M21" s="134"/>
      <c r="N21" s="134"/>
      <c r="O21" s="134"/>
      <c r="P21" s="134"/>
      <c r="Q21" s="134"/>
      <c r="R21" s="134"/>
      <c r="S21" s="123"/>
      <c r="T21" s="123"/>
      <c r="V21" s="123"/>
      <c r="W21" s="123"/>
      <c r="X21" s="123"/>
      <c r="Y21" s="123"/>
      <c r="Z21" s="123"/>
      <c r="AA21" s="123"/>
      <c r="AB21" s="123"/>
      <c r="AC21" s="123"/>
      <c r="AD21" s="123"/>
    </row>
    <row r="22" spans="1:30" s="126" customFormat="1" x14ac:dyDescent="0.2">
      <c r="A22" s="123"/>
      <c r="B22" s="17" t="s">
        <v>149</v>
      </c>
      <c r="C22" s="17" t="s">
        <v>150</v>
      </c>
      <c r="D22" s="17" t="s">
        <v>181</v>
      </c>
      <c r="E22" s="17" t="s">
        <v>182</v>
      </c>
      <c r="F22" s="17" t="s">
        <v>183</v>
      </c>
      <c r="G22" s="17" t="s">
        <v>184</v>
      </c>
      <c r="H22" s="17" t="s">
        <v>185</v>
      </c>
      <c r="I22" s="17" t="s">
        <v>186</v>
      </c>
      <c r="J22" s="17" t="s">
        <v>187</v>
      </c>
      <c r="K22" s="17" t="s">
        <v>188</v>
      </c>
      <c r="L22" s="17" t="s">
        <v>170</v>
      </c>
      <c r="M22" s="17" t="s">
        <v>171</v>
      </c>
      <c r="N22" s="17" t="s">
        <v>172</v>
      </c>
      <c r="O22" s="17" t="s">
        <v>173</v>
      </c>
      <c r="P22" s="17" t="s">
        <v>174</v>
      </c>
      <c r="Q22" s="17" t="s">
        <v>175</v>
      </c>
      <c r="R22" s="17" t="s">
        <v>176</v>
      </c>
      <c r="S22" s="123"/>
      <c r="T22" s="123"/>
      <c r="V22" s="123"/>
      <c r="W22" s="123"/>
      <c r="X22" s="123"/>
      <c r="Y22" s="123"/>
      <c r="Z22" s="123"/>
      <c r="AA22" s="123"/>
      <c r="AB22" s="123"/>
      <c r="AC22" s="123"/>
      <c r="AD22" s="123"/>
    </row>
    <row r="23" spans="1:30" s="126" customFormat="1" x14ac:dyDescent="0.2">
      <c r="A23" s="123"/>
      <c r="B23" s="128" t="s">
        <v>151</v>
      </c>
      <c r="C23" s="129" t="s">
        <v>153</v>
      </c>
      <c r="D23" s="130">
        <f>'Historical Expenditure'!D24*Inflation!C$10</f>
        <v>16826317.734102979</v>
      </c>
      <c r="E23" s="130">
        <f>'Historical Expenditure'!E24*Inflation!D$10</f>
        <v>4447841.203822176</v>
      </c>
      <c r="F23" s="130">
        <f>'Historical Expenditure'!F24*Inflation!E$10</f>
        <v>6003906.3597931471</v>
      </c>
      <c r="G23" s="130">
        <f>'Historical Expenditure'!G24*Inflation!F$10</f>
        <v>11293527.636875587</v>
      </c>
      <c r="H23" s="130">
        <f>'Historical Expenditure'!H24*Inflation!G$10</f>
        <v>9565554.3739376757</v>
      </c>
      <c r="I23" s="130">
        <f>'Historical Expenditure'!I24*Inflation!H$10</f>
        <v>6782322.6865116283</v>
      </c>
      <c r="J23" s="130">
        <f>'Historical Expenditure'!J24*Inflation!I$10</f>
        <v>5793167.3867679555</v>
      </c>
      <c r="K23" s="130">
        <f>'Historical Expenditure'!K24*Inflation!J$10</f>
        <v>5820339.0183378505</v>
      </c>
      <c r="L23" s="130">
        <v>6902622.9802439464</v>
      </c>
      <c r="M23" s="130">
        <v>16442814.159292035</v>
      </c>
      <c r="N23" s="130">
        <v>288443.36283185839</v>
      </c>
      <c r="O23" s="130">
        <v>104816.51327433628</v>
      </c>
      <c r="P23" s="130">
        <v>1991513.7522123894</v>
      </c>
      <c r="Q23" s="130">
        <v>2195192.8141592923</v>
      </c>
      <c r="R23" s="130">
        <v>2778444.8318584077</v>
      </c>
      <c r="S23" s="123"/>
      <c r="T23" s="123"/>
      <c r="V23" s="123"/>
      <c r="W23" s="123"/>
      <c r="X23" s="123"/>
      <c r="Y23" s="123"/>
      <c r="Z23" s="123"/>
      <c r="AA23" s="123"/>
      <c r="AB23" s="123"/>
      <c r="AC23" s="123"/>
      <c r="AD23" s="123"/>
    </row>
    <row r="24" spans="1:30" s="126" customFormat="1" x14ac:dyDescent="0.2">
      <c r="A24" s="123"/>
      <c r="B24" s="131" t="s">
        <v>152</v>
      </c>
      <c r="C24" s="129" t="s">
        <v>154</v>
      </c>
      <c r="D24" s="130">
        <f>'Historical Expenditure'!D25*Inflation!C$10</f>
        <v>16937159.800015066</v>
      </c>
      <c r="E24" s="130">
        <f>'Historical Expenditure'!E25*Inflation!D$10</f>
        <v>15082196.275337724</v>
      </c>
      <c r="F24" s="130">
        <f>'Historical Expenditure'!F25*Inflation!E$10</f>
        <v>23362186.757368643</v>
      </c>
      <c r="G24" s="130">
        <f>'Historical Expenditure'!G25*Inflation!F$10</f>
        <v>21496738.772969246</v>
      </c>
      <c r="H24" s="130">
        <f>'Historical Expenditure'!H25*Inflation!G$10</f>
        <v>13059351.563430956</v>
      </c>
      <c r="I24" s="130">
        <f>'Historical Expenditure'!I25*Inflation!H$10</f>
        <v>7963910.2232558141</v>
      </c>
      <c r="J24" s="130">
        <f>'Historical Expenditure'!J25*Inflation!I$10</f>
        <v>8948560.1779619362</v>
      </c>
      <c r="K24" s="130">
        <f>'Historical Expenditure'!K25*Inflation!J$10</f>
        <v>13563759.88440774</v>
      </c>
      <c r="L24" s="130">
        <v>2616234.8675001469</v>
      </c>
      <c r="M24" s="130">
        <v>1586851.5259044252</v>
      </c>
      <c r="N24" s="130">
        <v>2611810.9427893809</v>
      </c>
      <c r="O24" s="130">
        <v>1582361.973345133</v>
      </c>
      <c r="P24" s="130">
        <v>1198652.1536283186</v>
      </c>
      <c r="Q24" s="130">
        <v>1077029.6240707964</v>
      </c>
      <c r="R24" s="130">
        <v>506417.69840707968</v>
      </c>
      <c r="S24" s="123"/>
      <c r="T24" s="123"/>
      <c r="V24" s="123"/>
      <c r="W24" s="123"/>
      <c r="X24" s="123"/>
      <c r="Y24" s="123"/>
      <c r="Z24" s="123"/>
      <c r="AA24" s="123"/>
      <c r="AB24" s="123"/>
      <c r="AC24" s="123"/>
      <c r="AD24" s="123"/>
    </row>
    <row r="25" spans="1:30" s="126" customFormat="1" x14ac:dyDescent="0.2">
      <c r="B25" s="131"/>
      <c r="C25" s="129" t="s">
        <v>155</v>
      </c>
      <c r="D25" s="130">
        <f>'Historical Expenditure'!D26*Inflation!C$10</f>
        <v>1896489.5896476</v>
      </c>
      <c r="E25" s="130">
        <f>'Historical Expenditure'!E26*Inflation!D$10</f>
        <v>5575060.0894816704</v>
      </c>
      <c r="F25" s="130">
        <f>'Historical Expenditure'!F26*Inflation!E$10</f>
        <v>6728333.1485045599</v>
      </c>
      <c r="G25" s="130">
        <f>'Historical Expenditure'!G26*Inflation!F$10</f>
        <v>4128030.997012509</v>
      </c>
      <c r="H25" s="130">
        <f>'Historical Expenditure'!H26*Inflation!G$10</f>
        <v>2412136.3635771614</v>
      </c>
      <c r="I25" s="130">
        <f>'Historical Expenditure'!I26*Inflation!H$10</f>
        <v>2685754.3804651164</v>
      </c>
      <c r="J25" s="130">
        <f>'Historical Expenditure'!J26*Inflation!I$10</f>
        <v>6711271.1729373839</v>
      </c>
      <c r="K25" s="130">
        <f>'Historical Expenditure'!K26*Inflation!J$10</f>
        <v>6464459.3011899693</v>
      </c>
      <c r="L25" s="130">
        <v>30086700.976251688</v>
      </c>
      <c r="M25" s="130">
        <v>18248792.547900889</v>
      </c>
      <c r="N25" s="130">
        <v>30035825.842077881</v>
      </c>
      <c r="O25" s="130">
        <v>18197162.693469033</v>
      </c>
      <c r="P25" s="130">
        <v>13784499.766725665</v>
      </c>
      <c r="Q25" s="130">
        <v>12385840.676814159</v>
      </c>
      <c r="R25" s="130">
        <v>5823803.5316814166</v>
      </c>
      <c r="S25" s="123"/>
      <c r="T25" s="123"/>
    </row>
    <row r="26" spans="1:30" s="126" customFormat="1" x14ac:dyDescent="0.2">
      <c r="B26" s="131"/>
      <c r="C26" s="129" t="s">
        <v>156</v>
      </c>
      <c r="D26" s="130">
        <f>'Historical Expenditure'!D27*Inflation!C$10</f>
        <v>0</v>
      </c>
      <c r="E26" s="130">
        <f>'Historical Expenditure'!E27*Inflation!D$10</f>
        <v>0</v>
      </c>
      <c r="F26" s="130">
        <f>'Historical Expenditure'!F27*Inflation!E$10</f>
        <v>0</v>
      </c>
      <c r="G26" s="130">
        <f>'Historical Expenditure'!G27*Inflation!F$10</f>
        <v>0</v>
      </c>
      <c r="H26" s="130">
        <f>'Historical Expenditure'!H27*Inflation!G$10</f>
        <v>0</v>
      </c>
      <c r="I26" s="130">
        <f>'Historical Expenditure'!I27*Inflation!H$10</f>
        <v>0</v>
      </c>
      <c r="J26" s="130">
        <f>'Historical Expenditure'!J27*Inflation!I$10</f>
        <v>0</v>
      </c>
      <c r="K26" s="130">
        <f>'Historical Expenditure'!K27*Inflation!J$10</f>
        <v>0</v>
      </c>
      <c r="L26" s="130">
        <v>0</v>
      </c>
      <c r="M26" s="132"/>
      <c r="N26" s="132"/>
      <c r="O26" s="132"/>
      <c r="P26" s="132"/>
      <c r="Q26" s="132"/>
      <c r="R26" s="132"/>
      <c r="S26" s="123"/>
      <c r="T26" s="123"/>
    </row>
    <row r="27" spans="1:30" s="126" customFormat="1" x14ac:dyDescent="0.2">
      <c r="B27" s="131"/>
      <c r="C27" s="129" t="s">
        <v>157</v>
      </c>
      <c r="D27" s="130">
        <f>'Historical Expenditure'!D28*Inflation!C$10</f>
        <v>389431.69623774674</v>
      </c>
      <c r="E27" s="130">
        <f>'Historical Expenditure'!E28*Inflation!D$10</f>
        <v>507430.82312003453</v>
      </c>
      <c r="F27" s="130">
        <f>'Historical Expenditure'!F28*Inflation!E$10</f>
        <v>1031984.8142763718</v>
      </c>
      <c r="G27" s="130">
        <f>'Historical Expenditure'!G28*Inflation!F$10</f>
        <v>1278759.6803558581</v>
      </c>
      <c r="H27" s="130">
        <f>'Historical Expenditure'!H28*Inflation!G$10</f>
        <v>736475.1875372919</v>
      </c>
      <c r="I27" s="130">
        <f>'Historical Expenditure'!I28*Inflation!H$10</f>
        <v>501830.50790697674</v>
      </c>
      <c r="J27" s="130">
        <f>'Historical Expenditure'!J28*Inflation!I$10</f>
        <v>1034094.8508655616</v>
      </c>
      <c r="K27" s="130">
        <f>'Historical Expenditure'!K28*Inflation!J$10</f>
        <v>1147518.8370586678</v>
      </c>
      <c r="L27" s="130">
        <v>861299.70266003557</v>
      </c>
      <c r="M27" s="130">
        <v>668205.27212389384</v>
      </c>
      <c r="N27" s="130">
        <v>2560412.3806488737</v>
      </c>
      <c r="O27" s="130">
        <v>2448062.5311468369</v>
      </c>
      <c r="P27" s="130">
        <v>2582849.8408536077</v>
      </c>
      <c r="Q27" s="130">
        <v>2581594.2848156565</v>
      </c>
      <c r="R27" s="130">
        <v>2630679.508995201</v>
      </c>
      <c r="S27" s="123"/>
      <c r="T27" s="123"/>
    </row>
    <row r="28" spans="1:30" s="126" customFormat="1" x14ac:dyDescent="0.2">
      <c r="B28" s="131"/>
      <c r="C28" s="129" t="s">
        <v>158</v>
      </c>
      <c r="D28" s="130">
        <f>'Historical Expenditure'!D29*Inflation!C$10</f>
        <v>0</v>
      </c>
      <c r="E28" s="130">
        <f>'Historical Expenditure'!E29*Inflation!D$10</f>
        <v>0</v>
      </c>
      <c r="F28" s="130">
        <f>'Historical Expenditure'!F29*Inflation!E$10</f>
        <v>0</v>
      </c>
      <c r="G28" s="130">
        <f>'Historical Expenditure'!G29*Inflation!F$10</f>
        <v>0</v>
      </c>
      <c r="H28" s="130">
        <f>'Historical Expenditure'!H29*Inflation!G$10</f>
        <v>0</v>
      </c>
      <c r="I28" s="130">
        <f>'Historical Expenditure'!I29*Inflation!H$10</f>
        <v>0</v>
      </c>
      <c r="J28" s="130">
        <f>'Historical Expenditure'!J29*Inflation!I$10</f>
        <v>0</v>
      </c>
      <c r="K28" s="130">
        <f>'Historical Expenditure'!K29*Inflation!J$10</f>
        <v>0</v>
      </c>
      <c r="L28" s="130">
        <v>0</v>
      </c>
      <c r="M28" s="132"/>
      <c r="N28" s="132"/>
      <c r="O28" s="132"/>
      <c r="P28" s="132"/>
      <c r="Q28" s="132"/>
      <c r="R28" s="132"/>
      <c r="S28" s="123"/>
      <c r="T28" s="123"/>
    </row>
    <row r="29" spans="1:30" s="126" customFormat="1" x14ac:dyDescent="0.2">
      <c r="B29" s="131"/>
      <c r="C29" s="129" t="s">
        <v>159</v>
      </c>
      <c r="D29" s="130">
        <f>'Historical Expenditure'!D30*Inflation!C$10</f>
        <v>379259.97929970792</v>
      </c>
      <c r="E29" s="130">
        <f>'Historical Expenditure'!E30*Inflation!D$10</f>
        <v>494177.04139585269</v>
      </c>
      <c r="F29" s="130">
        <f>'Historical Expenditure'!F30*Inflation!E$10</f>
        <v>682429.63541910006</v>
      </c>
      <c r="G29" s="130">
        <f>'Historical Expenditure'!G30*Inflation!F$10</f>
        <v>541893.79340458347</v>
      </c>
      <c r="H29" s="130">
        <f>'Historical Expenditure'!H30*Inflation!G$10</f>
        <v>279005.93369972403</v>
      </c>
      <c r="I29" s="130">
        <f>'Historical Expenditure'!I30*Inflation!H$10</f>
        <v>377328.96372093027</v>
      </c>
      <c r="J29" s="130">
        <f>'Historical Expenditure'!J30*Inflation!I$10</f>
        <v>674285.34930018429</v>
      </c>
      <c r="K29" s="130">
        <f>'Historical Expenditure'!K30*Inflation!J$10</f>
        <v>859665.67329363583</v>
      </c>
      <c r="L29" s="130">
        <v>861299.70266003557</v>
      </c>
      <c r="M29" s="130">
        <v>668205.27212389384</v>
      </c>
      <c r="N29" s="130">
        <v>2560412.3806488737</v>
      </c>
      <c r="O29" s="130">
        <v>2448062.5311468369</v>
      </c>
      <c r="P29" s="130">
        <v>2582849.8408536077</v>
      </c>
      <c r="Q29" s="130">
        <v>2581594.2848156565</v>
      </c>
      <c r="R29" s="130">
        <v>2630679.508995201</v>
      </c>
      <c r="S29" s="123"/>
      <c r="T29" s="123"/>
    </row>
    <row r="30" spans="1:30" s="126" customFormat="1" x14ac:dyDescent="0.2">
      <c r="B30" s="131"/>
      <c r="C30" s="129" t="s">
        <v>160</v>
      </c>
      <c r="D30" s="130">
        <f>'Historical Expenditure'!D31*Inflation!C$10</f>
        <v>0</v>
      </c>
      <c r="E30" s="130">
        <f>'Historical Expenditure'!E31*Inflation!D$10</f>
        <v>0</v>
      </c>
      <c r="F30" s="130">
        <f>'Historical Expenditure'!F31*Inflation!E$10</f>
        <v>0</v>
      </c>
      <c r="G30" s="130">
        <f>'Historical Expenditure'!G31*Inflation!F$10</f>
        <v>0</v>
      </c>
      <c r="H30" s="130">
        <f>'Historical Expenditure'!H31*Inflation!G$10</f>
        <v>0</v>
      </c>
      <c r="I30" s="130">
        <f>'Historical Expenditure'!I31*Inflation!H$10</f>
        <v>0</v>
      </c>
      <c r="J30" s="130">
        <f>'Historical Expenditure'!J31*Inflation!I$10</f>
        <v>0</v>
      </c>
      <c r="K30" s="130">
        <f>'Historical Expenditure'!K31*Inflation!J$10</f>
        <v>0</v>
      </c>
      <c r="L30" s="130">
        <f>'Historical Expenditure'!L31*Inflation!K$10</f>
        <v>0</v>
      </c>
      <c r="M30" s="132"/>
      <c r="N30" s="132"/>
      <c r="O30" s="132"/>
      <c r="P30" s="132"/>
      <c r="Q30" s="132"/>
      <c r="R30" s="132"/>
      <c r="S30" s="123"/>
      <c r="T30" s="123"/>
    </row>
    <row r="31" spans="1:30" s="126" customFormat="1" x14ac:dyDescent="0.2">
      <c r="B31" s="133"/>
      <c r="C31" s="129" t="s">
        <v>161</v>
      </c>
      <c r="D31" s="130">
        <f>'Historical Expenditure'!D32*Inflation!C$10</f>
        <v>0</v>
      </c>
      <c r="E31" s="130">
        <f>'Historical Expenditure'!E32*Inflation!D$10</f>
        <v>0</v>
      </c>
      <c r="F31" s="130">
        <f>'Historical Expenditure'!F32*Inflation!E$10</f>
        <v>0</v>
      </c>
      <c r="G31" s="130">
        <f>'Historical Expenditure'!G32*Inflation!F$10</f>
        <v>0</v>
      </c>
      <c r="H31" s="130">
        <f>'Historical Expenditure'!H32*Inflation!G$10</f>
        <v>0</v>
      </c>
      <c r="I31" s="130">
        <f>'Historical Expenditure'!I32*Inflation!H$10</f>
        <v>0</v>
      </c>
      <c r="J31" s="130">
        <f>'Historical Expenditure'!J32*Inflation!I$10</f>
        <v>0</v>
      </c>
      <c r="K31" s="130">
        <f>'Historical Expenditure'!K32*Inflation!J$10</f>
        <v>0</v>
      </c>
      <c r="L31" s="130">
        <f>'Historical Expenditure'!L32*Inflation!K$10</f>
        <v>0</v>
      </c>
      <c r="M31" s="132"/>
      <c r="N31" s="132"/>
      <c r="O31" s="132"/>
      <c r="P31" s="132"/>
      <c r="Q31" s="132"/>
      <c r="R31" s="132"/>
      <c r="S31" s="123"/>
      <c r="T31" s="123"/>
    </row>
    <row r="32" spans="1:30" s="126" customFormat="1" x14ac:dyDescent="0.2">
      <c r="B32" s="97"/>
      <c r="C32" s="45" t="s">
        <v>143</v>
      </c>
      <c r="D32" s="46">
        <f t="shared" ref="D32:F32" si="1">SUM(D23:D31)</f>
        <v>36428658.7993031</v>
      </c>
      <c r="E32" s="46">
        <f t="shared" si="1"/>
        <v>26106705.433157459</v>
      </c>
      <c r="F32" s="46">
        <f t="shared" si="1"/>
        <v>37808840.715361826</v>
      </c>
      <c r="G32" s="46">
        <f t="shared" ref="G32:I32" si="2">SUM(G23:G31)</f>
        <v>38738950.88061779</v>
      </c>
      <c r="H32" s="46">
        <f t="shared" si="2"/>
        <v>26052523.422182806</v>
      </c>
      <c r="I32" s="46">
        <f t="shared" si="2"/>
        <v>18311146.761860464</v>
      </c>
      <c r="J32" s="46">
        <f>SUM(J23:J31)</f>
        <v>23161378.937833022</v>
      </c>
      <c r="K32" s="46">
        <f>SUM(K23:K31)</f>
        <v>27855742.714287862</v>
      </c>
      <c r="L32" s="46">
        <f t="shared" ref="L32:R32" si="3">SUM(L23:L31)</f>
        <v>41328158.229315862</v>
      </c>
      <c r="M32" s="46">
        <f t="shared" si="3"/>
        <v>37614868.777345136</v>
      </c>
      <c r="N32" s="46">
        <f t="shared" si="3"/>
        <v>38056904.908996873</v>
      </c>
      <c r="O32" s="46">
        <f t="shared" si="3"/>
        <v>24780466.242382172</v>
      </c>
      <c r="P32" s="46">
        <f t="shared" si="3"/>
        <v>22140365.354273591</v>
      </c>
      <c r="Q32" s="46">
        <f t="shared" si="3"/>
        <v>20821251.684675563</v>
      </c>
      <c r="R32" s="46">
        <f t="shared" si="3"/>
        <v>14370025.079937307</v>
      </c>
      <c r="S32" s="123"/>
      <c r="T32" s="123"/>
    </row>
    <row r="33" spans="1:22" s="126" customFormat="1" x14ac:dyDescent="0.2">
      <c r="C33" s="126" t="s">
        <v>216</v>
      </c>
      <c r="D33" s="96">
        <f t="shared" ref="D33:L33" si="4">D32-D12</f>
        <v>0</v>
      </c>
      <c r="E33" s="96">
        <f t="shared" si="4"/>
        <v>0</v>
      </c>
      <c r="F33" s="96">
        <f t="shared" si="4"/>
        <v>0</v>
      </c>
      <c r="G33" s="96">
        <f t="shared" si="4"/>
        <v>0</v>
      </c>
      <c r="H33" s="96">
        <f t="shared" si="4"/>
        <v>0</v>
      </c>
      <c r="I33" s="96">
        <f t="shared" si="4"/>
        <v>0</v>
      </c>
      <c r="J33" s="96">
        <f t="shared" si="4"/>
        <v>0</v>
      </c>
      <c r="K33" s="96">
        <f t="shared" si="4"/>
        <v>0</v>
      </c>
      <c r="L33" s="96">
        <f t="shared" si="4"/>
        <v>0</v>
      </c>
      <c r="M33" s="96">
        <f t="shared" ref="M33:R33" si="5">M32-M12</f>
        <v>0</v>
      </c>
      <c r="N33" s="96">
        <f t="shared" si="5"/>
        <v>0</v>
      </c>
      <c r="O33" s="96">
        <f t="shared" si="5"/>
        <v>0</v>
      </c>
      <c r="P33" s="96">
        <f t="shared" si="5"/>
        <v>0</v>
      </c>
      <c r="Q33" s="96">
        <f t="shared" si="5"/>
        <v>0</v>
      </c>
      <c r="R33" s="96">
        <f t="shared" si="5"/>
        <v>0</v>
      </c>
      <c r="S33" s="123"/>
    </row>
    <row r="34" spans="1:22" s="126" customFormat="1" x14ac:dyDescent="0.2">
      <c r="S34" s="123"/>
    </row>
    <row r="35" spans="1:22" s="1" customFormat="1" x14ac:dyDescent="0.2">
      <c r="S35" s="25"/>
    </row>
    <row r="36" spans="1:22" s="1" customFormat="1" x14ac:dyDescent="0.2">
      <c r="S36" s="25"/>
    </row>
    <row r="37" spans="1:22" s="1" customFormat="1" x14ac:dyDescent="0.2">
      <c r="S37" s="25"/>
    </row>
    <row r="38" spans="1:22" s="1" customFormat="1" x14ac:dyDescent="0.2">
      <c r="S38" s="25"/>
    </row>
    <row r="39" spans="1:22" s="1" customFormat="1" x14ac:dyDescent="0.2"/>
    <row r="40" spans="1:22" s="1" customFormat="1" ht="15.75" x14ac:dyDescent="0.25">
      <c r="A40" s="26"/>
      <c r="B40" s="26" t="s">
        <v>166</v>
      </c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</row>
    <row r="41" spans="1:22" s="1" customFormat="1" hidden="1" x14ac:dyDescent="0.2"/>
    <row r="42" spans="1:22" s="1" customFormat="1" hidden="1" x14ac:dyDescent="0.2"/>
    <row r="43" spans="1:22" s="1" customFormat="1" hidden="1" x14ac:dyDescent="0.2"/>
    <row r="44" spans="1:22" s="1" customFormat="1" hidden="1" x14ac:dyDescent="0.2"/>
    <row r="45" spans="1:22" s="1" customFormat="1" hidden="1" x14ac:dyDescent="0.2"/>
    <row r="46" spans="1:22" s="1" customFormat="1" hidden="1" x14ac:dyDescent="0.2"/>
    <row r="47" spans="1:22" s="1" customFormat="1" hidden="1" x14ac:dyDescent="0.2"/>
    <row r="48" spans="1:22" s="1" customFormat="1" hidden="1" x14ac:dyDescent="0.2"/>
    <row r="49" s="1" customFormat="1" hidden="1" x14ac:dyDescent="0.2"/>
    <row r="50" s="1" customFormat="1" hidden="1" x14ac:dyDescent="0.2"/>
    <row r="51" s="1" customFormat="1" hidden="1" x14ac:dyDescent="0.2"/>
    <row r="52" s="1" customFormat="1" hidden="1" x14ac:dyDescent="0.2"/>
    <row r="53" s="1" customFormat="1" hidden="1" x14ac:dyDescent="0.2"/>
    <row r="54" s="1" customFormat="1" hidden="1" x14ac:dyDescent="0.2"/>
    <row r="55" s="1" customFormat="1" hidden="1" x14ac:dyDescent="0.2"/>
    <row r="56" s="1" customFormat="1" hidden="1" x14ac:dyDescent="0.2"/>
    <row r="57" s="1" customFormat="1" hidden="1" x14ac:dyDescent="0.2"/>
    <row r="58" s="1" customFormat="1" hidden="1" x14ac:dyDescent="0.2"/>
    <row r="59" s="1" customFormat="1" hidden="1" x14ac:dyDescent="0.2"/>
    <row r="60" s="1" customFormat="1" hidden="1" x14ac:dyDescent="0.2"/>
    <row r="61" s="1" customFormat="1" hidden="1" x14ac:dyDescent="0.2"/>
    <row r="62" s="1" customFormat="1" hidden="1" x14ac:dyDescent="0.2"/>
    <row r="63" s="1" customFormat="1" hidden="1" x14ac:dyDescent="0.2"/>
    <row r="64" s="1" customFormat="1" hidden="1" x14ac:dyDescent="0.2"/>
    <row r="65" s="1" customFormat="1" hidden="1" x14ac:dyDescent="0.2"/>
    <row r="66" s="1" customFormat="1" hidden="1" x14ac:dyDescent="0.2"/>
    <row r="67" s="1" customFormat="1" hidden="1" x14ac:dyDescent="0.2"/>
    <row r="68" s="1" customFormat="1" hidden="1" x14ac:dyDescent="0.2"/>
    <row r="69" s="1" customFormat="1" hidden="1" x14ac:dyDescent="0.2"/>
    <row r="70" hidden="1" x14ac:dyDescent="0.2"/>
    <row r="71" hidden="1" x14ac:dyDescent="0.2"/>
    <row r="72" hidden="1" x14ac:dyDescent="0.2"/>
    <row r="73" hidden="1" x14ac:dyDescent="0.2"/>
    <row r="74" hidden="1" x14ac:dyDescent="0.2"/>
    <row r="75" hidden="1" x14ac:dyDescent="0.2"/>
    <row r="76" hidden="1" x14ac:dyDescent="0.2"/>
    <row r="77" hidden="1" x14ac:dyDescent="0.2"/>
    <row r="78" hidden="1" x14ac:dyDescent="0.2"/>
    <row r="79" hidden="1" x14ac:dyDescent="0.2"/>
    <row r="80" hidden="1" x14ac:dyDescent="0.2"/>
    <row r="81" hidden="1" x14ac:dyDescent="0.2"/>
    <row r="82" hidden="1" x14ac:dyDescent="0.2"/>
    <row r="83" hidden="1" x14ac:dyDescent="0.2"/>
    <row r="84" hidden="1" x14ac:dyDescent="0.2"/>
    <row r="85" hidden="1" x14ac:dyDescent="0.2"/>
    <row r="86" hidden="1" x14ac:dyDescent="0.2"/>
    <row r="87" hidden="1" x14ac:dyDescent="0.2"/>
    <row r="88" hidden="1" x14ac:dyDescent="0.2"/>
    <row r="89" hidden="1" x14ac:dyDescent="0.2"/>
    <row r="90" hidden="1" x14ac:dyDescent="0.2"/>
    <row r="91" hidden="1" x14ac:dyDescent="0.2"/>
    <row r="92" hidden="1" x14ac:dyDescent="0.2"/>
    <row r="93" hidden="1" x14ac:dyDescent="0.2"/>
    <row r="94" hidden="1" x14ac:dyDescent="0.2"/>
    <row r="95" hidden="1" x14ac:dyDescent="0.2"/>
    <row r="96" hidden="1" x14ac:dyDescent="0.2"/>
    <row r="97" hidden="1" x14ac:dyDescent="0.2"/>
    <row r="98" hidden="1" x14ac:dyDescent="0.2"/>
    <row r="99" hidden="1" x14ac:dyDescent="0.2"/>
    <row r="100" hidden="1" x14ac:dyDescent="0.2"/>
    <row r="101" hidden="1" x14ac:dyDescent="0.2"/>
    <row r="102" hidden="1" x14ac:dyDescent="0.2"/>
    <row r="103" hidden="1" x14ac:dyDescent="0.2"/>
    <row r="104" hidden="1" x14ac:dyDescent="0.2"/>
    <row r="105" hidden="1" x14ac:dyDescent="0.2"/>
    <row r="106" hidden="1" x14ac:dyDescent="0.2"/>
    <row r="107" hidden="1" x14ac:dyDescent="0.2"/>
    <row r="108" hidden="1" x14ac:dyDescent="0.2"/>
    <row r="109" hidden="1" x14ac:dyDescent="0.2"/>
    <row r="110" hidden="1" x14ac:dyDescent="0.2"/>
    <row r="111" hidden="1" x14ac:dyDescent="0.2"/>
    <row r="112" hidden="1" x14ac:dyDescent="0.2"/>
    <row r="113" hidden="1" x14ac:dyDescent="0.2"/>
    <row r="114" hidden="1" x14ac:dyDescent="0.2"/>
    <row r="115" hidden="1" x14ac:dyDescent="0.2"/>
    <row r="116" hidden="1" x14ac:dyDescent="0.2"/>
    <row r="117" hidden="1" x14ac:dyDescent="0.2"/>
    <row r="118" hidden="1" x14ac:dyDescent="0.2"/>
    <row r="119" hidden="1" x14ac:dyDescent="0.2"/>
    <row r="120" hidden="1" x14ac:dyDescent="0.2"/>
    <row r="121" hidden="1" x14ac:dyDescent="0.2"/>
    <row r="122" hidden="1" x14ac:dyDescent="0.2"/>
    <row r="123" hidden="1" x14ac:dyDescent="0.2"/>
    <row r="124" hidden="1" x14ac:dyDescent="0.2"/>
    <row r="125" hidden="1" x14ac:dyDescent="0.2"/>
    <row r="126" hidden="1" x14ac:dyDescent="0.2"/>
    <row r="127" hidden="1" x14ac:dyDescent="0.2"/>
    <row r="128" hidden="1" x14ac:dyDescent="0.2"/>
    <row r="129" hidden="1" x14ac:dyDescent="0.2"/>
    <row r="130" hidden="1" x14ac:dyDescent="0.2"/>
  </sheetData>
  <sortState xmlns:xlrd2="http://schemas.microsoft.com/office/spreadsheetml/2017/richdata2" ref="B8:M15">
    <sortCondition ref="B8"/>
  </sortState>
  <mergeCells count="1">
    <mergeCell ref="D6:R6"/>
  </mergeCells>
  <conditionalFormatting sqref="R2">
    <cfRule type="expression" dxfId="1" priority="2">
      <formula>R2="Check!"</formula>
    </cfRule>
  </conditionalFormatting>
  <hyperlinks>
    <hyperlink ref="R1" location="Menu!A1" display="Menu" xr:uid="{00000000-0004-0000-0600-000000000000}"/>
  </hyperlink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1"/>
  </sheetPr>
  <dimension ref="A1:R101"/>
  <sheetViews>
    <sheetView zoomScale="85" zoomScaleNormal="85" workbookViewId="0">
      <pane ySplit="7" topLeftCell="A8" activePane="bottomLeft" state="frozen"/>
      <selection pane="bottomLeft" activeCell="A8" sqref="A8"/>
    </sheetView>
  </sheetViews>
  <sheetFormatPr defaultColWidth="0" defaultRowHeight="12.75" customHeight="1" zeroHeight="1" x14ac:dyDescent="0.2"/>
  <cols>
    <col min="1" max="1" width="3.625" style="83" customWidth="1"/>
    <col min="2" max="2" width="7.625" style="83" customWidth="1"/>
    <col min="3" max="3" width="34" style="83" bestFit="1" customWidth="1"/>
    <col min="4" max="5" width="2.625" style="83" customWidth="1"/>
    <col min="6" max="12" width="9.625" style="83" customWidth="1"/>
    <col min="13" max="13" width="3.625" style="83" customWidth="1"/>
    <col min="14" max="15" width="9" style="83" hidden="1" customWidth="1"/>
    <col min="16" max="18" width="0" style="83" hidden="1" customWidth="1"/>
    <col min="19" max="16384" width="9" style="83" hidden="1"/>
  </cols>
  <sheetData>
    <row r="1" spans="1:15" ht="18" x14ac:dyDescent="0.25">
      <c r="A1" s="24" t="str">
        <f>Menu!A1</f>
        <v>CitiPower - Augmentation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7" t="s">
        <v>39</v>
      </c>
      <c r="M1" s="24"/>
      <c r="N1" s="24"/>
      <c r="O1" s="24"/>
    </row>
    <row r="2" spans="1:15" ht="15.75" x14ac:dyDescent="0.25">
      <c r="A2" s="26" t="str">
        <f ca="1">RIGHT(CELL("filename", $A$1), LEN(CELL("filename", $A$1)) - SEARCH("]", CELL("filename", $A$1)))</f>
        <v>Direct Capex</v>
      </c>
      <c r="B2" s="26"/>
      <c r="C2" s="26"/>
      <c r="D2" s="26"/>
      <c r="E2" s="26"/>
      <c r="F2" s="26"/>
      <c r="G2" s="26"/>
      <c r="H2" s="26"/>
      <c r="I2" s="26"/>
      <c r="J2" s="26"/>
      <c r="K2" s="30" t="s">
        <v>40</v>
      </c>
      <c r="L2" s="31" t="str">
        <f>IF(SUM(F78:L78,F62:L64)=(SUM('Forecast Expenditure'!L12:R12))/1000,"OK","Check!")</f>
        <v>OK</v>
      </c>
      <c r="M2" s="26"/>
      <c r="N2" s="26"/>
      <c r="O2" s="26"/>
    </row>
    <row r="3" spans="1:15" x14ac:dyDescent="0.2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</row>
    <row r="4" spans="1:15" x14ac:dyDescent="0.2">
      <c r="A4" s="25"/>
      <c r="B4" s="39" t="s">
        <v>54</v>
      </c>
      <c r="C4" s="1"/>
      <c r="D4" s="1"/>
      <c r="E4" s="1"/>
      <c r="F4" s="1"/>
      <c r="G4" s="1"/>
      <c r="H4" s="1"/>
      <c r="I4" s="1"/>
      <c r="J4" s="1"/>
      <c r="K4" s="1"/>
      <c r="L4" s="1"/>
      <c r="M4" s="25"/>
      <c r="N4" s="25"/>
      <c r="O4" s="25"/>
    </row>
    <row r="5" spans="1:15" x14ac:dyDescent="0.2">
      <c r="A5" s="25"/>
      <c r="B5" s="1"/>
      <c r="C5" s="1"/>
      <c r="D5" s="1"/>
      <c r="E5" s="1"/>
      <c r="F5" s="17" t="s">
        <v>170</v>
      </c>
      <c r="G5" s="17" t="s">
        <v>171</v>
      </c>
      <c r="H5" s="17" t="s">
        <v>172</v>
      </c>
      <c r="I5" s="17" t="s">
        <v>173</v>
      </c>
      <c r="J5" s="17" t="s">
        <v>174</v>
      </c>
      <c r="K5" s="17" t="s">
        <v>175</v>
      </c>
      <c r="L5" s="17" t="s">
        <v>176</v>
      </c>
      <c r="M5" s="25"/>
      <c r="N5" s="25"/>
      <c r="O5" s="25"/>
    </row>
    <row r="6" spans="1:15" x14ac:dyDescent="0.2">
      <c r="A6" s="25"/>
      <c r="B6" s="162" t="s">
        <v>46</v>
      </c>
      <c r="C6" s="162" t="s">
        <v>48</v>
      </c>
      <c r="D6" s="1"/>
      <c r="E6" s="1"/>
      <c r="F6" s="17" t="s">
        <v>180</v>
      </c>
      <c r="G6" s="17" t="s">
        <v>180</v>
      </c>
      <c r="H6" s="17" t="s">
        <v>180</v>
      </c>
      <c r="I6" s="17" t="s">
        <v>180</v>
      </c>
      <c r="J6" s="17" t="s">
        <v>180</v>
      </c>
      <c r="K6" s="17" t="s">
        <v>180</v>
      </c>
      <c r="L6" s="17" t="s">
        <v>180</v>
      </c>
      <c r="M6" s="1"/>
      <c r="N6" s="1"/>
      <c r="O6" s="1"/>
    </row>
    <row r="7" spans="1:15" x14ac:dyDescent="0.2">
      <c r="A7" s="25"/>
      <c r="B7" s="163"/>
      <c r="C7" s="163"/>
      <c r="D7" s="1"/>
      <c r="E7" s="1"/>
      <c r="F7" s="17" t="s">
        <v>55</v>
      </c>
      <c r="G7" s="17" t="s">
        <v>55</v>
      </c>
      <c r="H7" s="17" t="s">
        <v>55</v>
      </c>
      <c r="I7" s="17" t="s">
        <v>55</v>
      </c>
      <c r="J7" s="17" t="s">
        <v>55</v>
      </c>
      <c r="K7" s="17" t="s">
        <v>55</v>
      </c>
      <c r="L7" s="17" t="s">
        <v>55</v>
      </c>
      <c r="M7" s="1"/>
      <c r="N7" s="1"/>
      <c r="O7" s="1"/>
    </row>
    <row r="8" spans="1:15" x14ac:dyDescent="0.2">
      <c r="A8" s="25"/>
      <c r="B8" s="50">
        <v>102</v>
      </c>
      <c r="C8" s="51" t="s">
        <v>56</v>
      </c>
      <c r="D8" s="1"/>
      <c r="E8" s="1"/>
      <c r="F8" s="54">
        <f>SUMIF('Forecast Expenditure'!$B$8:$B$11,'Direct Capex'!$B8,'Forecast Expenditure'!L$8:L$11)/1000</f>
        <v>0</v>
      </c>
      <c r="G8" s="54">
        <f>SUMIF('Forecast Expenditure'!$B$8:$B$11,'Direct Capex'!$B8,'Forecast Expenditure'!M$8:M$11)/1000</f>
        <v>0</v>
      </c>
      <c r="H8" s="54">
        <f>SUMIF('Forecast Expenditure'!$B$8:$B$11,'Direct Capex'!$B8,'Forecast Expenditure'!N$8:N$11)/1000</f>
        <v>0</v>
      </c>
      <c r="I8" s="54">
        <f>SUMIF('Forecast Expenditure'!$B$8:$B$11,'Direct Capex'!$B8,'Forecast Expenditure'!O$8:O$11)/1000</f>
        <v>0</v>
      </c>
      <c r="J8" s="54">
        <f>SUMIF('Forecast Expenditure'!$B$8:$B$11,'Direct Capex'!$B8,'Forecast Expenditure'!P$8:P$11)/1000</f>
        <v>0</v>
      </c>
      <c r="K8" s="54">
        <f>SUMIF('Forecast Expenditure'!$B$8:$B$11,'Direct Capex'!$B8,'Forecast Expenditure'!Q$8:Q$11)/1000</f>
        <v>0</v>
      </c>
      <c r="L8" s="54">
        <f>SUMIF('Forecast Expenditure'!$B$8:$B$11,'Direct Capex'!$B8,'Forecast Expenditure'!R$8:R$11)/1000</f>
        <v>0</v>
      </c>
      <c r="M8" s="1"/>
      <c r="N8" s="1"/>
      <c r="O8" s="1"/>
    </row>
    <row r="9" spans="1:15" x14ac:dyDescent="0.2">
      <c r="A9" s="25"/>
      <c r="B9" s="52">
        <v>103</v>
      </c>
      <c r="C9" s="53" t="s">
        <v>57</v>
      </c>
      <c r="D9" s="1"/>
      <c r="E9" s="1"/>
      <c r="F9" s="54">
        <f>SUMIF('Forecast Expenditure'!$B$8:$B$11,'Direct Capex'!$B9,'Forecast Expenditure'!L$8:L$11)/1000</f>
        <v>0</v>
      </c>
      <c r="G9" s="54">
        <f>SUMIF('Forecast Expenditure'!$B$8:$B$11,'Direct Capex'!$B9,'Forecast Expenditure'!M$8:M$11)/1000</f>
        <v>0</v>
      </c>
      <c r="H9" s="54">
        <f>SUMIF('Forecast Expenditure'!$B$8:$B$11,'Direct Capex'!$B9,'Forecast Expenditure'!N$8:N$11)/1000</f>
        <v>0</v>
      </c>
      <c r="I9" s="54">
        <f>SUMIF('Forecast Expenditure'!$B$8:$B$11,'Direct Capex'!$B9,'Forecast Expenditure'!O$8:O$11)/1000</f>
        <v>0</v>
      </c>
      <c r="J9" s="54">
        <f>SUMIF('Forecast Expenditure'!$B$8:$B$11,'Direct Capex'!$B9,'Forecast Expenditure'!P$8:P$11)/1000</f>
        <v>0</v>
      </c>
      <c r="K9" s="54">
        <f>SUMIF('Forecast Expenditure'!$B$8:$B$11,'Direct Capex'!$B9,'Forecast Expenditure'!Q$8:Q$11)/1000</f>
        <v>0</v>
      </c>
      <c r="L9" s="54">
        <f>SUMIF('Forecast Expenditure'!$B$8:$B$11,'Direct Capex'!$B9,'Forecast Expenditure'!R$8:R$11)/1000</f>
        <v>0</v>
      </c>
      <c r="M9" s="1"/>
      <c r="N9" s="1"/>
      <c r="O9" s="1"/>
    </row>
    <row r="10" spans="1:15" x14ac:dyDescent="0.2">
      <c r="A10" s="25"/>
      <c r="B10" s="52">
        <v>104</v>
      </c>
      <c r="C10" s="53" t="s">
        <v>58</v>
      </c>
      <c r="D10" s="1"/>
      <c r="E10" s="1"/>
      <c r="F10" s="54">
        <f>SUMIF('Forecast Expenditure'!$B$8:$B$11,'Direct Capex'!$B10,'Forecast Expenditure'!L$8:L$11)/1000</f>
        <v>0</v>
      </c>
      <c r="G10" s="54">
        <f>SUMIF('Forecast Expenditure'!$B$8:$B$11,'Direct Capex'!$B10,'Forecast Expenditure'!M$8:M$11)/1000</f>
        <v>0</v>
      </c>
      <c r="H10" s="54">
        <f>SUMIF('Forecast Expenditure'!$B$8:$B$11,'Direct Capex'!$B10,'Forecast Expenditure'!N$8:N$11)/1000</f>
        <v>0</v>
      </c>
      <c r="I10" s="54">
        <f>SUMIF('Forecast Expenditure'!$B$8:$B$11,'Direct Capex'!$B10,'Forecast Expenditure'!O$8:O$11)/1000</f>
        <v>0</v>
      </c>
      <c r="J10" s="54">
        <f>SUMIF('Forecast Expenditure'!$B$8:$B$11,'Direct Capex'!$B10,'Forecast Expenditure'!P$8:P$11)/1000</f>
        <v>0</v>
      </c>
      <c r="K10" s="54">
        <f>SUMIF('Forecast Expenditure'!$B$8:$B$11,'Direct Capex'!$B10,'Forecast Expenditure'!Q$8:Q$11)/1000</f>
        <v>0</v>
      </c>
      <c r="L10" s="54">
        <f>SUMIF('Forecast Expenditure'!$B$8:$B$11,'Direct Capex'!$B10,'Forecast Expenditure'!R$8:R$11)/1000</f>
        <v>0</v>
      </c>
      <c r="M10" s="1"/>
      <c r="N10" s="1"/>
      <c r="O10" s="1"/>
    </row>
    <row r="11" spans="1:15" x14ac:dyDescent="0.2">
      <c r="A11" s="25"/>
      <c r="B11" s="52">
        <v>105</v>
      </c>
      <c r="C11" s="53" t="s">
        <v>59</v>
      </c>
      <c r="D11" s="1"/>
      <c r="E11" s="1"/>
      <c r="F11" s="54">
        <f>SUMIF('Forecast Expenditure'!$B$8:$B$11,'Direct Capex'!$B11,'Forecast Expenditure'!L$8:L$11)/1000</f>
        <v>0</v>
      </c>
      <c r="G11" s="54">
        <f>SUMIF('Forecast Expenditure'!$B$8:$B$11,'Direct Capex'!$B11,'Forecast Expenditure'!M$8:M$11)/1000</f>
        <v>0</v>
      </c>
      <c r="H11" s="54">
        <f>SUMIF('Forecast Expenditure'!$B$8:$B$11,'Direct Capex'!$B11,'Forecast Expenditure'!N$8:N$11)/1000</f>
        <v>0</v>
      </c>
      <c r="I11" s="54">
        <f>SUMIF('Forecast Expenditure'!$B$8:$B$11,'Direct Capex'!$B11,'Forecast Expenditure'!O$8:O$11)/1000</f>
        <v>0</v>
      </c>
      <c r="J11" s="54">
        <f>SUMIF('Forecast Expenditure'!$B$8:$B$11,'Direct Capex'!$B11,'Forecast Expenditure'!P$8:P$11)/1000</f>
        <v>0</v>
      </c>
      <c r="K11" s="54">
        <f>SUMIF('Forecast Expenditure'!$B$8:$B$11,'Direct Capex'!$B11,'Forecast Expenditure'!Q$8:Q$11)/1000</f>
        <v>0</v>
      </c>
      <c r="L11" s="54">
        <f>SUMIF('Forecast Expenditure'!$B$8:$B$11,'Direct Capex'!$B11,'Forecast Expenditure'!R$8:R$11)/1000</f>
        <v>0</v>
      </c>
      <c r="M11" s="1"/>
      <c r="N11" s="1"/>
      <c r="O11" s="1"/>
    </row>
    <row r="12" spans="1:15" x14ac:dyDescent="0.2">
      <c r="A12" s="25"/>
      <c r="B12" s="52">
        <v>106</v>
      </c>
      <c r="C12" s="53" t="s">
        <v>60</v>
      </c>
      <c r="D12" s="1"/>
      <c r="E12" s="1"/>
      <c r="F12" s="54">
        <f>SUMIF('Forecast Expenditure'!$B$8:$B$11,'Direct Capex'!$B12,'Forecast Expenditure'!L$8:L$11)/1000</f>
        <v>0</v>
      </c>
      <c r="G12" s="54">
        <f>SUMIF('Forecast Expenditure'!$B$8:$B$11,'Direct Capex'!$B12,'Forecast Expenditure'!M$8:M$11)/1000</f>
        <v>0</v>
      </c>
      <c r="H12" s="54">
        <f>SUMIF('Forecast Expenditure'!$B$8:$B$11,'Direct Capex'!$B12,'Forecast Expenditure'!N$8:N$11)/1000</f>
        <v>0</v>
      </c>
      <c r="I12" s="54">
        <f>SUMIF('Forecast Expenditure'!$B$8:$B$11,'Direct Capex'!$B12,'Forecast Expenditure'!O$8:O$11)/1000</f>
        <v>0</v>
      </c>
      <c r="J12" s="54">
        <f>SUMIF('Forecast Expenditure'!$B$8:$B$11,'Direct Capex'!$B12,'Forecast Expenditure'!P$8:P$11)/1000</f>
        <v>0</v>
      </c>
      <c r="K12" s="54">
        <f>SUMIF('Forecast Expenditure'!$B$8:$B$11,'Direct Capex'!$B12,'Forecast Expenditure'!Q$8:Q$11)/1000</f>
        <v>0</v>
      </c>
      <c r="L12" s="54">
        <f>SUMIF('Forecast Expenditure'!$B$8:$B$11,'Direct Capex'!$B12,'Forecast Expenditure'!R$8:R$11)/1000</f>
        <v>0</v>
      </c>
      <c r="M12" s="1"/>
      <c r="N12" s="1"/>
      <c r="O12" s="1"/>
    </row>
    <row r="13" spans="1:15" x14ac:dyDescent="0.2">
      <c r="A13" s="25"/>
      <c r="B13" s="52">
        <v>107</v>
      </c>
      <c r="C13" s="53" t="s">
        <v>61</v>
      </c>
      <c r="D13" s="1"/>
      <c r="E13" s="1"/>
      <c r="F13" s="54">
        <f>SUMIF('Forecast Expenditure'!$B$8:$B$11,'Direct Capex'!$B13,'Forecast Expenditure'!L$8:L$11)/1000</f>
        <v>0</v>
      </c>
      <c r="G13" s="54">
        <f>SUMIF('Forecast Expenditure'!$B$8:$B$11,'Direct Capex'!$B13,'Forecast Expenditure'!M$8:M$11)/1000</f>
        <v>0</v>
      </c>
      <c r="H13" s="54">
        <f>SUMIF('Forecast Expenditure'!$B$8:$B$11,'Direct Capex'!$B13,'Forecast Expenditure'!N$8:N$11)/1000</f>
        <v>0</v>
      </c>
      <c r="I13" s="54">
        <f>SUMIF('Forecast Expenditure'!$B$8:$B$11,'Direct Capex'!$B13,'Forecast Expenditure'!O$8:O$11)/1000</f>
        <v>0</v>
      </c>
      <c r="J13" s="54">
        <f>SUMIF('Forecast Expenditure'!$B$8:$B$11,'Direct Capex'!$B13,'Forecast Expenditure'!P$8:P$11)/1000</f>
        <v>0</v>
      </c>
      <c r="K13" s="54">
        <f>SUMIF('Forecast Expenditure'!$B$8:$B$11,'Direct Capex'!$B13,'Forecast Expenditure'!Q$8:Q$11)/1000</f>
        <v>0</v>
      </c>
      <c r="L13" s="54">
        <f>SUMIF('Forecast Expenditure'!$B$8:$B$11,'Direct Capex'!$B13,'Forecast Expenditure'!R$8:R$11)/1000</f>
        <v>0</v>
      </c>
      <c r="M13" s="1"/>
      <c r="N13" s="1"/>
      <c r="O13" s="1"/>
    </row>
    <row r="14" spans="1:15" x14ac:dyDescent="0.2">
      <c r="A14" s="25"/>
      <c r="B14" s="52">
        <v>108</v>
      </c>
      <c r="C14" s="53" t="s">
        <v>62</v>
      </c>
      <c r="D14" s="1"/>
      <c r="E14" s="1"/>
      <c r="F14" s="54">
        <f>SUMIF('Forecast Expenditure'!$B$8:$B$11,'Direct Capex'!$B14,'Forecast Expenditure'!L$8:L$11)/1000</f>
        <v>0</v>
      </c>
      <c r="G14" s="54">
        <f>SUMIF('Forecast Expenditure'!$B$8:$B$11,'Direct Capex'!$B14,'Forecast Expenditure'!M$8:M$11)/1000</f>
        <v>0</v>
      </c>
      <c r="H14" s="54">
        <f>SUMIF('Forecast Expenditure'!$B$8:$B$11,'Direct Capex'!$B14,'Forecast Expenditure'!N$8:N$11)/1000</f>
        <v>0</v>
      </c>
      <c r="I14" s="54">
        <f>SUMIF('Forecast Expenditure'!$B$8:$B$11,'Direct Capex'!$B14,'Forecast Expenditure'!O$8:O$11)/1000</f>
        <v>0</v>
      </c>
      <c r="J14" s="54">
        <f>SUMIF('Forecast Expenditure'!$B$8:$B$11,'Direct Capex'!$B14,'Forecast Expenditure'!P$8:P$11)/1000</f>
        <v>0</v>
      </c>
      <c r="K14" s="54">
        <f>SUMIF('Forecast Expenditure'!$B$8:$B$11,'Direct Capex'!$B14,'Forecast Expenditure'!Q$8:Q$11)/1000</f>
        <v>0</v>
      </c>
      <c r="L14" s="54">
        <f>SUMIF('Forecast Expenditure'!$B$8:$B$11,'Direct Capex'!$B14,'Forecast Expenditure'!R$8:R$11)/1000</f>
        <v>0</v>
      </c>
      <c r="M14" s="1"/>
      <c r="N14" s="1"/>
      <c r="O14" s="1"/>
    </row>
    <row r="15" spans="1:15" x14ac:dyDescent="0.2">
      <c r="A15" s="25"/>
      <c r="B15" s="52">
        <v>109</v>
      </c>
      <c r="C15" s="53" t="s">
        <v>63</v>
      </c>
      <c r="D15" s="1"/>
      <c r="E15" s="1"/>
      <c r="F15" s="54">
        <f>SUMIF('Forecast Expenditure'!$B$8:$B$11,'Direct Capex'!$B15,'Forecast Expenditure'!L$8:L$11)/1000</f>
        <v>0</v>
      </c>
      <c r="G15" s="54">
        <f>SUMIF('Forecast Expenditure'!$B$8:$B$11,'Direct Capex'!$B15,'Forecast Expenditure'!M$8:M$11)/1000</f>
        <v>0</v>
      </c>
      <c r="H15" s="54">
        <f>SUMIF('Forecast Expenditure'!$B$8:$B$11,'Direct Capex'!$B15,'Forecast Expenditure'!N$8:N$11)/1000</f>
        <v>0</v>
      </c>
      <c r="I15" s="54">
        <f>SUMIF('Forecast Expenditure'!$B$8:$B$11,'Direct Capex'!$B15,'Forecast Expenditure'!O$8:O$11)/1000</f>
        <v>0</v>
      </c>
      <c r="J15" s="54">
        <f>SUMIF('Forecast Expenditure'!$B$8:$B$11,'Direct Capex'!$B15,'Forecast Expenditure'!P$8:P$11)/1000</f>
        <v>0</v>
      </c>
      <c r="K15" s="54">
        <f>SUMIF('Forecast Expenditure'!$B$8:$B$11,'Direct Capex'!$B15,'Forecast Expenditure'!Q$8:Q$11)/1000</f>
        <v>0</v>
      </c>
      <c r="L15" s="54">
        <f>SUMIF('Forecast Expenditure'!$B$8:$B$11,'Direct Capex'!$B15,'Forecast Expenditure'!R$8:R$11)/1000</f>
        <v>0</v>
      </c>
      <c r="M15" s="1"/>
      <c r="N15" s="1"/>
      <c r="O15" s="1"/>
    </row>
    <row r="16" spans="1:15" x14ac:dyDescent="0.2">
      <c r="A16" s="25"/>
      <c r="B16" s="52">
        <v>110</v>
      </c>
      <c r="C16" s="53" t="s">
        <v>64</v>
      </c>
      <c r="D16" s="1"/>
      <c r="E16" s="1"/>
      <c r="F16" s="54">
        <f>SUMIF('Forecast Expenditure'!$B$8:$B$11,'Direct Capex'!$B16,'Forecast Expenditure'!L$8:L$11)/1000</f>
        <v>0</v>
      </c>
      <c r="G16" s="54">
        <f>SUMIF('Forecast Expenditure'!$B$8:$B$11,'Direct Capex'!$B16,'Forecast Expenditure'!M$8:M$11)/1000</f>
        <v>0</v>
      </c>
      <c r="H16" s="54">
        <f>SUMIF('Forecast Expenditure'!$B$8:$B$11,'Direct Capex'!$B16,'Forecast Expenditure'!N$8:N$11)/1000</f>
        <v>0</v>
      </c>
      <c r="I16" s="54">
        <f>SUMIF('Forecast Expenditure'!$B$8:$B$11,'Direct Capex'!$B16,'Forecast Expenditure'!O$8:O$11)/1000</f>
        <v>0</v>
      </c>
      <c r="J16" s="54">
        <f>SUMIF('Forecast Expenditure'!$B$8:$B$11,'Direct Capex'!$B16,'Forecast Expenditure'!P$8:P$11)/1000</f>
        <v>0</v>
      </c>
      <c r="K16" s="54">
        <f>SUMIF('Forecast Expenditure'!$B$8:$B$11,'Direct Capex'!$B16,'Forecast Expenditure'!Q$8:Q$11)/1000</f>
        <v>0</v>
      </c>
      <c r="L16" s="54">
        <f>SUMIF('Forecast Expenditure'!$B$8:$B$11,'Direct Capex'!$B16,'Forecast Expenditure'!R$8:R$11)/1000</f>
        <v>0</v>
      </c>
      <c r="M16" s="1"/>
      <c r="N16" s="1"/>
      <c r="O16" s="1"/>
    </row>
    <row r="17" spans="1:15" x14ac:dyDescent="0.2">
      <c r="A17" s="25"/>
      <c r="B17" s="52">
        <v>111</v>
      </c>
      <c r="C17" s="53" t="s">
        <v>65</v>
      </c>
      <c r="D17" s="1"/>
      <c r="E17" s="1"/>
      <c r="F17" s="54">
        <f>SUMIF('Forecast Expenditure'!$B$8:$B$11,'Direct Capex'!$B17,'Forecast Expenditure'!L$8:L$11)/1000</f>
        <v>0</v>
      </c>
      <c r="G17" s="54">
        <f>SUMIF('Forecast Expenditure'!$B$8:$B$11,'Direct Capex'!$B17,'Forecast Expenditure'!M$8:M$11)/1000</f>
        <v>0</v>
      </c>
      <c r="H17" s="54">
        <f>SUMIF('Forecast Expenditure'!$B$8:$B$11,'Direct Capex'!$B17,'Forecast Expenditure'!N$8:N$11)/1000</f>
        <v>0</v>
      </c>
      <c r="I17" s="54">
        <f>SUMIF('Forecast Expenditure'!$B$8:$B$11,'Direct Capex'!$B17,'Forecast Expenditure'!O$8:O$11)/1000</f>
        <v>0</v>
      </c>
      <c r="J17" s="54">
        <f>SUMIF('Forecast Expenditure'!$B$8:$B$11,'Direct Capex'!$B17,'Forecast Expenditure'!P$8:P$11)/1000</f>
        <v>0</v>
      </c>
      <c r="K17" s="54">
        <f>SUMIF('Forecast Expenditure'!$B$8:$B$11,'Direct Capex'!$B17,'Forecast Expenditure'!Q$8:Q$11)/1000</f>
        <v>0</v>
      </c>
      <c r="L17" s="54">
        <f>SUMIF('Forecast Expenditure'!$B$8:$B$11,'Direct Capex'!$B17,'Forecast Expenditure'!R$8:R$11)/1000</f>
        <v>0</v>
      </c>
      <c r="M17" s="25"/>
      <c r="N17" s="25"/>
      <c r="O17" s="25"/>
    </row>
    <row r="18" spans="1:15" x14ac:dyDescent="0.2">
      <c r="A18" s="25"/>
      <c r="B18" s="52">
        <v>112</v>
      </c>
      <c r="C18" s="53" t="s">
        <v>66</v>
      </c>
      <c r="D18" s="1"/>
      <c r="E18" s="1"/>
      <c r="F18" s="54">
        <f>SUMIF('Forecast Expenditure'!$B$8:$B$11,'Direct Capex'!$B18,'Forecast Expenditure'!L$8:L$11)/1000</f>
        <v>0</v>
      </c>
      <c r="G18" s="54">
        <f>SUMIF('Forecast Expenditure'!$B$8:$B$11,'Direct Capex'!$B18,'Forecast Expenditure'!M$8:M$11)/1000</f>
        <v>0</v>
      </c>
      <c r="H18" s="54">
        <f>SUMIF('Forecast Expenditure'!$B$8:$B$11,'Direct Capex'!$B18,'Forecast Expenditure'!N$8:N$11)/1000</f>
        <v>0</v>
      </c>
      <c r="I18" s="54">
        <f>SUMIF('Forecast Expenditure'!$B$8:$B$11,'Direct Capex'!$B18,'Forecast Expenditure'!O$8:O$11)/1000</f>
        <v>0</v>
      </c>
      <c r="J18" s="54">
        <f>SUMIF('Forecast Expenditure'!$B$8:$B$11,'Direct Capex'!$B18,'Forecast Expenditure'!P$8:P$11)/1000</f>
        <v>0</v>
      </c>
      <c r="K18" s="54">
        <f>SUMIF('Forecast Expenditure'!$B$8:$B$11,'Direct Capex'!$B18,'Forecast Expenditure'!Q$8:Q$11)/1000</f>
        <v>0</v>
      </c>
      <c r="L18" s="54">
        <f>SUMIF('Forecast Expenditure'!$B$8:$B$11,'Direct Capex'!$B18,'Forecast Expenditure'!R$8:R$11)/1000</f>
        <v>0</v>
      </c>
      <c r="M18" s="25"/>
      <c r="N18" s="25"/>
      <c r="O18" s="25"/>
    </row>
    <row r="19" spans="1:15" x14ac:dyDescent="0.2">
      <c r="A19" s="25"/>
      <c r="B19" s="52">
        <v>113</v>
      </c>
      <c r="C19" s="53" t="s">
        <v>67</v>
      </c>
      <c r="D19" s="1"/>
      <c r="E19" s="1"/>
      <c r="F19" s="54">
        <f>SUMIF('Forecast Expenditure'!$B$8:$B$11,'Direct Capex'!$B19,'Forecast Expenditure'!L$8:L$11)/1000</f>
        <v>0</v>
      </c>
      <c r="G19" s="54">
        <f>SUMIF('Forecast Expenditure'!$B$8:$B$11,'Direct Capex'!$B19,'Forecast Expenditure'!M$8:M$11)/1000</f>
        <v>0</v>
      </c>
      <c r="H19" s="54">
        <f>SUMIF('Forecast Expenditure'!$B$8:$B$11,'Direct Capex'!$B19,'Forecast Expenditure'!N$8:N$11)/1000</f>
        <v>0</v>
      </c>
      <c r="I19" s="54">
        <f>SUMIF('Forecast Expenditure'!$B$8:$B$11,'Direct Capex'!$B19,'Forecast Expenditure'!O$8:O$11)/1000</f>
        <v>0</v>
      </c>
      <c r="J19" s="54">
        <f>SUMIF('Forecast Expenditure'!$B$8:$B$11,'Direct Capex'!$B19,'Forecast Expenditure'!P$8:P$11)/1000</f>
        <v>0</v>
      </c>
      <c r="K19" s="54">
        <f>SUMIF('Forecast Expenditure'!$B$8:$B$11,'Direct Capex'!$B19,'Forecast Expenditure'!Q$8:Q$11)/1000</f>
        <v>0</v>
      </c>
      <c r="L19" s="54">
        <f>SUMIF('Forecast Expenditure'!$B$8:$B$11,'Direct Capex'!$B19,'Forecast Expenditure'!R$8:R$11)/1000</f>
        <v>0</v>
      </c>
      <c r="M19" s="25"/>
      <c r="N19" s="25"/>
      <c r="O19" s="25"/>
    </row>
    <row r="20" spans="1:15" x14ac:dyDescent="0.2">
      <c r="A20" s="25"/>
      <c r="B20" s="52">
        <v>114</v>
      </c>
      <c r="C20" s="53" t="s">
        <v>68</v>
      </c>
      <c r="D20" s="1"/>
      <c r="E20" s="1"/>
      <c r="F20" s="54">
        <f>SUMIF('Forecast Expenditure'!$B$8:$B$11,'Direct Capex'!$B20,'Forecast Expenditure'!L$8:L$11)/1000</f>
        <v>0</v>
      </c>
      <c r="G20" s="54">
        <f>SUMIF('Forecast Expenditure'!$B$8:$B$11,'Direct Capex'!$B20,'Forecast Expenditure'!M$8:M$11)/1000</f>
        <v>0</v>
      </c>
      <c r="H20" s="54">
        <f>SUMIF('Forecast Expenditure'!$B$8:$B$11,'Direct Capex'!$B20,'Forecast Expenditure'!N$8:N$11)/1000</f>
        <v>0</v>
      </c>
      <c r="I20" s="54">
        <f>SUMIF('Forecast Expenditure'!$B$8:$B$11,'Direct Capex'!$B20,'Forecast Expenditure'!O$8:O$11)/1000</f>
        <v>0</v>
      </c>
      <c r="J20" s="54">
        <f>SUMIF('Forecast Expenditure'!$B$8:$B$11,'Direct Capex'!$B20,'Forecast Expenditure'!P$8:P$11)/1000</f>
        <v>0</v>
      </c>
      <c r="K20" s="54">
        <f>SUMIF('Forecast Expenditure'!$B$8:$B$11,'Direct Capex'!$B20,'Forecast Expenditure'!Q$8:Q$11)/1000</f>
        <v>0</v>
      </c>
      <c r="L20" s="54">
        <f>SUMIF('Forecast Expenditure'!$B$8:$B$11,'Direct Capex'!$B20,'Forecast Expenditure'!R$8:R$11)/1000</f>
        <v>0</v>
      </c>
      <c r="M20" s="25"/>
      <c r="N20" s="25"/>
      <c r="O20" s="25"/>
    </row>
    <row r="21" spans="1:15" x14ac:dyDescent="0.2">
      <c r="A21" s="25"/>
      <c r="B21" s="52">
        <v>115</v>
      </c>
      <c r="C21" s="53" t="s">
        <v>69</v>
      </c>
      <c r="D21" s="1"/>
      <c r="E21" s="1"/>
      <c r="F21" s="54">
        <f>SUMIF('Forecast Expenditure'!$B$8:$B$11,'Direct Capex'!$B21,'Forecast Expenditure'!L$8:L$11)/1000</f>
        <v>0</v>
      </c>
      <c r="G21" s="54">
        <f>SUMIF('Forecast Expenditure'!$B$8:$B$11,'Direct Capex'!$B21,'Forecast Expenditure'!M$8:M$11)/1000</f>
        <v>0</v>
      </c>
      <c r="H21" s="54">
        <f>SUMIF('Forecast Expenditure'!$B$8:$B$11,'Direct Capex'!$B21,'Forecast Expenditure'!N$8:N$11)/1000</f>
        <v>0</v>
      </c>
      <c r="I21" s="54">
        <f>SUMIF('Forecast Expenditure'!$B$8:$B$11,'Direct Capex'!$B21,'Forecast Expenditure'!O$8:O$11)/1000</f>
        <v>0</v>
      </c>
      <c r="J21" s="54">
        <f>SUMIF('Forecast Expenditure'!$B$8:$B$11,'Direct Capex'!$B21,'Forecast Expenditure'!P$8:P$11)/1000</f>
        <v>0</v>
      </c>
      <c r="K21" s="54">
        <f>SUMIF('Forecast Expenditure'!$B$8:$B$11,'Direct Capex'!$B21,'Forecast Expenditure'!Q$8:Q$11)/1000</f>
        <v>0</v>
      </c>
      <c r="L21" s="54">
        <f>SUMIF('Forecast Expenditure'!$B$8:$B$11,'Direct Capex'!$B21,'Forecast Expenditure'!R$8:R$11)/1000</f>
        <v>0</v>
      </c>
      <c r="M21" s="25"/>
      <c r="N21" s="25"/>
      <c r="O21" s="25"/>
    </row>
    <row r="22" spans="1:15" x14ac:dyDescent="0.2">
      <c r="A22" s="25"/>
      <c r="B22" s="52">
        <v>116</v>
      </c>
      <c r="C22" s="53" t="s">
        <v>70</v>
      </c>
      <c r="D22" s="1"/>
      <c r="E22" s="1"/>
      <c r="F22" s="54">
        <f>SUMIF('Forecast Expenditure'!$B$8:$B$11,'Direct Capex'!$B22,'Forecast Expenditure'!L$8:L$11)/1000</f>
        <v>0</v>
      </c>
      <c r="G22" s="54">
        <f>SUMIF('Forecast Expenditure'!$B$8:$B$11,'Direct Capex'!$B22,'Forecast Expenditure'!M$8:M$11)/1000</f>
        <v>0</v>
      </c>
      <c r="H22" s="54">
        <f>SUMIF('Forecast Expenditure'!$B$8:$B$11,'Direct Capex'!$B22,'Forecast Expenditure'!N$8:N$11)/1000</f>
        <v>0</v>
      </c>
      <c r="I22" s="54">
        <f>SUMIF('Forecast Expenditure'!$B$8:$B$11,'Direct Capex'!$B22,'Forecast Expenditure'!O$8:O$11)/1000</f>
        <v>0</v>
      </c>
      <c r="J22" s="54">
        <f>SUMIF('Forecast Expenditure'!$B$8:$B$11,'Direct Capex'!$B22,'Forecast Expenditure'!P$8:P$11)/1000</f>
        <v>0</v>
      </c>
      <c r="K22" s="54">
        <f>SUMIF('Forecast Expenditure'!$B$8:$B$11,'Direct Capex'!$B22,'Forecast Expenditure'!Q$8:Q$11)/1000</f>
        <v>0</v>
      </c>
      <c r="L22" s="54">
        <f>SUMIF('Forecast Expenditure'!$B$8:$B$11,'Direct Capex'!$B22,'Forecast Expenditure'!R$8:R$11)/1000</f>
        <v>0</v>
      </c>
      <c r="M22" s="25"/>
      <c r="N22" s="25"/>
      <c r="O22" s="25"/>
    </row>
    <row r="23" spans="1:15" x14ac:dyDescent="0.2">
      <c r="A23" s="25"/>
      <c r="B23" s="52">
        <v>118</v>
      </c>
      <c r="C23" s="53" t="s">
        <v>71</v>
      </c>
      <c r="D23" s="1"/>
      <c r="E23" s="1"/>
      <c r="F23" s="54">
        <f>SUMIF('Forecast Expenditure'!$B$8:$B$11,'Direct Capex'!$B23,'Forecast Expenditure'!L$8:L$11)/1000</f>
        <v>0</v>
      </c>
      <c r="G23" s="54">
        <f>SUMIF('Forecast Expenditure'!$B$8:$B$11,'Direct Capex'!$B23,'Forecast Expenditure'!M$8:M$11)/1000</f>
        <v>0</v>
      </c>
      <c r="H23" s="54">
        <f>SUMIF('Forecast Expenditure'!$B$8:$B$11,'Direct Capex'!$B23,'Forecast Expenditure'!N$8:N$11)/1000</f>
        <v>0</v>
      </c>
      <c r="I23" s="54">
        <f>SUMIF('Forecast Expenditure'!$B$8:$B$11,'Direct Capex'!$B23,'Forecast Expenditure'!O$8:O$11)/1000</f>
        <v>0</v>
      </c>
      <c r="J23" s="54">
        <f>SUMIF('Forecast Expenditure'!$B$8:$B$11,'Direct Capex'!$B23,'Forecast Expenditure'!P$8:P$11)/1000</f>
        <v>0</v>
      </c>
      <c r="K23" s="54">
        <f>SUMIF('Forecast Expenditure'!$B$8:$B$11,'Direct Capex'!$B23,'Forecast Expenditure'!Q$8:Q$11)/1000</f>
        <v>0</v>
      </c>
      <c r="L23" s="54">
        <f>SUMIF('Forecast Expenditure'!$B$8:$B$11,'Direct Capex'!$B23,'Forecast Expenditure'!R$8:R$11)/1000</f>
        <v>0</v>
      </c>
      <c r="M23" s="25"/>
      <c r="N23" s="25"/>
      <c r="O23" s="25"/>
    </row>
    <row r="24" spans="1:15" x14ac:dyDescent="0.2">
      <c r="A24" s="25"/>
      <c r="B24" s="52">
        <v>119</v>
      </c>
      <c r="C24" s="53" t="s">
        <v>72</v>
      </c>
      <c r="D24" s="1"/>
      <c r="E24" s="1"/>
      <c r="F24" s="54">
        <f>SUMIF('Forecast Expenditure'!$B$8:$B$11,'Direct Capex'!$B24,'Forecast Expenditure'!L$8:L$11)/1000</f>
        <v>0</v>
      </c>
      <c r="G24" s="54">
        <f>SUMIF('Forecast Expenditure'!$B$8:$B$11,'Direct Capex'!$B24,'Forecast Expenditure'!M$8:M$11)/1000</f>
        <v>0</v>
      </c>
      <c r="H24" s="54">
        <f>SUMIF('Forecast Expenditure'!$B$8:$B$11,'Direct Capex'!$B24,'Forecast Expenditure'!N$8:N$11)/1000</f>
        <v>0</v>
      </c>
      <c r="I24" s="54">
        <f>SUMIF('Forecast Expenditure'!$B$8:$B$11,'Direct Capex'!$B24,'Forecast Expenditure'!O$8:O$11)/1000</f>
        <v>0</v>
      </c>
      <c r="J24" s="54">
        <f>SUMIF('Forecast Expenditure'!$B$8:$B$11,'Direct Capex'!$B24,'Forecast Expenditure'!P$8:P$11)/1000</f>
        <v>0</v>
      </c>
      <c r="K24" s="54">
        <f>SUMIF('Forecast Expenditure'!$B$8:$B$11,'Direct Capex'!$B24,'Forecast Expenditure'!Q$8:Q$11)/1000</f>
        <v>0</v>
      </c>
      <c r="L24" s="54">
        <f>SUMIF('Forecast Expenditure'!$B$8:$B$11,'Direct Capex'!$B24,'Forecast Expenditure'!R$8:R$11)/1000</f>
        <v>0</v>
      </c>
      <c r="M24" s="25"/>
      <c r="N24" s="25"/>
      <c r="O24" s="25"/>
    </row>
    <row r="25" spans="1:15" x14ac:dyDescent="0.2">
      <c r="A25" s="25"/>
      <c r="B25" s="52">
        <v>120</v>
      </c>
      <c r="C25" s="53" t="s">
        <v>73</v>
      </c>
      <c r="D25" s="1"/>
      <c r="E25" s="1"/>
      <c r="F25" s="54">
        <f>SUMIF('Forecast Expenditure'!$B$8:$B$11,'Direct Capex'!$B25,'Forecast Expenditure'!L$8:L$11)/1000</f>
        <v>0</v>
      </c>
      <c r="G25" s="54">
        <f>SUMIF('Forecast Expenditure'!$B$8:$B$11,'Direct Capex'!$B25,'Forecast Expenditure'!M$8:M$11)/1000</f>
        <v>0</v>
      </c>
      <c r="H25" s="54">
        <f>SUMIF('Forecast Expenditure'!$B$8:$B$11,'Direct Capex'!$B25,'Forecast Expenditure'!N$8:N$11)/1000</f>
        <v>0</v>
      </c>
      <c r="I25" s="54">
        <f>SUMIF('Forecast Expenditure'!$B$8:$B$11,'Direct Capex'!$B25,'Forecast Expenditure'!O$8:O$11)/1000</f>
        <v>0</v>
      </c>
      <c r="J25" s="54">
        <f>SUMIF('Forecast Expenditure'!$B$8:$B$11,'Direct Capex'!$B25,'Forecast Expenditure'!P$8:P$11)/1000</f>
        <v>0</v>
      </c>
      <c r="K25" s="54">
        <f>SUMIF('Forecast Expenditure'!$B$8:$B$11,'Direct Capex'!$B25,'Forecast Expenditure'!Q$8:Q$11)/1000</f>
        <v>0</v>
      </c>
      <c r="L25" s="54">
        <f>SUMIF('Forecast Expenditure'!$B$8:$B$11,'Direct Capex'!$B25,'Forecast Expenditure'!R$8:R$11)/1000</f>
        <v>0</v>
      </c>
      <c r="M25" s="25"/>
      <c r="N25" s="25"/>
      <c r="O25" s="25"/>
    </row>
    <row r="26" spans="1:15" x14ac:dyDescent="0.2">
      <c r="A26" s="25"/>
      <c r="B26" s="52">
        <v>121</v>
      </c>
      <c r="C26" s="53" t="s">
        <v>74</v>
      </c>
      <c r="D26" s="1"/>
      <c r="E26" s="1"/>
      <c r="F26" s="54">
        <f>SUMIF('Forecast Expenditure'!$B$8:$B$11,'Direct Capex'!$B26,'Forecast Expenditure'!L$8:L$11)/1000</f>
        <v>0</v>
      </c>
      <c r="G26" s="54">
        <f>SUMIF('Forecast Expenditure'!$B$8:$B$11,'Direct Capex'!$B26,'Forecast Expenditure'!M$8:M$11)/1000</f>
        <v>0</v>
      </c>
      <c r="H26" s="54">
        <f>SUMIF('Forecast Expenditure'!$B$8:$B$11,'Direct Capex'!$B26,'Forecast Expenditure'!N$8:N$11)/1000</f>
        <v>0</v>
      </c>
      <c r="I26" s="54">
        <f>SUMIF('Forecast Expenditure'!$B$8:$B$11,'Direct Capex'!$B26,'Forecast Expenditure'!O$8:O$11)/1000</f>
        <v>0</v>
      </c>
      <c r="J26" s="54">
        <f>SUMIF('Forecast Expenditure'!$B$8:$B$11,'Direct Capex'!$B26,'Forecast Expenditure'!P$8:P$11)/1000</f>
        <v>0</v>
      </c>
      <c r="K26" s="54">
        <f>SUMIF('Forecast Expenditure'!$B$8:$B$11,'Direct Capex'!$B26,'Forecast Expenditure'!Q$8:Q$11)/1000</f>
        <v>0</v>
      </c>
      <c r="L26" s="54">
        <f>SUMIF('Forecast Expenditure'!$B$8:$B$11,'Direct Capex'!$B26,'Forecast Expenditure'!R$8:R$11)/1000</f>
        <v>0</v>
      </c>
      <c r="M26" s="25"/>
      <c r="N26" s="25"/>
      <c r="O26" s="25"/>
    </row>
    <row r="27" spans="1:15" x14ac:dyDescent="0.2">
      <c r="A27" s="25"/>
      <c r="B27" s="52">
        <v>122</v>
      </c>
      <c r="C27" s="53" t="s">
        <v>75</v>
      </c>
      <c r="D27" s="1"/>
      <c r="E27" s="1"/>
      <c r="F27" s="54">
        <f>SUMIF('Forecast Expenditure'!$B$8:$B$11,'Direct Capex'!$B27,'Forecast Expenditure'!L$8:L$11)/1000</f>
        <v>0</v>
      </c>
      <c r="G27" s="54">
        <f>SUMIF('Forecast Expenditure'!$B$8:$B$11,'Direct Capex'!$B27,'Forecast Expenditure'!M$8:M$11)/1000</f>
        <v>0</v>
      </c>
      <c r="H27" s="54">
        <f>SUMIF('Forecast Expenditure'!$B$8:$B$11,'Direct Capex'!$B27,'Forecast Expenditure'!N$8:N$11)/1000</f>
        <v>0</v>
      </c>
      <c r="I27" s="54">
        <f>SUMIF('Forecast Expenditure'!$B$8:$B$11,'Direct Capex'!$B27,'Forecast Expenditure'!O$8:O$11)/1000</f>
        <v>0</v>
      </c>
      <c r="J27" s="54">
        <f>SUMIF('Forecast Expenditure'!$B$8:$B$11,'Direct Capex'!$B27,'Forecast Expenditure'!P$8:P$11)/1000</f>
        <v>0</v>
      </c>
      <c r="K27" s="54">
        <f>SUMIF('Forecast Expenditure'!$B$8:$B$11,'Direct Capex'!$B27,'Forecast Expenditure'!Q$8:Q$11)/1000</f>
        <v>0</v>
      </c>
      <c r="L27" s="54">
        <f>SUMIF('Forecast Expenditure'!$B$8:$B$11,'Direct Capex'!$B27,'Forecast Expenditure'!R$8:R$11)/1000</f>
        <v>0</v>
      </c>
      <c r="M27" s="25"/>
      <c r="N27" s="25"/>
      <c r="O27" s="25"/>
    </row>
    <row r="28" spans="1:15" x14ac:dyDescent="0.2">
      <c r="A28" s="25"/>
      <c r="B28" s="52">
        <v>123</v>
      </c>
      <c r="C28" s="53" t="s">
        <v>76</v>
      </c>
      <c r="D28" s="1"/>
      <c r="E28" s="1"/>
      <c r="F28" s="54">
        <f>SUMIF('Forecast Expenditure'!$B$8:$B$11,'Direct Capex'!$B28,'Forecast Expenditure'!L$8:L$11)/1000</f>
        <v>0</v>
      </c>
      <c r="G28" s="54">
        <f>SUMIF('Forecast Expenditure'!$B$8:$B$11,'Direct Capex'!$B28,'Forecast Expenditure'!M$8:M$11)/1000</f>
        <v>0</v>
      </c>
      <c r="H28" s="54">
        <f>SUMIF('Forecast Expenditure'!$B$8:$B$11,'Direct Capex'!$B28,'Forecast Expenditure'!N$8:N$11)/1000</f>
        <v>0</v>
      </c>
      <c r="I28" s="54">
        <f>SUMIF('Forecast Expenditure'!$B$8:$B$11,'Direct Capex'!$B28,'Forecast Expenditure'!O$8:O$11)/1000</f>
        <v>0</v>
      </c>
      <c r="J28" s="54">
        <f>SUMIF('Forecast Expenditure'!$B$8:$B$11,'Direct Capex'!$B28,'Forecast Expenditure'!P$8:P$11)/1000</f>
        <v>0</v>
      </c>
      <c r="K28" s="54">
        <f>SUMIF('Forecast Expenditure'!$B$8:$B$11,'Direct Capex'!$B28,'Forecast Expenditure'!Q$8:Q$11)/1000</f>
        <v>0</v>
      </c>
      <c r="L28" s="54">
        <f>SUMIF('Forecast Expenditure'!$B$8:$B$11,'Direct Capex'!$B28,'Forecast Expenditure'!R$8:R$11)/1000</f>
        <v>0</v>
      </c>
      <c r="M28" s="25"/>
      <c r="N28" s="25"/>
      <c r="O28" s="25"/>
    </row>
    <row r="29" spans="1:15" x14ac:dyDescent="0.2">
      <c r="A29" s="25"/>
      <c r="B29" s="52">
        <v>124</v>
      </c>
      <c r="C29" s="53" t="s">
        <v>77</v>
      </c>
      <c r="D29" s="1"/>
      <c r="E29" s="1"/>
      <c r="F29" s="54">
        <f>SUMIF('Forecast Expenditure'!$B$8:$B$11,'Direct Capex'!$B29,'Forecast Expenditure'!L$8:L$11)/1000</f>
        <v>0</v>
      </c>
      <c r="G29" s="54">
        <f>SUMIF('Forecast Expenditure'!$B$8:$B$11,'Direct Capex'!$B29,'Forecast Expenditure'!M$8:M$11)/1000</f>
        <v>0</v>
      </c>
      <c r="H29" s="54">
        <f>SUMIF('Forecast Expenditure'!$B$8:$B$11,'Direct Capex'!$B29,'Forecast Expenditure'!N$8:N$11)/1000</f>
        <v>0</v>
      </c>
      <c r="I29" s="54">
        <f>SUMIF('Forecast Expenditure'!$B$8:$B$11,'Direct Capex'!$B29,'Forecast Expenditure'!O$8:O$11)/1000</f>
        <v>0</v>
      </c>
      <c r="J29" s="54">
        <f>SUMIF('Forecast Expenditure'!$B$8:$B$11,'Direct Capex'!$B29,'Forecast Expenditure'!P$8:P$11)/1000</f>
        <v>0</v>
      </c>
      <c r="K29" s="54">
        <f>SUMIF('Forecast Expenditure'!$B$8:$B$11,'Direct Capex'!$B29,'Forecast Expenditure'!Q$8:Q$11)/1000</f>
        <v>0</v>
      </c>
      <c r="L29" s="54">
        <f>SUMIF('Forecast Expenditure'!$B$8:$B$11,'Direct Capex'!$B29,'Forecast Expenditure'!R$8:R$11)/1000</f>
        <v>0</v>
      </c>
      <c r="M29" s="25"/>
      <c r="N29" s="25"/>
      <c r="O29" s="25"/>
    </row>
    <row r="30" spans="1:15" x14ac:dyDescent="0.2">
      <c r="A30" s="25"/>
      <c r="B30" s="52">
        <v>125</v>
      </c>
      <c r="C30" s="53" t="s">
        <v>78</v>
      </c>
      <c r="D30" s="1"/>
      <c r="E30" s="1"/>
      <c r="F30" s="54">
        <f>SUMIF('Forecast Expenditure'!$B$8:$B$11,'Direct Capex'!$B30,'Forecast Expenditure'!L$8:L$11)/1000</f>
        <v>0</v>
      </c>
      <c r="G30" s="54">
        <f>SUMIF('Forecast Expenditure'!$B$8:$B$11,'Direct Capex'!$B30,'Forecast Expenditure'!M$8:M$11)/1000</f>
        <v>0</v>
      </c>
      <c r="H30" s="54">
        <f>SUMIF('Forecast Expenditure'!$B$8:$B$11,'Direct Capex'!$B30,'Forecast Expenditure'!N$8:N$11)/1000</f>
        <v>0</v>
      </c>
      <c r="I30" s="54">
        <f>SUMIF('Forecast Expenditure'!$B$8:$B$11,'Direct Capex'!$B30,'Forecast Expenditure'!O$8:O$11)/1000</f>
        <v>0</v>
      </c>
      <c r="J30" s="54">
        <f>SUMIF('Forecast Expenditure'!$B$8:$B$11,'Direct Capex'!$B30,'Forecast Expenditure'!P$8:P$11)/1000</f>
        <v>0</v>
      </c>
      <c r="K30" s="54">
        <f>SUMIF('Forecast Expenditure'!$B$8:$B$11,'Direct Capex'!$B30,'Forecast Expenditure'!Q$8:Q$11)/1000</f>
        <v>0</v>
      </c>
      <c r="L30" s="54">
        <f>SUMIF('Forecast Expenditure'!$B$8:$B$11,'Direct Capex'!$B30,'Forecast Expenditure'!R$8:R$11)/1000</f>
        <v>0</v>
      </c>
      <c r="M30" s="25"/>
      <c r="N30" s="25"/>
      <c r="O30" s="25"/>
    </row>
    <row r="31" spans="1:15" x14ac:dyDescent="0.2">
      <c r="A31" s="25"/>
      <c r="B31" s="52">
        <v>126</v>
      </c>
      <c r="C31" s="53" t="s">
        <v>79</v>
      </c>
      <c r="D31" s="1"/>
      <c r="E31" s="1"/>
      <c r="F31" s="54">
        <f>SUMIF('Forecast Expenditure'!$B$8:$B$11,'Direct Capex'!$B31,'Forecast Expenditure'!L$8:L$11)/1000</f>
        <v>0</v>
      </c>
      <c r="G31" s="54">
        <f>SUMIF('Forecast Expenditure'!$B$8:$B$11,'Direct Capex'!$B31,'Forecast Expenditure'!M$8:M$11)/1000</f>
        <v>0</v>
      </c>
      <c r="H31" s="54">
        <f>SUMIF('Forecast Expenditure'!$B$8:$B$11,'Direct Capex'!$B31,'Forecast Expenditure'!N$8:N$11)/1000</f>
        <v>0</v>
      </c>
      <c r="I31" s="54">
        <f>SUMIF('Forecast Expenditure'!$B$8:$B$11,'Direct Capex'!$B31,'Forecast Expenditure'!O$8:O$11)/1000</f>
        <v>0</v>
      </c>
      <c r="J31" s="54">
        <f>SUMIF('Forecast Expenditure'!$B$8:$B$11,'Direct Capex'!$B31,'Forecast Expenditure'!P$8:P$11)/1000</f>
        <v>0</v>
      </c>
      <c r="K31" s="54">
        <f>SUMIF('Forecast Expenditure'!$B$8:$B$11,'Direct Capex'!$B31,'Forecast Expenditure'!Q$8:Q$11)/1000</f>
        <v>0</v>
      </c>
      <c r="L31" s="54">
        <f>SUMIF('Forecast Expenditure'!$B$8:$B$11,'Direct Capex'!$B31,'Forecast Expenditure'!R$8:R$11)/1000</f>
        <v>0</v>
      </c>
      <c r="M31" s="25"/>
      <c r="N31" s="25"/>
      <c r="O31" s="25"/>
    </row>
    <row r="32" spans="1:15" x14ac:dyDescent="0.2">
      <c r="A32" s="25"/>
      <c r="B32" s="52">
        <v>130</v>
      </c>
      <c r="C32" s="53" t="s">
        <v>80</v>
      </c>
      <c r="D32" s="1"/>
      <c r="E32" s="1"/>
      <c r="F32" s="54">
        <f>SUMIF('Forecast Expenditure'!$B$8:$B$11,'Direct Capex'!$B32,'Forecast Expenditure'!L$8:L$11)/1000</f>
        <v>0</v>
      </c>
      <c r="G32" s="54">
        <f>SUMIF('Forecast Expenditure'!$B$8:$B$11,'Direct Capex'!$B32,'Forecast Expenditure'!M$8:M$11)/1000</f>
        <v>0</v>
      </c>
      <c r="H32" s="54">
        <f>SUMIF('Forecast Expenditure'!$B$8:$B$11,'Direct Capex'!$B32,'Forecast Expenditure'!N$8:N$11)/1000</f>
        <v>0</v>
      </c>
      <c r="I32" s="54">
        <f>SUMIF('Forecast Expenditure'!$B$8:$B$11,'Direct Capex'!$B32,'Forecast Expenditure'!O$8:O$11)/1000</f>
        <v>0</v>
      </c>
      <c r="J32" s="54">
        <f>SUMIF('Forecast Expenditure'!$B$8:$B$11,'Direct Capex'!$B32,'Forecast Expenditure'!P$8:P$11)/1000</f>
        <v>0</v>
      </c>
      <c r="K32" s="54">
        <f>SUMIF('Forecast Expenditure'!$B$8:$B$11,'Direct Capex'!$B32,'Forecast Expenditure'!Q$8:Q$11)/1000</f>
        <v>0</v>
      </c>
      <c r="L32" s="54">
        <f>SUMIF('Forecast Expenditure'!$B$8:$B$11,'Direct Capex'!$B32,'Forecast Expenditure'!R$8:R$11)/1000</f>
        <v>0</v>
      </c>
      <c r="M32" s="25"/>
      <c r="N32" s="25"/>
      <c r="O32" s="25"/>
    </row>
    <row r="33" spans="1:15" x14ac:dyDescent="0.2">
      <c r="A33" s="25"/>
      <c r="B33" s="52">
        <v>131</v>
      </c>
      <c r="C33" s="53" t="s">
        <v>81</v>
      </c>
      <c r="D33" s="1"/>
      <c r="E33" s="1"/>
      <c r="F33" s="54">
        <f>SUMIF('Forecast Expenditure'!$B$8:$B$11,'Direct Capex'!$B33,'Forecast Expenditure'!L$8:L$11)/1000</f>
        <v>0</v>
      </c>
      <c r="G33" s="54">
        <f>SUMIF('Forecast Expenditure'!$B$8:$B$11,'Direct Capex'!$B33,'Forecast Expenditure'!M$8:M$11)/1000</f>
        <v>0</v>
      </c>
      <c r="H33" s="54">
        <f>SUMIF('Forecast Expenditure'!$B$8:$B$11,'Direct Capex'!$B33,'Forecast Expenditure'!N$8:N$11)/1000</f>
        <v>0</v>
      </c>
      <c r="I33" s="54">
        <f>SUMIF('Forecast Expenditure'!$B$8:$B$11,'Direct Capex'!$B33,'Forecast Expenditure'!O$8:O$11)/1000</f>
        <v>0</v>
      </c>
      <c r="J33" s="54">
        <f>SUMIF('Forecast Expenditure'!$B$8:$B$11,'Direct Capex'!$B33,'Forecast Expenditure'!P$8:P$11)/1000</f>
        <v>0</v>
      </c>
      <c r="K33" s="54">
        <f>SUMIF('Forecast Expenditure'!$B$8:$B$11,'Direct Capex'!$B33,'Forecast Expenditure'!Q$8:Q$11)/1000</f>
        <v>0</v>
      </c>
      <c r="L33" s="54">
        <f>SUMIF('Forecast Expenditure'!$B$8:$B$11,'Direct Capex'!$B33,'Forecast Expenditure'!R$8:R$11)/1000</f>
        <v>0</v>
      </c>
      <c r="M33" s="25"/>
      <c r="N33" s="25"/>
      <c r="O33" s="25"/>
    </row>
    <row r="34" spans="1:15" x14ac:dyDescent="0.2">
      <c r="A34" s="25"/>
      <c r="B34" s="52">
        <v>132</v>
      </c>
      <c r="C34" s="53" t="s">
        <v>82</v>
      </c>
      <c r="D34" s="1"/>
      <c r="E34" s="1"/>
      <c r="F34" s="54">
        <f>SUMIF('Forecast Expenditure'!$B$8:$B$11,'Direct Capex'!$B34,'Forecast Expenditure'!L$8:L$11)/1000</f>
        <v>0</v>
      </c>
      <c r="G34" s="54">
        <f>SUMIF('Forecast Expenditure'!$B$8:$B$11,'Direct Capex'!$B34,'Forecast Expenditure'!M$8:M$11)/1000</f>
        <v>0</v>
      </c>
      <c r="H34" s="54">
        <f>SUMIF('Forecast Expenditure'!$B$8:$B$11,'Direct Capex'!$B34,'Forecast Expenditure'!N$8:N$11)/1000</f>
        <v>0</v>
      </c>
      <c r="I34" s="54">
        <f>SUMIF('Forecast Expenditure'!$B$8:$B$11,'Direct Capex'!$B34,'Forecast Expenditure'!O$8:O$11)/1000</f>
        <v>0</v>
      </c>
      <c r="J34" s="54">
        <f>SUMIF('Forecast Expenditure'!$B$8:$B$11,'Direct Capex'!$B34,'Forecast Expenditure'!P$8:P$11)/1000</f>
        <v>0</v>
      </c>
      <c r="K34" s="54">
        <f>SUMIF('Forecast Expenditure'!$B$8:$B$11,'Direct Capex'!$B34,'Forecast Expenditure'!Q$8:Q$11)/1000</f>
        <v>0</v>
      </c>
      <c r="L34" s="54">
        <f>SUMIF('Forecast Expenditure'!$B$8:$B$11,'Direct Capex'!$B34,'Forecast Expenditure'!R$8:R$11)/1000</f>
        <v>0</v>
      </c>
      <c r="M34" s="25"/>
      <c r="N34" s="25"/>
      <c r="O34" s="25"/>
    </row>
    <row r="35" spans="1:15" x14ac:dyDescent="0.2">
      <c r="A35" s="25"/>
      <c r="B35" s="52">
        <v>133</v>
      </c>
      <c r="C35" s="53" t="s">
        <v>83</v>
      </c>
      <c r="D35" s="1"/>
      <c r="E35" s="1"/>
      <c r="F35" s="54">
        <f>SUMIF('Forecast Expenditure'!$B$8:$B$11,'Direct Capex'!$B35,'Forecast Expenditure'!L$8:L$11)/1000</f>
        <v>0</v>
      </c>
      <c r="G35" s="54">
        <f>SUMIF('Forecast Expenditure'!$B$8:$B$11,'Direct Capex'!$B35,'Forecast Expenditure'!M$8:M$11)/1000</f>
        <v>0</v>
      </c>
      <c r="H35" s="54">
        <f>SUMIF('Forecast Expenditure'!$B$8:$B$11,'Direct Capex'!$B35,'Forecast Expenditure'!N$8:N$11)/1000</f>
        <v>0</v>
      </c>
      <c r="I35" s="54">
        <f>SUMIF('Forecast Expenditure'!$B$8:$B$11,'Direct Capex'!$B35,'Forecast Expenditure'!O$8:O$11)/1000</f>
        <v>0</v>
      </c>
      <c r="J35" s="54">
        <f>SUMIF('Forecast Expenditure'!$B$8:$B$11,'Direct Capex'!$B35,'Forecast Expenditure'!P$8:P$11)/1000</f>
        <v>0</v>
      </c>
      <c r="K35" s="54">
        <f>SUMIF('Forecast Expenditure'!$B$8:$B$11,'Direct Capex'!$B35,'Forecast Expenditure'!Q$8:Q$11)/1000</f>
        <v>0</v>
      </c>
      <c r="L35" s="54">
        <f>SUMIF('Forecast Expenditure'!$B$8:$B$11,'Direct Capex'!$B35,'Forecast Expenditure'!R$8:R$11)/1000</f>
        <v>0</v>
      </c>
      <c r="M35" s="25"/>
      <c r="N35" s="25"/>
      <c r="O35" s="25"/>
    </row>
    <row r="36" spans="1:15" x14ac:dyDescent="0.2">
      <c r="A36" s="25"/>
      <c r="B36" s="52">
        <v>134</v>
      </c>
      <c r="C36" s="53" t="s">
        <v>84</v>
      </c>
      <c r="D36" s="1"/>
      <c r="E36" s="1"/>
      <c r="F36" s="54">
        <f>SUMIF('Forecast Expenditure'!$B$8:$B$11,'Direct Capex'!$B36,'Forecast Expenditure'!L$8:L$11)/1000</f>
        <v>0</v>
      </c>
      <c r="G36" s="54">
        <f>SUMIF('Forecast Expenditure'!$B$8:$B$11,'Direct Capex'!$B36,'Forecast Expenditure'!M$8:M$11)/1000</f>
        <v>0</v>
      </c>
      <c r="H36" s="54">
        <f>SUMIF('Forecast Expenditure'!$B$8:$B$11,'Direct Capex'!$B36,'Forecast Expenditure'!N$8:N$11)/1000</f>
        <v>0</v>
      </c>
      <c r="I36" s="54">
        <f>SUMIF('Forecast Expenditure'!$B$8:$B$11,'Direct Capex'!$B36,'Forecast Expenditure'!O$8:O$11)/1000</f>
        <v>0</v>
      </c>
      <c r="J36" s="54">
        <f>SUMIF('Forecast Expenditure'!$B$8:$B$11,'Direct Capex'!$B36,'Forecast Expenditure'!P$8:P$11)/1000</f>
        <v>0</v>
      </c>
      <c r="K36" s="54">
        <f>SUMIF('Forecast Expenditure'!$B$8:$B$11,'Direct Capex'!$B36,'Forecast Expenditure'!Q$8:Q$11)/1000</f>
        <v>0</v>
      </c>
      <c r="L36" s="54">
        <f>SUMIF('Forecast Expenditure'!$B$8:$B$11,'Direct Capex'!$B36,'Forecast Expenditure'!R$8:R$11)/1000</f>
        <v>0</v>
      </c>
      <c r="M36" s="25"/>
      <c r="N36" s="25"/>
      <c r="O36" s="25"/>
    </row>
    <row r="37" spans="1:15" x14ac:dyDescent="0.2">
      <c r="A37" s="25"/>
      <c r="B37" s="52">
        <v>135</v>
      </c>
      <c r="C37" s="53" t="s">
        <v>85</v>
      </c>
      <c r="D37" s="1"/>
      <c r="E37" s="1"/>
      <c r="F37" s="54">
        <f>SUMIF('Forecast Expenditure'!$B$8:$B$11,'Direct Capex'!$B37,'Forecast Expenditure'!L$8:L$11)/1000</f>
        <v>0</v>
      </c>
      <c r="G37" s="54">
        <f>SUMIF('Forecast Expenditure'!$B$8:$B$11,'Direct Capex'!$B37,'Forecast Expenditure'!M$8:M$11)/1000</f>
        <v>0</v>
      </c>
      <c r="H37" s="54">
        <f>SUMIF('Forecast Expenditure'!$B$8:$B$11,'Direct Capex'!$B37,'Forecast Expenditure'!N$8:N$11)/1000</f>
        <v>0</v>
      </c>
      <c r="I37" s="54">
        <f>SUMIF('Forecast Expenditure'!$B$8:$B$11,'Direct Capex'!$B37,'Forecast Expenditure'!O$8:O$11)/1000</f>
        <v>0</v>
      </c>
      <c r="J37" s="54">
        <f>SUMIF('Forecast Expenditure'!$B$8:$B$11,'Direct Capex'!$B37,'Forecast Expenditure'!P$8:P$11)/1000</f>
        <v>0</v>
      </c>
      <c r="K37" s="54">
        <f>SUMIF('Forecast Expenditure'!$B$8:$B$11,'Direct Capex'!$B37,'Forecast Expenditure'!Q$8:Q$11)/1000</f>
        <v>0</v>
      </c>
      <c r="L37" s="54">
        <f>SUMIF('Forecast Expenditure'!$B$8:$B$11,'Direct Capex'!$B37,'Forecast Expenditure'!R$8:R$11)/1000</f>
        <v>0</v>
      </c>
      <c r="M37" s="25"/>
      <c r="N37" s="25"/>
      <c r="O37" s="25"/>
    </row>
    <row r="38" spans="1:15" x14ac:dyDescent="0.2">
      <c r="A38" s="25"/>
      <c r="B38" s="52">
        <v>136</v>
      </c>
      <c r="C38" s="53" t="s">
        <v>86</v>
      </c>
      <c r="D38" s="1"/>
      <c r="E38" s="1"/>
      <c r="F38" s="54">
        <f>SUMIF('Forecast Expenditure'!$B$8:$B$11,'Direct Capex'!$B38,'Forecast Expenditure'!L$8:L$11)/1000</f>
        <v>0</v>
      </c>
      <c r="G38" s="54">
        <f>SUMIF('Forecast Expenditure'!$B$8:$B$11,'Direct Capex'!$B38,'Forecast Expenditure'!M$8:M$11)/1000</f>
        <v>0</v>
      </c>
      <c r="H38" s="54">
        <f>SUMIF('Forecast Expenditure'!$B$8:$B$11,'Direct Capex'!$B38,'Forecast Expenditure'!N$8:N$11)/1000</f>
        <v>0</v>
      </c>
      <c r="I38" s="54">
        <f>SUMIF('Forecast Expenditure'!$B$8:$B$11,'Direct Capex'!$B38,'Forecast Expenditure'!O$8:O$11)/1000</f>
        <v>0</v>
      </c>
      <c r="J38" s="54">
        <f>SUMIF('Forecast Expenditure'!$B$8:$B$11,'Direct Capex'!$B38,'Forecast Expenditure'!P$8:P$11)/1000</f>
        <v>0</v>
      </c>
      <c r="K38" s="54">
        <f>SUMIF('Forecast Expenditure'!$B$8:$B$11,'Direct Capex'!$B38,'Forecast Expenditure'!Q$8:Q$11)/1000</f>
        <v>0</v>
      </c>
      <c r="L38" s="54">
        <f>SUMIF('Forecast Expenditure'!$B$8:$B$11,'Direct Capex'!$B38,'Forecast Expenditure'!R$8:R$11)/1000</f>
        <v>0</v>
      </c>
      <c r="M38" s="25"/>
      <c r="N38" s="25"/>
      <c r="O38" s="25"/>
    </row>
    <row r="39" spans="1:15" x14ac:dyDescent="0.2">
      <c r="A39" s="25"/>
      <c r="B39" s="52">
        <v>137</v>
      </c>
      <c r="C39" s="53" t="s">
        <v>87</v>
      </c>
      <c r="D39" s="1"/>
      <c r="E39" s="1"/>
      <c r="F39" s="54">
        <f>SUMIF('Forecast Expenditure'!$B$8:$B$11,'Direct Capex'!$B39,'Forecast Expenditure'!L$8:L$11)/1000</f>
        <v>0</v>
      </c>
      <c r="G39" s="54">
        <f>SUMIF('Forecast Expenditure'!$B$8:$B$11,'Direct Capex'!$B39,'Forecast Expenditure'!M$8:M$11)/1000</f>
        <v>0</v>
      </c>
      <c r="H39" s="54">
        <f>SUMIF('Forecast Expenditure'!$B$8:$B$11,'Direct Capex'!$B39,'Forecast Expenditure'!N$8:N$11)/1000</f>
        <v>0</v>
      </c>
      <c r="I39" s="54">
        <f>SUMIF('Forecast Expenditure'!$B$8:$B$11,'Direct Capex'!$B39,'Forecast Expenditure'!O$8:O$11)/1000</f>
        <v>0</v>
      </c>
      <c r="J39" s="54">
        <f>SUMIF('Forecast Expenditure'!$B$8:$B$11,'Direct Capex'!$B39,'Forecast Expenditure'!P$8:P$11)/1000</f>
        <v>0</v>
      </c>
      <c r="K39" s="54">
        <f>SUMIF('Forecast Expenditure'!$B$8:$B$11,'Direct Capex'!$B39,'Forecast Expenditure'!Q$8:Q$11)/1000</f>
        <v>0</v>
      </c>
      <c r="L39" s="54">
        <f>SUMIF('Forecast Expenditure'!$B$8:$B$11,'Direct Capex'!$B39,'Forecast Expenditure'!R$8:R$11)/1000</f>
        <v>0</v>
      </c>
      <c r="M39" s="25"/>
      <c r="N39" s="25"/>
      <c r="O39" s="25"/>
    </row>
    <row r="40" spans="1:15" x14ac:dyDescent="0.2">
      <c r="A40" s="25"/>
      <c r="B40" s="52">
        <v>138</v>
      </c>
      <c r="C40" s="53" t="s">
        <v>88</v>
      </c>
      <c r="D40" s="1"/>
      <c r="E40" s="1"/>
      <c r="F40" s="54">
        <f>SUMIF('Forecast Expenditure'!$B$8:$B$11,'Direct Capex'!$B40,'Forecast Expenditure'!L$8:L$11)/1000</f>
        <v>0</v>
      </c>
      <c r="G40" s="54">
        <f>SUMIF('Forecast Expenditure'!$B$8:$B$11,'Direct Capex'!$B40,'Forecast Expenditure'!M$8:M$11)/1000</f>
        <v>0</v>
      </c>
      <c r="H40" s="54">
        <f>SUMIF('Forecast Expenditure'!$B$8:$B$11,'Direct Capex'!$B40,'Forecast Expenditure'!N$8:N$11)/1000</f>
        <v>0</v>
      </c>
      <c r="I40" s="54">
        <f>SUMIF('Forecast Expenditure'!$B$8:$B$11,'Direct Capex'!$B40,'Forecast Expenditure'!O$8:O$11)/1000</f>
        <v>0</v>
      </c>
      <c r="J40" s="54">
        <f>SUMIF('Forecast Expenditure'!$B$8:$B$11,'Direct Capex'!$B40,'Forecast Expenditure'!P$8:P$11)/1000</f>
        <v>0</v>
      </c>
      <c r="K40" s="54">
        <f>SUMIF('Forecast Expenditure'!$B$8:$B$11,'Direct Capex'!$B40,'Forecast Expenditure'!Q$8:Q$11)/1000</f>
        <v>0</v>
      </c>
      <c r="L40" s="54">
        <f>SUMIF('Forecast Expenditure'!$B$8:$B$11,'Direct Capex'!$B40,'Forecast Expenditure'!R$8:R$11)/1000</f>
        <v>0</v>
      </c>
      <c r="M40" s="25"/>
      <c r="N40" s="25"/>
      <c r="O40" s="25"/>
    </row>
    <row r="41" spans="1:15" x14ac:dyDescent="0.2">
      <c r="A41" s="25"/>
      <c r="B41" s="52">
        <v>139</v>
      </c>
      <c r="C41" s="53" t="s">
        <v>89</v>
      </c>
      <c r="D41" s="1"/>
      <c r="E41" s="1"/>
      <c r="F41" s="54">
        <f>SUMIF('Forecast Expenditure'!$B$8:$B$11,'Direct Capex'!$B41,'Forecast Expenditure'!L$8:L$11)/1000</f>
        <v>0</v>
      </c>
      <c r="G41" s="54">
        <f>SUMIF('Forecast Expenditure'!$B$8:$B$11,'Direct Capex'!$B41,'Forecast Expenditure'!M$8:M$11)/1000</f>
        <v>0</v>
      </c>
      <c r="H41" s="54">
        <f>SUMIF('Forecast Expenditure'!$B$8:$B$11,'Direct Capex'!$B41,'Forecast Expenditure'!N$8:N$11)/1000</f>
        <v>0</v>
      </c>
      <c r="I41" s="54">
        <f>SUMIF('Forecast Expenditure'!$B$8:$B$11,'Direct Capex'!$B41,'Forecast Expenditure'!O$8:O$11)/1000</f>
        <v>0</v>
      </c>
      <c r="J41" s="54">
        <f>SUMIF('Forecast Expenditure'!$B$8:$B$11,'Direct Capex'!$B41,'Forecast Expenditure'!P$8:P$11)/1000</f>
        <v>0</v>
      </c>
      <c r="K41" s="54">
        <f>SUMIF('Forecast Expenditure'!$B$8:$B$11,'Direct Capex'!$B41,'Forecast Expenditure'!Q$8:Q$11)/1000</f>
        <v>0</v>
      </c>
      <c r="L41" s="54">
        <f>SUMIF('Forecast Expenditure'!$B$8:$B$11,'Direct Capex'!$B41,'Forecast Expenditure'!R$8:R$11)/1000</f>
        <v>0</v>
      </c>
      <c r="M41" s="25"/>
      <c r="N41" s="25"/>
      <c r="O41" s="25"/>
    </row>
    <row r="42" spans="1:15" x14ac:dyDescent="0.2">
      <c r="A42" s="25"/>
      <c r="B42" s="52">
        <v>140</v>
      </c>
      <c r="C42" s="53" t="s">
        <v>90</v>
      </c>
      <c r="D42" s="1"/>
      <c r="E42" s="1"/>
      <c r="F42" s="54">
        <f>SUMIF('Forecast Expenditure'!$B$8:$B$11,'Direct Capex'!$B42,'Forecast Expenditure'!L$8:L$11)/1000</f>
        <v>0</v>
      </c>
      <c r="G42" s="54">
        <f>SUMIF('Forecast Expenditure'!$B$8:$B$11,'Direct Capex'!$B42,'Forecast Expenditure'!M$8:M$11)/1000</f>
        <v>0</v>
      </c>
      <c r="H42" s="54">
        <f>SUMIF('Forecast Expenditure'!$B$8:$B$11,'Direct Capex'!$B42,'Forecast Expenditure'!N$8:N$11)/1000</f>
        <v>0</v>
      </c>
      <c r="I42" s="54">
        <f>SUMIF('Forecast Expenditure'!$B$8:$B$11,'Direct Capex'!$B42,'Forecast Expenditure'!O$8:O$11)/1000</f>
        <v>0</v>
      </c>
      <c r="J42" s="54">
        <f>SUMIF('Forecast Expenditure'!$B$8:$B$11,'Direct Capex'!$B42,'Forecast Expenditure'!P$8:P$11)/1000</f>
        <v>0</v>
      </c>
      <c r="K42" s="54">
        <f>SUMIF('Forecast Expenditure'!$B$8:$B$11,'Direct Capex'!$B42,'Forecast Expenditure'!Q$8:Q$11)/1000</f>
        <v>0</v>
      </c>
      <c r="L42" s="54">
        <f>SUMIF('Forecast Expenditure'!$B$8:$B$11,'Direct Capex'!$B42,'Forecast Expenditure'!R$8:R$11)/1000</f>
        <v>0</v>
      </c>
      <c r="M42" s="25"/>
      <c r="N42" s="25"/>
      <c r="O42" s="25"/>
    </row>
    <row r="43" spans="1:15" x14ac:dyDescent="0.2">
      <c r="A43" s="25"/>
      <c r="B43" s="52">
        <v>141</v>
      </c>
      <c r="C43" s="53" t="s">
        <v>91</v>
      </c>
      <c r="D43" s="1"/>
      <c r="E43" s="1"/>
      <c r="F43" s="54">
        <f>SUMIF('Forecast Expenditure'!$B$8:$B$11,'Direct Capex'!$B43,'Forecast Expenditure'!L$8:L$11)/1000</f>
        <v>0</v>
      </c>
      <c r="G43" s="54">
        <f>SUMIF('Forecast Expenditure'!$B$8:$B$11,'Direct Capex'!$B43,'Forecast Expenditure'!M$8:M$11)/1000</f>
        <v>0</v>
      </c>
      <c r="H43" s="54">
        <f>SUMIF('Forecast Expenditure'!$B$8:$B$11,'Direct Capex'!$B43,'Forecast Expenditure'!N$8:N$11)/1000</f>
        <v>0</v>
      </c>
      <c r="I43" s="54">
        <f>SUMIF('Forecast Expenditure'!$B$8:$B$11,'Direct Capex'!$B43,'Forecast Expenditure'!O$8:O$11)/1000</f>
        <v>0</v>
      </c>
      <c r="J43" s="54">
        <f>SUMIF('Forecast Expenditure'!$B$8:$B$11,'Direct Capex'!$B43,'Forecast Expenditure'!P$8:P$11)/1000</f>
        <v>0</v>
      </c>
      <c r="K43" s="54">
        <f>SUMIF('Forecast Expenditure'!$B$8:$B$11,'Direct Capex'!$B43,'Forecast Expenditure'!Q$8:Q$11)/1000</f>
        <v>0</v>
      </c>
      <c r="L43" s="54">
        <f>SUMIF('Forecast Expenditure'!$B$8:$B$11,'Direct Capex'!$B43,'Forecast Expenditure'!R$8:R$11)/1000</f>
        <v>0</v>
      </c>
      <c r="M43" s="25"/>
      <c r="N43" s="25"/>
      <c r="O43" s="25"/>
    </row>
    <row r="44" spans="1:15" x14ac:dyDescent="0.2">
      <c r="A44" s="25"/>
      <c r="B44" s="52">
        <v>142</v>
      </c>
      <c r="C44" s="53" t="s">
        <v>92</v>
      </c>
      <c r="D44" s="1"/>
      <c r="E44" s="1"/>
      <c r="F44" s="54">
        <f>SUMIF('Forecast Expenditure'!$B$8:$B$11,'Direct Capex'!$B44,'Forecast Expenditure'!L$8:L$11)/1000</f>
        <v>0</v>
      </c>
      <c r="G44" s="54">
        <f>SUMIF('Forecast Expenditure'!$B$8:$B$11,'Direct Capex'!$B44,'Forecast Expenditure'!M$8:M$11)/1000</f>
        <v>0</v>
      </c>
      <c r="H44" s="54">
        <f>SUMIF('Forecast Expenditure'!$B$8:$B$11,'Direct Capex'!$B44,'Forecast Expenditure'!N$8:N$11)/1000</f>
        <v>0</v>
      </c>
      <c r="I44" s="54">
        <f>SUMIF('Forecast Expenditure'!$B$8:$B$11,'Direct Capex'!$B44,'Forecast Expenditure'!O$8:O$11)/1000</f>
        <v>0</v>
      </c>
      <c r="J44" s="54">
        <f>SUMIF('Forecast Expenditure'!$B$8:$B$11,'Direct Capex'!$B44,'Forecast Expenditure'!P$8:P$11)/1000</f>
        <v>0</v>
      </c>
      <c r="K44" s="54">
        <f>SUMIF('Forecast Expenditure'!$B$8:$B$11,'Direct Capex'!$B44,'Forecast Expenditure'!Q$8:Q$11)/1000</f>
        <v>0</v>
      </c>
      <c r="L44" s="54">
        <f>SUMIF('Forecast Expenditure'!$B$8:$B$11,'Direct Capex'!$B44,'Forecast Expenditure'!R$8:R$11)/1000</f>
        <v>0</v>
      </c>
      <c r="M44" s="25"/>
      <c r="N44" s="25"/>
      <c r="O44" s="25"/>
    </row>
    <row r="45" spans="1:15" x14ac:dyDescent="0.2">
      <c r="A45" s="25"/>
      <c r="B45" s="52">
        <v>143</v>
      </c>
      <c r="C45" s="53" t="s">
        <v>93</v>
      </c>
      <c r="D45" s="1"/>
      <c r="E45" s="1"/>
      <c r="F45" s="54">
        <f>SUMIF('Forecast Expenditure'!$B$8:$B$11,'Direct Capex'!$B45,'Forecast Expenditure'!L$8:L$11)/1000</f>
        <v>0</v>
      </c>
      <c r="G45" s="54">
        <f>SUMIF('Forecast Expenditure'!$B$8:$B$11,'Direct Capex'!$B45,'Forecast Expenditure'!M$8:M$11)/1000</f>
        <v>0</v>
      </c>
      <c r="H45" s="54">
        <f>SUMIF('Forecast Expenditure'!$B$8:$B$11,'Direct Capex'!$B45,'Forecast Expenditure'!N$8:N$11)/1000</f>
        <v>0</v>
      </c>
      <c r="I45" s="54">
        <f>SUMIF('Forecast Expenditure'!$B$8:$B$11,'Direct Capex'!$B45,'Forecast Expenditure'!O$8:O$11)/1000</f>
        <v>0</v>
      </c>
      <c r="J45" s="54">
        <f>SUMIF('Forecast Expenditure'!$B$8:$B$11,'Direct Capex'!$B45,'Forecast Expenditure'!P$8:P$11)/1000</f>
        <v>0</v>
      </c>
      <c r="K45" s="54">
        <f>SUMIF('Forecast Expenditure'!$B$8:$B$11,'Direct Capex'!$B45,'Forecast Expenditure'!Q$8:Q$11)/1000</f>
        <v>0</v>
      </c>
      <c r="L45" s="54">
        <f>SUMIF('Forecast Expenditure'!$B$8:$B$11,'Direct Capex'!$B45,'Forecast Expenditure'!R$8:R$11)/1000</f>
        <v>0</v>
      </c>
      <c r="M45" s="25"/>
      <c r="N45" s="25"/>
      <c r="O45" s="25"/>
    </row>
    <row r="46" spans="1:15" x14ac:dyDescent="0.2">
      <c r="A46" s="25"/>
      <c r="B46" s="52">
        <v>144</v>
      </c>
      <c r="C46" s="53" t="s">
        <v>94</v>
      </c>
      <c r="D46" s="1"/>
      <c r="E46" s="1"/>
      <c r="F46" s="54">
        <f>SUMIF('Forecast Expenditure'!$B$8:$B$11,'Direct Capex'!$B46,'Forecast Expenditure'!L$8:L$11)/1000</f>
        <v>0</v>
      </c>
      <c r="G46" s="54">
        <f>SUMIF('Forecast Expenditure'!$B$8:$B$11,'Direct Capex'!$B46,'Forecast Expenditure'!M$8:M$11)/1000</f>
        <v>0</v>
      </c>
      <c r="H46" s="54">
        <f>SUMIF('Forecast Expenditure'!$B$8:$B$11,'Direct Capex'!$B46,'Forecast Expenditure'!N$8:N$11)/1000</f>
        <v>0</v>
      </c>
      <c r="I46" s="54">
        <f>SUMIF('Forecast Expenditure'!$B$8:$B$11,'Direct Capex'!$B46,'Forecast Expenditure'!O$8:O$11)/1000</f>
        <v>0</v>
      </c>
      <c r="J46" s="54">
        <f>SUMIF('Forecast Expenditure'!$B$8:$B$11,'Direct Capex'!$B46,'Forecast Expenditure'!P$8:P$11)/1000</f>
        <v>0</v>
      </c>
      <c r="K46" s="54">
        <f>SUMIF('Forecast Expenditure'!$B$8:$B$11,'Direct Capex'!$B46,'Forecast Expenditure'!Q$8:Q$11)/1000</f>
        <v>0</v>
      </c>
      <c r="L46" s="54">
        <f>SUMIF('Forecast Expenditure'!$B$8:$B$11,'Direct Capex'!$B46,'Forecast Expenditure'!R$8:R$11)/1000</f>
        <v>0</v>
      </c>
      <c r="M46" s="25"/>
      <c r="N46" s="25"/>
      <c r="O46" s="25"/>
    </row>
    <row r="47" spans="1:15" x14ac:dyDescent="0.2">
      <c r="A47" s="25"/>
      <c r="B47" s="52">
        <v>145</v>
      </c>
      <c r="C47" s="53" t="s">
        <v>95</v>
      </c>
      <c r="D47" s="1"/>
      <c r="E47" s="1"/>
      <c r="F47" s="54">
        <f>SUMIF('Forecast Expenditure'!$B$8:$B$11,'Direct Capex'!$B47,'Forecast Expenditure'!L$8:L$11)/1000</f>
        <v>0</v>
      </c>
      <c r="G47" s="54">
        <f>SUMIF('Forecast Expenditure'!$B$8:$B$11,'Direct Capex'!$B47,'Forecast Expenditure'!M$8:M$11)/1000</f>
        <v>0</v>
      </c>
      <c r="H47" s="54">
        <f>SUMIF('Forecast Expenditure'!$B$8:$B$11,'Direct Capex'!$B47,'Forecast Expenditure'!N$8:N$11)/1000</f>
        <v>0</v>
      </c>
      <c r="I47" s="54">
        <f>SUMIF('Forecast Expenditure'!$B$8:$B$11,'Direct Capex'!$B47,'Forecast Expenditure'!O$8:O$11)/1000</f>
        <v>0</v>
      </c>
      <c r="J47" s="54">
        <f>SUMIF('Forecast Expenditure'!$B$8:$B$11,'Direct Capex'!$B47,'Forecast Expenditure'!P$8:P$11)/1000</f>
        <v>0</v>
      </c>
      <c r="K47" s="54">
        <f>SUMIF('Forecast Expenditure'!$B$8:$B$11,'Direct Capex'!$B47,'Forecast Expenditure'!Q$8:Q$11)/1000</f>
        <v>0</v>
      </c>
      <c r="L47" s="54">
        <f>SUMIF('Forecast Expenditure'!$B$8:$B$11,'Direct Capex'!$B47,'Forecast Expenditure'!R$8:R$11)/1000</f>
        <v>0</v>
      </c>
      <c r="M47" s="25"/>
      <c r="N47" s="25"/>
      <c r="O47" s="25"/>
    </row>
    <row r="48" spans="1:15" x14ac:dyDescent="0.2">
      <c r="A48" s="1"/>
      <c r="B48" s="52">
        <v>146</v>
      </c>
      <c r="C48" s="53" t="s">
        <v>96</v>
      </c>
      <c r="D48" s="1"/>
      <c r="E48" s="1"/>
      <c r="F48" s="54">
        <f>SUMIF('Forecast Expenditure'!$B$8:$B$11,'Direct Capex'!$B48,'Forecast Expenditure'!L$8:L$11)/1000</f>
        <v>0</v>
      </c>
      <c r="G48" s="54">
        <f>SUMIF('Forecast Expenditure'!$B$8:$B$11,'Direct Capex'!$B48,'Forecast Expenditure'!M$8:M$11)/1000</f>
        <v>0</v>
      </c>
      <c r="H48" s="54">
        <f>SUMIF('Forecast Expenditure'!$B$8:$B$11,'Direct Capex'!$B48,'Forecast Expenditure'!N$8:N$11)/1000</f>
        <v>0</v>
      </c>
      <c r="I48" s="54">
        <f>SUMIF('Forecast Expenditure'!$B$8:$B$11,'Direct Capex'!$B48,'Forecast Expenditure'!O$8:O$11)/1000</f>
        <v>0</v>
      </c>
      <c r="J48" s="54">
        <f>SUMIF('Forecast Expenditure'!$B$8:$B$11,'Direct Capex'!$B48,'Forecast Expenditure'!P$8:P$11)/1000</f>
        <v>0</v>
      </c>
      <c r="K48" s="54">
        <f>SUMIF('Forecast Expenditure'!$B$8:$B$11,'Direct Capex'!$B48,'Forecast Expenditure'!Q$8:Q$11)/1000</f>
        <v>0</v>
      </c>
      <c r="L48" s="54">
        <f>SUMIF('Forecast Expenditure'!$B$8:$B$11,'Direct Capex'!$B48,'Forecast Expenditure'!R$8:R$11)/1000</f>
        <v>0</v>
      </c>
      <c r="M48" s="1"/>
      <c r="N48" s="1"/>
      <c r="O48" s="1"/>
    </row>
    <row r="49" spans="1:15" x14ac:dyDescent="0.2">
      <c r="A49" s="1"/>
      <c r="B49" s="52">
        <v>147</v>
      </c>
      <c r="C49" s="53" t="s">
        <v>97</v>
      </c>
      <c r="D49" s="1"/>
      <c r="E49" s="1"/>
      <c r="F49" s="54">
        <f>SUMIF('Forecast Expenditure'!$B$8:$B$11,'Direct Capex'!$B49,'Forecast Expenditure'!L$8:L$11)/1000</f>
        <v>0</v>
      </c>
      <c r="G49" s="54">
        <f>SUMIF('Forecast Expenditure'!$B$8:$B$11,'Direct Capex'!$B49,'Forecast Expenditure'!M$8:M$11)/1000</f>
        <v>0</v>
      </c>
      <c r="H49" s="54">
        <f>SUMIF('Forecast Expenditure'!$B$8:$B$11,'Direct Capex'!$B49,'Forecast Expenditure'!N$8:N$11)/1000</f>
        <v>0</v>
      </c>
      <c r="I49" s="54">
        <f>SUMIF('Forecast Expenditure'!$B$8:$B$11,'Direct Capex'!$B49,'Forecast Expenditure'!O$8:O$11)/1000</f>
        <v>0</v>
      </c>
      <c r="J49" s="54">
        <f>SUMIF('Forecast Expenditure'!$B$8:$B$11,'Direct Capex'!$B49,'Forecast Expenditure'!P$8:P$11)/1000</f>
        <v>0</v>
      </c>
      <c r="K49" s="54">
        <f>SUMIF('Forecast Expenditure'!$B$8:$B$11,'Direct Capex'!$B49,'Forecast Expenditure'!Q$8:Q$11)/1000</f>
        <v>0</v>
      </c>
      <c r="L49" s="54">
        <f>SUMIF('Forecast Expenditure'!$B$8:$B$11,'Direct Capex'!$B49,'Forecast Expenditure'!R$8:R$11)/1000</f>
        <v>0</v>
      </c>
      <c r="M49" s="1"/>
      <c r="N49" s="1"/>
      <c r="O49" s="1"/>
    </row>
    <row r="50" spans="1:15" x14ac:dyDescent="0.2">
      <c r="A50" s="1"/>
      <c r="B50" s="52">
        <v>148</v>
      </c>
      <c r="C50" s="53" t="s">
        <v>98</v>
      </c>
      <c r="D50" s="1"/>
      <c r="E50" s="1"/>
      <c r="F50" s="54">
        <f>SUMIF('Forecast Expenditure'!$B$8:$B$11,'Direct Capex'!$B50,'Forecast Expenditure'!L$8:L$11)/1000</f>
        <v>0</v>
      </c>
      <c r="G50" s="54">
        <f>SUMIF('Forecast Expenditure'!$B$8:$B$11,'Direct Capex'!$B50,'Forecast Expenditure'!M$8:M$11)/1000</f>
        <v>0</v>
      </c>
      <c r="H50" s="54">
        <f>SUMIF('Forecast Expenditure'!$B$8:$B$11,'Direct Capex'!$B50,'Forecast Expenditure'!N$8:N$11)/1000</f>
        <v>0</v>
      </c>
      <c r="I50" s="54">
        <f>SUMIF('Forecast Expenditure'!$B$8:$B$11,'Direct Capex'!$B50,'Forecast Expenditure'!O$8:O$11)/1000</f>
        <v>0</v>
      </c>
      <c r="J50" s="54">
        <f>SUMIF('Forecast Expenditure'!$B$8:$B$11,'Direct Capex'!$B50,'Forecast Expenditure'!P$8:P$11)/1000</f>
        <v>0</v>
      </c>
      <c r="K50" s="54">
        <f>SUMIF('Forecast Expenditure'!$B$8:$B$11,'Direct Capex'!$B50,'Forecast Expenditure'!Q$8:Q$11)/1000</f>
        <v>0</v>
      </c>
      <c r="L50" s="54">
        <f>SUMIF('Forecast Expenditure'!$B$8:$B$11,'Direct Capex'!$B50,'Forecast Expenditure'!R$8:R$11)/1000</f>
        <v>0</v>
      </c>
      <c r="M50" s="1"/>
      <c r="N50" s="1"/>
      <c r="O50" s="1"/>
    </row>
    <row r="51" spans="1:15" x14ac:dyDescent="0.2">
      <c r="A51" s="1"/>
      <c r="B51" s="52">
        <v>149</v>
      </c>
      <c r="C51" s="53" t="s">
        <v>99</v>
      </c>
      <c r="D51" s="1"/>
      <c r="E51" s="1"/>
      <c r="F51" s="54">
        <f>SUMIF('Forecast Expenditure'!$B$8:$B$11,'Direct Capex'!$B51,'Forecast Expenditure'!L$8:L$11)/1000</f>
        <v>0</v>
      </c>
      <c r="G51" s="54">
        <f>SUMIF('Forecast Expenditure'!$B$8:$B$11,'Direct Capex'!$B51,'Forecast Expenditure'!M$8:M$11)/1000</f>
        <v>0</v>
      </c>
      <c r="H51" s="54">
        <f>SUMIF('Forecast Expenditure'!$B$8:$B$11,'Direct Capex'!$B51,'Forecast Expenditure'!N$8:N$11)/1000</f>
        <v>0</v>
      </c>
      <c r="I51" s="54">
        <f>SUMIF('Forecast Expenditure'!$B$8:$B$11,'Direct Capex'!$B51,'Forecast Expenditure'!O$8:O$11)/1000</f>
        <v>0</v>
      </c>
      <c r="J51" s="54">
        <f>SUMIF('Forecast Expenditure'!$B$8:$B$11,'Direct Capex'!$B51,'Forecast Expenditure'!P$8:P$11)/1000</f>
        <v>0</v>
      </c>
      <c r="K51" s="54">
        <f>SUMIF('Forecast Expenditure'!$B$8:$B$11,'Direct Capex'!$B51,'Forecast Expenditure'!Q$8:Q$11)/1000</f>
        <v>0</v>
      </c>
      <c r="L51" s="54">
        <f>SUMIF('Forecast Expenditure'!$B$8:$B$11,'Direct Capex'!$B51,'Forecast Expenditure'!R$8:R$11)/1000</f>
        <v>0</v>
      </c>
      <c r="M51" s="1"/>
      <c r="N51" s="1"/>
      <c r="O51" s="1"/>
    </row>
    <row r="52" spans="1:15" x14ac:dyDescent="0.2">
      <c r="A52" s="1"/>
      <c r="B52" s="52">
        <v>150</v>
      </c>
      <c r="C52" s="53" t="s">
        <v>100</v>
      </c>
      <c r="D52" s="1"/>
      <c r="E52" s="1"/>
      <c r="F52" s="54">
        <f>SUMIF('Forecast Expenditure'!$B$8:$B$11,'Direct Capex'!$B52,'Forecast Expenditure'!L$8:L$11)/1000</f>
        <v>0</v>
      </c>
      <c r="G52" s="54">
        <f>SUMIF('Forecast Expenditure'!$B$8:$B$11,'Direct Capex'!$B52,'Forecast Expenditure'!M$8:M$11)/1000</f>
        <v>0</v>
      </c>
      <c r="H52" s="54">
        <f>SUMIF('Forecast Expenditure'!$B$8:$B$11,'Direct Capex'!$B52,'Forecast Expenditure'!N$8:N$11)/1000</f>
        <v>0</v>
      </c>
      <c r="I52" s="54">
        <f>SUMIF('Forecast Expenditure'!$B$8:$B$11,'Direct Capex'!$B52,'Forecast Expenditure'!O$8:O$11)/1000</f>
        <v>0</v>
      </c>
      <c r="J52" s="54">
        <f>SUMIF('Forecast Expenditure'!$B$8:$B$11,'Direct Capex'!$B52,'Forecast Expenditure'!P$8:P$11)/1000</f>
        <v>0</v>
      </c>
      <c r="K52" s="54">
        <f>SUMIF('Forecast Expenditure'!$B$8:$B$11,'Direct Capex'!$B52,'Forecast Expenditure'!Q$8:Q$11)/1000</f>
        <v>0</v>
      </c>
      <c r="L52" s="54">
        <f>SUMIF('Forecast Expenditure'!$B$8:$B$11,'Direct Capex'!$B52,'Forecast Expenditure'!R$8:R$11)/1000</f>
        <v>0</v>
      </c>
      <c r="M52" s="1"/>
      <c r="N52" s="1"/>
      <c r="O52" s="1"/>
    </row>
    <row r="53" spans="1:15" x14ac:dyDescent="0.2">
      <c r="A53" s="1"/>
      <c r="B53" s="52">
        <v>151</v>
      </c>
      <c r="C53" s="53" t="s">
        <v>101</v>
      </c>
      <c r="D53" s="1"/>
      <c r="E53" s="1"/>
      <c r="F53" s="54">
        <f>SUMIF('Forecast Expenditure'!$B$8:$B$11,'Direct Capex'!$B53,'Forecast Expenditure'!L$8:L$11)/1000</f>
        <v>0</v>
      </c>
      <c r="G53" s="54">
        <f>SUMIF('Forecast Expenditure'!$B$8:$B$11,'Direct Capex'!$B53,'Forecast Expenditure'!M$8:M$11)/1000</f>
        <v>0</v>
      </c>
      <c r="H53" s="54">
        <f>SUMIF('Forecast Expenditure'!$B$8:$B$11,'Direct Capex'!$B53,'Forecast Expenditure'!N$8:N$11)/1000</f>
        <v>0</v>
      </c>
      <c r="I53" s="54">
        <f>SUMIF('Forecast Expenditure'!$B$8:$B$11,'Direct Capex'!$B53,'Forecast Expenditure'!O$8:O$11)/1000</f>
        <v>0</v>
      </c>
      <c r="J53" s="54">
        <f>SUMIF('Forecast Expenditure'!$B$8:$B$11,'Direct Capex'!$B53,'Forecast Expenditure'!P$8:P$11)/1000</f>
        <v>0</v>
      </c>
      <c r="K53" s="54">
        <f>SUMIF('Forecast Expenditure'!$B$8:$B$11,'Direct Capex'!$B53,'Forecast Expenditure'!Q$8:Q$11)/1000</f>
        <v>0</v>
      </c>
      <c r="L53" s="54">
        <f>SUMIF('Forecast Expenditure'!$B$8:$B$11,'Direct Capex'!$B53,'Forecast Expenditure'!R$8:R$11)/1000</f>
        <v>0</v>
      </c>
      <c r="M53" s="1"/>
      <c r="N53" s="1"/>
      <c r="O53" s="1"/>
    </row>
    <row r="54" spans="1:15" x14ac:dyDescent="0.2">
      <c r="A54" s="1"/>
      <c r="B54" s="52">
        <v>152</v>
      </c>
      <c r="C54" s="53" t="s">
        <v>102</v>
      </c>
      <c r="D54" s="1"/>
      <c r="E54" s="1"/>
      <c r="F54" s="54">
        <f>SUMIF('Forecast Expenditure'!$B$8:$B$11,'Direct Capex'!$B54,'Forecast Expenditure'!L$8:L$11)/1000</f>
        <v>0</v>
      </c>
      <c r="G54" s="54">
        <f>SUMIF('Forecast Expenditure'!$B$8:$B$11,'Direct Capex'!$B54,'Forecast Expenditure'!M$8:M$11)/1000</f>
        <v>0</v>
      </c>
      <c r="H54" s="54">
        <f>SUMIF('Forecast Expenditure'!$B$8:$B$11,'Direct Capex'!$B54,'Forecast Expenditure'!N$8:N$11)/1000</f>
        <v>0</v>
      </c>
      <c r="I54" s="54">
        <f>SUMIF('Forecast Expenditure'!$B$8:$B$11,'Direct Capex'!$B54,'Forecast Expenditure'!O$8:O$11)/1000</f>
        <v>0</v>
      </c>
      <c r="J54" s="54">
        <f>SUMIF('Forecast Expenditure'!$B$8:$B$11,'Direct Capex'!$B54,'Forecast Expenditure'!P$8:P$11)/1000</f>
        <v>0</v>
      </c>
      <c r="K54" s="54">
        <f>SUMIF('Forecast Expenditure'!$B$8:$B$11,'Direct Capex'!$B54,'Forecast Expenditure'!Q$8:Q$11)/1000</f>
        <v>0</v>
      </c>
      <c r="L54" s="54">
        <f>SUMIF('Forecast Expenditure'!$B$8:$B$11,'Direct Capex'!$B54,'Forecast Expenditure'!R$8:R$11)/1000</f>
        <v>0</v>
      </c>
      <c r="M54" s="1"/>
      <c r="N54" s="1"/>
      <c r="O54" s="1"/>
    </row>
    <row r="55" spans="1:15" x14ac:dyDescent="0.2">
      <c r="A55" s="1"/>
      <c r="B55" s="52">
        <v>153</v>
      </c>
      <c r="C55" s="53" t="s">
        <v>103</v>
      </c>
      <c r="D55" s="1"/>
      <c r="E55" s="1"/>
      <c r="F55" s="54">
        <f>SUMIF('Forecast Expenditure'!$B$8:$B$11,'Direct Capex'!$B55,'Forecast Expenditure'!L$8:L$11)/1000</f>
        <v>0</v>
      </c>
      <c r="G55" s="54">
        <f>SUMIF('Forecast Expenditure'!$B$8:$B$11,'Direct Capex'!$B55,'Forecast Expenditure'!M$8:M$11)/1000</f>
        <v>0</v>
      </c>
      <c r="H55" s="54">
        <f>SUMIF('Forecast Expenditure'!$B$8:$B$11,'Direct Capex'!$B55,'Forecast Expenditure'!N$8:N$11)/1000</f>
        <v>0</v>
      </c>
      <c r="I55" s="54">
        <f>SUMIF('Forecast Expenditure'!$B$8:$B$11,'Direct Capex'!$B55,'Forecast Expenditure'!O$8:O$11)/1000</f>
        <v>0</v>
      </c>
      <c r="J55" s="54">
        <f>SUMIF('Forecast Expenditure'!$B$8:$B$11,'Direct Capex'!$B55,'Forecast Expenditure'!P$8:P$11)/1000</f>
        <v>0</v>
      </c>
      <c r="K55" s="54">
        <f>SUMIF('Forecast Expenditure'!$B$8:$B$11,'Direct Capex'!$B55,'Forecast Expenditure'!Q$8:Q$11)/1000</f>
        <v>0</v>
      </c>
      <c r="L55" s="54">
        <f>SUMIF('Forecast Expenditure'!$B$8:$B$11,'Direct Capex'!$B55,'Forecast Expenditure'!R$8:R$11)/1000</f>
        <v>0</v>
      </c>
      <c r="M55" s="1"/>
      <c r="N55" s="1"/>
      <c r="O55" s="1"/>
    </row>
    <row r="56" spans="1:15" x14ac:dyDescent="0.2">
      <c r="A56" s="1"/>
      <c r="B56" s="52">
        <v>154</v>
      </c>
      <c r="C56" s="53" t="s">
        <v>104</v>
      </c>
      <c r="D56" s="1"/>
      <c r="E56" s="1"/>
      <c r="F56" s="54">
        <f>SUMIF('Forecast Expenditure'!$B$8:$B$11,'Direct Capex'!$B56,'Forecast Expenditure'!L$8:L$11)/1000</f>
        <v>0</v>
      </c>
      <c r="G56" s="54">
        <f>SUMIF('Forecast Expenditure'!$B$8:$B$11,'Direct Capex'!$B56,'Forecast Expenditure'!M$8:M$11)/1000</f>
        <v>0</v>
      </c>
      <c r="H56" s="54">
        <f>SUMIF('Forecast Expenditure'!$B$8:$B$11,'Direct Capex'!$B56,'Forecast Expenditure'!N$8:N$11)/1000</f>
        <v>0</v>
      </c>
      <c r="I56" s="54">
        <f>SUMIF('Forecast Expenditure'!$B$8:$B$11,'Direct Capex'!$B56,'Forecast Expenditure'!O$8:O$11)/1000</f>
        <v>0</v>
      </c>
      <c r="J56" s="54">
        <f>SUMIF('Forecast Expenditure'!$B$8:$B$11,'Direct Capex'!$B56,'Forecast Expenditure'!P$8:P$11)/1000</f>
        <v>0</v>
      </c>
      <c r="K56" s="54">
        <f>SUMIF('Forecast Expenditure'!$B$8:$B$11,'Direct Capex'!$B56,'Forecast Expenditure'!Q$8:Q$11)/1000</f>
        <v>0</v>
      </c>
      <c r="L56" s="54">
        <f>SUMIF('Forecast Expenditure'!$B$8:$B$11,'Direct Capex'!$B56,'Forecast Expenditure'!R$8:R$11)/1000</f>
        <v>0</v>
      </c>
      <c r="M56" s="1"/>
      <c r="N56" s="1"/>
      <c r="O56" s="1"/>
    </row>
    <row r="57" spans="1:15" x14ac:dyDescent="0.2">
      <c r="A57" s="1"/>
      <c r="B57" s="52">
        <v>155</v>
      </c>
      <c r="C57" s="53" t="s">
        <v>105</v>
      </c>
      <c r="D57" s="1"/>
      <c r="E57" s="1"/>
      <c r="F57" s="54">
        <f>SUMIF('Forecast Expenditure'!$B$8:$B$11,'Direct Capex'!$B57,'Forecast Expenditure'!L$8:L$11)/1000</f>
        <v>0</v>
      </c>
      <c r="G57" s="54">
        <f>SUMIF('Forecast Expenditure'!$B$8:$B$11,'Direct Capex'!$B57,'Forecast Expenditure'!M$8:M$11)/1000</f>
        <v>0</v>
      </c>
      <c r="H57" s="54">
        <f>SUMIF('Forecast Expenditure'!$B$8:$B$11,'Direct Capex'!$B57,'Forecast Expenditure'!N$8:N$11)/1000</f>
        <v>0</v>
      </c>
      <c r="I57" s="54">
        <f>SUMIF('Forecast Expenditure'!$B$8:$B$11,'Direct Capex'!$B57,'Forecast Expenditure'!O$8:O$11)/1000</f>
        <v>0</v>
      </c>
      <c r="J57" s="54">
        <f>SUMIF('Forecast Expenditure'!$B$8:$B$11,'Direct Capex'!$B57,'Forecast Expenditure'!P$8:P$11)/1000</f>
        <v>0</v>
      </c>
      <c r="K57" s="54">
        <f>SUMIF('Forecast Expenditure'!$B$8:$B$11,'Direct Capex'!$B57,'Forecast Expenditure'!Q$8:Q$11)/1000</f>
        <v>0</v>
      </c>
      <c r="L57" s="54">
        <f>SUMIF('Forecast Expenditure'!$B$8:$B$11,'Direct Capex'!$B57,'Forecast Expenditure'!R$8:R$11)/1000</f>
        <v>0</v>
      </c>
      <c r="M57" s="1"/>
      <c r="N57" s="1"/>
      <c r="O57" s="1"/>
    </row>
    <row r="58" spans="1:15" x14ac:dyDescent="0.2">
      <c r="A58" s="1"/>
      <c r="B58" s="52">
        <v>156</v>
      </c>
      <c r="C58" s="53" t="s">
        <v>106</v>
      </c>
      <c r="D58" s="1"/>
      <c r="E58" s="1"/>
      <c r="F58" s="54">
        <f>SUMIF('Forecast Expenditure'!$B$8:$B$11,'Direct Capex'!$B58,'Forecast Expenditure'!L$8:L$11)/1000</f>
        <v>0</v>
      </c>
      <c r="G58" s="54">
        <f>SUMIF('Forecast Expenditure'!$B$8:$B$11,'Direct Capex'!$B58,'Forecast Expenditure'!M$8:M$11)/1000</f>
        <v>0</v>
      </c>
      <c r="H58" s="54">
        <f>SUMIF('Forecast Expenditure'!$B$8:$B$11,'Direct Capex'!$B58,'Forecast Expenditure'!N$8:N$11)/1000</f>
        <v>0</v>
      </c>
      <c r="I58" s="54">
        <f>SUMIF('Forecast Expenditure'!$B$8:$B$11,'Direct Capex'!$B58,'Forecast Expenditure'!O$8:O$11)/1000</f>
        <v>0</v>
      </c>
      <c r="J58" s="54">
        <f>SUMIF('Forecast Expenditure'!$B$8:$B$11,'Direct Capex'!$B58,'Forecast Expenditure'!P$8:P$11)/1000</f>
        <v>0</v>
      </c>
      <c r="K58" s="54">
        <f>SUMIF('Forecast Expenditure'!$B$8:$B$11,'Direct Capex'!$B58,'Forecast Expenditure'!Q$8:Q$11)/1000</f>
        <v>0</v>
      </c>
      <c r="L58" s="54">
        <f>SUMIF('Forecast Expenditure'!$B$8:$B$11,'Direct Capex'!$B58,'Forecast Expenditure'!R$8:R$11)/1000</f>
        <v>0</v>
      </c>
      <c r="M58" s="1"/>
      <c r="N58" s="1"/>
      <c r="O58" s="1"/>
    </row>
    <row r="59" spans="1:15" x14ac:dyDescent="0.2">
      <c r="A59" s="1"/>
      <c r="B59" s="52">
        <v>157</v>
      </c>
      <c r="C59" s="53" t="s">
        <v>107</v>
      </c>
      <c r="D59" s="1"/>
      <c r="E59" s="1"/>
      <c r="F59" s="54">
        <f>SUMIF('Forecast Expenditure'!$B$8:$B$11,'Direct Capex'!$B59,'Forecast Expenditure'!L$8:L$11)/1000</f>
        <v>0</v>
      </c>
      <c r="G59" s="54">
        <f>SUMIF('Forecast Expenditure'!$B$8:$B$11,'Direct Capex'!$B59,'Forecast Expenditure'!M$8:M$11)/1000</f>
        <v>0</v>
      </c>
      <c r="H59" s="54">
        <f>SUMIF('Forecast Expenditure'!$B$8:$B$11,'Direct Capex'!$B59,'Forecast Expenditure'!N$8:N$11)/1000</f>
        <v>0</v>
      </c>
      <c r="I59" s="54">
        <f>SUMIF('Forecast Expenditure'!$B$8:$B$11,'Direct Capex'!$B59,'Forecast Expenditure'!O$8:O$11)/1000</f>
        <v>0</v>
      </c>
      <c r="J59" s="54">
        <f>SUMIF('Forecast Expenditure'!$B$8:$B$11,'Direct Capex'!$B59,'Forecast Expenditure'!P$8:P$11)/1000</f>
        <v>0</v>
      </c>
      <c r="K59" s="54">
        <f>SUMIF('Forecast Expenditure'!$B$8:$B$11,'Direct Capex'!$B59,'Forecast Expenditure'!Q$8:Q$11)/1000</f>
        <v>0</v>
      </c>
      <c r="L59" s="54">
        <f>SUMIF('Forecast Expenditure'!$B$8:$B$11,'Direct Capex'!$B59,'Forecast Expenditure'!R$8:R$11)/1000</f>
        <v>0</v>
      </c>
      <c r="M59" s="1"/>
      <c r="N59" s="1"/>
      <c r="O59" s="1"/>
    </row>
    <row r="60" spans="1:15" x14ac:dyDescent="0.2">
      <c r="A60" s="1"/>
      <c r="B60" s="52">
        <v>158</v>
      </c>
      <c r="C60" s="53" t="s">
        <v>108</v>
      </c>
      <c r="D60" s="1"/>
      <c r="E60" s="1"/>
      <c r="F60" s="54">
        <f>SUMIF('Forecast Expenditure'!$B$8:$B$11,'Direct Capex'!$B60,'Forecast Expenditure'!L$8:L$11)/1000</f>
        <v>0</v>
      </c>
      <c r="G60" s="54">
        <f>SUMIF('Forecast Expenditure'!$B$8:$B$11,'Direct Capex'!$B60,'Forecast Expenditure'!M$8:M$11)/1000</f>
        <v>0</v>
      </c>
      <c r="H60" s="54">
        <f>SUMIF('Forecast Expenditure'!$B$8:$B$11,'Direct Capex'!$B60,'Forecast Expenditure'!N$8:N$11)/1000</f>
        <v>0</v>
      </c>
      <c r="I60" s="54">
        <f>SUMIF('Forecast Expenditure'!$B$8:$B$11,'Direct Capex'!$B60,'Forecast Expenditure'!O$8:O$11)/1000</f>
        <v>0</v>
      </c>
      <c r="J60" s="54">
        <f>SUMIF('Forecast Expenditure'!$B$8:$B$11,'Direct Capex'!$B60,'Forecast Expenditure'!P$8:P$11)/1000</f>
        <v>0</v>
      </c>
      <c r="K60" s="54">
        <f>SUMIF('Forecast Expenditure'!$B$8:$B$11,'Direct Capex'!$B60,'Forecast Expenditure'!Q$8:Q$11)/1000</f>
        <v>0</v>
      </c>
      <c r="L60" s="54">
        <f>SUMIF('Forecast Expenditure'!$B$8:$B$11,'Direct Capex'!$B60,'Forecast Expenditure'!R$8:R$11)/1000</f>
        <v>0</v>
      </c>
      <c r="M60" s="1"/>
      <c r="N60" s="1"/>
      <c r="O60" s="1"/>
    </row>
    <row r="61" spans="1:15" x14ac:dyDescent="0.2">
      <c r="A61" s="1"/>
      <c r="B61" s="52">
        <v>159</v>
      </c>
      <c r="C61" s="53" t="s">
        <v>109</v>
      </c>
      <c r="D61" s="1"/>
      <c r="E61" s="1"/>
      <c r="F61" s="54">
        <f>SUMIF('Forecast Expenditure'!$B$8:$B$11,'Direct Capex'!$B61,'Forecast Expenditure'!L$8:L$11)/1000</f>
        <v>0</v>
      </c>
      <c r="G61" s="54">
        <f>SUMIF('Forecast Expenditure'!$B$8:$B$11,'Direct Capex'!$B61,'Forecast Expenditure'!M$8:M$11)/1000</f>
        <v>0</v>
      </c>
      <c r="H61" s="54">
        <f>SUMIF('Forecast Expenditure'!$B$8:$B$11,'Direct Capex'!$B61,'Forecast Expenditure'!N$8:N$11)/1000</f>
        <v>0</v>
      </c>
      <c r="I61" s="54">
        <f>SUMIF('Forecast Expenditure'!$B$8:$B$11,'Direct Capex'!$B61,'Forecast Expenditure'!O$8:O$11)/1000</f>
        <v>0</v>
      </c>
      <c r="J61" s="54">
        <f>SUMIF('Forecast Expenditure'!$B$8:$B$11,'Direct Capex'!$B61,'Forecast Expenditure'!P$8:P$11)/1000</f>
        <v>0</v>
      </c>
      <c r="K61" s="54">
        <f>SUMIF('Forecast Expenditure'!$B$8:$B$11,'Direct Capex'!$B61,'Forecast Expenditure'!Q$8:Q$11)/1000</f>
        <v>0</v>
      </c>
      <c r="L61" s="54">
        <f>SUMIF('Forecast Expenditure'!$B$8:$B$11,'Direct Capex'!$B61,'Forecast Expenditure'!R$8:R$11)/1000</f>
        <v>0</v>
      </c>
      <c r="M61" s="1"/>
      <c r="N61" s="1"/>
      <c r="O61" s="1"/>
    </row>
    <row r="62" spans="1:15" x14ac:dyDescent="0.2">
      <c r="A62" s="1"/>
      <c r="B62" s="52">
        <v>160</v>
      </c>
      <c r="C62" s="53" t="s">
        <v>110</v>
      </c>
      <c r="D62" s="1"/>
      <c r="E62" s="1"/>
      <c r="F62" s="54">
        <f>SUMIF('Forecast Expenditure'!$B$8:$B$11,'Direct Capex'!$B62,'Forecast Expenditure'!L$8:L$11)/1000</f>
        <v>1722.5994053200711</v>
      </c>
      <c r="G62" s="54">
        <f>SUMIF('Forecast Expenditure'!$B$8:$B$11,'Direct Capex'!$B62,'Forecast Expenditure'!M$8:M$11)/1000</f>
        <v>1336.4105442477876</v>
      </c>
      <c r="H62" s="54">
        <f>SUMIF('Forecast Expenditure'!$B$8:$B$11,'Direct Capex'!$B62,'Forecast Expenditure'!N$8:N$11)/1000</f>
        <v>5120.8247612977475</v>
      </c>
      <c r="I62" s="54">
        <f>SUMIF('Forecast Expenditure'!$B$8:$B$11,'Direct Capex'!$B62,'Forecast Expenditure'!O$8:O$11)/1000</f>
        <v>4896.1250622936741</v>
      </c>
      <c r="J62" s="54">
        <f>SUMIF('Forecast Expenditure'!$B$8:$B$11,'Direct Capex'!$B62,'Forecast Expenditure'!P$8:P$11)/1000</f>
        <v>5165.6996817072159</v>
      </c>
      <c r="K62" s="54">
        <f>SUMIF('Forecast Expenditure'!$B$8:$B$11,'Direct Capex'!$B62,'Forecast Expenditure'!Q$8:Q$11)/1000</f>
        <v>5163.1885696313129</v>
      </c>
      <c r="L62" s="54">
        <f>SUMIF('Forecast Expenditure'!$B$8:$B$11,'Direct Capex'!$B62,'Forecast Expenditure'!R$8:R$11)/1000</f>
        <v>5261.3590179904022</v>
      </c>
      <c r="M62" s="1"/>
      <c r="N62" s="1"/>
      <c r="O62" s="1"/>
    </row>
    <row r="63" spans="1:15" x14ac:dyDescent="0.2">
      <c r="A63" s="1"/>
      <c r="B63" s="52">
        <v>161</v>
      </c>
      <c r="C63" s="53" t="s">
        <v>111</v>
      </c>
      <c r="D63" s="1"/>
      <c r="E63" s="1"/>
      <c r="F63" s="54">
        <f>SUMIF('Forecast Expenditure'!$B$8:$B$11,'Direct Capex'!$B63,'Forecast Expenditure'!L$8:L$11)/1000</f>
        <v>6902.6229802439466</v>
      </c>
      <c r="G63" s="54">
        <f>SUMIF('Forecast Expenditure'!$B$8:$B$11,'Direct Capex'!$B63,'Forecast Expenditure'!M$8:M$11)/1000</f>
        <v>16442.814159292036</v>
      </c>
      <c r="H63" s="54">
        <f>SUMIF('Forecast Expenditure'!$B$8:$B$11,'Direct Capex'!$B63,'Forecast Expenditure'!N$8:N$11)/1000</f>
        <v>288.44336283185839</v>
      </c>
      <c r="I63" s="54">
        <f>SUMIF('Forecast Expenditure'!$B$8:$B$11,'Direct Capex'!$B63,'Forecast Expenditure'!O$8:O$11)/1000</f>
        <v>104.81651327433627</v>
      </c>
      <c r="J63" s="54">
        <f>SUMIF('Forecast Expenditure'!$B$8:$B$11,'Direct Capex'!$B63,'Forecast Expenditure'!P$8:P$11)/1000</f>
        <v>1991.5137522123894</v>
      </c>
      <c r="K63" s="54">
        <f>SUMIF('Forecast Expenditure'!$B$8:$B$11,'Direct Capex'!$B63,'Forecast Expenditure'!Q$8:Q$11)/1000</f>
        <v>2195.1928141592921</v>
      </c>
      <c r="L63" s="54">
        <f>SUMIF('Forecast Expenditure'!$B$8:$B$11,'Direct Capex'!$B63,'Forecast Expenditure'!R$8:R$11)/1000</f>
        <v>2778.4448318584077</v>
      </c>
      <c r="M63" s="1"/>
      <c r="N63" s="1"/>
      <c r="O63" s="1"/>
    </row>
    <row r="64" spans="1:15" x14ac:dyDescent="0.2">
      <c r="A64" s="1"/>
      <c r="B64" s="52">
        <v>162</v>
      </c>
      <c r="C64" s="53" t="s">
        <v>112</v>
      </c>
      <c r="D64" s="1"/>
      <c r="E64" s="1"/>
      <c r="F64" s="54">
        <f>SUMIF('Forecast Expenditure'!$B$8:$B$11,'Direct Capex'!$B64,'Forecast Expenditure'!L$8:L$11)/1000</f>
        <v>29974.763862039457</v>
      </c>
      <c r="G64" s="54">
        <f>SUMIF('Forecast Expenditure'!$B$8:$B$11,'Direct Capex'!$B64,'Forecast Expenditure'!M$8:M$11)/1000</f>
        <v>18787.478941061952</v>
      </c>
      <c r="H64" s="54">
        <f>SUMIF('Forecast Expenditure'!$B$8:$B$11,'Direct Capex'!$B64,'Forecast Expenditure'!N$8:N$11)/1000</f>
        <v>30385.335899911508</v>
      </c>
      <c r="I64" s="54">
        <f>SUMIF('Forecast Expenditure'!$B$8:$B$11,'Direct Capex'!$B64,'Forecast Expenditure'!O$8:O$11)/1000</f>
        <v>11326.745905752214</v>
      </c>
      <c r="J64" s="54">
        <f>SUMIF('Forecast Expenditure'!$B$8:$B$11,'Direct Capex'!$B64,'Forecast Expenditure'!P$8:P$11)/1000</f>
        <v>5188.4174070796462</v>
      </c>
      <c r="K64" s="54">
        <f>SUMIF('Forecast Expenditure'!$B$8:$B$11,'Direct Capex'!$B64,'Forecast Expenditure'!Q$8:Q$11)/1000</f>
        <v>8856.0030442477873</v>
      </c>
      <c r="L64" s="54">
        <f>SUMIF('Forecast Expenditure'!$B$8:$B$11,'Direct Capex'!$B64,'Forecast Expenditure'!R$8:R$11)/1000</f>
        <v>6330.2212300884958</v>
      </c>
      <c r="M64" s="1"/>
      <c r="N64" s="1"/>
      <c r="O64" s="1"/>
    </row>
    <row r="65" spans="1:15" x14ac:dyDescent="0.2">
      <c r="A65" s="1"/>
      <c r="B65" s="52">
        <v>163</v>
      </c>
      <c r="C65" s="53" t="s">
        <v>113</v>
      </c>
      <c r="D65" s="1"/>
      <c r="E65" s="1"/>
      <c r="F65" s="54">
        <f>SUMIF('Forecast Expenditure'!$B$8:$B$11,'Direct Capex'!$B65,'Forecast Expenditure'!L$8:L$11)/1000</f>
        <v>0</v>
      </c>
      <c r="G65" s="54">
        <f>SUMIF('Forecast Expenditure'!$B$8:$B$11,'Direct Capex'!$B65,'Forecast Expenditure'!M$8:M$11)/1000</f>
        <v>0</v>
      </c>
      <c r="H65" s="54">
        <f>SUMIF('Forecast Expenditure'!$B$8:$B$11,'Direct Capex'!$B65,'Forecast Expenditure'!N$8:N$11)/1000</f>
        <v>0</v>
      </c>
      <c r="I65" s="54">
        <f>SUMIF('Forecast Expenditure'!$B$8:$B$11,'Direct Capex'!$B65,'Forecast Expenditure'!O$8:O$11)/1000</f>
        <v>0</v>
      </c>
      <c r="J65" s="54">
        <f>SUMIF('Forecast Expenditure'!$B$8:$B$11,'Direct Capex'!$B65,'Forecast Expenditure'!P$8:P$11)/1000</f>
        <v>0</v>
      </c>
      <c r="K65" s="54">
        <f>SUMIF('Forecast Expenditure'!$B$8:$B$11,'Direct Capex'!$B65,'Forecast Expenditure'!Q$8:Q$11)/1000</f>
        <v>0</v>
      </c>
      <c r="L65" s="54">
        <f>SUMIF('Forecast Expenditure'!$B$8:$B$11,'Direct Capex'!$B65,'Forecast Expenditure'!R$8:R$11)/1000</f>
        <v>0</v>
      </c>
      <c r="M65" s="1"/>
      <c r="N65" s="78"/>
      <c r="O65" s="1"/>
    </row>
    <row r="66" spans="1:15" x14ac:dyDescent="0.2">
      <c r="A66" s="1"/>
      <c r="B66" s="52">
        <v>164</v>
      </c>
      <c r="C66" s="53" t="s">
        <v>114</v>
      </c>
      <c r="D66" s="1"/>
      <c r="E66" s="1"/>
      <c r="F66" s="54">
        <f>SUMIF('Forecast Expenditure'!$B$8:$B$11,'Direct Capex'!$B66,'Forecast Expenditure'!L$8:L$11)/1000</f>
        <v>0</v>
      </c>
      <c r="G66" s="54">
        <f>SUMIF('Forecast Expenditure'!$B$8:$B$11,'Direct Capex'!$B66,'Forecast Expenditure'!M$8:M$11)/1000</f>
        <v>0</v>
      </c>
      <c r="H66" s="54">
        <f>SUMIF('Forecast Expenditure'!$B$8:$B$11,'Direct Capex'!$B66,'Forecast Expenditure'!N$8:N$11)/1000</f>
        <v>0</v>
      </c>
      <c r="I66" s="54">
        <f>SUMIF('Forecast Expenditure'!$B$8:$B$11,'Direct Capex'!$B66,'Forecast Expenditure'!O$8:O$11)/1000</f>
        <v>0</v>
      </c>
      <c r="J66" s="54">
        <f>SUMIF('Forecast Expenditure'!$B$8:$B$11,'Direct Capex'!$B66,'Forecast Expenditure'!P$8:P$11)/1000</f>
        <v>0</v>
      </c>
      <c r="K66" s="54">
        <f>SUMIF('Forecast Expenditure'!$B$8:$B$11,'Direct Capex'!$B66,'Forecast Expenditure'!Q$8:Q$11)/1000</f>
        <v>0</v>
      </c>
      <c r="L66" s="54">
        <f>SUMIF('Forecast Expenditure'!$B$8:$B$11,'Direct Capex'!$B66,'Forecast Expenditure'!R$8:R$11)/1000</f>
        <v>0</v>
      </c>
      <c r="M66" s="1"/>
      <c r="N66" s="78"/>
      <c r="O66" s="1"/>
    </row>
    <row r="67" spans="1:15" x14ac:dyDescent="0.2">
      <c r="A67" s="1"/>
      <c r="B67" s="52">
        <v>165</v>
      </c>
      <c r="C67" s="53" t="s">
        <v>115</v>
      </c>
      <c r="D67" s="1"/>
      <c r="E67" s="1"/>
      <c r="F67" s="54">
        <f>SUMIF('Forecast Expenditure'!$B$8:$B$11,'Direct Capex'!$B67,'Forecast Expenditure'!L$8:L$11)/1000</f>
        <v>0</v>
      </c>
      <c r="G67" s="54">
        <f>SUMIF('Forecast Expenditure'!$B$8:$B$11,'Direct Capex'!$B67,'Forecast Expenditure'!M$8:M$11)/1000</f>
        <v>0</v>
      </c>
      <c r="H67" s="54">
        <f>SUMIF('Forecast Expenditure'!$B$8:$B$11,'Direct Capex'!$B67,'Forecast Expenditure'!N$8:N$11)/1000</f>
        <v>0</v>
      </c>
      <c r="I67" s="54">
        <f>SUMIF('Forecast Expenditure'!$B$8:$B$11,'Direct Capex'!$B67,'Forecast Expenditure'!O$8:O$11)/1000</f>
        <v>0</v>
      </c>
      <c r="J67" s="54">
        <f>SUMIF('Forecast Expenditure'!$B$8:$B$11,'Direct Capex'!$B67,'Forecast Expenditure'!P$8:P$11)/1000</f>
        <v>0</v>
      </c>
      <c r="K67" s="54">
        <f>SUMIF('Forecast Expenditure'!$B$8:$B$11,'Direct Capex'!$B67,'Forecast Expenditure'!Q$8:Q$11)/1000</f>
        <v>0</v>
      </c>
      <c r="L67" s="54">
        <f>SUMIF('Forecast Expenditure'!$B$8:$B$11,'Direct Capex'!$B67,'Forecast Expenditure'!R$8:R$11)/1000</f>
        <v>0</v>
      </c>
      <c r="M67" s="1"/>
      <c r="N67" s="1"/>
      <c r="O67" s="1"/>
    </row>
    <row r="68" spans="1:15" x14ac:dyDescent="0.2">
      <c r="A68" s="1"/>
      <c r="B68" s="52">
        <v>166</v>
      </c>
      <c r="C68" s="53" t="s">
        <v>116</v>
      </c>
      <c r="D68" s="1"/>
      <c r="E68" s="1"/>
      <c r="F68" s="54">
        <f>SUMIF('Forecast Expenditure'!$B$8:$B$11,'Direct Capex'!$B68,'Forecast Expenditure'!L$8:L$11)/1000</f>
        <v>0</v>
      </c>
      <c r="G68" s="54">
        <f>SUMIF('Forecast Expenditure'!$B$8:$B$11,'Direct Capex'!$B68,'Forecast Expenditure'!M$8:M$11)/1000</f>
        <v>0</v>
      </c>
      <c r="H68" s="54">
        <f>SUMIF('Forecast Expenditure'!$B$8:$B$11,'Direct Capex'!$B68,'Forecast Expenditure'!N$8:N$11)/1000</f>
        <v>0</v>
      </c>
      <c r="I68" s="54">
        <f>SUMIF('Forecast Expenditure'!$B$8:$B$11,'Direct Capex'!$B68,'Forecast Expenditure'!O$8:O$11)/1000</f>
        <v>0</v>
      </c>
      <c r="J68" s="54">
        <f>SUMIF('Forecast Expenditure'!$B$8:$B$11,'Direct Capex'!$B68,'Forecast Expenditure'!P$8:P$11)/1000</f>
        <v>0</v>
      </c>
      <c r="K68" s="54">
        <f>SUMIF('Forecast Expenditure'!$B$8:$B$11,'Direct Capex'!$B68,'Forecast Expenditure'!Q$8:Q$11)/1000</f>
        <v>0</v>
      </c>
      <c r="L68" s="54">
        <f>SUMIF('Forecast Expenditure'!$B$8:$B$11,'Direct Capex'!$B68,'Forecast Expenditure'!R$8:R$11)/1000</f>
        <v>0</v>
      </c>
      <c r="M68" s="1"/>
      <c r="N68" s="1"/>
      <c r="O68" s="1"/>
    </row>
    <row r="69" spans="1:15" x14ac:dyDescent="0.2">
      <c r="A69" s="1"/>
      <c r="B69" s="52">
        <v>167</v>
      </c>
      <c r="C69" s="53" t="s">
        <v>117</v>
      </c>
      <c r="D69" s="1"/>
      <c r="E69" s="1"/>
      <c r="F69" s="54">
        <f>SUMIF('Forecast Expenditure'!$B$8:$B$11,'Direct Capex'!$B69,'Forecast Expenditure'!L$8:L$11)/1000</f>
        <v>0</v>
      </c>
      <c r="G69" s="54">
        <f>SUMIF('Forecast Expenditure'!$B$8:$B$11,'Direct Capex'!$B69,'Forecast Expenditure'!M$8:M$11)/1000</f>
        <v>0</v>
      </c>
      <c r="H69" s="54">
        <f>SUMIF('Forecast Expenditure'!$B$8:$B$11,'Direct Capex'!$B69,'Forecast Expenditure'!N$8:N$11)/1000</f>
        <v>0</v>
      </c>
      <c r="I69" s="54">
        <f>SUMIF('Forecast Expenditure'!$B$8:$B$11,'Direct Capex'!$B69,'Forecast Expenditure'!O$8:O$11)/1000</f>
        <v>0</v>
      </c>
      <c r="J69" s="54">
        <f>SUMIF('Forecast Expenditure'!$B$8:$B$11,'Direct Capex'!$B69,'Forecast Expenditure'!P$8:P$11)/1000</f>
        <v>0</v>
      </c>
      <c r="K69" s="54">
        <f>SUMIF('Forecast Expenditure'!$B$8:$B$11,'Direct Capex'!$B69,'Forecast Expenditure'!Q$8:Q$11)/1000</f>
        <v>0</v>
      </c>
      <c r="L69" s="54">
        <f>SUMIF('Forecast Expenditure'!$B$8:$B$11,'Direct Capex'!$B69,'Forecast Expenditure'!R$8:R$11)/1000</f>
        <v>0</v>
      </c>
      <c r="M69" s="1"/>
      <c r="N69" s="1"/>
      <c r="O69" s="1"/>
    </row>
    <row r="70" spans="1:15" x14ac:dyDescent="0.2">
      <c r="A70" s="1"/>
      <c r="B70" s="52">
        <v>168</v>
      </c>
      <c r="C70" s="53" t="s">
        <v>118</v>
      </c>
      <c r="D70" s="1"/>
      <c r="E70" s="1"/>
      <c r="F70" s="54">
        <f>SUMIF('Forecast Expenditure'!$B$8:$B$11,'Direct Capex'!$B70,'Forecast Expenditure'!L$8:L$11)/1000</f>
        <v>0</v>
      </c>
      <c r="G70" s="54">
        <f>SUMIF('Forecast Expenditure'!$B$8:$B$11,'Direct Capex'!$B70,'Forecast Expenditure'!M$8:M$11)/1000</f>
        <v>0</v>
      </c>
      <c r="H70" s="54">
        <f>SUMIF('Forecast Expenditure'!$B$8:$B$11,'Direct Capex'!$B70,'Forecast Expenditure'!N$8:N$11)/1000</f>
        <v>0</v>
      </c>
      <c r="I70" s="54">
        <f>SUMIF('Forecast Expenditure'!$B$8:$B$11,'Direct Capex'!$B70,'Forecast Expenditure'!O$8:O$11)/1000</f>
        <v>0</v>
      </c>
      <c r="J70" s="54">
        <f>SUMIF('Forecast Expenditure'!$B$8:$B$11,'Direct Capex'!$B70,'Forecast Expenditure'!P$8:P$11)/1000</f>
        <v>0</v>
      </c>
      <c r="K70" s="54">
        <f>SUMIF('Forecast Expenditure'!$B$8:$B$11,'Direct Capex'!$B70,'Forecast Expenditure'!Q$8:Q$11)/1000</f>
        <v>0</v>
      </c>
      <c r="L70" s="54">
        <f>SUMIF('Forecast Expenditure'!$B$8:$B$11,'Direct Capex'!$B70,'Forecast Expenditure'!R$8:R$11)/1000</f>
        <v>0</v>
      </c>
      <c r="M70" s="1"/>
      <c r="N70" s="1"/>
      <c r="O70" s="1"/>
    </row>
    <row r="71" spans="1:15" x14ac:dyDescent="0.2">
      <c r="A71" s="1"/>
      <c r="B71" s="52">
        <v>169</v>
      </c>
      <c r="C71" s="53" t="s">
        <v>119</v>
      </c>
      <c r="D71" s="1"/>
      <c r="E71" s="1"/>
      <c r="F71" s="54">
        <f>SUMIF('Forecast Expenditure'!$B$8:$B$11,'Direct Capex'!$B71,'Forecast Expenditure'!L$8:L$11)/1000</f>
        <v>0</v>
      </c>
      <c r="G71" s="54">
        <f>SUMIF('Forecast Expenditure'!$B$8:$B$11,'Direct Capex'!$B71,'Forecast Expenditure'!M$8:M$11)/1000</f>
        <v>0</v>
      </c>
      <c r="H71" s="54">
        <f>SUMIF('Forecast Expenditure'!$B$8:$B$11,'Direct Capex'!$B71,'Forecast Expenditure'!N$8:N$11)/1000</f>
        <v>0</v>
      </c>
      <c r="I71" s="54">
        <f>SUMIF('Forecast Expenditure'!$B$8:$B$11,'Direct Capex'!$B71,'Forecast Expenditure'!O$8:O$11)/1000</f>
        <v>0</v>
      </c>
      <c r="J71" s="54">
        <f>SUMIF('Forecast Expenditure'!$B$8:$B$11,'Direct Capex'!$B71,'Forecast Expenditure'!P$8:P$11)/1000</f>
        <v>0</v>
      </c>
      <c r="K71" s="54">
        <f>SUMIF('Forecast Expenditure'!$B$8:$B$11,'Direct Capex'!$B71,'Forecast Expenditure'!Q$8:Q$11)/1000</f>
        <v>0</v>
      </c>
      <c r="L71" s="54">
        <f>SUMIF('Forecast Expenditure'!$B$8:$B$11,'Direct Capex'!$B71,'Forecast Expenditure'!R$8:R$11)/1000</f>
        <v>0</v>
      </c>
      <c r="M71" s="1"/>
      <c r="N71" s="1"/>
      <c r="O71" s="1"/>
    </row>
    <row r="72" spans="1:15" x14ac:dyDescent="0.2">
      <c r="A72" s="1"/>
      <c r="B72" s="52">
        <v>170</v>
      </c>
      <c r="C72" s="53" t="s">
        <v>92</v>
      </c>
      <c r="D72" s="1"/>
      <c r="E72" s="1"/>
      <c r="F72" s="54">
        <f>SUMIF('Forecast Expenditure'!$B$8:$B$11,'Direct Capex'!$B72,'Forecast Expenditure'!L$8:L$11)/1000</f>
        <v>0</v>
      </c>
      <c r="G72" s="54">
        <f>SUMIF('Forecast Expenditure'!$B$8:$B$11,'Direct Capex'!$B72,'Forecast Expenditure'!M$8:M$11)/1000</f>
        <v>0</v>
      </c>
      <c r="H72" s="54">
        <f>SUMIF('Forecast Expenditure'!$B$8:$B$11,'Direct Capex'!$B72,'Forecast Expenditure'!N$8:N$11)/1000</f>
        <v>0</v>
      </c>
      <c r="I72" s="54">
        <f>SUMIF('Forecast Expenditure'!$B$8:$B$11,'Direct Capex'!$B72,'Forecast Expenditure'!O$8:O$11)/1000</f>
        <v>0</v>
      </c>
      <c r="J72" s="54">
        <f>SUMIF('Forecast Expenditure'!$B$8:$B$11,'Direct Capex'!$B72,'Forecast Expenditure'!P$8:P$11)/1000</f>
        <v>0</v>
      </c>
      <c r="K72" s="54">
        <f>SUMIF('Forecast Expenditure'!$B$8:$B$11,'Direct Capex'!$B72,'Forecast Expenditure'!Q$8:Q$11)/1000</f>
        <v>0</v>
      </c>
      <c r="L72" s="54">
        <f>SUMIF('Forecast Expenditure'!$B$8:$B$11,'Direct Capex'!$B72,'Forecast Expenditure'!R$8:R$11)/1000</f>
        <v>0</v>
      </c>
      <c r="M72" s="1"/>
      <c r="N72" s="1"/>
      <c r="O72" s="1"/>
    </row>
    <row r="73" spans="1:15" x14ac:dyDescent="0.2">
      <c r="A73" s="1"/>
      <c r="B73" s="52">
        <v>171</v>
      </c>
      <c r="C73" s="53" t="s">
        <v>120</v>
      </c>
      <c r="D73" s="1"/>
      <c r="E73" s="1"/>
      <c r="F73" s="54">
        <f>SUMIF('Forecast Expenditure'!$B$8:$B$11,'Direct Capex'!$B73,'Forecast Expenditure'!L$8:L$11)/1000</f>
        <v>0</v>
      </c>
      <c r="G73" s="54">
        <f>SUMIF('Forecast Expenditure'!$B$8:$B$11,'Direct Capex'!$B73,'Forecast Expenditure'!M$8:M$11)/1000</f>
        <v>0</v>
      </c>
      <c r="H73" s="54">
        <f>SUMIF('Forecast Expenditure'!$B$8:$B$11,'Direct Capex'!$B73,'Forecast Expenditure'!N$8:N$11)/1000</f>
        <v>0</v>
      </c>
      <c r="I73" s="54">
        <f>SUMIF('Forecast Expenditure'!$B$8:$B$11,'Direct Capex'!$B73,'Forecast Expenditure'!O$8:O$11)/1000</f>
        <v>0</v>
      </c>
      <c r="J73" s="54">
        <f>SUMIF('Forecast Expenditure'!$B$8:$B$11,'Direct Capex'!$B73,'Forecast Expenditure'!P$8:P$11)/1000</f>
        <v>0</v>
      </c>
      <c r="K73" s="54">
        <f>SUMIF('Forecast Expenditure'!$B$8:$B$11,'Direct Capex'!$B73,'Forecast Expenditure'!Q$8:Q$11)/1000</f>
        <v>0</v>
      </c>
      <c r="L73" s="54">
        <f>SUMIF('Forecast Expenditure'!$B$8:$B$11,'Direct Capex'!$B73,'Forecast Expenditure'!R$8:R$11)/1000</f>
        <v>0</v>
      </c>
      <c r="M73" s="1"/>
      <c r="N73" s="1"/>
      <c r="O73" s="1"/>
    </row>
    <row r="74" spans="1:15" x14ac:dyDescent="0.2">
      <c r="A74" s="1"/>
      <c r="B74" s="52">
        <v>172</v>
      </c>
      <c r="C74" s="53" t="s">
        <v>121</v>
      </c>
      <c r="D74" s="1"/>
      <c r="E74" s="1"/>
      <c r="F74" s="54">
        <f>SUMIF('Forecast Expenditure'!$B$8:$B$11,'Direct Capex'!$B74,'Forecast Expenditure'!L$8:L$11)/1000</f>
        <v>0</v>
      </c>
      <c r="G74" s="54">
        <f>SUMIF('Forecast Expenditure'!$B$8:$B$11,'Direct Capex'!$B74,'Forecast Expenditure'!M$8:M$11)/1000</f>
        <v>0</v>
      </c>
      <c r="H74" s="54">
        <f>SUMIF('Forecast Expenditure'!$B$8:$B$11,'Direct Capex'!$B74,'Forecast Expenditure'!N$8:N$11)/1000</f>
        <v>0</v>
      </c>
      <c r="I74" s="54">
        <f>SUMIF('Forecast Expenditure'!$B$8:$B$11,'Direct Capex'!$B74,'Forecast Expenditure'!O$8:O$11)/1000</f>
        <v>0</v>
      </c>
      <c r="J74" s="54">
        <f>SUMIF('Forecast Expenditure'!$B$8:$B$11,'Direct Capex'!$B74,'Forecast Expenditure'!P$8:P$11)/1000</f>
        <v>0</v>
      </c>
      <c r="K74" s="54">
        <f>SUMIF('Forecast Expenditure'!$B$8:$B$11,'Direct Capex'!$B74,'Forecast Expenditure'!Q$8:Q$11)/1000</f>
        <v>0</v>
      </c>
      <c r="L74" s="54">
        <f>SUMIF('Forecast Expenditure'!$B$8:$B$11,'Direct Capex'!$B74,'Forecast Expenditure'!R$8:R$11)/1000</f>
        <v>0</v>
      </c>
      <c r="M74" s="1"/>
      <c r="N74" s="1"/>
      <c r="O74" s="1"/>
    </row>
    <row r="75" spans="1:15" x14ac:dyDescent="0.2">
      <c r="A75" s="1"/>
      <c r="B75" s="52">
        <v>174</v>
      </c>
      <c r="C75" s="53" t="s">
        <v>122</v>
      </c>
      <c r="D75" s="1"/>
      <c r="E75" s="1"/>
      <c r="F75" s="54">
        <f>SUMIF('Forecast Expenditure'!$B$8:$B$11,'Direct Capex'!$B75,'Forecast Expenditure'!L$8:L$11)/1000</f>
        <v>0</v>
      </c>
      <c r="G75" s="54">
        <f>SUMIF('Forecast Expenditure'!$B$8:$B$11,'Direct Capex'!$B75,'Forecast Expenditure'!M$8:M$11)/1000</f>
        <v>0</v>
      </c>
      <c r="H75" s="54">
        <f>SUMIF('Forecast Expenditure'!$B$8:$B$11,'Direct Capex'!$B75,'Forecast Expenditure'!N$8:N$11)/1000</f>
        <v>0</v>
      </c>
      <c r="I75" s="54">
        <f>SUMIF('Forecast Expenditure'!$B$8:$B$11,'Direct Capex'!$B75,'Forecast Expenditure'!O$8:O$11)/1000</f>
        <v>0</v>
      </c>
      <c r="J75" s="54">
        <f>SUMIF('Forecast Expenditure'!$B$8:$B$11,'Direct Capex'!$B75,'Forecast Expenditure'!P$8:P$11)/1000</f>
        <v>0</v>
      </c>
      <c r="K75" s="54">
        <f>SUMIF('Forecast Expenditure'!$B$8:$B$11,'Direct Capex'!$B75,'Forecast Expenditure'!Q$8:Q$11)/1000</f>
        <v>0</v>
      </c>
      <c r="L75" s="54">
        <f>SUMIF('Forecast Expenditure'!$B$8:$B$11,'Direct Capex'!$B75,'Forecast Expenditure'!R$8:R$11)/1000</f>
        <v>0</v>
      </c>
      <c r="M75" s="1"/>
      <c r="N75" s="1"/>
      <c r="O75" s="1"/>
    </row>
    <row r="76" spans="1:15" x14ac:dyDescent="0.2">
      <c r="A76" s="1"/>
      <c r="B76" s="52">
        <v>175</v>
      </c>
      <c r="C76" s="53" t="s">
        <v>123</v>
      </c>
      <c r="D76" s="1"/>
      <c r="E76" s="1"/>
      <c r="F76" s="54">
        <f>SUMIF('Forecast Expenditure'!$B$8:$B$11,'Direct Capex'!$B76,'Forecast Expenditure'!L$8:L$11)/1000</f>
        <v>0</v>
      </c>
      <c r="G76" s="54">
        <f>SUMIF('Forecast Expenditure'!$B$8:$B$11,'Direct Capex'!$B76,'Forecast Expenditure'!M$8:M$11)/1000</f>
        <v>0</v>
      </c>
      <c r="H76" s="54">
        <f>SUMIF('Forecast Expenditure'!$B$8:$B$11,'Direct Capex'!$B76,'Forecast Expenditure'!N$8:N$11)/1000</f>
        <v>0</v>
      </c>
      <c r="I76" s="54">
        <f>SUMIF('Forecast Expenditure'!$B$8:$B$11,'Direct Capex'!$B76,'Forecast Expenditure'!O$8:O$11)/1000</f>
        <v>0</v>
      </c>
      <c r="J76" s="54">
        <f>SUMIF('Forecast Expenditure'!$B$8:$B$11,'Direct Capex'!$B76,'Forecast Expenditure'!P$8:P$11)/1000</f>
        <v>0</v>
      </c>
      <c r="K76" s="54">
        <f>SUMIF('Forecast Expenditure'!$B$8:$B$11,'Direct Capex'!$B76,'Forecast Expenditure'!Q$8:Q$11)/1000</f>
        <v>0</v>
      </c>
      <c r="L76" s="54">
        <f>SUMIF('Forecast Expenditure'!$B$8:$B$11,'Direct Capex'!$B76,'Forecast Expenditure'!R$8:R$11)/1000</f>
        <v>0</v>
      </c>
      <c r="M76" s="1"/>
      <c r="N76" s="1"/>
      <c r="O76" s="1"/>
    </row>
    <row r="77" spans="1:15" x14ac:dyDescent="0.2">
      <c r="A77" s="1"/>
      <c r="B77" s="52">
        <v>176</v>
      </c>
      <c r="C77" s="53" t="s">
        <v>124</v>
      </c>
      <c r="D77" s="1"/>
      <c r="E77" s="1"/>
      <c r="F77" s="54">
        <f>SUMIF('Forecast Expenditure'!$B$8:$B$11,'Direct Capex'!$B77,'Forecast Expenditure'!L$8:L$11)/1000</f>
        <v>0</v>
      </c>
      <c r="G77" s="54">
        <f>SUMIF('Forecast Expenditure'!$B$8:$B$11,'Direct Capex'!$B77,'Forecast Expenditure'!M$8:M$11)/1000</f>
        <v>0</v>
      </c>
      <c r="H77" s="54">
        <f>SUMIF('Forecast Expenditure'!$B$8:$B$11,'Direct Capex'!$B77,'Forecast Expenditure'!N$8:N$11)/1000</f>
        <v>0</v>
      </c>
      <c r="I77" s="54">
        <f>SUMIF('Forecast Expenditure'!$B$8:$B$11,'Direct Capex'!$B77,'Forecast Expenditure'!O$8:O$11)/1000</f>
        <v>0</v>
      </c>
      <c r="J77" s="54">
        <f>SUMIF('Forecast Expenditure'!$B$8:$B$11,'Direct Capex'!$B77,'Forecast Expenditure'!P$8:P$11)/1000</f>
        <v>0</v>
      </c>
      <c r="K77" s="54">
        <f>SUMIF('Forecast Expenditure'!$B$8:$B$11,'Direct Capex'!$B77,'Forecast Expenditure'!Q$8:Q$11)/1000</f>
        <v>0</v>
      </c>
      <c r="L77" s="54">
        <f>SUMIF('Forecast Expenditure'!$B$8:$B$11,'Direct Capex'!$B77,'Forecast Expenditure'!R$8:R$11)/1000</f>
        <v>0</v>
      </c>
      <c r="M77" s="1"/>
      <c r="N77" s="1"/>
      <c r="O77" s="1"/>
    </row>
    <row r="78" spans="1:15" x14ac:dyDescent="0.2">
      <c r="A78" s="1"/>
      <c r="B78" s="52">
        <v>177</v>
      </c>
      <c r="C78" s="53" t="s">
        <v>125</v>
      </c>
      <c r="D78" s="1"/>
      <c r="E78" s="1"/>
      <c r="F78" s="54">
        <f>SUMIF('Forecast Expenditure'!$B$8:$B$11,'Direct Capex'!$B78,'Forecast Expenditure'!L$8:L$11)/1000</f>
        <v>2728.1719817123781</v>
      </c>
      <c r="G78" s="54">
        <f>SUMIF('Forecast Expenditure'!$B$8:$B$11,'Direct Capex'!$B78,'Forecast Expenditure'!M$8:M$11)/1000</f>
        <v>1048.1651327433628</v>
      </c>
      <c r="H78" s="54">
        <f>SUMIF('Forecast Expenditure'!$B$8:$B$11,'Direct Capex'!$B78,'Forecast Expenditure'!N$8:N$11)/1000</f>
        <v>2262.3008849557523</v>
      </c>
      <c r="I78" s="54">
        <f>SUMIF('Forecast Expenditure'!$B$8:$B$11,'Direct Capex'!$B78,'Forecast Expenditure'!O$8:O$11)/1000</f>
        <v>8452.7787610619471</v>
      </c>
      <c r="J78" s="54">
        <f>SUMIF('Forecast Expenditure'!$B$8:$B$11,'Direct Capex'!$B78,'Forecast Expenditure'!P$8:P$11)/1000</f>
        <v>9794.7345132743358</v>
      </c>
      <c r="K78" s="54">
        <f>SUMIF('Forecast Expenditure'!$B$8:$B$11,'Direct Capex'!$B78,'Forecast Expenditure'!Q$8:Q$11)/1000</f>
        <v>4606.8672566371679</v>
      </c>
      <c r="L78" s="54">
        <f>SUMIF('Forecast Expenditure'!$B$8:$B$11,'Direct Capex'!$B78,'Forecast Expenditure'!R$8:R$11)/1000</f>
        <v>0</v>
      </c>
      <c r="M78" s="1"/>
      <c r="N78" s="1"/>
      <c r="O78" s="1"/>
    </row>
    <row r="79" spans="1:15" x14ac:dyDescent="0.2">
      <c r="A79" s="1"/>
      <c r="B79" s="52">
        <v>200</v>
      </c>
      <c r="C79" s="53" t="s">
        <v>126</v>
      </c>
      <c r="D79" s="1"/>
      <c r="E79" s="1"/>
      <c r="F79" s="54">
        <f>SUMIF('Forecast Expenditure'!$B$8:$B$11,'Direct Capex'!$B79,'Forecast Expenditure'!L$8:L$11)/1000</f>
        <v>0</v>
      </c>
      <c r="G79" s="54">
        <f>SUMIF('Forecast Expenditure'!$B$8:$B$11,'Direct Capex'!$B79,'Forecast Expenditure'!M$8:M$11)/1000</f>
        <v>0</v>
      </c>
      <c r="H79" s="54">
        <f>SUMIF('Forecast Expenditure'!$B$8:$B$11,'Direct Capex'!$B79,'Forecast Expenditure'!N$8:N$11)/1000</f>
        <v>0</v>
      </c>
      <c r="I79" s="54">
        <f>SUMIF('Forecast Expenditure'!$B$8:$B$11,'Direct Capex'!$B79,'Forecast Expenditure'!O$8:O$11)/1000</f>
        <v>0</v>
      </c>
      <c r="J79" s="54">
        <f>SUMIF('Forecast Expenditure'!$B$8:$B$11,'Direct Capex'!$B79,'Forecast Expenditure'!P$8:P$11)/1000</f>
        <v>0</v>
      </c>
      <c r="K79" s="54">
        <f>SUMIF('Forecast Expenditure'!$B$8:$B$11,'Direct Capex'!$B79,'Forecast Expenditure'!Q$8:Q$11)/1000</f>
        <v>0</v>
      </c>
      <c r="L79" s="54">
        <f>SUMIF('Forecast Expenditure'!$B$8:$B$11,'Direct Capex'!$B79,'Forecast Expenditure'!R$8:R$11)/1000</f>
        <v>0</v>
      </c>
      <c r="M79" s="1"/>
      <c r="N79" s="1"/>
      <c r="O79" s="1"/>
    </row>
    <row r="80" spans="1:15" x14ac:dyDescent="0.2">
      <c r="A80" s="1"/>
      <c r="B80" s="52">
        <v>205</v>
      </c>
      <c r="C80" s="53" t="s">
        <v>127</v>
      </c>
      <c r="D80" s="1"/>
      <c r="E80" s="1"/>
      <c r="F80" s="54">
        <f>SUMIF('Forecast Expenditure'!$B$8:$B$11,'Direct Capex'!$B80,'Forecast Expenditure'!L$8:L$11)/1000</f>
        <v>0</v>
      </c>
      <c r="G80" s="54">
        <f>SUMIF('Forecast Expenditure'!$B$8:$B$11,'Direct Capex'!$B80,'Forecast Expenditure'!M$8:M$11)/1000</f>
        <v>0</v>
      </c>
      <c r="H80" s="54">
        <f>SUMIF('Forecast Expenditure'!$B$8:$B$11,'Direct Capex'!$B80,'Forecast Expenditure'!N$8:N$11)/1000</f>
        <v>0</v>
      </c>
      <c r="I80" s="54">
        <f>SUMIF('Forecast Expenditure'!$B$8:$B$11,'Direct Capex'!$B80,'Forecast Expenditure'!O$8:O$11)/1000</f>
        <v>0</v>
      </c>
      <c r="J80" s="54">
        <f>SUMIF('Forecast Expenditure'!$B$8:$B$11,'Direct Capex'!$B80,'Forecast Expenditure'!P$8:P$11)/1000</f>
        <v>0</v>
      </c>
      <c r="K80" s="54">
        <f>SUMIF('Forecast Expenditure'!$B$8:$B$11,'Direct Capex'!$B80,'Forecast Expenditure'!Q$8:Q$11)/1000</f>
        <v>0</v>
      </c>
      <c r="L80" s="54">
        <f>SUMIF('Forecast Expenditure'!$B$8:$B$11,'Direct Capex'!$B80,'Forecast Expenditure'!R$8:R$11)/1000</f>
        <v>0</v>
      </c>
      <c r="M80" s="1"/>
      <c r="N80" s="1"/>
      <c r="O80" s="1"/>
    </row>
    <row r="81" spans="1:15" x14ac:dyDescent="0.2">
      <c r="A81" s="1"/>
      <c r="B81" s="52">
        <v>210</v>
      </c>
      <c r="C81" s="53" t="s">
        <v>128</v>
      </c>
      <c r="D81" s="1"/>
      <c r="E81" s="1"/>
      <c r="F81" s="54">
        <f>SUMIF('Forecast Expenditure'!$B$8:$B$11,'Direct Capex'!$B81,'Forecast Expenditure'!L$8:L$11)/1000</f>
        <v>0</v>
      </c>
      <c r="G81" s="54">
        <f>SUMIF('Forecast Expenditure'!$B$8:$B$11,'Direct Capex'!$B81,'Forecast Expenditure'!M$8:M$11)/1000</f>
        <v>0</v>
      </c>
      <c r="H81" s="54">
        <f>SUMIF('Forecast Expenditure'!$B$8:$B$11,'Direct Capex'!$B81,'Forecast Expenditure'!N$8:N$11)/1000</f>
        <v>0</v>
      </c>
      <c r="I81" s="54">
        <f>SUMIF('Forecast Expenditure'!$B$8:$B$11,'Direct Capex'!$B81,'Forecast Expenditure'!O$8:O$11)/1000</f>
        <v>0</v>
      </c>
      <c r="J81" s="54">
        <f>SUMIF('Forecast Expenditure'!$B$8:$B$11,'Direct Capex'!$B81,'Forecast Expenditure'!P$8:P$11)/1000</f>
        <v>0</v>
      </c>
      <c r="K81" s="54">
        <f>SUMIF('Forecast Expenditure'!$B$8:$B$11,'Direct Capex'!$B81,'Forecast Expenditure'!Q$8:Q$11)/1000</f>
        <v>0</v>
      </c>
      <c r="L81" s="54">
        <f>SUMIF('Forecast Expenditure'!$B$8:$B$11,'Direct Capex'!$B81,'Forecast Expenditure'!R$8:R$11)/1000</f>
        <v>0</v>
      </c>
      <c r="M81" s="1"/>
      <c r="N81" s="1"/>
      <c r="O81" s="1"/>
    </row>
    <row r="82" spans="1:15" x14ac:dyDescent="0.2">
      <c r="A82" s="1"/>
      <c r="B82" s="52">
        <v>215</v>
      </c>
      <c r="C82" s="53" t="s">
        <v>129</v>
      </c>
      <c r="D82" s="1"/>
      <c r="E82" s="1"/>
      <c r="F82" s="54">
        <f>SUMIF('Forecast Expenditure'!$B$8:$B$11,'Direct Capex'!$B82,'Forecast Expenditure'!L$8:L$11)/1000</f>
        <v>0</v>
      </c>
      <c r="G82" s="54">
        <f>SUMIF('Forecast Expenditure'!$B$8:$B$11,'Direct Capex'!$B82,'Forecast Expenditure'!M$8:M$11)/1000</f>
        <v>0</v>
      </c>
      <c r="H82" s="54">
        <f>SUMIF('Forecast Expenditure'!$B$8:$B$11,'Direct Capex'!$B82,'Forecast Expenditure'!N$8:N$11)/1000</f>
        <v>0</v>
      </c>
      <c r="I82" s="54">
        <f>SUMIF('Forecast Expenditure'!$B$8:$B$11,'Direct Capex'!$B82,'Forecast Expenditure'!O$8:O$11)/1000</f>
        <v>0</v>
      </c>
      <c r="J82" s="54">
        <f>SUMIF('Forecast Expenditure'!$B$8:$B$11,'Direct Capex'!$B82,'Forecast Expenditure'!P$8:P$11)/1000</f>
        <v>0</v>
      </c>
      <c r="K82" s="54">
        <f>SUMIF('Forecast Expenditure'!$B$8:$B$11,'Direct Capex'!$B82,'Forecast Expenditure'!Q$8:Q$11)/1000</f>
        <v>0</v>
      </c>
      <c r="L82" s="54">
        <f>SUMIF('Forecast Expenditure'!$B$8:$B$11,'Direct Capex'!$B82,'Forecast Expenditure'!R$8:R$11)/1000</f>
        <v>0</v>
      </c>
      <c r="M82" s="1"/>
      <c r="N82" s="1"/>
      <c r="O82" s="1"/>
    </row>
    <row r="83" spans="1:15" x14ac:dyDescent="0.2">
      <c r="A83" s="1"/>
      <c r="B83" s="52">
        <v>220</v>
      </c>
      <c r="C83" s="53" t="s">
        <v>130</v>
      </c>
      <c r="D83" s="1"/>
      <c r="E83" s="1"/>
      <c r="F83" s="54">
        <f>SUMIF('Forecast Expenditure'!$B$8:$B$11,'Direct Capex'!$B83,'Forecast Expenditure'!L$8:L$11)/1000</f>
        <v>0</v>
      </c>
      <c r="G83" s="54">
        <f>SUMIF('Forecast Expenditure'!$B$8:$B$11,'Direct Capex'!$B83,'Forecast Expenditure'!M$8:M$11)/1000</f>
        <v>0</v>
      </c>
      <c r="H83" s="54">
        <f>SUMIF('Forecast Expenditure'!$B$8:$B$11,'Direct Capex'!$B83,'Forecast Expenditure'!N$8:N$11)/1000</f>
        <v>0</v>
      </c>
      <c r="I83" s="54">
        <f>SUMIF('Forecast Expenditure'!$B$8:$B$11,'Direct Capex'!$B83,'Forecast Expenditure'!O$8:O$11)/1000</f>
        <v>0</v>
      </c>
      <c r="J83" s="54">
        <f>SUMIF('Forecast Expenditure'!$B$8:$B$11,'Direct Capex'!$B83,'Forecast Expenditure'!P$8:P$11)/1000</f>
        <v>0</v>
      </c>
      <c r="K83" s="54">
        <f>SUMIF('Forecast Expenditure'!$B$8:$B$11,'Direct Capex'!$B83,'Forecast Expenditure'!Q$8:Q$11)/1000</f>
        <v>0</v>
      </c>
      <c r="L83" s="54">
        <f>SUMIF('Forecast Expenditure'!$B$8:$B$11,'Direct Capex'!$B83,'Forecast Expenditure'!R$8:R$11)/1000</f>
        <v>0</v>
      </c>
      <c r="M83" s="1"/>
      <c r="N83" s="1"/>
      <c r="O83" s="1"/>
    </row>
    <row r="84" spans="1:15" x14ac:dyDescent="0.2">
      <c r="A84" s="1"/>
      <c r="B84" s="52">
        <v>225</v>
      </c>
      <c r="C84" s="53" t="s">
        <v>131</v>
      </c>
      <c r="D84" s="1"/>
      <c r="E84" s="1"/>
      <c r="F84" s="54">
        <f>SUMIF('Forecast Expenditure'!$B$8:$B$11,'Direct Capex'!$B84,'Forecast Expenditure'!L$8:L$11)/1000</f>
        <v>0</v>
      </c>
      <c r="G84" s="54">
        <f>SUMIF('Forecast Expenditure'!$B$8:$B$11,'Direct Capex'!$B84,'Forecast Expenditure'!M$8:M$11)/1000</f>
        <v>0</v>
      </c>
      <c r="H84" s="54">
        <f>SUMIF('Forecast Expenditure'!$B$8:$B$11,'Direct Capex'!$B84,'Forecast Expenditure'!N$8:N$11)/1000</f>
        <v>0</v>
      </c>
      <c r="I84" s="54">
        <f>SUMIF('Forecast Expenditure'!$B$8:$B$11,'Direct Capex'!$B84,'Forecast Expenditure'!O$8:O$11)/1000</f>
        <v>0</v>
      </c>
      <c r="J84" s="54">
        <f>SUMIF('Forecast Expenditure'!$B$8:$B$11,'Direct Capex'!$B84,'Forecast Expenditure'!P$8:P$11)/1000</f>
        <v>0</v>
      </c>
      <c r="K84" s="54">
        <f>SUMIF('Forecast Expenditure'!$B$8:$B$11,'Direct Capex'!$B84,'Forecast Expenditure'!Q$8:Q$11)/1000</f>
        <v>0</v>
      </c>
      <c r="L84" s="54">
        <f>SUMIF('Forecast Expenditure'!$B$8:$B$11,'Direct Capex'!$B84,'Forecast Expenditure'!R$8:R$11)/1000</f>
        <v>0</v>
      </c>
      <c r="M84" s="1"/>
      <c r="N84" s="1"/>
      <c r="O84" s="1"/>
    </row>
    <row r="85" spans="1:15" x14ac:dyDescent="0.2">
      <c r="A85" s="1"/>
      <c r="B85" s="52">
        <v>230</v>
      </c>
      <c r="C85" s="53" t="s">
        <v>132</v>
      </c>
      <c r="D85" s="1"/>
      <c r="E85" s="1"/>
      <c r="F85" s="54">
        <f>SUMIF('Forecast Expenditure'!$B$8:$B$11,'Direct Capex'!$B85,'Forecast Expenditure'!L$8:L$11)/1000</f>
        <v>0</v>
      </c>
      <c r="G85" s="54">
        <f>SUMIF('Forecast Expenditure'!$B$8:$B$11,'Direct Capex'!$B85,'Forecast Expenditure'!M$8:M$11)/1000</f>
        <v>0</v>
      </c>
      <c r="H85" s="54">
        <f>SUMIF('Forecast Expenditure'!$B$8:$B$11,'Direct Capex'!$B85,'Forecast Expenditure'!N$8:N$11)/1000</f>
        <v>0</v>
      </c>
      <c r="I85" s="54">
        <f>SUMIF('Forecast Expenditure'!$B$8:$B$11,'Direct Capex'!$B85,'Forecast Expenditure'!O$8:O$11)/1000</f>
        <v>0</v>
      </c>
      <c r="J85" s="54">
        <f>SUMIF('Forecast Expenditure'!$B$8:$B$11,'Direct Capex'!$B85,'Forecast Expenditure'!P$8:P$11)/1000</f>
        <v>0</v>
      </c>
      <c r="K85" s="54">
        <f>SUMIF('Forecast Expenditure'!$B$8:$B$11,'Direct Capex'!$B85,'Forecast Expenditure'!Q$8:Q$11)/1000</f>
        <v>0</v>
      </c>
      <c r="L85" s="54">
        <f>SUMIF('Forecast Expenditure'!$B$8:$B$11,'Direct Capex'!$B85,'Forecast Expenditure'!R$8:R$11)/1000</f>
        <v>0</v>
      </c>
      <c r="M85" s="1"/>
      <c r="N85" s="1"/>
      <c r="O85" s="1"/>
    </row>
    <row r="86" spans="1:15" x14ac:dyDescent="0.2">
      <c r="A86" s="1"/>
      <c r="B86" s="52">
        <v>235</v>
      </c>
      <c r="C86" s="53" t="s">
        <v>133</v>
      </c>
      <c r="D86" s="1"/>
      <c r="E86" s="1"/>
      <c r="F86" s="54">
        <f>SUMIF('Forecast Expenditure'!$B$8:$B$11,'Direct Capex'!$B86,'Forecast Expenditure'!L$8:L$11)/1000</f>
        <v>0</v>
      </c>
      <c r="G86" s="54">
        <f>SUMIF('Forecast Expenditure'!$B$8:$B$11,'Direct Capex'!$B86,'Forecast Expenditure'!M$8:M$11)/1000</f>
        <v>0</v>
      </c>
      <c r="H86" s="54">
        <f>SUMIF('Forecast Expenditure'!$B$8:$B$11,'Direct Capex'!$B86,'Forecast Expenditure'!N$8:N$11)/1000</f>
        <v>0</v>
      </c>
      <c r="I86" s="54">
        <f>SUMIF('Forecast Expenditure'!$B$8:$B$11,'Direct Capex'!$B86,'Forecast Expenditure'!O$8:O$11)/1000</f>
        <v>0</v>
      </c>
      <c r="J86" s="54">
        <f>SUMIF('Forecast Expenditure'!$B$8:$B$11,'Direct Capex'!$B86,'Forecast Expenditure'!P$8:P$11)/1000</f>
        <v>0</v>
      </c>
      <c r="K86" s="54">
        <f>SUMIF('Forecast Expenditure'!$B$8:$B$11,'Direct Capex'!$B86,'Forecast Expenditure'!Q$8:Q$11)/1000</f>
        <v>0</v>
      </c>
      <c r="L86" s="54">
        <f>SUMIF('Forecast Expenditure'!$B$8:$B$11,'Direct Capex'!$B86,'Forecast Expenditure'!R$8:R$11)/1000</f>
        <v>0</v>
      </c>
      <c r="M86" s="1"/>
      <c r="N86" s="1"/>
      <c r="O86" s="1"/>
    </row>
    <row r="87" spans="1:15" x14ac:dyDescent="0.2">
      <c r="A87" s="1"/>
      <c r="B87" s="52">
        <v>240</v>
      </c>
      <c r="C87" s="53" t="s">
        <v>134</v>
      </c>
      <c r="D87" s="1"/>
      <c r="E87" s="1"/>
      <c r="F87" s="54">
        <f>SUMIF('Forecast Expenditure'!$B$8:$B$11,'Direct Capex'!$B87,'Forecast Expenditure'!L$8:L$11)/1000</f>
        <v>0</v>
      </c>
      <c r="G87" s="54">
        <f>SUMIF('Forecast Expenditure'!$B$8:$B$11,'Direct Capex'!$B87,'Forecast Expenditure'!M$8:M$11)/1000</f>
        <v>0</v>
      </c>
      <c r="H87" s="54">
        <f>SUMIF('Forecast Expenditure'!$B$8:$B$11,'Direct Capex'!$B87,'Forecast Expenditure'!N$8:N$11)/1000</f>
        <v>0</v>
      </c>
      <c r="I87" s="54">
        <f>SUMIF('Forecast Expenditure'!$B$8:$B$11,'Direct Capex'!$B87,'Forecast Expenditure'!O$8:O$11)/1000</f>
        <v>0</v>
      </c>
      <c r="J87" s="54">
        <f>SUMIF('Forecast Expenditure'!$B$8:$B$11,'Direct Capex'!$B87,'Forecast Expenditure'!P$8:P$11)/1000</f>
        <v>0</v>
      </c>
      <c r="K87" s="54">
        <f>SUMIF('Forecast Expenditure'!$B$8:$B$11,'Direct Capex'!$B87,'Forecast Expenditure'!Q$8:Q$11)/1000</f>
        <v>0</v>
      </c>
      <c r="L87" s="54">
        <f>SUMIF('Forecast Expenditure'!$B$8:$B$11,'Direct Capex'!$B87,'Forecast Expenditure'!R$8:R$11)/1000</f>
        <v>0</v>
      </c>
      <c r="M87" s="1"/>
      <c r="N87" s="1"/>
      <c r="O87" s="1"/>
    </row>
    <row r="88" spans="1:15" x14ac:dyDescent="0.2">
      <c r="A88" s="1"/>
      <c r="B88" s="52">
        <v>245</v>
      </c>
      <c r="C88" s="53" t="s">
        <v>135</v>
      </c>
      <c r="D88" s="1"/>
      <c r="E88" s="1"/>
      <c r="F88" s="54">
        <f>SUMIF('Forecast Expenditure'!$B$8:$B$11,'Direct Capex'!$B88,'Forecast Expenditure'!L$8:L$11)/1000</f>
        <v>0</v>
      </c>
      <c r="G88" s="54">
        <f>SUMIF('Forecast Expenditure'!$B$8:$B$11,'Direct Capex'!$B88,'Forecast Expenditure'!M$8:M$11)/1000</f>
        <v>0</v>
      </c>
      <c r="H88" s="54">
        <f>SUMIF('Forecast Expenditure'!$B$8:$B$11,'Direct Capex'!$B88,'Forecast Expenditure'!N$8:N$11)/1000</f>
        <v>0</v>
      </c>
      <c r="I88" s="54">
        <f>SUMIF('Forecast Expenditure'!$B$8:$B$11,'Direct Capex'!$B88,'Forecast Expenditure'!O$8:O$11)/1000</f>
        <v>0</v>
      </c>
      <c r="J88" s="54">
        <f>SUMIF('Forecast Expenditure'!$B$8:$B$11,'Direct Capex'!$B88,'Forecast Expenditure'!P$8:P$11)/1000</f>
        <v>0</v>
      </c>
      <c r="K88" s="54">
        <f>SUMIF('Forecast Expenditure'!$B$8:$B$11,'Direct Capex'!$B88,'Forecast Expenditure'!Q$8:Q$11)/1000</f>
        <v>0</v>
      </c>
      <c r="L88" s="54">
        <f>SUMIF('Forecast Expenditure'!$B$8:$B$11,'Direct Capex'!$B88,'Forecast Expenditure'!R$8:R$11)/1000</f>
        <v>0</v>
      </c>
      <c r="M88" s="1"/>
      <c r="N88" s="1"/>
      <c r="O88" s="1"/>
    </row>
    <row r="89" spans="1:15" x14ac:dyDescent="0.2">
      <c r="A89" s="1"/>
      <c r="B89" s="52">
        <v>260</v>
      </c>
      <c r="C89" s="53" t="s">
        <v>136</v>
      </c>
      <c r="D89" s="1"/>
      <c r="E89" s="1"/>
      <c r="F89" s="54">
        <f>SUMIF('Forecast Expenditure'!$B$8:$B$11,'Direct Capex'!$B89,'Forecast Expenditure'!L$8:L$11)/1000</f>
        <v>0</v>
      </c>
      <c r="G89" s="54">
        <f>SUMIF('Forecast Expenditure'!$B$8:$B$11,'Direct Capex'!$B89,'Forecast Expenditure'!M$8:M$11)/1000</f>
        <v>0</v>
      </c>
      <c r="H89" s="54">
        <f>SUMIF('Forecast Expenditure'!$B$8:$B$11,'Direct Capex'!$B89,'Forecast Expenditure'!N$8:N$11)/1000</f>
        <v>0</v>
      </c>
      <c r="I89" s="54">
        <f>SUMIF('Forecast Expenditure'!$B$8:$B$11,'Direct Capex'!$B89,'Forecast Expenditure'!O$8:O$11)/1000</f>
        <v>0</v>
      </c>
      <c r="J89" s="54">
        <f>SUMIF('Forecast Expenditure'!$B$8:$B$11,'Direct Capex'!$B89,'Forecast Expenditure'!P$8:P$11)/1000</f>
        <v>0</v>
      </c>
      <c r="K89" s="54">
        <f>SUMIF('Forecast Expenditure'!$B$8:$B$11,'Direct Capex'!$B89,'Forecast Expenditure'!Q$8:Q$11)/1000</f>
        <v>0</v>
      </c>
      <c r="L89" s="54">
        <f>SUMIF('Forecast Expenditure'!$B$8:$B$11,'Direct Capex'!$B89,'Forecast Expenditure'!R$8:R$11)/1000</f>
        <v>0</v>
      </c>
      <c r="M89" s="1"/>
      <c r="N89" s="1"/>
      <c r="O89" s="1"/>
    </row>
    <row r="90" spans="1:15" x14ac:dyDescent="0.2">
      <c r="A90" s="1"/>
      <c r="B90" s="52">
        <v>270</v>
      </c>
      <c r="C90" s="53" t="s">
        <v>137</v>
      </c>
      <c r="D90" s="1"/>
      <c r="E90" s="1"/>
      <c r="F90" s="54">
        <f>SUMIF('Forecast Expenditure'!$B$8:$B$11,'Direct Capex'!$B90,'Forecast Expenditure'!L$8:L$11)/1000</f>
        <v>0</v>
      </c>
      <c r="G90" s="54">
        <f>SUMIF('Forecast Expenditure'!$B$8:$B$11,'Direct Capex'!$B90,'Forecast Expenditure'!M$8:M$11)/1000</f>
        <v>0</v>
      </c>
      <c r="H90" s="54">
        <f>SUMIF('Forecast Expenditure'!$B$8:$B$11,'Direct Capex'!$B90,'Forecast Expenditure'!N$8:N$11)/1000</f>
        <v>0</v>
      </c>
      <c r="I90" s="54">
        <f>SUMIF('Forecast Expenditure'!$B$8:$B$11,'Direct Capex'!$B90,'Forecast Expenditure'!O$8:O$11)/1000</f>
        <v>0</v>
      </c>
      <c r="J90" s="54">
        <f>SUMIF('Forecast Expenditure'!$B$8:$B$11,'Direct Capex'!$B90,'Forecast Expenditure'!P$8:P$11)/1000</f>
        <v>0</v>
      </c>
      <c r="K90" s="54">
        <f>SUMIF('Forecast Expenditure'!$B$8:$B$11,'Direct Capex'!$B90,'Forecast Expenditure'!Q$8:Q$11)/1000</f>
        <v>0</v>
      </c>
      <c r="L90" s="54">
        <f>SUMIF('Forecast Expenditure'!$B$8:$B$11,'Direct Capex'!$B90,'Forecast Expenditure'!R$8:R$11)/1000</f>
        <v>0</v>
      </c>
      <c r="M90" s="1"/>
      <c r="N90" s="1"/>
      <c r="O90" s="1"/>
    </row>
    <row r="91" spans="1:15" x14ac:dyDescent="0.2">
      <c r="A91" s="1"/>
      <c r="B91" s="52">
        <v>273</v>
      </c>
      <c r="C91" s="53" t="s">
        <v>138</v>
      </c>
      <c r="D91" s="1"/>
      <c r="E91" s="1"/>
      <c r="F91" s="104">
        <f>SUMIF('Forecast Expenditure'!$B$8:$B$11,'Direct Capex'!$B91,'Forecast Expenditure'!L$8:L$11)/1000</f>
        <v>0</v>
      </c>
      <c r="G91" s="104">
        <f>SUMIF('Forecast Expenditure'!$B$8:$B$11,'Direct Capex'!$B91,'Forecast Expenditure'!M$8:M$11)/1000</f>
        <v>0</v>
      </c>
      <c r="H91" s="104">
        <f>SUMIF('Forecast Expenditure'!$B$8:$B$11,'Direct Capex'!$B91,'Forecast Expenditure'!N$8:N$11)/1000</f>
        <v>0</v>
      </c>
      <c r="I91" s="104">
        <f>SUMIF('Forecast Expenditure'!$B$8:$B$11,'Direct Capex'!$B91,'Forecast Expenditure'!O$8:O$11)/1000</f>
        <v>0</v>
      </c>
      <c r="J91" s="104">
        <f>SUMIF('Forecast Expenditure'!$B$8:$B$11,'Direct Capex'!$B91,'Forecast Expenditure'!P$8:P$11)/1000</f>
        <v>0</v>
      </c>
      <c r="K91" s="104">
        <f>SUMIF('Forecast Expenditure'!$B$8:$B$11,'Direct Capex'!$B91,'Forecast Expenditure'!Q$8:Q$11)/1000</f>
        <v>0</v>
      </c>
      <c r="L91" s="104">
        <f>SUMIF('Forecast Expenditure'!$B$8:$B$11,'Direct Capex'!$B91,'Forecast Expenditure'!R$8:R$11)/1000</f>
        <v>0</v>
      </c>
      <c r="M91" s="1"/>
      <c r="N91" s="1"/>
      <c r="O91" s="1"/>
    </row>
    <row r="92" spans="1:15" x14ac:dyDescent="0.2">
      <c r="A92" s="1"/>
      <c r="B92" s="1"/>
      <c r="C92" s="1" t="s">
        <v>229</v>
      </c>
      <c r="D92" s="1"/>
      <c r="E92" s="1"/>
      <c r="F92" s="105">
        <f>SUM(F8:F91)*1000-'Forecast Expenditure'!L32</f>
        <v>0</v>
      </c>
      <c r="G92" s="105">
        <f>SUM(G8:G91)*1000-'Forecast Expenditure'!M32</f>
        <v>0</v>
      </c>
      <c r="H92" s="105">
        <f>SUM(H8:H91)*1000-'Forecast Expenditure'!N32</f>
        <v>0</v>
      </c>
      <c r="I92" s="105">
        <f>SUM(I8:I91)*1000-'Forecast Expenditure'!O32</f>
        <v>0</v>
      </c>
      <c r="J92" s="105">
        <f>SUM(J8:J91)*1000-'Forecast Expenditure'!P32</f>
        <v>0</v>
      </c>
      <c r="K92" s="105">
        <f>SUM(K8:K91)*1000-'Forecast Expenditure'!Q32</f>
        <v>0</v>
      </c>
      <c r="L92" s="105">
        <f>SUM(L8:L91)*1000-'Forecast Expenditure'!R32</f>
        <v>0</v>
      </c>
      <c r="M92" s="1"/>
      <c r="N92" s="1"/>
      <c r="O92" s="1"/>
    </row>
    <row r="93" spans="1:15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</row>
    <row r="94" spans="1:15" ht="15.75" x14ac:dyDescent="0.25">
      <c r="A94" s="26"/>
      <c r="B94" s="26" t="s">
        <v>166</v>
      </c>
      <c r="C94" s="26"/>
      <c r="D94" s="26"/>
      <c r="E94" s="26"/>
      <c r="F94" s="26"/>
      <c r="G94" s="26"/>
      <c r="H94" s="26"/>
      <c r="I94" s="26"/>
      <c r="J94" s="26"/>
      <c r="K94" s="26"/>
      <c r="L94" s="26"/>
      <c r="M94" s="26"/>
      <c r="N94" s="26"/>
      <c r="O94" s="26"/>
    </row>
    <row r="95" spans="1:15" x14ac:dyDescent="0.2">
      <c r="A95" s="1"/>
      <c r="B95" s="1"/>
      <c r="C95" s="1"/>
      <c r="D95" s="1"/>
      <c r="E95" s="1"/>
      <c r="F95" s="101"/>
      <c r="G95" s="101"/>
      <c r="H95" s="101"/>
      <c r="I95" s="101"/>
      <c r="J95" s="101"/>
      <c r="K95" s="101"/>
      <c r="L95" s="101"/>
      <c r="M95" s="1"/>
      <c r="N95" s="1"/>
      <c r="O95" s="1"/>
    </row>
    <row r="96" spans="1:15" ht="12.75" hidden="1" customHeight="1" x14ac:dyDescent="0.2"/>
    <row r="97" ht="12.75" hidden="1" customHeight="1" x14ac:dyDescent="0.2"/>
    <row r="98" ht="12.75" hidden="1" customHeight="1" x14ac:dyDescent="0.2"/>
    <row r="99" ht="12.75" hidden="1" customHeight="1" x14ac:dyDescent="0.2"/>
    <row r="100" ht="12.75" hidden="1" customHeight="1" x14ac:dyDescent="0.2"/>
    <row r="101" ht="12.75" hidden="1" customHeight="1" x14ac:dyDescent="0.2"/>
  </sheetData>
  <mergeCells count="2">
    <mergeCell ref="B6:B7"/>
    <mergeCell ref="C6:C7"/>
  </mergeCells>
  <conditionalFormatting sqref="L2">
    <cfRule type="expression" dxfId="0" priority="1">
      <formula>$L$2="Check!"</formula>
    </cfRule>
  </conditionalFormatting>
  <hyperlinks>
    <hyperlink ref="L1" location="Menu!A1" display="Menu" xr:uid="{00000000-0004-0000-0700-000000000000}"/>
  </hyperlink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Legend</vt:lpstr>
      <vt:lpstr>Menu</vt:lpstr>
      <vt:lpstr>Project List - AER DD</vt:lpstr>
      <vt:lpstr>Project List-RRP</vt:lpstr>
      <vt:lpstr>Inflation</vt:lpstr>
      <vt:lpstr>Historical Expenditure</vt:lpstr>
      <vt:lpstr>Forecast Expenditure</vt:lpstr>
      <vt:lpstr>Direct Capex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2019-11-28T05:05:37Z</dcterms:created>
  <dcterms:modified xsi:type="dcterms:W3CDTF">2020-11-30T05:47:28Z</dcterms:modified>
</cp:coreProperties>
</file>