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 codeName="ThisWorkbook"/>
  <bookViews>
    <workbookView xWindow="810" yWindow="-120" windowWidth="28110" windowHeight="16440" tabRatio="691"/>
  </bookViews>
  <sheets>
    <sheet name="Output" sheetId="20" r:id="rId1"/>
    <sheet name="Assumptions" sheetId="19" r:id="rId2"/>
    <sheet name="GSL payment" sheetId="15" r:id="rId3"/>
    <sheet name="MEDs" sheetId="16" r:id="rId4"/>
    <sheet name="Yarra trams pole relocation" sheetId="21" r:id="rId5"/>
  </sheets>
  <externalReferences>
    <externalReference r:id="rId6"/>
  </externalReferences>
  <definedNames>
    <definedName name="BaseYear">Assumptions!$D$11</definedName>
    <definedName name="Year_of_Currency">Assumptions!$D$10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3" i="16" l="1"/>
  <c r="E22" i="16"/>
  <c r="E21" i="16"/>
  <c r="E20" i="16"/>
  <c r="E19" i="16"/>
  <c r="E18" i="16"/>
  <c r="E17" i="16"/>
  <c r="E16" i="16"/>
  <c r="E15" i="16"/>
  <c r="E14" i="16"/>
  <c r="E13" i="16"/>
  <c r="E12" i="16"/>
  <c r="E11" i="16"/>
  <c r="F7" i="16"/>
  <c r="F21" i="16" s="1"/>
  <c r="A2" i="20"/>
  <c r="A1" i="20"/>
  <c r="A2" i="19"/>
  <c r="A2" i="15"/>
  <c r="B7" i="20" s="1"/>
  <c r="A2" i="16"/>
  <c r="N35" i="21"/>
  <c r="O35" i="21"/>
  <c r="P35" i="21"/>
  <c r="Q35" i="21"/>
  <c r="M35" i="21"/>
  <c r="G35" i="21"/>
  <c r="G34" i="21"/>
  <c r="G28" i="21"/>
  <c r="Q27" i="21"/>
  <c r="P27" i="21"/>
  <c r="O27" i="21"/>
  <c r="N27" i="21"/>
  <c r="M27" i="21"/>
  <c r="G27" i="21"/>
  <c r="Q26" i="21"/>
  <c r="Q28" i="21" s="1"/>
  <c r="Q34" i="21" s="1"/>
  <c r="P26" i="21"/>
  <c r="P28" i="21" s="1"/>
  <c r="P34" i="21" s="1"/>
  <c r="O26" i="21"/>
  <c r="O28" i="21" s="1"/>
  <c r="O34" i="21" s="1"/>
  <c r="N26" i="21"/>
  <c r="N28" i="21" s="1"/>
  <c r="N34" i="21" s="1"/>
  <c r="M26" i="21"/>
  <c r="M28" i="21" s="1"/>
  <c r="M34" i="21" s="1"/>
  <c r="G26" i="21"/>
  <c r="G22" i="21"/>
  <c r="G20" i="21"/>
  <c r="G19" i="21"/>
  <c r="A2" i="21"/>
  <c r="O28" i="19"/>
  <c r="P28" i="19"/>
  <c r="Q28" i="19"/>
  <c r="R28" i="19"/>
  <c r="N28" i="19"/>
  <c r="O24" i="19"/>
  <c r="P24" i="19"/>
  <c r="Q24" i="19"/>
  <c r="R24" i="19"/>
  <c r="N24" i="19"/>
  <c r="B41" i="21" l="1"/>
  <c r="B8" i="20"/>
  <c r="E24" i="16"/>
  <c r="F14" i="16"/>
  <c r="F18" i="16"/>
  <c r="G7" i="16"/>
  <c r="F11" i="16"/>
  <c r="F15" i="16"/>
  <c r="F19" i="16"/>
  <c r="F23" i="16"/>
  <c r="F12" i="16"/>
  <c r="F16" i="16"/>
  <c r="F20" i="16"/>
  <c r="F22" i="16"/>
  <c r="F13" i="16"/>
  <c r="F17" i="16"/>
  <c r="S34" i="21"/>
  <c r="F24" i="16" l="1"/>
  <c r="G20" i="16"/>
  <c r="G16" i="16"/>
  <c r="G12" i="16"/>
  <c r="G17" i="16"/>
  <c r="G13" i="16"/>
  <c r="G23" i="16"/>
  <c r="G19" i="16"/>
  <c r="G15" i="16"/>
  <c r="G11" i="16"/>
  <c r="H7" i="16"/>
  <c r="G22" i="16"/>
  <c r="G18" i="16"/>
  <c r="G14" i="16"/>
  <c r="G21" i="16"/>
  <c r="S35" i="21"/>
  <c r="G24" i="16" l="1"/>
  <c r="H23" i="16"/>
  <c r="H19" i="16"/>
  <c r="H15" i="16"/>
  <c r="H11" i="16"/>
  <c r="I7" i="16"/>
  <c r="H20" i="16"/>
  <c r="H22" i="16"/>
  <c r="H18" i="16"/>
  <c r="H14" i="16"/>
  <c r="H21" i="16"/>
  <c r="H17" i="16"/>
  <c r="H13" i="16"/>
  <c r="H16" i="16"/>
  <c r="H12" i="16"/>
  <c r="H24" i="16" l="1"/>
  <c r="I22" i="16"/>
  <c r="I18" i="16"/>
  <c r="I14" i="16"/>
  <c r="I23" i="16"/>
  <c r="I15" i="16"/>
  <c r="I11" i="16"/>
  <c r="I21" i="16"/>
  <c r="I17" i="16"/>
  <c r="I13" i="16"/>
  <c r="I20" i="16"/>
  <c r="I16" i="16"/>
  <c r="I12" i="16"/>
  <c r="I19" i="16"/>
  <c r="I24" i="16" l="1"/>
  <c r="R29" i="19" l="1"/>
  <c r="Q29" i="19"/>
  <c r="P29" i="19"/>
  <c r="N29" i="19"/>
  <c r="N33" i="19" s="1"/>
  <c r="N34" i="19" s="1"/>
  <c r="M41" i="21" s="1"/>
  <c r="R23" i="19"/>
  <c r="Q23" i="19"/>
  <c r="P23" i="19"/>
  <c r="O23" i="19"/>
  <c r="N23" i="19"/>
  <c r="M8" i="20" l="1"/>
  <c r="P33" i="19"/>
  <c r="Q33" i="19"/>
  <c r="R33" i="19"/>
  <c r="O29" i="19"/>
  <c r="O33" i="19" s="1"/>
  <c r="O34" i="19" s="1"/>
  <c r="P34" i="19" l="1"/>
  <c r="N41" i="21"/>
  <c r="N8" i="20" l="1"/>
  <c r="Q34" i="19"/>
  <c r="O41" i="21"/>
  <c r="O8" i="20" s="1"/>
  <c r="R34" i="19" l="1"/>
  <c r="Q41" i="21" s="1"/>
  <c r="Q8" i="20" s="1"/>
  <c r="P41" i="21"/>
  <c r="P8" i="20" s="1"/>
  <c r="S41" i="21"/>
  <c r="S8" i="20" l="1"/>
  <c r="F85" i="15"/>
  <c r="G85" i="15" s="1"/>
  <c r="H85" i="15" s="1"/>
  <c r="I85" i="15" s="1"/>
  <c r="F58" i="15"/>
  <c r="G58" i="15" s="1"/>
  <c r="H58" i="15" s="1"/>
  <c r="I58" i="15" s="1"/>
  <c r="A60" i="15" l="1"/>
  <c r="B60" i="15"/>
  <c r="E60" i="15"/>
  <c r="F60" i="15"/>
  <c r="G60" i="15"/>
  <c r="H60" i="15"/>
  <c r="I60" i="15"/>
  <c r="B61" i="15"/>
  <c r="E61" i="15"/>
  <c r="F61" i="15"/>
  <c r="G61" i="15"/>
  <c r="H61" i="15"/>
  <c r="I61" i="15"/>
  <c r="B62" i="15"/>
  <c r="E62" i="15"/>
  <c r="F62" i="15"/>
  <c r="G62" i="15"/>
  <c r="H62" i="15"/>
  <c r="I62" i="15"/>
  <c r="A65" i="15"/>
  <c r="B65" i="15"/>
  <c r="E65" i="15"/>
  <c r="F65" i="15"/>
  <c r="G65" i="15"/>
  <c r="H65" i="15"/>
  <c r="I65" i="15"/>
  <c r="B66" i="15"/>
  <c r="E66" i="15"/>
  <c r="F66" i="15"/>
  <c r="G66" i="15"/>
  <c r="H66" i="15"/>
  <c r="I66" i="15"/>
  <c r="B67" i="15"/>
  <c r="E67" i="15"/>
  <c r="F67" i="15"/>
  <c r="G67" i="15"/>
  <c r="H67" i="15"/>
  <c r="I67" i="15"/>
  <c r="A70" i="15"/>
  <c r="B70" i="15"/>
  <c r="E70" i="15"/>
  <c r="F70" i="15"/>
  <c r="G70" i="15"/>
  <c r="H70" i="15"/>
  <c r="I70" i="15"/>
  <c r="B71" i="15"/>
  <c r="E71" i="15"/>
  <c r="F71" i="15"/>
  <c r="G71" i="15"/>
  <c r="H71" i="15"/>
  <c r="I71" i="15"/>
  <c r="A74" i="15"/>
  <c r="B74" i="15"/>
  <c r="H72" i="15" l="1"/>
  <c r="G68" i="15"/>
  <c r="H68" i="15"/>
  <c r="F63" i="15"/>
  <c r="H63" i="15"/>
  <c r="G72" i="15"/>
  <c r="G63" i="15"/>
  <c r="F72" i="15"/>
  <c r="I68" i="15"/>
  <c r="F68" i="15"/>
  <c r="I72" i="15"/>
  <c r="E72" i="15"/>
  <c r="I63" i="15"/>
  <c r="E68" i="15"/>
  <c r="E63" i="15"/>
  <c r="H13" i="19" l="1"/>
  <c r="I13" i="19" s="1"/>
  <c r="J13" i="19" s="1"/>
  <c r="E48" i="15" l="1"/>
  <c r="E74" i="15" s="1"/>
  <c r="E77" i="15" l="1"/>
  <c r="E79" i="15" s="1"/>
  <c r="E87" i="15" s="1"/>
  <c r="E88" i="15" s="1"/>
  <c r="I48" i="15"/>
  <c r="I74" i="15" s="1"/>
  <c r="I77" i="15" s="1"/>
  <c r="I79" i="15" s="1"/>
  <c r="I87" i="15" s="1"/>
  <c r="I88" i="15" s="1"/>
  <c r="H48" i="15"/>
  <c r="H74" i="15" s="1"/>
  <c r="H77" i="15" s="1"/>
  <c r="H79" i="15" s="1"/>
  <c r="H87" i="15" s="1"/>
  <c r="H88" i="15" s="1"/>
  <c r="F48" i="15"/>
  <c r="F74" i="15" s="1"/>
  <c r="F77" i="15" s="1"/>
  <c r="F79" i="15" s="1"/>
  <c r="F87" i="15" s="1"/>
  <c r="F88" i="15" s="1"/>
  <c r="G48" i="15"/>
  <c r="G74" i="15" s="1"/>
  <c r="G77" i="15" s="1"/>
  <c r="G79" i="15" s="1"/>
  <c r="G87" i="15" s="1"/>
  <c r="G88" i="15" s="1"/>
  <c r="K88" i="15" l="1"/>
  <c r="B48" i="15"/>
  <c r="B45" i="15"/>
  <c r="B44" i="15"/>
  <c r="B41" i="15"/>
  <c r="B40" i="15"/>
  <c r="B39" i="15"/>
  <c r="B36" i="15"/>
  <c r="B35" i="15"/>
  <c r="B34" i="15"/>
  <c r="F7" i="15"/>
  <c r="G7" i="15" s="1"/>
  <c r="H7" i="15" s="1"/>
  <c r="I7" i="15" s="1"/>
  <c r="F32" i="15"/>
  <c r="G32" i="15" s="1"/>
  <c r="H32" i="15" s="1"/>
  <c r="I32" i="15" s="1"/>
  <c r="P7" i="20" l="1"/>
  <c r="P12" i="20" s="1"/>
  <c r="Q7" i="20"/>
  <c r="Q12" i="20" s="1"/>
  <c r="N7" i="20"/>
  <c r="N12" i="20" s="1"/>
  <c r="M7" i="20"/>
  <c r="O7" i="20"/>
  <c r="O12" i="20" s="1"/>
  <c r="M12" i="20" l="1"/>
  <c r="S7" i="20"/>
  <c r="S12" i="20" s="1"/>
  <c r="B35" i="21"/>
  <c r="A1" i="21"/>
  <c r="A1" i="15"/>
  <c r="A1" i="16"/>
</calcChain>
</file>

<file path=xl/sharedStrings.xml><?xml version="1.0" encoding="utf-8"?>
<sst xmlns="http://schemas.openxmlformats.org/spreadsheetml/2006/main" count="135" uniqueCount="85">
  <si>
    <t>GSL threshold</t>
  </si>
  <si>
    <t>18 hours off supply: $130</t>
  </si>
  <si>
    <t>Low reliability- annual duration</t>
  </si>
  <si>
    <t>Guaranteed service level type</t>
  </si>
  <si>
    <t>Total Annual duration</t>
  </si>
  <si>
    <t>8 unplanned interruptions: $130</t>
  </si>
  <si>
    <t>Low reliability- frequency</t>
  </si>
  <si>
    <t>Total  Interruption</t>
  </si>
  <si>
    <t>Low reliability- momentary interruptions</t>
  </si>
  <si>
    <t>24 unplanned interruptions: $40</t>
  </si>
  <si>
    <t>Total Momentary- interruption</t>
  </si>
  <si>
    <t xml:space="preserve">
12 hours or more: $90</t>
  </si>
  <si>
    <t>Total GSL liabilility</t>
  </si>
  <si>
    <t>Total Single interruption MED</t>
  </si>
  <si>
    <t>Average</t>
  </si>
  <si>
    <t>$ nominal</t>
  </si>
  <si>
    <t>$ June 2021</t>
  </si>
  <si>
    <t>Liability</t>
  </si>
  <si>
    <t>Updated rates ($)</t>
  </si>
  <si>
    <t>Updated distribution code</t>
  </si>
  <si>
    <t>Supply restoration - single interruption</t>
  </si>
  <si>
    <t>30 hours off supply: $190</t>
  </si>
  <si>
    <t>60 hours off supply: $380</t>
  </si>
  <si>
    <t>12 unplanned interruptions: $190</t>
  </si>
  <si>
    <t>20 unplanned interruptions: $380</t>
  </si>
  <si>
    <t>36 unplanned interruptions: $50</t>
  </si>
  <si>
    <t>MEDs</t>
  </si>
  <si>
    <t>Total</t>
  </si>
  <si>
    <t>No of NMI Eligible</t>
  </si>
  <si>
    <t>Summary</t>
  </si>
  <si>
    <t>Single interruption MED</t>
  </si>
  <si>
    <t>2021/22</t>
  </si>
  <si>
    <t>2022/23</t>
  </si>
  <si>
    <t>2023/24</t>
  </si>
  <si>
    <t>2024/25</t>
  </si>
  <si>
    <t>2025/26</t>
  </si>
  <si>
    <t>Draft determination</t>
  </si>
  <si>
    <t>General assumptions</t>
  </si>
  <si>
    <t>Input</t>
  </si>
  <si>
    <t>Reported Dollars for 2021-26</t>
  </si>
  <si>
    <t>2020/21</t>
  </si>
  <si>
    <t>Base year</t>
  </si>
  <si>
    <t>Inflation</t>
  </si>
  <si>
    <t>Conversion from nominal to $ June 2021</t>
  </si>
  <si>
    <t>Real price change</t>
  </si>
  <si>
    <t>2019/20</t>
  </si>
  <si>
    <t>Inputs</t>
  </si>
  <si>
    <t>Forecast</t>
  </si>
  <si>
    <t>Liability ($m nominal)</t>
  </si>
  <si>
    <t>Total GSLs</t>
  </si>
  <si>
    <t>CitiPower</t>
  </si>
  <si>
    <t>Category adjustments ($m Jun 2021)</t>
  </si>
  <si>
    <t>From draft decision opex model</t>
  </si>
  <si>
    <t>Labour Growth Escalation</t>
  </si>
  <si>
    <t>Weighting</t>
  </si>
  <si>
    <t>CitiPower Labour</t>
  </si>
  <si>
    <t>CitiPower Non Labour</t>
  </si>
  <si>
    <t>Weighted average price change</t>
  </si>
  <si>
    <t>CitiPower Cumulative price change</t>
  </si>
  <si>
    <t>Labour escalation</t>
  </si>
  <si>
    <t>Non-labour escalation</t>
  </si>
  <si>
    <t>The indentified need</t>
  </si>
  <si>
    <t>Effect on opex and capex</t>
  </si>
  <si>
    <t>The step change will result in an increase in maintenance operating expenditure incremental to the base year, increasing total operating expenditure</t>
  </si>
  <si>
    <t>This step change does not impact capital expenditure</t>
  </si>
  <si>
    <t>Recurrent in nature for the duration of Yarra Trams program</t>
  </si>
  <si>
    <t>Assumptions</t>
  </si>
  <si>
    <t>Source</t>
  </si>
  <si>
    <t>Year of currency for inputs</t>
  </si>
  <si>
    <t>Number of poles that will be replaced by Yarra Trams in 2021-2026</t>
  </si>
  <si>
    <t>Yarra tram forecast and estimate</t>
  </si>
  <si>
    <t>Blended unit cost of moving assets from one pole to another</t>
  </si>
  <si>
    <t>2019 actuals</t>
  </si>
  <si>
    <t>Current cost of movement of assets on Yarra Tram poles</t>
  </si>
  <si>
    <t>Calculations</t>
  </si>
  <si>
    <t>Cost of moving assets under new Yarra Trams program (operating expenditure)</t>
  </si>
  <si>
    <t>Less 2019 cost of movement of assets on Yarra Tram poles</t>
  </si>
  <si>
    <t>Incremental operating expenditure compared to the base year</t>
  </si>
  <si>
    <r>
      <t>2021</t>
    </r>
    <r>
      <rPr>
        <b/>
        <sz val="10"/>
        <color theme="1"/>
        <rFont val="Verdana"/>
        <family val="2"/>
      </rPr>
      <t>−</t>
    </r>
    <r>
      <rPr>
        <b/>
        <sz val="10"/>
        <color theme="1"/>
        <rFont val="Calibri"/>
        <family val="2"/>
        <scheme val="minor"/>
      </rPr>
      <t>2026</t>
    </r>
  </si>
  <si>
    <t>Total step change</t>
  </si>
  <si>
    <t>Allocation between Powercor and CitiPower</t>
  </si>
  <si>
    <t>With real escalation</t>
  </si>
  <si>
    <t>Revised proposal</t>
  </si>
  <si>
    <t xml:space="preserve">$k 2020/21
</t>
  </si>
  <si>
    <t>RRP update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</si>
</sst>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7">
    <numFmt numFmtId="6" formatCode="&quot;$&quot;#,##0;[Red]\-&quot;$&quot;#,##0"/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#,##0;\(#,##0\);&quot;-&quot;"/>
    <numFmt numFmtId="166" formatCode="0.0000"/>
    <numFmt numFmtId="167" formatCode="#,##0.0000;\(#,##0.0000\);&quot;-&quot;"/>
    <numFmt numFmtId="168" formatCode="0.000"/>
    <numFmt numFmtId="169" formatCode="0.0%"/>
    <numFmt numFmtId="170" formatCode="#,##0.0;\(#,##0.0\);&quot;-&quot;"/>
    <numFmt numFmtId="171" formatCode="#,##0.000000;\(#,##0.000000\);&quot;-&quot;"/>
    <numFmt numFmtId="172" formatCode="#,##0.00;\(#,##0.00\);&quot;-&quot;"/>
    <numFmt numFmtId="173" formatCode="&quot;$k $&quot;#"/>
    <numFmt numFmtId="174" formatCode="#,##0;[Red]\-#,##0;\ &quot;-&quot;"/>
    <numFmt numFmtId="175" formatCode="&quot;$&quot;#,##0;[Red]\-&quot;$&quot;#,##0;\ &quot;-&quot;"/>
    <numFmt numFmtId="176" formatCode="#,##0;[Red]\(#,##0\);&quot;-&quot;"/>
  </numFmts>
  <fonts count="61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10"/>
      <color theme="1"/>
      <name val="Verdana"/>
      <family val="2"/>
    </font>
    <font>
      <sz val="10"/>
      <color theme="1"/>
      <name val="Verdana"/>
      <family val="2"/>
    </font>
    <font>
      <sz val="10"/>
      <color theme="1"/>
      <name val="Verdana"/>
      <family val="2"/>
    </font>
    <font>
      <sz val="10"/>
      <color theme="1"/>
      <name val="Verdana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0"/>
      <color rgb="FF006100"/>
      <name val="Verdana"/>
      <family val="2"/>
    </font>
    <font>
      <b/>
      <sz val="8"/>
      <name val="Arial"/>
      <family val="2"/>
    </font>
    <font>
      <b/>
      <sz val="18"/>
      <color theme="3"/>
      <name val="Calibri Light"/>
      <family val="2"/>
      <scheme val="major"/>
    </font>
    <font>
      <b/>
      <sz val="15"/>
      <color theme="3"/>
      <name val="Verdana"/>
      <family val="2"/>
    </font>
    <font>
      <b/>
      <sz val="13"/>
      <color theme="3"/>
      <name val="Verdana"/>
      <family val="2"/>
    </font>
    <font>
      <b/>
      <sz val="11"/>
      <color theme="3"/>
      <name val="Verdana"/>
      <family val="2"/>
    </font>
    <font>
      <sz val="10"/>
      <color rgb="FF9C0006"/>
      <name val="Verdana"/>
      <family val="2"/>
    </font>
    <font>
      <sz val="10"/>
      <color rgb="FF9C6500"/>
      <name val="Verdana"/>
      <family val="2"/>
    </font>
    <font>
      <sz val="10"/>
      <color rgb="FF3F3F76"/>
      <name val="Verdana"/>
      <family val="2"/>
    </font>
    <font>
      <b/>
      <sz val="10"/>
      <color rgb="FF3F3F3F"/>
      <name val="Verdana"/>
      <family val="2"/>
    </font>
    <font>
      <b/>
      <sz val="10"/>
      <color rgb="FFFA7D00"/>
      <name val="Verdana"/>
      <family val="2"/>
    </font>
    <font>
      <sz val="10"/>
      <color rgb="FFFA7D00"/>
      <name val="Verdana"/>
      <family val="2"/>
    </font>
    <font>
      <b/>
      <sz val="10"/>
      <color theme="0"/>
      <name val="Verdana"/>
      <family val="2"/>
    </font>
    <font>
      <sz val="10"/>
      <color rgb="FFFF0000"/>
      <name val="Verdana"/>
      <family val="2"/>
    </font>
    <font>
      <i/>
      <sz val="10"/>
      <color rgb="FF7F7F7F"/>
      <name val="Verdana"/>
      <family val="2"/>
    </font>
    <font>
      <b/>
      <sz val="10"/>
      <color theme="1"/>
      <name val="Verdana"/>
      <family val="2"/>
    </font>
    <font>
      <sz val="10"/>
      <color theme="0"/>
      <name val="Verdana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i/>
      <sz val="12"/>
      <color theme="0"/>
      <name val="Calibri"/>
      <family val="2"/>
      <scheme val="minor"/>
    </font>
    <font>
      <sz val="10"/>
      <color theme="1" tint="0.499984740745262"/>
      <name val="Calibri"/>
      <family val="2"/>
      <scheme val="minor"/>
    </font>
    <font>
      <sz val="10"/>
      <color theme="3" tint="-0.499984740745262"/>
      <name val="Calibri"/>
      <family val="2"/>
      <scheme val="minor"/>
    </font>
    <font>
      <sz val="10"/>
      <color theme="3"/>
      <name val="Arial"/>
      <family val="2"/>
    </font>
    <font>
      <sz val="10"/>
      <color rgb="FF0000FF"/>
      <name val="Calibri"/>
      <family val="2"/>
      <scheme val="minor"/>
    </font>
    <font>
      <b/>
      <sz val="10"/>
      <color theme="1"/>
      <name val="Calibri"/>
      <family val="2"/>
    </font>
    <font>
      <sz val="10"/>
      <color theme="1"/>
      <name val="Wingdings 2"/>
      <family val="1"/>
      <charset val="2"/>
    </font>
    <font>
      <i/>
      <sz val="10"/>
      <color theme="1" tint="0.499984740745262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0"/>
      <color theme="1" tint="0.499984740745262"/>
      <name val="Calibri"/>
      <family val="2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i/>
      <sz val="9"/>
      <color rgb="FF0000FF"/>
      <name val="Calibri"/>
      <family val="2"/>
      <scheme val="minor"/>
    </font>
    <font>
      <i/>
      <sz val="9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sz val="8"/>
      <color theme="1" tint="0.499984740745262"/>
      <name val="Calibri"/>
      <family val="2"/>
      <scheme val="minor"/>
    </font>
    <font>
      <sz val="10"/>
      <color rgb="FF0000CC"/>
      <name val="Calibri"/>
      <family val="2"/>
      <scheme val="minor"/>
    </font>
  </fonts>
  <fills count="6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C6EFCE"/>
      </patternFill>
    </fill>
    <fill>
      <patternFill patternType="solid">
        <fgColor indexed="54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60"/>
      </patternFill>
    </fill>
    <fill>
      <patternFill patternType="solid">
        <fgColor theme="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00FF00"/>
        <bgColor indexed="64"/>
      </patternFill>
    </fill>
  </fills>
  <borders count="23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auto="1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96">
    <xf numFmtId="0" fontId="0" fillId="0" borderId="0"/>
    <xf numFmtId="0" fontId="5" fillId="0" borderId="0"/>
    <xf numFmtId="0" fontId="7" fillId="0" borderId="0"/>
    <xf numFmtId="16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" fontId="6" fillId="2" borderId="1" applyNumberFormat="0" applyProtection="0">
      <alignment vertical="center"/>
    </xf>
    <xf numFmtId="4" fontId="9" fillId="2" borderId="1" applyNumberFormat="0" applyProtection="0">
      <alignment vertical="center"/>
    </xf>
    <xf numFmtId="4" fontId="6" fillId="2" borderId="1" applyNumberFormat="0" applyProtection="0">
      <alignment horizontal="left" vertical="center" indent="1"/>
    </xf>
    <xf numFmtId="4" fontId="6" fillId="2" borderId="1" applyNumberFormat="0" applyProtection="0">
      <alignment horizontal="left" vertical="center" indent="1"/>
    </xf>
    <xf numFmtId="0" fontId="8" fillId="3" borderId="1" applyNumberFormat="0" applyProtection="0">
      <alignment horizontal="left" vertical="center" indent="1"/>
    </xf>
    <xf numFmtId="4" fontId="6" fillId="4" borderId="1" applyNumberFormat="0" applyProtection="0">
      <alignment horizontal="right" vertical="center"/>
    </xf>
    <xf numFmtId="4" fontId="6" fillId="5" borderId="1" applyNumberFormat="0" applyProtection="0">
      <alignment horizontal="right" vertical="center"/>
    </xf>
    <xf numFmtId="4" fontId="6" fillId="6" borderId="1" applyNumberFormat="0" applyProtection="0">
      <alignment horizontal="right" vertical="center"/>
    </xf>
    <xf numFmtId="4" fontId="6" fillId="7" borderId="1" applyNumberFormat="0" applyProtection="0">
      <alignment horizontal="right" vertical="center"/>
    </xf>
    <xf numFmtId="4" fontId="6" fillId="8" borderId="1" applyNumberFormat="0" applyProtection="0">
      <alignment horizontal="right" vertical="center"/>
    </xf>
    <xf numFmtId="4" fontId="6" fillId="9" borderId="1" applyNumberFormat="0" applyProtection="0">
      <alignment horizontal="right" vertical="center"/>
    </xf>
    <xf numFmtId="4" fontId="6" fillId="10" borderId="1" applyNumberFormat="0" applyProtection="0">
      <alignment horizontal="right" vertical="center"/>
    </xf>
    <xf numFmtId="4" fontId="6" fillId="11" borderId="1" applyNumberFormat="0" applyProtection="0">
      <alignment horizontal="right" vertical="center"/>
    </xf>
    <xf numFmtId="4" fontId="6" fillId="12" borderId="1" applyNumberFormat="0" applyProtection="0">
      <alignment horizontal="right" vertical="center"/>
    </xf>
    <xf numFmtId="4" fontId="10" fillId="13" borderId="1" applyNumberFormat="0" applyProtection="0">
      <alignment horizontal="left" vertical="center" indent="1"/>
    </xf>
    <xf numFmtId="4" fontId="6" fillId="14" borderId="2" applyNumberFormat="0" applyProtection="0">
      <alignment horizontal="left" vertical="center" indent="1"/>
    </xf>
    <xf numFmtId="4" fontId="11" fillId="15" borderId="0" applyNumberFormat="0" applyProtection="0">
      <alignment horizontal="left" vertical="center" indent="1"/>
    </xf>
    <xf numFmtId="0" fontId="8" fillId="3" borderId="1" applyNumberFormat="0" applyProtection="0">
      <alignment horizontal="left" vertical="center" indent="1"/>
    </xf>
    <xf numFmtId="4" fontId="6" fillId="14" borderId="1" applyNumberFormat="0" applyProtection="0">
      <alignment horizontal="left" vertical="center" indent="1"/>
    </xf>
    <xf numFmtId="4" fontId="6" fillId="16" borderId="1" applyNumberFormat="0" applyProtection="0">
      <alignment horizontal="left" vertical="center" indent="1"/>
    </xf>
    <xf numFmtId="0" fontId="8" fillId="16" borderId="1" applyNumberFormat="0" applyProtection="0">
      <alignment horizontal="left" vertical="center" indent="1"/>
    </xf>
    <xf numFmtId="0" fontId="8" fillId="16" borderId="1" applyNumberFormat="0" applyProtection="0">
      <alignment horizontal="left" vertical="center" indent="1"/>
    </xf>
    <xf numFmtId="0" fontId="8" fillId="17" borderId="1" applyNumberFormat="0" applyProtection="0">
      <alignment horizontal="left" vertical="center" indent="1"/>
    </xf>
    <xf numFmtId="0" fontId="8" fillId="17" borderId="1" applyNumberFormat="0" applyProtection="0">
      <alignment horizontal="left" vertical="center" indent="1"/>
    </xf>
    <xf numFmtId="0" fontId="8" fillId="18" borderId="1" applyNumberFormat="0" applyProtection="0">
      <alignment horizontal="left" vertical="center" indent="1"/>
    </xf>
    <xf numFmtId="0" fontId="8" fillId="18" borderId="1" applyNumberFormat="0" applyProtection="0">
      <alignment horizontal="left" vertical="center" indent="1"/>
    </xf>
    <xf numFmtId="0" fontId="8" fillId="3" borderId="1" applyNumberFormat="0" applyProtection="0">
      <alignment horizontal="left" vertical="center" indent="1"/>
    </xf>
    <xf numFmtId="0" fontId="8" fillId="3" borderId="1" applyNumberFormat="0" applyProtection="0">
      <alignment horizontal="left" vertical="center" indent="1"/>
    </xf>
    <xf numFmtId="4" fontId="6" fillId="19" borderId="1" applyNumberFormat="0" applyProtection="0">
      <alignment vertical="center"/>
    </xf>
    <xf numFmtId="4" fontId="9" fillId="19" borderId="1" applyNumberFormat="0" applyProtection="0">
      <alignment vertical="center"/>
    </xf>
    <xf numFmtId="4" fontId="6" fillId="19" borderId="1" applyNumberFormat="0" applyProtection="0">
      <alignment horizontal="left" vertical="center" indent="1"/>
    </xf>
    <xf numFmtId="4" fontId="6" fillId="19" borderId="1" applyNumberFormat="0" applyProtection="0">
      <alignment horizontal="left" vertical="center" indent="1"/>
    </xf>
    <xf numFmtId="4" fontId="6" fillId="14" borderId="1" applyNumberFormat="0" applyProtection="0">
      <alignment horizontal="right" vertical="center"/>
    </xf>
    <xf numFmtId="4" fontId="9" fillId="14" borderId="1" applyNumberFormat="0" applyProtection="0">
      <alignment horizontal="right" vertical="center"/>
    </xf>
    <xf numFmtId="0" fontId="8" fillId="3" borderId="1" applyNumberFormat="0" applyProtection="0">
      <alignment horizontal="left" vertical="center" indent="1"/>
    </xf>
    <xf numFmtId="0" fontId="8" fillId="3" borderId="1" applyNumberFormat="0" applyProtection="0">
      <alignment horizontal="left" vertical="center" indent="1"/>
    </xf>
    <xf numFmtId="0" fontId="12" fillId="0" borderId="0"/>
    <xf numFmtId="4" fontId="13" fillId="14" borderId="1" applyNumberFormat="0" applyProtection="0">
      <alignment horizontal="right" vertical="center"/>
    </xf>
    <xf numFmtId="4" fontId="14" fillId="2" borderId="3" applyNumberFormat="0" applyProtection="0">
      <alignment horizontal="left" vertical="center" indent="1"/>
    </xf>
    <xf numFmtId="0" fontId="4" fillId="0" borderId="0"/>
    <xf numFmtId="0" fontId="16" fillId="20" borderId="0" applyNumberFormat="0" applyBorder="0" applyAlignment="0" applyProtection="0"/>
    <xf numFmtId="0" fontId="3" fillId="0" borderId="0"/>
    <xf numFmtId="0" fontId="17" fillId="21" borderId="4" applyBorder="0"/>
    <xf numFmtId="0" fontId="14" fillId="52" borderId="0"/>
    <xf numFmtId="0" fontId="15" fillId="0" borderId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37" borderId="0" applyNumberFormat="0" applyBorder="0" applyAlignment="0" applyProtection="0"/>
    <xf numFmtId="0" fontId="2" fillId="41" borderId="0" applyNumberFormat="0" applyBorder="0" applyAlignment="0" applyProtection="0"/>
    <xf numFmtId="0" fontId="2" fillId="45" borderId="0" applyNumberFormat="0" applyBorder="0" applyAlignment="0" applyProtection="0"/>
    <xf numFmtId="0" fontId="2" fillId="49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0" fontId="2" fillId="38" borderId="0" applyNumberFormat="0" applyBorder="0" applyAlignment="0" applyProtection="0"/>
    <xf numFmtId="0" fontId="2" fillId="42" borderId="0" applyNumberFormat="0" applyBorder="0" applyAlignment="0" applyProtection="0"/>
    <xf numFmtId="0" fontId="2" fillId="46" borderId="0" applyNumberFormat="0" applyBorder="0" applyAlignment="0" applyProtection="0"/>
    <xf numFmtId="0" fontId="2" fillId="50" borderId="0" applyNumberFormat="0" applyBorder="0" applyAlignment="0" applyProtection="0"/>
    <xf numFmtId="0" fontId="32" fillId="31" borderId="0" applyNumberFormat="0" applyBorder="0" applyAlignment="0" applyProtection="0"/>
    <xf numFmtId="0" fontId="32" fillId="35" borderId="0" applyNumberFormat="0" applyBorder="0" applyAlignment="0" applyProtection="0"/>
    <xf numFmtId="0" fontId="32" fillId="39" borderId="0" applyNumberFormat="0" applyBorder="0" applyAlignment="0" applyProtection="0"/>
    <xf numFmtId="0" fontId="32" fillId="43" borderId="0" applyNumberFormat="0" applyBorder="0" applyAlignment="0" applyProtection="0"/>
    <xf numFmtId="0" fontId="32" fillId="47" borderId="0" applyNumberFormat="0" applyBorder="0" applyAlignment="0" applyProtection="0"/>
    <xf numFmtId="0" fontId="32" fillId="51" borderId="0" applyNumberFormat="0" applyBorder="0" applyAlignment="0" applyProtection="0"/>
    <xf numFmtId="0" fontId="32" fillId="28" borderId="0" applyNumberFormat="0" applyBorder="0" applyAlignment="0" applyProtection="0"/>
    <xf numFmtId="0" fontId="32" fillId="32" borderId="0" applyNumberFormat="0" applyBorder="0" applyAlignment="0" applyProtection="0"/>
    <xf numFmtId="0" fontId="32" fillId="36" borderId="0" applyNumberFormat="0" applyBorder="0" applyAlignment="0" applyProtection="0"/>
    <xf numFmtId="0" fontId="32" fillId="40" borderId="0" applyNumberFormat="0" applyBorder="0" applyAlignment="0" applyProtection="0"/>
    <xf numFmtId="0" fontId="32" fillId="44" borderId="0" applyNumberFormat="0" applyBorder="0" applyAlignment="0" applyProtection="0"/>
    <xf numFmtId="0" fontId="32" fillId="48" borderId="0" applyNumberFormat="0" applyBorder="0" applyAlignment="0" applyProtection="0"/>
    <xf numFmtId="0" fontId="22" fillId="22" borderId="0" applyNumberFormat="0" applyBorder="0" applyAlignment="0" applyProtection="0"/>
    <xf numFmtId="0" fontId="26" fillId="25" borderId="8" applyNumberFormat="0" applyAlignment="0" applyProtection="0"/>
    <xf numFmtId="0" fontId="28" fillId="26" borderId="11" applyNumberFormat="0" applyAlignment="0" applyProtection="0"/>
    <xf numFmtId="0" fontId="30" fillId="0" borderId="0" applyNumberFormat="0" applyFill="0" applyBorder="0" applyAlignment="0" applyProtection="0"/>
    <xf numFmtId="0" fontId="16" fillId="20" borderId="0" applyNumberFormat="0" applyBorder="0" applyAlignment="0" applyProtection="0"/>
    <xf numFmtId="0" fontId="19" fillId="0" borderId="5" applyNumberFormat="0" applyFill="0" applyAlignment="0" applyProtection="0"/>
    <xf numFmtId="0" fontId="20" fillId="0" borderId="6" applyNumberFormat="0" applyFill="0" applyAlignment="0" applyProtection="0"/>
    <xf numFmtId="0" fontId="21" fillId="0" borderId="7" applyNumberFormat="0" applyFill="0" applyAlignment="0" applyProtection="0"/>
    <xf numFmtId="0" fontId="21" fillId="0" borderId="0" applyNumberFormat="0" applyFill="0" applyBorder="0" applyAlignment="0" applyProtection="0"/>
    <xf numFmtId="0" fontId="24" fillId="24" borderId="8" applyNumberFormat="0" applyAlignment="0" applyProtection="0"/>
    <xf numFmtId="0" fontId="27" fillId="0" borderId="10" applyNumberFormat="0" applyFill="0" applyAlignment="0" applyProtection="0"/>
    <xf numFmtId="0" fontId="23" fillId="23" borderId="0" applyNumberFormat="0" applyBorder="0" applyAlignment="0" applyProtection="0"/>
    <xf numFmtId="0" fontId="2" fillId="0" borderId="0"/>
    <xf numFmtId="0" fontId="2" fillId="27" borderId="12" applyNumberFormat="0" applyFont="0" applyAlignment="0" applyProtection="0"/>
    <xf numFmtId="0" fontId="25" fillId="25" borderId="9" applyNumberFormat="0" applyAlignment="0" applyProtection="0"/>
    <xf numFmtId="0" fontId="18" fillId="0" borderId="0" applyNumberFormat="0" applyFill="0" applyBorder="0" applyAlignment="0" applyProtection="0"/>
    <xf numFmtId="0" fontId="31" fillId="0" borderId="13" applyNumberFormat="0" applyFill="0" applyAlignment="0" applyProtection="0"/>
    <xf numFmtId="0" fontId="29" fillId="0" borderId="0" applyNumberFormat="0" applyFill="0" applyBorder="0" applyAlignment="0" applyProtection="0"/>
    <xf numFmtId="43" fontId="2" fillId="0" borderId="0" applyFont="0" applyFill="0" applyBorder="0" applyAlignment="0" applyProtection="0"/>
    <xf numFmtId="0" fontId="44" fillId="54" borderId="21" applyNumberFormat="0" applyAlignment="0">
      <alignment horizontal="right"/>
      <protection locked="0"/>
    </xf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161">
    <xf numFmtId="0" fontId="0" fillId="0" borderId="0" xfId="0"/>
    <xf numFmtId="3" fontId="33" fillId="0" borderId="15" xfId="45" applyNumberFormat="1" applyFont="1" applyFill="1" applyBorder="1" applyAlignment="1">
      <alignment vertical="center" wrapText="1"/>
    </xf>
    <xf numFmtId="0" fontId="34" fillId="0" borderId="0" xfId="45" applyFont="1" applyFill="1" applyBorder="1" applyAlignment="1">
      <alignment vertical="center" wrapText="1"/>
    </xf>
    <xf numFmtId="3" fontId="34" fillId="0" borderId="0" xfId="45" applyNumberFormat="1" applyFont="1" applyFill="1" applyBorder="1" applyAlignment="1">
      <alignment vertical="center" wrapText="1"/>
    </xf>
    <xf numFmtId="0" fontId="35" fillId="0" borderId="0" xfId="0" applyFont="1" applyBorder="1"/>
    <xf numFmtId="0" fontId="35" fillId="0" borderId="0" xfId="0" applyFont="1" applyBorder="1" applyAlignment="1"/>
    <xf numFmtId="0" fontId="34" fillId="0" borderId="0" xfId="45" applyFont="1" applyFill="1" applyBorder="1" applyAlignment="1">
      <alignment vertical="center"/>
    </xf>
    <xf numFmtId="0" fontId="35" fillId="0" borderId="0" xfId="0" applyFont="1" applyBorder="1" applyAlignment="1">
      <alignment vertical="center" wrapText="1"/>
    </xf>
    <xf numFmtId="0" fontId="35" fillId="0" borderId="0" xfId="0" applyFont="1" applyBorder="1" applyAlignment="1">
      <alignment vertical="center"/>
    </xf>
    <xf numFmtId="3" fontId="33" fillId="0" borderId="14" xfId="45" applyNumberFormat="1" applyFont="1" applyFill="1" applyBorder="1" applyAlignment="1">
      <alignment vertical="center" wrapText="1"/>
    </xf>
    <xf numFmtId="0" fontId="37" fillId="0" borderId="0" xfId="0" applyFont="1" applyBorder="1" applyAlignment="1">
      <alignment vertical="center" wrapText="1"/>
    </xf>
    <xf numFmtId="0" fontId="38" fillId="0" borderId="0" xfId="0" applyFont="1" applyBorder="1" applyAlignment="1">
      <alignment vertical="center"/>
    </xf>
    <xf numFmtId="0" fontId="34" fillId="0" borderId="16" xfId="0" applyFont="1" applyFill="1" applyBorder="1" applyAlignment="1">
      <alignment vertical="center" wrapText="1"/>
    </xf>
    <xf numFmtId="3" fontId="34" fillId="54" borderId="17" xfId="0" applyNumberFormat="1" applyFont="1" applyFill="1" applyBorder="1" applyAlignment="1">
      <alignment vertical="center" wrapText="1"/>
    </xf>
    <xf numFmtId="3" fontId="34" fillId="54" borderId="18" xfId="0" applyNumberFormat="1" applyFont="1" applyFill="1" applyBorder="1" applyAlignment="1">
      <alignment vertical="center" wrapText="1"/>
    </xf>
    <xf numFmtId="0" fontId="34" fillId="0" borderId="16" xfId="0" applyFont="1" applyFill="1" applyBorder="1" applyAlignment="1">
      <alignment vertical="center"/>
    </xf>
    <xf numFmtId="0" fontId="34" fillId="0" borderId="17" xfId="0" applyFont="1" applyFill="1" applyBorder="1" applyAlignment="1">
      <alignment vertical="center"/>
    </xf>
    <xf numFmtId="0" fontId="34" fillId="0" borderId="18" xfId="0" applyFont="1" applyFill="1" applyBorder="1" applyAlignment="1">
      <alignment vertical="center"/>
    </xf>
    <xf numFmtId="0" fontId="33" fillId="0" borderId="15" xfId="45" applyFont="1" applyFill="1" applyBorder="1" applyAlignment="1">
      <alignment vertical="center"/>
    </xf>
    <xf numFmtId="0" fontId="34" fillId="0" borderId="0" xfId="0" applyFont="1" applyFill="1" applyBorder="1" applyAlignment="1">
      <alignment vertical="center"/>
    </xf>
    <xf numFmtId="3" fontId="34" fillId="0" borderId="16" xfId="0" applyNumberFormat="1" applyFont="1" applyFill="1" applyBorder="1" applyAlignment="1">
      <alignment vertical="center" wrapText="1"/>
    </xf>
    <xf numFmtId="3" fontId="34" fillId="0" borderId="17" xfId="0" applyNumberFormat="1" applyFont="1" applyFill="1" applyBorder="1" applyAlignment="1">
      <alignment vertical="center" wrapText="1"/>
    </xf>
    <xf numFmtId="0" fontId="34" fillId="0" borderId="19" xfId="0" applyFont="1" applyFill="1" applyBorder="1" applyAlignment="1">
      <alignment vertical="center"/>
    </xf>
    <xf numFmtId="3" fontId="34" fillId="0" borderId="19" xfId="0" applyNumberFormat="1" applyFont="1" applyFill="1" applyBorder="1" applyAlignment="1">
      <alignment vertical="center" wrapText="1"/>
    </xf>
    <xf numFmtId="0" fontId="34" fillId="0" borderId="17" xfId="0" applyFont="1" applyFill="1" applyBorder="1" applyAlignment="1"/>
    <xf numFmtId="0" fontId="36" fillId="0" borderId="0" xfId="0" applyFont="1" applyBorder="1" applyAlignment="1">
      <alignment vertical="center"/>
    </xf>
    <xf numFmtId="0" fontId="36" fillId="55" borderId="0" xfId="0" applyFont="1" applyFill="1" applyBorder="1" applyAlignment="1">
      <alignment vertical="center"/>
    </xf>
    <xf numFmtId="0" fontId="36" fillId="55" borderId="0" xfId="0" applyFont="1" applyFill="1" applyBorder="1" applyAlignment="1">
      <alignment horizontal="center" vertical="center"/>
    </xf>
    <xf numFmtId="0" fontId="36" fillId="56" borderId="0" xfId="0" applyFont="1" applyFill="1" applyBorder="1" applyAlignment="1">
      <alignment horizontal="centerContinuous"/>
    </xf>
    <xf numFmtId="0" fontId="34" fillId="0" borderId="16" xfId="45" applyFont="1" applyFill="1" applyBorder="1" applyAlignment="1">
      <alignment vertical="center"/>
    </xf>
    <xf numFmtId="3" fontId="34" fillId="0" borderId="16" xfId="45" applyNumberFormat="1" applyFont="1" applyFill="1" applyBorder="1" applyAlignment="1">
      <alignment vertical="center" wrapText="1"/>
    </xf>
    <xf numFmtId="0" fontId="33" fillId="0" borderId="14" xfId="45" applyFont="1" applyFill="1" applyBorder="1" applyAlignment="1">
      <alignment vertical="center"/>
    </xf>
    <xf numFmtId="0" fontId="0" fillId="0" borderId="0" xfId="0" applyBorder="1"/>
    <xf numFmtId="0" fontId="39" fillId="57" borderId="0" xfId="0" applyFont="1" applyFill="1" applyBorder="1" applyAlignment="1">
      <alignment vertical="center"/>
    </xf>
    <xf numFmtId="0" fontId="39" fillId="57" borderId="0" xfId="0" applyFont="1" applyFill="1" applyBorder="1"/>
    <xf numFmtId="0" fontId="40" fillId="57" borderId="0" xfId="0" applyFont="1" applyFill="1" applyBorder="1" applyAlignment="1">
      <alignment vertical="center"/>
    </xf>
    <xf numFmtId="0" fontId="41" fillId="57" borderId="0" xfId="0" applyFont="1" applyFill="1" applyBorder="1" applyAlignment="1">
      <alignment vertical="center"/>
    </xf>
    <xf numFmtId="0" fontId="34" fillId="0" borderId="0" xfId="45" applyFont="1" applyFill="1" applyBorder="1" applyAlignment="1">
      <alignment horizontal="center" vertical="center" wrapText="1"/>
    </xf>
    <xf numFmtId="0" fontId="35" fillId="0" borderId="0" xfId="0" applyFont="1" applyBorder="1" applyAlignment="1">
      <alignment horizontal="center"/>
    </xf>
    <xf numFmtId="0" fontId="34" fillId="54" borderId="19" xfId="0" applyFont="1" applyFill="1" applyBorder="1" applyAlignment="1">
      <alignment horizontal="center" vertical="center" wrapText="1"/>
    </xf>
    <xf numFmtId="0" fontId="33" fillId="0" borderId="14" xfId="45" applyFont="1" applyFill="1" applyBorder="1" applyAlignment="1">
      <alignment horizontal="center" vertical="center" wrapText="1"/>
    </xf>
    <xf numFmtId="0" fontId="35" fillId="0" borderId="0" xfId="0" applyFont="1" applyAlignment="1">
      <alignment vertical="center"/>
    </xf>
    <xf numFmtId="0" fontId="35" fillId="0" borderId="0" xfId="0" applyFont="1"/>
    <xf numFmtId="0" fontId="36" fillId="55" borderId="0" xfId="0" applyFont="1" applyFill="1" applyAlignment="1">
      <alignment vertical="center"/>
    </xf>
    <xf numFmtId="0" fontId="34" fillId="0" borderId="16" xfId="0" applyFont="1" applyBorder="1" applyAlignment="1">
      <alignment vertical="center" wrapText="1"/>
    </xf>
    <xf numFmtId="0" fontId="34" fillId="0" borderId="15" xfId="45" applyFont="1" applyFill="1" applyBorder="1" applyAlignment="1">
      <alignment vertical="center"/>
    </xf>
    <xf numFmtId="0" fontId="35" fillId="0" borderId="15" xfId="0" applyFont="1" applyBorder="1"/>
    <xf numFmtId="3" fontId="34" fillId="0" borderId="15" xfId="0" applyNumberFormat="1" applyFont="1" applyFill="1" applyBorder="1" applyAlignment="1">
      <alignment vertical="center" wrapText="1"/>
    </xf>
    <xf numFmtId="3" fontId="34" fillId="0" borderId="18" xfId="0" applyNumberFormat="1" applyFont="1" applyFill="1" applyBorder="1" applyAlignment="1">
      <alignment vertical="center" wrapText="1"/>
    </xf>
    <xf numFmtId="14" fontId="35" fillId="0" borderId="0" xfId="0" applyNumberFormat="1" applyFont="1" applyAlignment="1">
      <alignment vertical="center"/>
    </xf>
    <xf numFmtId="0" fontId="36" fillId="56" borderId="0" xfId="0" applyFont="1" applyFill="1" applyAlignment="1">
      <alignment horizontal="centerContinuous"/>
    </xf>
    <xf numFmtId="0" fontId="34" fillId="0" borderId="17" xfId="0" applyFont="1" applyBorder="1" applyAlignment="1">
      <alignment vertical="center"/>
    </xf>
    <xf numFmtId="0" fontId="35" fillId="0" borderId="0" xfId="86" applyFont="1"/>
    <xf numFmtId="0" fontId="36" fillId="0" borderId="0" xfId="86" applyFont="1" applyAlignment="1">
      <alignment horizontal="right"/>
    </xf>
    <xf numFmtId="0" fontId="36" fillId="53" borderId="20" xfId="86" applyFont="1" applyFill="1" applyBorder="1"/>
    <xf numFmtId="0" fontId="36" fillId="53" borderId="20" xfId="86" applyFont="1" applyFill="1" applyBorder="1" applyAlignment="1">
      <alignment horizontal="right"/>
    </xf>
    <xf numFmtId="165" fontId="35" fillId="0" borderId="0" xfId="86" applyNumberFormat="1" applyFont="1"/>
    <xf numFmtId="0" fontId="36" fillId="0" borderId="0" xfId="86" applyFont="1"/>
    <xf numFmtId="9" fontId="35" fillId="0" borderId="0" xfId="94" applyFont="1"/>
    <xf numFmtId="0" fontId="45" fillId="54" borderId="0" xfId="86" applyFont="1" applyFill="1" applyAlignment="1">
      <alignment horizontal="right"/>
    </xf>
    <xf numFmtId="10" fontId="35" fillId="0" borderId="0" xfId="94" applyNumberFormat="1" applyFont="1" applyFill="1"/>
    <xf numFmtId="166" fontId="45" fillId="58" borderId="0" xfId="93" applyNumberFormat="1" applyFont="1" applyFill="1" applyBorder="1" applyAlignment="1">
      <alignment horizontal="center"/>
      <protection locked="0"/>
    </xf>
    <xf numFmtId="166" fontId="35" fillId="0" borderId="0" xfId="86" applyNumberFormat="1" applyFont="1"/>
    <xf numFmtId="10" fontId="35" fillId="59" borderId="0" xfId="94" applyNumberFormat="1" applyFont="1" applyFill="1"/>
    <xf numFmtId="169" fontId="35" fillId="0" borderId="0" xfId="94" applyNumberFormat="1" applyFont="1" applyFill="1"/>
    <xf numFmtId="0" fontId="33" fillId="0" borderId="0" xfId="45" applyFont="1" applyFill="1" applyBorder="1" applyAlignment="1">
      <alignment vertical="center"/>
    </xf>
    <xf numFmtId="0" fontId="36" fillId="0" borderId="0" xfId="0" applyFont="1" applyBorder="1"/>
    <xf numFmtId="0" fontId="34" fillId="0" borderId="0" xfId="0" applyFont="1" applyFill="1" applyBorder="1" applyAlignment="1">
      <alignment horizontal="center" vertical="center" wrapText="1"/>
    </xf>
    <xf numFmtId="0" fontId="33" fillId="0" borderId="0" xfId="45" applyFont="1" applyFill="1" applyBorder="1" applyAlignment="1">
      <alignment horizontal="center" vertical="center" wrapText="1"/>
    </xf>
    <xf numFmtId="0" fontId="41" fillId="60" borderId="0" xfId="0" applyFont="1" applyFill="1" applyBorder="1" applyAlignment="1">
      <alignment vertical="center"/>
    </xf>
    <xf numFmtId="0" fontId="39" fillId="60" borderId="0" xfId="0" applyFont="1" applyFill="1" applyBorder="1" applyAlignment="1">
      <alignment vertical="center"/>
    </xf>
    <xf numFmtId="0" fontId="39" fillId="60" borderId="0" xfId="0" applyFont="1" applyFill="1" applyBorder="1"/>
    <xf numFmtId="0" fontId="34" fillId="0" borderId="17" xfId="45" applyFont="1" applyFill="1" applyBorder="1" applyAlignment="1">
      <alignment vertical="center"/>
    </xf>
    <xf numFmtId="3" fontId="34" fillId="0" borderId="17" xfId="45" applyNumberFormat="1" applyFont="1" applyFill="1" applyBorder="1" applyAlignment="1">
      <alignment vertical="center" wrapText="1"/>
    </xf>
    <xf numFmtId="0" fontId="33" fillId="0" borderId="18" xfId="45" applyFont="1" applyFill="1" applyBorder="1" applyAlignment="1">
      <alignment vertical="center"/>
    </xf>
    <xf numFmtId="3" fontId="33" fillId="0" borderId="18" xfId="45" applyNumberFormat="1" applyFont="1" applyFill="1" applyBorder="1" applyAlignment="1">
      <alignment vertical="center" wrapText="1"/>
    </xf>
    <xf numFmtId="0" fontId="46" fillId="53" borderId="20" xfId="86" applyFont="1" applyFill="1" applyBorder="1"/>
    <xf numFmtId="0" fontId="47" fillId="0" borderId="0" xfId="86" applyFont="1" applyAlignment="1">
      <alignment horizontal="center" vertical="center"/>
    </xf>
    <xf numFmtId="170" fontId="35" fillId="0" borderId="0" xfId="86" applyNumberFormat="1" applyFont="1"/>
    <xf numFmtId="170" fontId="36" fillId="0" borderId="0" xfId="86" applyNumberFormat="1" applyFont="1"/>
    <xf numFmtId="2" fontId="35" fillId="0" borderId="0" xfId="86" applyNumberFormat="1" applyFont="1"/>
    <xf numFmtId="0" fontId="48" fillId="0" borderId="0" xfId="86" applyFont="1"/>
    <xf numFmtId="6" fontId="49" fillId="0" borderId="0" xfId="86" applyNumberFormat="1" applyFont="1" applyAlignment="1">
      <alignment horizontal="right"/>
    </xf>
    <xf numFmtId="165" fontId="36" fillId="0" borderId="0" xfId="86" applyNumberFormat="1" applyFont="1"/>
    <xf numFmtId="165" fontId="36" fillId="0" borderId="22" xfId="86" applyNumberFormat="1" applyFont="1" applyBorder="1"/>
    <xf numFmtId="165" fontId="35" fillId="0" borderId="22" xfId="86" applyNumberFormat="1" applyFont="1" applyBorder="1"/>
    <xf numFmtId="170" fontId="35" fillId="0" borderId="22" xfId="86" applyNumberFormat="1" applyFont="1" applyBorder="1"/>
    <xf numFmtId="171" fontId="35" fillId="0" borderId="0" xfId="86" applyNumberFormat="1" applyFont="1"/>
    <xf numFmtId="165" fontId="35" fillId="59" borderId="0" xfId="86" applyNumberFormat="1" applyFont="1" applyFill="1"/>
    <xf numFmtId="0" fontId="50" fillId="0" borderId="0" xfId="86" applyFont="1"/>
    <xf numFmtId="0" fontId="36" fillId="55" borderId="0" xfId="0" applyFont="1" applyFill="1" applyBorder="1" applyAlignment="1">
      <alignment horizontal="right" vertical="center"/>
    </xf>
    <xf numFmtId="0" fontId="0" fillId="0" borderId="0" xfId="0" applyAlignment="1">
      <alignment horizontal="right"/>
    </xf>
    <xf numFmtId="0" fontId="35" fillId="0" borderId="0" xfId="0" applyFont="1" applyBorder="1" applyAlignment="1">
      <alignment horizontal="right"/>
    </xf>
    <xf numFmtId="0" fontId="33" fillId="0" borderId="14" xfId="45" applyFont="1" applyFill="1" applyBorder="1" applyAlignment="1">
      <alignment horizontal="right" vertical="center" wrapText="1"/>
    </xf>
    <xf numFmtId="0" fontId="34" fillId="0" borderId="16" xfId="0" applyFont="1" applyFill="1" applyBorder="1" applyAlignment="1">
      <alignment horizontal="right" vertical="center" wrapText="1"/>
    </xf>
    <xf numFmtId="0" fontId="34" fillId="0" borderId="0" xfId="45" applyFont="1" applyFill="1" applyBorder="1" applyAlignment="1">
      <alignment horizontal="right" vertical="center" wrapText="1"/>
    </xf>
    <xf numFmtId="172" fontId="35" fillId="0" borderId="0" xfId="86" applyNumberFormat="1" applyFont="1"/>
    <xf numFmtId="172" fontId="36" fillId="0" borderId="0" xfId="86" applyNumberFormat="1" applyFont="1"/>
    <xf numFmtId="0" fontId="46" fillId="53" borderId="20" xfId="0" applyFont="1" applyFill="1" applyBorder="1"/>
    <xf numFmtId="0" fontId="36" fillId="53" borderId="20" xfId="0" applyFont="1" applyFill="1" applyBorder="1"/>
    <xf numFmtId="0" fontId="36" fillId="53" borderId="20" xfId="0" applyFont="1" applyFill="1" applyBorder="1" applyAlignment="1">
      <alignment horizontal="right"/>
    </xf>
    <xf numFmtId="165" fontId="35" fillId="0" borderId="0" xfId="0" applyNumberFormat="1" applyFont="1"/>
    <xf numFmtId="0" fontId="46" fillId="0" borderId="0" xfId="0" applyFont="1"/>
    <xf numFmtId="0" fontId="35" fillId="59" borderId="0" xfId="0" applyFont="1" applyFill="1"/>
    <xf numFmtId="10" fontId="43" fillId="61" borderId="0" xfId="94" applyNumberFormat="1" applyFont="1" applyFill="1"/>
    <xf numFmtId="0" fontId="42" fillId="0" borderId="0" xfId="0" applyFont="1"/>
    <xf numFmtId="165" fontId="35" fillId="59" borderId="0" xfId="0" applyNumberFormat="1" applyFont="1" applyFill="1"/>
    <xf numFmtId="168" fontId="45" fillId="54" borderId="0" xfId="0" applyNumberFormat="1" applyFont="1" applyFill="1"/>
    <xf numFmtId="168" fontId="35" fillId="0" borderId="0" xfId="0" applyNumberFormat="1" applyFont="1"/>
    <xf numFmtId="167" fontId="35" fillId="0" borderId="0" xfId="0" applyNumberFormat="1" applyFont="1"/>
    <xf numFmtId="169" fontId="43" fillId="61" borderId="0" xfId="94" applyNumberFormat="1" applyFont="1" applyFill="1"/>
    <xf numFmtId="0" fontId="36" fillId="0" borderId="0" xfId="0" applyFont="1"/>
    <xf numFmtId="0" fontId="1" fillId="0" borderId="0" xfId="0" applyFont="1"/>
    <xf numFmtId="0" fontId="51" fillId="0" borderId="0" xfId="0" applyFont="1"/>
    <xf numFmtId="166" fontId="35" fillId="0" borderId="0" xfId="0" applyNumberFormat="1" applyFont="1"/>
    <xf numFmtId="0" fontId="52" fillId="0" borderId="0" xfId="86" applyFont="1" applyAlignment="1">
      <alignment horizontal="left"/>
    </xf>
    <xf numFmtId="0" fontId="35" fillId="0" borderId="0" xfId="86" applyFont="1" applyAlignment="1">
      <alignment horizontal="left"/>
    </xf>
    <xf numFmtId="0" fontId="53" fillId="53" borderId="20" xfId="86" applyFont="1" applyFill="1" applyBorder="1" applyAlignment="1">
      <alignment horizontal="left"/>
    </xf>
    <xf numFmtId="0" fontId="36" fillId="53" borderId="20" xfId="86" applyFont="1" applyFill="1" applyBorder="1" applyAlignment="1">
      <alignment horizontal="left"/>
    </xf>
    <xf numFmtId="0" fontId="35" fillId="0" borderId="0" xfId="86" applyFont="1" applyAlignment="1">
      <alignment horizontal="left" wrapText="1"/>
    </xf>
    <xf numFmtId="0" fontId="52" fillId="0" borderId="0" xfId="86" applyFont="1" applyAlignment="1">
      <alignment horizontal="left" wrapText="1"/>
    </xf>
    <xf numFmtId="0" fontId="54" fillId="0" borderId="0" xfId="86" applyFont="1" applyAlignment="1">
      <alignment vertical="center"/>
    </xf>
    <xf numFmtId="0" fontId="55" fillId="0" borderId="0" xfId="86" applyFont="1" applyAlignment="1">
      <alignment vertical="center"/>
    </xf>
    <xf numFmtId="173" fontId="56" fillId="54" borderId="0" xfId="86" applyNumberFormat="1" applyFont="1" applyFill="1" applyAlignment="1">
      <alignment horizontal="left"/>
    </xf>
    <xf numFmtId="173" fontId="57" fillId="0" borderId="0" xfId="86" applyNumberFormat="1" applyFont="1" applyAlignment="1">
      <alignment horizontal="left"/>
    </xf>
    <xf numFmtId="0" fontId="50" fillId="0" borderId="0" xfId="86" applyFont="1" applyAlignment="1">
      <alignment horizontal="left"/>
    </xf>
    <xf numFmtId="0" fontId="45" fillId="62" borderId="0" xfId="86" applyFont="1" applyFill="1"/>
    <xf numFmtId="44" fontId="45" fillId="62" borderId="0" xfId="95" applyFont="1" applyFill="1"/>
    <xf numFmtId="173" fontId="57" fillId="0" borderId="0" xfId="86" applyNumberFormat="1" applyFont="1"/>
    <xf numFmtId="41" fontId="45" fillId="54" borderId="0" xfId="95" applyNumberFormat="1" applyFont="1" applyFill="1"/>
    <xf numFmtId="0" fontId="35" fillId="0" borderId="0" xfId="86" applyFont="1" applyAlignment="1">
      <alignment horizontal="left" indent="1"/>
    </xf>
    <xf numFmtId="0" fontId="53" fillId="0" borderId="0" xfId="86" applyFont="1" applyAlignment="1">
      <alignment horizontal="left"/>
    </xf>
    <xf numFmtId="0" fontId="36" fillId="0" borderId="0" xfId="86" applyFont="1" applyAlignment="1">
      <alignment horizontal="left"/>
    </xf>
    <xf numFmtId="174" fontId="35" fillId="0" borderId="19" xfId="86" applyNumberFormat="1" applyFont="1" applyBorder="1"/>
    <xf numFmtId="175" fontId="35" fillId="0" borderId="17" xfId="86" applyNumberFormat="1" applyFont="1" applyBorder="1"/>
    <xf numFmtId="175" fontId="35" fillId="0" borderId="19" xfId="86" applyNumberFormat="1" applyFont="1" applyBorder="1"/>
    <xf numFmtId="173" fontId="57" fillId="0" borderId="17" xfId="86" applyNumberFormat="1" applyFont="1" applyBorder="1" applyAlignment="1">
      <alignment horizontal="left"/>
    </xf>
    <xf numFmtId="175" fontId="35" fillId="0" borderId="19" xfId="86" applyNumberFormat="1" applyFont="1" applyBorder="1" applyAlignment="1">
      <alignment horizontal="left"/>
    </xf>
    <xf numFmtId="175" fontId="36" fillId="0" borderId="17" xfId="86" applyNumberFormat="1" applyFont="1" applyBorder="1"/>
    <xf numFmtId="175" fontId="58" fillId="0" borderId="17" xfId="86" applyNumberFormat="1" applyFont="1" applyBorder="1" applyAlignment="1">
      <alignment horizontal="left"/>
    </xf>
    <xf numFmtId="175" fontId="36" fillId="0" borderId="17" xfId="86" applyNumberFormat="1" applyFont="1" applyBorder="1" applyAlignment="1">
      <alignment horizontal="left"/>
    </xf>
    <xf numFmtId="174" fontId="36" fillId="0" borderId="17" xfId="86" applyNumberFormat="1" applyFont="1" applyBorder="1"/>
    <xf numFmtId="176" fontId="35" fillId="0" borderId="0" xfId="86" applyNumberFormat="1" applyFont="1"/>
    <xf numFmtId="43" fontId="35" fillId="0" borderId="0" xfId="86" applyNumberFormat="1" applyFont="1"/>
    <xf numFmtId="43" fontId="36" fillId="0" borderId="0" xfId="86" applyNumberFormat="1" applyFont="1"/>
    <xf numFmtId="0" fontId="59" fillId="0" borderId="0" xfId="86" applyFont="1"/>
    <xf numFmtId="176" fontId="34" fillId="59" borderId="0" xfId="86" applyNumberFormat="1" applyFont="1" applyFill="1"/>
    <xf numFmtId="176" fontId="33" fillId="0" borderId="0" xfId="86" applyNumberFormat="1" applyFont="1"/>
    <xf numFmtId="0" fontId="60" fillId="54" borderId="0" xfId="0" applyFont="1" applyFill="1" applyBorder="1" applyAlignment="1">
      <alignment horizontal="left" vertical="center" wrapText="1"/>
    </xf>
    <xf numFmtId="0" fontId="35" fillId="58" borderId="0" xfId="0" applyFont="1" applyFill="1" applyBorder="1"/>
    <xf numFmtId="0" fontId="60" fillId="54" borderId="16" xfId="0" applyFont="1" applyFill="1" applyBorder="1" applyAlignment="1">
      <alignment horizontal="right" vertical="center" wrapText="1"/>
    </xf>
    <xf numFmtId="0" fontId="60" fillId="54" borderId="17" xfId="0" applyFont="1" applyFill="1" applyBorder="1" applyAlignment="1">
      <alignment horizontal="right" vertical="center" wrapText="1"/>
    </xf>
    <xf numFmtId="0" fontId="60" fillId="54" borderId="19" xfId="0" applyFont="1" applyFill="1" applyBorder="1" applyAlignment="1">
      <alignment horizontal="right" vertical="center" wrapText="1"/>
    </xf>
    <xf numFmtId="14" fontId="60" fillId="54" borderId="17" xfId="0" applyNumberFormat="1" applyFont="1" applyFill="1" applyBorder="1" applyAlignment="1">
      <alignment horizontal="left" vertical="center"/>
    </xf>
    <xf numFmtId="3" fontId="60" fillId="54" borderId="17" xfId="0" applyNumberFormat="1" applyFont="1" applyFill="1" applyBorder="1" applyAlignment="1">
      <alignment vertical="center" wrapText="1"/>
    </xf>
    <xf numFmtId="14" fontId="60" fillId="54" borderId="17" xfId="0" applyNumberFormat="1" applyFont="1" applyFill="1" applyBorder="1" applyAlignment="1">
      <alignment horizontal="left"/>
    </xf>
    <xf numFmtId="3" fontId="60" fillId="54" borderId="19" xfId="0" applyNumberFormat="1" applyFont="1" applyFill="1" applyBorder="1" applyAlignment="1">
      <alignment vertical="center" wrapText="1"/>
    </xf>
    <xf numFmtId="0" fontId="60" fillId="54" borderId="19" xfId="0" applyFont="1" applyFill="1" applyBorder="1" applyAlignment="1">
      <alignment horizontal="left" vertical="center"/>
    </xf>
    <xf numFmtId="3" fontId="60" fillId="54" borderId="16" xfId="0" applyNumberFormat="1" applyFont="1" applyFill="1" applyBorder="1" applyAlignment="1">
      <alignment vertical="center" wrapText="1"/>
    </xf>
    <xf numFmtId="3" fontId="60" fillId="54" borderId="18" xfId="0" applyNumberFormat="1" applyFont="1" applyFill="1" applyBorder="1" applyAlignment="1">
      <alignment vertical="center" wrapText="1"/>
    </xf>
    <xf numFmtId="175" fontId="49" fillId="0" borderId="0" xfId="86" applyNumberFormat="1" applyFont="1" applyAlignment="1">
      <alignment horizontal="left" wrapText="1"/>
    </xf>
  </cellXfs>
  <cellStyles count="96">
    <cellStyle name="20% - Accent1 2" xfId="50"/>
    <cellStyle name="20% - Accent2 2" xfId="51"/>
    <cellStyle name="20% - Accent3 2" xfId="52"/>
    <cellStyle name="20% - Accent4 2" xfId="53"/>
    <cellStyle name="20% - Accent5 2" xfId="54"/>
    <cellStyle name="20% - Accent6 2" xfId="55"/>
    <cellStyle name="40% - Accent1 2" xfId="56"/>
    <cellStyle name="40% - Accent2 2" xfId="57"/>
    <cellStyle name="40% - Accent3 2" xfId="58"/>
    <cellStyle name="40% - Accent4 2" xfId="59"/>
    <cellStyle name="40% - Accent5 2" xfId="60"/>
    <cellStyle name="40% - Accent6 2" xfId="61"/>
    <cellStyle name="60% - Accent1 2" xfId="62"/>
    <cellStyle name="60% - Accent2 2" xfId="63"/>
    <cellStyle name="60% - Accent3 2" xfId="64"/>
    <cellStyle name="60% - Accent4 2" xfId="65"/>
    <cellStyle name="60% - Accent5 2" xfId="66"/>
    <cellStyle name="60% - Accent6 2" xfId="67"/>
    <cellStyle name="Accent1 2" xfId="68"/>
    <cellStyle name="Accent2 2" xfId="69"/>
    <cellStyle name="Accent3 2" xfId="70"/>
    <cellStyle name="Accent4 2" xfId="71"/>
    <cellStyle name="Accent5 2" xfId="72"/>
    <cellStyle name="Accent6 2" xfId="73"/>
    <cellStyle name="Bad 2" xfId="74"/>
    <cellStyle name="Calculation 2" xfId="75"/>
    <cellStyle name="Check Cell 2" xfId="76"/>
    <cellStyle name="Comma 2" xfId="3"/>
    <cellStyle name="Comma 3" xfId="92"/>
    <cellStyle name="Currency 2" xfId="95"/>
    <cellStyle name="Explanatory Text 2" xfId="77"/>
    <cellStyle name="Good" xfId="45" builtinId="26"/>
    <cellStyle name="Good 2" xfId="78"/>
    <cellStyle name="Heading 1 2" xfId="79"/>
    <cellStyle name="Heading 2 2" xfId="80"/>
    <cellStyle name="Heading 3 2" xfId="81"/>
    <cellStyle name="Heading 4 2" xfId="82"/>
    <cellStyle name="Input 2" xfId="83"/>
    <cellStyle name="Linked Cell 2" xfId="84"/>
    <cellStyle name="Neutral 2" xfId="85"/>
    <cellStyle name="Normal" xfId="0" builtinId="0"/>
    <cellStyle name="Normal 16 3" xfId="86"/>
    <cellStyle name="Normal 2" xfId="1"/>
    <cellStyle name="Normal 2 11" xfId="49"/>
    <cellStyle name="Normal 3" xfId="2"/>
    <cellStyle name="Normal 3 2" xfId="46"/>
    <cellStyle name="Normal 42" xfId="44"/>
    <cellStyle name="Normal 50" xfId="48"/>
    <cellStyle name="Note 2" xfId="87"/>
    <cellStyle name="Output 2" xfId="88"/>
    <cellStyle name="Percent 2" xfId="4"/>
    <cellStyle name="Percent 3" xfId="94"/>
    <cellStyle name="SAPBEXaggData" xfId="5"/>
    <cellStyle name="SAPBEXaggDataEmph" xfId="6"/>
    <cellStyle name="SAPBEXaggItem" xfId="7"/>
    <cellStyle name="SAPBEXaggItem 2" xfId="43"/>
    <cellStyle name="SAPBEXaggItemX" xfId="8"/>
    <cellStyle name="SAPBEXchaText" xfId="9"/>
    <cellStyle name="SAPBEXexcBad7" xfId="10"/>
    <cellStyle name="SAPBEXexcBad8" xfId="11"/>
    <cellStyle name="SAPBEXexcBad9" xfId="12"/>
    <cellStyle name="SAPBEXexcCritical4" xfId="13"/>
    <cellStyle name="SAPBEXexcCritical5" xfId="14"/>
    <cellStyle name="SAPBEXexcCritical6" xfId="15"/>
    <cellStyle name="SAPBEXexcGood1" xfId="16"/>
    <cellStyle name="SAPBEXexcGood2" xfId="17"/>
    <cellStyle name="SAPBEXexcGood3" xfId="18"/>
    <cellStyle name="SAPBEXfilterDrill" xfId="19"/>
    <cellStyle name="SAPBEXfilterItem" xfId="20"/>
    <cellStyle name="SAPBEXfilterText" xfId="21"/>
    <cellStyle name="SAPBEXformats" xfId="22"/>
    <cellStyle name="SAPBEXheaderItem" xfId="23"/>
    <cellStyle name="SAPBEXheaderText" xfId="24"/>
    <cellStyle name="SAPBEXHLevel0" xfId="25"/>
    <cellStyle name="SAPBEXHLevel0X" xfId="26"/>
    <cellStyle name="SAPBEXHLevel1" xfId="27"/>
    <cellStyle name="SAPBEXHLevel1X" xfId="28"/>
    <cellStyle name="SAPBEXHLevel2" xfId="29"/>
    <cellStyle name="SAPBEXHLevel2X" xfId="30"/>
    <cellStyle name="SAPBEXHLevel3" xfId="31"/>
    <cellStyle name="SAPBEXHLevel3X" xfId="32"/>
    <cellStyle name="SAPBEXItemHeader" xfId="47"/>
    <cellStyle name="SAPBEXresData" xfId="33"/>
    <cellStyle name="SAPBEXresDataEmph" xfId="34"/>
    <cellStyle name="SAPBEXresItem" xfId="35"/>
    <cellStyle name="SAPBEXresItemX" xfId="36"/>
    <cellStyle name="SAPBEXstdData" xfId="37"/>
    <cellStyle name="SAPBEXstdDataEmph" xfId="38"/>
    <cellStyle name="SAPBEXstdItem" xfId="39"/>
    <cellStyle name="SAPBEXstdItemX" xfId="40"/>
    <cellStyle name="SAPBEXtitle" xfId="41"/>
    <cellStyle name="SAPBEXundefined" xfId="42"/>
    <cellStyle name="Title 2" xfId="89"/>
    <cellStyle name="Total 2" xfId="90"/>
    <cellStyle name="User_Input_Actual" xfId="93"/>
    <cellStyle name="Warning Text 2" xfId="91"/>
  </cellStyles>
  <dxfs count="0"/>
  <tableStyles count="0" defaultTableStyle="TableStyleMedium2" defaultPivotStyle="PivotStyleLight16"/>
  <colors>
    <mruColors>
      <color rgb="FFFFFFCC"/>
      <color rgb="FF99FF33"/>
      <color rgb="FF0000CC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108137</xdr:colOff>
      <xdr:row>5</xdr:row>
      <xdr:rowOff>122145</xdr:rowOff>
    </xdr:from>
    <xdr:to>
      <xdr:col>10</xdr:col>
      <xdr:colOff>10086</xdr:colOff>
      <xdr:row>8</xdr:row>
      <xdr:rowOff>100854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30A0CD39-E91B-4867-B126-883298B36827}"/>
            </a:ext>
          </a:extLst>
        </xdr:cNvPr>
        <xdr:cNvSpPr/>
      </xdr:nvSpPr>
      <xdr:spPr>
        <a:xfrm>
          <a:off x="108137" y="1112745"/>
          <a:ext cx="10350874" cy="464484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AU" sz="1000">
              <a:solidFill>
                <a:sysClr val="windowText" lastClr="000000"/>
              </a:solidFill>
            </a:rPr>
            <a:t>Yarra Trams are</a:t>
          </a:r>
          <a:r>
            <a:rPr lang="en-AU" sz="1000" baseline="0">
              <a:solidFill>
                <a:sysClr val="windowText" lastClr="000000"/>
              </a:solidFill>
            </a:rPr>
            <a:t> staring a 10-year program of a large number of pole reallocations. This will result in us being required to correspondingly relocate assets we have on Yarra Trams poles.  </a:t>
          </a:r>
          <a:endParaRPr lang="en-AU" sz="1000">
            <a:solidFill>
              <a:sysClr val="windowText" lastClr="000000"/>
            </a:solidFill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35%20Final%20Revised%20Proposal\1%20CitiPower\4%20Models\01%20SCS\CP%20RRP%20MOD%2010.06%20-%20Opex%20-%20Dec2020%20-%20Publi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RRP Amendments"/>
      <sheetName val="Input|General"/>
      <sheetName val="Input|Inflation"/>
      <sheetName val="Input|Reported opex"/>
      <sheetName val="Input|Rate of change"/>
      <sheetName val="Input|Step changes"/>
      <sheetName val="Calc|Opex forecast"/>
      <sheetName val="Output|Models"/>
      <sheetName val="Lookup|Tables"/>
      <sheetName val="Check|List"/>
    </sheetNames>
    <sheetDataSet>
      <sheetData sheetId="0"/>
      <sheetData sheetId="1"/>
      <sheetData sheetId="2"/>
      <sheetData sheetId="3"/>
      <sheetData sheetId="4">
        <row r="75">
          <cell r="J75">
            <v>2.2982099999999998E-2</v>
          </cell>
        </row>
      </sheetData>
      <sheetData sheetId="5">
        <row r="16">
          <cell r="P16">
            <v>1.0870110701107012</v>
          </cell>
        </row>
        <row r="40">
          <cell r="Q40">
            <v>7.762137192630263E-3</v>
          </cell>
          <cell r="R40">
            <v>4.9608934391037352E-3</v>
          </cell>
          <cell r="S40">
            <v>6.512577699459102E-3</v>
          </cell>
          <cell r="T40">
            <v>9.9346404822831889E-3</v>
          </cell>
          <cell r="U40">
            <v>1.3075423782207421E-2</v>
          </cell>
        </row>
        <row r="45"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</row>
        <row r="53">
          <cell r="Q53">
            <v>0.59199999999999997</v>
          </cell>
          <cell r="R53">
            <v>0.59199999999999997</v>
          </cell>
          <cell r="S53">
            <v>0.59199999999999997</v>
          </cell>
          <cell r="T53">
            <v>0.59199999999999997</v>
          </cell>
          <cell r="U53">
            <v>0.59199999999999997</v>
          </cell>
        </row>
      </sheetData>
      <sheetData sheetId="6">
        <row r="28">
          <cell r="P28">
            <v>8.89354106210931E-2</v>
          </cell>
        </row>
      </sheetData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FF"/>
    <pageSetUpPr fitToPage="1"/>
  </sheetPr>
  <dimension ref="A1:AA34"/>
  <sheetViews>
    <sheetView showGridLines="0" tabSelected="1" zoomScale="80" zoomScaleNormal="8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6" sqref="C6"/>
    </sheetView>
  </sheetViews>
  <sheetFormatPr defaultColWidth="10.28515625" defaultRowHeight="12.75" x14ac:dyDescent="0.2"/>
  <cols>
    <col min="1" max="1" width="6.85546875" style="52" customWidth="1"/>
    <col min="2" max="2" width="46.42578125" style="52" customWidth="1"/>
    <col min="3" max="3" width="1" style="52" customWidth="1"/>
    <col min="4" max="4" width="9.140625" style="52" customWidth="1"/>
    <col min="5" max="11" width="3" style="52" customWidth="1"/>
    <col min="12" max="12" width="10.28515625" style="52" customWidth="1"/>
    <col min="13" max="13" width="10.42578125" style="52" customWidth="1"/>
    <col min="14" max="17" width="10.28515625" style="52"/>
    <col min="18" max="18" width="2.7109375" style="52" customWidth="1"/>
    <col min="19" max="16384" width="10.28515625" style="52"/>
  </cols>
  <sheetData>
    <row r="1" spans="1:27" s="4" customFormat="1" ht="15.75" x14ac:dyDescent="0.2">
      <c r="A1" s="35" t="str">
        <f>Assumptions!A1</f>
        <v>CitiPower</v>
      </c>
      <c r="B1" s="33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</row>
    <row r="2" spans="1:27" s="4" customFormat="1" ht="15.75" x14ac:dyDescent="0.2">
      <c r="A2" s="36" t="str">
        <f ca="1">RIGHT(CELL("filename",A1),LEN(CELL("filename",A1))-FIND("]",CELL("filename",A1),1))</f>
        <v>Output</v>
      </c>
      <c r="B2" s="33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</row>
    <row r="4" spans="1:27" x14ac:dyDescent="0.2">
      <c r="K4" s="53"/>
      <c r="L4" s="53"/>
      <c r="M4" s="53"/>
      <c r="N4" s="53"/>
      <c r="O4" s="53"/>
      <c r="P4" s="53"/>
      <c r="Q4" s="53"/>
    </row>
    <row r="5" spans="1:27" x14ac:dyDescent="0.2">
      <c r="A5" s="76" t="s">
        <v>51</v>
      </c>
      <c r="B5" s="76"/>
      <c r="C5" s="76"/>
      <c r="D5" s="76"/>
      <c r="E5" s="76"/>
      <c r="F5" s="76"/>
      <c r="G5" s="76"/>
      <c r="H5" s="76"/>
      <c r="I5" s="76"/>
      <c r="J5" s="54"/>
      <c r="K5" s="54"/>
      <c r="L5" s="55"/>
      <c r="M5" s="55" t="s">
        <v>31</v>
      </c>
      <c r="N5" s="55" t="s">
        <v>32</v>
      </c>
      <c r="O5" s="55" t="s">
        <v>33</v>
      </c>
      <c r="P5" s="55" t="s">
        <v>34</v>
      </c>
      <c r="Q5" s="55" t="s">
        <v>35</v>
      </c>
      <c r="S5" s="55" t="s">
        <v>27</v>
      </c>
    </row>
    <row r="7" spans="1:27" x14ac:dyDescent="0.2">
      <c r="B7" s="56" t="str">
        <f ca="1">'GSL payment'!A2</f>
        <v>GSL payment</v>
      </c>
      <c r="G7" s="77"/>
      <c r="K7" s="56"/>
      <c r="L7" s="56"/>
      <c r="M7" s="96">
        <f>'GSL payment'!$K$88/1000000</f>
        <v>2.279415353678681E-2</v>
      </c>
      <c r="N7" s="96">
        <f>'GSL payment'!$K$88/1000000</f>
        <v>2.279415353678681E-2</v>
      </c>
      <c r="O7" s="96">
        <f>'GSL payment'!$K$88/1000000</f>
        <v>2.279415353678681E-2</v>
      </c>
      <c r="P7" s="96">
        <f>'GSL payment'!$K$88/1000000</f>
        <v>2.279415353678681E-2</v>
      </c>
      <c r="Q7" s="96">
        <f>'GSL payment'!$K$88/1000000</f>
        <v>2.279415353678681E-2</v>
      </c>
      <c r="R7" s="96"/>
      <c r="S7" s="97">
        <f>SUM(M7:Q7)</f>
        <v>0.11397076768393405</v>
      </c>
      <c r="T7" s="56"/>
      <c r="V7" s="80"/>
      <c r="W7" s="80"/>
      <c r="X7" s="80"/>
      <c r="Y7" s="80"/>
      <c r="Z7" s="80"/>
      <c r="AA7" s="80"/>
    </row>
    <row r="8" spans="1:27" x14ac:dyDescent="0.2">
      <c r="A8" s="81"/>
      <c r="B8" s="56" t="str">
        <f ca="1">'Yarra trams pole relocation'!A2</f>
        <v>Yarra trams pole relocation</v>
      </c>
      <c r="H8" s="82"/>
      <c r="K8" s="56"/>
      <c r="L8" s="56"/>
      <c r="M8" s="78">
        <f>'Yarra trams pole relocation'!M41/1000</f>
        <v>1.4913873274760623</v>
      </c>
      <c r="N8" s="78">
        <f>'Yarra trams pole relocation'!N41/1000</f>
        <v>0.4422514431889551</v>
      </c>
      <c r="O8" s="78">
        <f>'Yarra trams pole relocation'!O41/1000</f>
        <v>1.8847144600925432</v>
      </c>
      <c r="P8" s="78">
        <f>'Yarra trams pole relocation'!P41/1000</f>
        <v>0.6315758384931115</v>
      </c>
      <c r="Q8" s="78">
        <f>'Yarra trams pole relocation'!Q41/1000</f>
        <v>0.40341419837997139</v>
      </c>
      <c r="S8" s="97">
        <f>SUM(M8:Q8)</f>
        <v>4.8533432676306436</v>
      </c>
    </row>
    <row r="9" spans="1:27" x14ac:dyDescent="0.2">
      <c r="A9" s="81"/>
      <c r="B9" s="56"/>
      <c r="H9" s="82"/>
      <c r="K9" s="56"/>
      <c r="L9" s="56"/>
      <c r="M9" s="56"/>
      <c r="N9" s="56"/>
      <c r="O9" s="56"/>
      <c r="P9" s="56"/>
      <c r="Q9" s="56"/>
      <c r="S9" s="83"/>
    </row>
    <row r="10" spans="1:27" x14ac:dyDescent="0.2">
      <c r="A10" s="81"/>
      <c r="B10" s="56"/>
      <c r="H10" s="82"/>
      <c r="K10" s="56"/>
      <c r="L10" s="56"/>
      <c r="M10" s="56"/>
      <c r="N10" s="56"/>
      <c r="O10" s="56"/>
      <c r="P10" s="56"/>
      <c r="Q10" s="56"/>
      <c r="S10" s="83"/>
    </row>
    <row r="11" spans="1:27" x14ac:dyDescent="0.2">
      <c r="A11" s="81"/>
      <c r="B11" s="56"/>
      <c r="H11" s="82"/>
      <c r="K11" s="56"/>
      <c r="L11" s="56"/>
      <c r="M11" s="56"/>
      <c r="N11" s="56"/>
      <c r="O11" s="56"/>
      <c r="P11" s="56"/>
      <c r="Q11" s="56"/>
    </row>
    <row r="12" spans="1:27" ht="13.5" thickBot="1" x14ac:dyDescent="0.25">
      <c r="A12" s="84"/>
      <c r="B12" s="84" t="s">
        <v>27</v>
      </c>
      <c r="C12" s="85"/>
      <c r="D12" s="85"/>
      <c r="E12" s="85"/>
      <c r="F12" s="85"/>
      <c r="G12" s="85"/>
      <c r="H12" s="85"/>
      <c r="I12" s="85"/>
      <c r="J12" s="85"/>
      <c r="K12" s="85"/>
      <c r="L12" s="85"/>
      <c r="M12" s="86">
        <f>SUM(M7:M10)</f>
        <v>1.5141814810128491</v>
      </c>
      <c r="N12" s="86">
        <f t="shared" ref="N12:S12" si="0">SUM(N7:N10)</f>
        <v>0.46504559672574192</v>
      </c>
      <c r="O12" s="86">
        <f t="shared" si="0"/>
        <v>1.90750861362933</v>
      </c>
      <c r="P12" s="86">
        <f t="shared" si="0"/>
        <v>0.65436999202989832</v>
      </c>
      <c r="Q12" s="86">
        <f t="shared" si="0"/>
        <v>0.42620835191675821</v>
      </c>
      <c r="R12" s="79"/>
      <c r="S12" s="86">
        <f t="shared" si="0"/>
        <v>4.9673140353145779</v>
      </c>
      <c r="T12" s="56"/>
      <c r="V12" s="80"/>
      <c r="W12" s="80"/>
      <c r="X12" s="80"/>
      <c r="Y12" s="80"/>
      <c r="Z12" s="80"/>
      <c r="AA12" s="80"/>
    </row>
    <row r="13" spans="1:27" ht="13.5" thickTop="1" x14ac:dyDescent="0.2">
      <c r="K13" s="56"/>
      <c r="L13" s="56"/>
      <c r="M13" s="56"/>
      <c r="N13" s="56"/>
      <c r="O13" s="56"/>
      <c r="P13" s="56"/>
      <c r="Q13" s="56"/>
    </row>
    <row r="14" spans="1:27" x14ac:dyDescent="0.2">
      <c r="K14" s="56"/>
      <c r="L14" s="56"/>
      <c r="M14" s="56"/>
      <c r="N14" s="56"/>
      <c r="O14" s="56"/>
      <c r="P14" s="56"/>
      <c r="Q14" s="56"/>
    </row>
    <row r="15" spans="1:27" x14ac:dyDescent="0.2">
      <c r="K15" s="56"/>
      <c r="L15" s="56"/>
      <c r="M15" s="83"/>
      <c r="N15" s="83"/>
      <c r="O15" s="83"/>
      <c r="P15" s="83"/>
      <c r="Q15" s="83"/>
      <c r="R15" s="57"/>
      <c r="S15" s="57"/>
    </row>
    <row r="16" spans="1:27" x14ac:dyDescent="0.2">
      <c r="K16" s="56"/>
      <c r="L16" s="56"/>
      <c r="M16" s="56"/>
      <c r="N16" s="56"/>
      <c r="O16" s="56"/>
      <c r="P16" s="56"/>
      <c r="Q16" s="56"/>
    </row>
    <row r="17" spans="2:19" x14ac:dyDescent="0.2">
      <c r="K17" s="56"/>
      <c r="L17" s="56"/>
      <c r="M17" s="56"/>
      <c r="N17" s="56"/>
      <c r="O17" s="56"/>
      <c r="P17" s="56"/>
      <c r="Q17" s="56"/>
      <c r="R17" s="56"/>
      <c r="S17" s="56"/>
    </row>
    <row r="18" spans="2:19" x14ac:dyDescent="0.2">
      <c r="K18" s="56"/>
      <c r="L18" s="56"/>
      <c r="M18" s="56"/>
      <c r="N18" s="56"/>
      <c r="O18" s="56"/>
      <c r="P18" s="56"/>
      <c r="Q18" s="56"/>
    </row>
    <row r="19" spans="2:19" x14ac:dyDescent="0.2">
      <c r="K19" s="56"/>
      <c r="L19" s="56"/>
      <c r="M19" s="56"/>
      <c r="N19" s="56"/>
      <c r="O19" s="56"/>
      <c r="P19" s="56"/>
      <c r="Q19" s="56"/>
    </row>
    <row r="20" spans="2:19" x14ac:dyDescent="0.2">
      <c r="K20" s="56"/>
      <c r="L20" s="56"/>
      <c r="M20" s="56"/>
      <c r="N20" s="56"/>
      <c r="O20" s="56"/>
      <c r="P20" s="56"/>
      <c r="Q20" s="56"/>
    </row>
    <row r="21" spans="2:19" x14ac:dyDescent="0.2">
      <c r="K21" s="56"/>
      <c r="L21" s="56"/>
      <c r="M21" s="87"/>
      <c r="N21" s="87"/>
      <c r="O21" s="87"/>
      <c r="P21" s="87"/>
      <c r="Q21" s="87"/>
    </row>
    <row r="22" spans="2:19" x14ac:dyDescent="0.2">
      <c r="K22" s="56"/>
      <c r="L22" s="56"/>
      <c r="M22" s="56"/>
      <c r="N22" s="56"/>
      <c r="O22" s="56"/>
      <c r="P22" s="56"/>
      <c r="Q22" s="56"/>
    </row>
    <row r="23" spans="2:19" x14ac:dyDescent="0.2">
      <c r="K23" s="56"/>
      <c r="L23" s="56"/>
      <c r="M23" s="56"/>
      <c r="N23" s="56"/>
      <c r="O23" s="56"/>
      <c r="P23" s="56"/>
      <c r="Q23" s="56"/>
    </row>
    <row r="24" spans="2:19" x14ac:dyDescent="0.2">
      <c r="K24" s="56"/>
      <c r="L24" s="56"/>
      <c r="M24" s="56"/>
      <c r="N24" s="56"/>
      <c r="O24" s="56"/>
      <c r="P24" s="56"/>
      <c r="Q24" s="56"/>
    </row>
    <row r="25" spans="2:19" x14ac:dyDescent="0.2">
      <c r="B25" s="88"/>
      <c r="K25" s="56"/>
      <c r="L25" s="56"/>
      <c r="M25" s="56"/>
      <c r="N25" s="56"/>
      <c r="O25" s="56"/>
      <c r="P25" s="56"/>
      <c r="Q25" s="56"/>
    </row>
    <row r="26" spans="2:19" x14ac:dyDescent="0.2">
      <c r="K26" s="56"/>
      <c r="L26" s="56"/>
      <c r="M26" s="56"/>
      <c r="N26" s="56"/>
      <c r="O26" s="56"/>
      <c r="P26" s="56"/>
      <c r="Q26" s="56"/>
    </row>
    <row r="27" spans="2:19" x14ac:dyDescent="0.2">
      <c r="K27" s="56"/>
      <c r="L27" s="56"/>
      <c r="M27" s="56"/>
      <c r="N27" s="56"/>
      <c r="O27" s="56"/>
      <c r="P27" s="56"/>
      <c r="Q27" s="56"/>
    </row>
    <row r="28" spans="2:19" x14ac:dyDescent="0.2">
      <c r="K28" s="56"/>
      <c r="L28" s="56"/>
      <c r="M28" s="56"/>
      <c r="N28" s="56"/>
      <c r="O28" s="56"/>
      <c r="P28" s="56"/>
      <c r="Q28" s="56"/>
    </row>
    <row r="29" spans="2:19" x14ac:dyDescent="0.2">
      <c r="K29" s="56"/>
      <c r="L29" s="56"/>
      <c r="M29" s="56"/>
      <c r="N29" s="56"/>
      <c r="O29" s="56"/>
      <c r="P29" s="56"/>
      <c r="Q29" s="56"/>
    </row>
    <row r="30" spans="2:19" x14ac:dyDescent="0.2">
      <c r="K30" s="56"/>
      <c r="L30" s="56"/>
      <c r="M30" s="56"/>
      <c r="N30" s="56"/>
      <c r="O30" s="56"/>
      <c r="P30" s="56"/>
      <c r="Q30" s="56"/>
    </row>
    <row r="31" spans="2:19" x14ac:dyDescent="0.2">
      <c r="K31" s="56"/>
      <c r="L31" s="56"/>
      <c r="M31" s="56"/>
      <c r="N31" s="56"/>
      <c r="O31" s="56"/>
      <c r="P31" s="56"/>
      <c r="Q31" s="56"/>
    </row>
    <row r="32" spans="2:19" x14ac:dyDescent="0.2">
      <c r="K32" s="56"/>
      <c r="L32" s="56"/>
      <c r="M32" s="56"/>
      <c r="N32" s="56"/>
      <c r="O32" s="56"/>
      <c r="P32" s="56"/>
      <c r="Q32" s="56"/>
    </row>
    <row r="33" spans="11:17" x14ac:dyDescent="0.2">
      <c r="K33" s="56"/>
      <c r="L33" s="56"/>
      <c r="M33" s="56"/>
      <c r="N33" s="56"/>
      <c r="O33" s="56"/>
      <c r="P33" s="56"/>
      <c r="Q33" s="56"/>
    </row>
    <row r="34" spans="11:17" x14ac:dyDescent="0.2">
      <c r="K34" s="56"/>
      <c r="L34" s="56"/>
      <c r="M34" s="56"/>
      <c r="N34" s="56"/>
      <c r="O34" s="56"/>
      <c r="P34" s="56"/>
      <c r="Q34" s="56"/>
    </row>
  </sheetData>
  <pageMargins left="0.7" right="0.7" top="0.75" bottom="0.75" header="0.3" footer="0.3"/>
  <pageSetup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CC"/>
  </sheetPr>
  <dimension ref="A1:T42"/>
  <sheetViews>
    <sheetView showGridLines="0" zoomScale="85" zoomScaleNormal="85" workbookViewId="0">
      <pane xSplit="2" ySplit="2" topLeftCell="C3" activePane="bottomRight" state="frozen"/>
      <selection activeCell="B18" sqref="B18"/>
      <selection pane="topRight" activeCell="B18" sqref="B18"/>
      <selection pane="bottomLeft" activeCell="B18" sqref="B18"/>
      <selection pane="bottomRight" activeCell="C3" sqref="C3"/>
    </sheetView>
  </sheetViews>
  <sheetFormatPr defaultColWidth="10.28515625" defaultRowHeight="12.75" x14ac:dyDescent="0.2"/>
  <cols>
    <col min="1" max="1" width="2.28515625" style="52" customWidth="1"/>
    <col min="2" max="2" width="37.85546875" style="52" customWidth="1"/>
    <col min="3" max="3" width="12" style="52" customWidth="1"/>
    <col min="4" max="4" width="10.28515625" style="52"/>
    <col min="5" max="5" width="10.5703125" style="52" customWidth="1"/>
    <col min="6" max="6" width="9.7109375" style="52" customWidth="1"/>
    <col min="7" max="18" width="9.5703125" style="52" customWidth="1"/>
    <col min="19" max="16384" width="10.28515625" style="52"/>
  </cols>
  <sheetData>
    <row r="1" spans="1:18" s="4" customFormat="1" ht="15.75" x14ac:dyDescent="0.2">
      <c r="A1" s="35" t="s">
        <v>50</v>
      </c>
      <c r="B1" s="33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</row>
    <row r="2" spans="1:18" s="4" customFormat="1" ht="15.75" x14ac:dyDescent="0.2">
      <c r="A2" s="36" t="str">
        <f ca="1">RIGHT(CELL("filename",A1),LEN(CELL("filename",A1))-FIND("]",CELL("filename",A1),1))</f>
        <v>Assumptions</v>
      </c>
      <c r="B2" s="33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</row>
    <row r="4" spans="1:18" x14ac:dyDescent="0.2">
      <c r="B4" s="148" t="s">
        <v>38</v>
      </c>
    </row>
    <row r="5" spans="1:18" x14ac:dyDescent="0.2">
      <c r="B5" s="149" t="s">
        <v>36</v>
      </c>
    </row>
    <row r="6" spans="1:18" x14ac:dyDescent="0.2">
      <c r="B6" s="104" t="s">
        <v>82</v>
      </c>
    </row>
    <row r="8" spans="1:18" x14ac:dyDescent="0.2">
      <c r="A8" s="54" t="s">
        <v>37</v>
      </c>
      <c r="B8" s="54"/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</row>
    <row r="10" spans="1:18" x14ac:dyDescent="0.2">
      <c r="B10" s="52" t="s">
        <v>39</v>
      </c>
      <c r="D10" s="59" t="s">
        <v>40</v>
      </c>
    </row>
    <row r="11" spans="1:18" x14ac:dyDescent="0.2">
      <c r="B11" s="52" t="s">
        <v>41</v>
      </c>
      <c r="D11" s="59">
        <v>2019</v>
      </c>
    </row>
    <row r="13" spans="1:18" x14ac:dyDescent="0.2">
      <c r="A13" s="54" t="s">
        <v>42</v>
      </c>
      <c r="B13" s="54"/>
      <c r="C13" s="54"/>
      <c r="D13" s="54"/>
      <c r="E13" s="54"/>
      <c r="F13" s="54"/>
      <c r="G13" s="54">
        <v>2015</v>
      </c>
      <c r="H13" s="54">
        <f>G13+1</f>
        <v>2016</v>
      </c>
      <c r="I13" s="54">
        <f>H13+1</f>
        <v>2017</v>
      </c>
      <c r="J13" s="54">
        <f>I13+1</f>
        <v>2018</v>
      </c>
      <c r="K13" s="54">
        <v>2019</v>
      </c>
      <c r="L13" s="54">
        <v>2020</v>
      </c>
      <c r="M13" s="55" t="s">
        <v>40</v>
      </c>
    </row>
    <row r="15" spans="1:18" x14ac:dyDescent="0.2">
      <c r="B15" s="52" t="s">
        <v>43</v>
      </c>
      <c r="D15" s="89" t="s">
        <v>52</v>
      </c>
      <c r="F15" s="60"/>
      <c r="G15" s="61">
        <v>1.0961500442225942</v>
      </c>
      <c r="H15" s="61">
        <v>1.0790765766629278</v>
      </c>
      <c r="I15" s="61">
        <v>1.061119022886448</v>
      </c>
      <c r="J15" s="61">
        <v>1.0418798063797183</v>
      </c>
      <c r="K15" s="61">
        <v>1.0233339039577956</v>
      </c>
      <c r="L15" s="61">
        <v>1.0077657751950859</v>
      </c>
      <c r="M15" s="61">
        <v>1.0007625489781908</v>
      </c>
    </row>
    <row r="16" spans="1:18" x14ac:dyDescent="0.2">
      <c r="G16" s="62"/>
      <c r="K16" s="56"/>
    </row>
    <row r="20" spans="1:20" s="42" customFormat="1" x14ac:dyDescent="0.2">
      <c r="A20" s="98" t="s">
        <v>53</v>
      </c>
      <c r="B20" s="98"/>
      <c r="C20" s="98"/>
      <c r="D20" s="98"/>
      <c r="E20" s="98"/>
      <c r="F20" s="98"/>
      <c r="G20" s="99"/>
      <c r="H20" s="99"/>
      <c r="I20" s="99"/>
      <c r="J20" s="99"/>
      <c r="K20" s="99"/>
      <c r="L20" s="100" t="s">
        <v>45</v>
      </c>
      <c r="M20" s="100" t="s">
        <v>40</v>
      </c>
      <c r="N20" s="100" t="s">
        <v>31</v>
      </c>
      <c r="O20" s="100" t="s">
        <v>32</v>
      </c>
      <c r="P20" s="100" t="s">
        <v>33</v>
      </c>
      <c r="Q20" s="100" t="s">
        <v>34</v>
      </c>
      <c r="R20" s="100" t="s">
        <v>35</v>
      </c>
    </row>
    <row r="21" spans="1:20" s="42" customFormat="1" x14ac:dyDescent="0.2">
      <c r="G21" s="101"/>
      <c r="H21" s="101"/>
      <c r="I21" s="101"/>
      <c r="J21" s="101"/>
      <c r="K21" s="101"/>
      <c r="L21" s="101"/>
      <c r="M21" s="101"/>
      <c r="N21" s="101"/>
      <c r="O21" s="101"/>
      <c r="P21" s="101"/>
      <c r="Q21" s="101"/>
      <c r="R21" s="101"/>
    </row>
    <row r="22" spans="1:20" s="42" customFormat="1" ht="12" customHeight="1" x14ac:dyDescent="0.2">
      <c r="A22" s="102"/>
      <c r="B22" s="102"/>
      <c r="C22" s="102"/>
      <c r="D22" s="102"/>
      <c r="E22" s="102"/>
      <c r="F22" s="102"/>
      <c r="G22" s="102"/>
      <c r="H22" s="102"/>
      <c r="I22" s="102"/>
      <c r="J22" s="102"/>
      <c r="K22" s="102"/>
      <c r="L22" s="102"/>
      <c r="M22" s="102"/>
      <c r="N22" s="102"/>
      <c r="O22" s="102"/>
      <c r="P22" s="102"/>
      <c r="Q22" s="102"/>
      <c r="R22" s="102"/>
      <c r="S22" s="102"/>
      <c r="T22" s="102"/>
    </row>
    <row r="23" spans="1:20" s="42" customFormat="1" x14ac:dyDescent="0.2">
      <c r="B23" s="103" t="s">
        <v>59</v>
      </c>
      <c r="C23" s="103"/>
      <c r="D23" s="103"/>
      <c r="E23" s="103"/>
      <c r="F23" s="103"/>
      <c r="G23" s="63"/>
      <c r="H23" s="63"/>
      <c r="I23" s="63"/>
      <c r="J23" s="63"/>
      <c r="K23" s="63"/>
      <c r="L23" s="63"/>
      <c r="M23" s="63"/>
      <c r="N23" s="104">
        <f>'[1]Input|Rate of change'!Q$40</f>
        <v>7.762137192630263E-3</v>
      </c>
      <c r="O23" s="104">
        <f>'[1]Input|Rate of change'!R$40</f>
        <v>4.9608934391037352E-3</v>
      </c>
      <c r="P23" s="104">
        <f>'[1]Input|Rate of change'!S$40</f>
        <v>6.512577699459102E-3</v>
      </c>
      <c r="Q23" s="104">
        <f>'[1]Input|Rate of change'!T$40</f>
        <v>9.9346404822831889E-3</v>
      </c>
      <c r="R23" s="104">
        <f>'[1]Input|Rate of change'!U$40</f>
        <v>1.3075423782207421E-2</v>
      </c>
    </row>
    <row r="24" spans="1:20" s="42" customFormat="1" x14ac:dyDescent="0.2">
      <c r="B24" s="103" t="s">
        <v>60</v>
      </c>
      <c r="C24" s="103"/>
      <c r="E24" s="105"/>
      <c r="F24" s="103"/>
      <c r="G24" s="106"/>
      <c r="H24" s="106"/>
      <c r="I24" s="106"/>
      <c r="J24" s="106"/>
      <c r="K24" s="63"/>
      <c r="L24" s="63"/>
      <c r="M24" s="107">
        <v>1</v>
      </c>
      <c r="N24" s="104">
        <f>'[1]Input|Rate of change'!Q$45</f>
        <v>0</v>
      </c>
      <c r="O24" s="104">
        <f>'[1]Input|Rate of change'!R$45</f>
        <v>0</v>
      </c>
      <c r="P24" s="104">
        <f>'[1]Input|Rate of change'!S$45</f>
        <v>0</v>
      </c>
      <c r="Q24" s="104">
        <f>'[1]Input|Rate of change'!T$45</f>
        <v>0</v>
      </c>
      <c r="R24" s="104">
        <f>'[1]Input|Rate of change'!U$45</f>
        <v>0</v>
      </c>
    </row>
    <row r="25" spans="1:20" s="42" customFormat="1" x14ac:dyDescent="0.2">
      <c r="G25" s="101"/>
      <c r="H25" s="101"/>
      <c r="I25" s="101"/>
      <c r="J25" s="101"/>
      <c r="K25" s="101"/>
      <c r="L25" s="109"/>
      <c r="M25" s="109"/>
      <c r="N25" s="109"/>
      <c r="O25" s="109"/>
      <c r="P25" s="109"/>
      <c r="Q25" s="109"/>
      <c r="R25" s="109"/>
    </row>
    <row r="26" spans="1:20" s="42" customFormat="1" ht="12" customHeight="1" x14ac:dyDescent="0.2">
      <c r="A26" s="98" t="s">
        <v>54</v>
      </c>
      <c r="B26" s="98"/>
      <c r="C26" s="98"/>
      <c r="D26" s="98"/>
      <c r="E26" s="98"/>
      <c r="F26" s="98"/>
      <c r="G26" s="99"/>
      <c r="H26" s="99"/>
      <c r="I26" s="99"/>
      <c r="J26" s="99"/>
      <c r="K26" s="99"/>
      <c r="L26" s="100" t="s">
        <v>45</v>
      </c>
      <c r="M26" s="100" t="s">
        <v>40</v>
      </c>
      <c r="N26" s="100" t="s">
        <v>31</v>
      </c>
      <c r="O26" s="100" t="s">
        <v>32</v>
      </c>
      <c r="P26" s="100" t="s">
        <v>33</v>
      </c>
      <c r="Q26" s="100" t="s">
        <v>34</v>
      </c>
      <c r="R26" s="100" t="s">
        <v>35</v>
      </c>
    </row>
    <row r="27" spans="1:20" s="42" customFormat="1" x14ac:dyDescent="0.2">
      <c r="G27" s="101"/>
      <c r="H27" s="101"/>
      <c r="I27" s="101"/>
      <c r="J27" s="101"/>
      <c r="K27" s="101"/>
      <c r="L27" s="101"/>
      <c r="M27" s="101"/>
      <c r="N27" s="101"/>
      <c r="O27" s="101"/>
      <c r="P27" s="101"/>
      <c r="Q27" s="101"/>
      <c r="R27" s="101"/>
    </row>
    <row r="28" spans="1:20" s="42" customFormat="1" x14ac:dyDescent="0.2">
      <c r="B28" s="42" t="s">
        <v>55</v>
      </c>
      <c r="D28" s="58"/>
      <c r="G28" s="101"/>
      <c r="H28" s="101"/>
      <c r="I28" s="101"/>
      <c r="J28" s="101"/>
      <c r="K28" s="101"/>
      <c r="L28" s="101"/>
      <c r="M28" s="101"/>
      <c r="N28" s="110">
        <f>'[1]Input|Rate of change'!Q$53</f>
        <v>0.59199999999999997</v>
      </c>
      <c r="O28" s="110">
        <f>'[1]Input|Rate of change'!R$53</f>
        <v>0.59199999999999997</v>
      </c>
      <c r="P28" s="110">
        <f>'[1]Input|Rate of change'!S$53</f>
        <v>0.59199999999999997</v>
      </c>
      <c r="Q28" s="110">
        <f>'[1]Input|Rate of change'!T$53</f>
        <v>0.59199999999999997</v>
      </c>
      <c r="R28" s="110">
        <f>'[1]Input|Rate of change'!U$53</f>
        <v>0.59199999999999997</v>
      </c>
    </row>
    <row r="29" spans="1:20" s="42" customFormat="1" x14ac:dyDescent="0.2">
      <c r="B29" s="42" t="s">
        <v>56</v>
      </c>
      <c r="D29" s="58"/>
      <c r="G29" s="101"/>
      <c r="H29" s="101"/>
      <c r="I29" s="101"/>
      <c r="J29" s="101"/>
      <c r="K29" s="101"/>
      <c r="L29" s="101"/>
      <c r="M29" s="101"/>
      <c r="N29" s="64">
        <f t="shared" ref="N29:R29" si="0">1-N28</f>
        <v>0.40800000000000003</v>
      </c>
      <c r="O29" s="64">
        <f t="shared" si="0"/>
        <v>0.40800000000000003</v>
      </c>
      <c r="P29" s="64">
        <f t="shared" si="0"/>
        <v>0.40800000000000003</v>
      </c>
      <c r="Q29" s="64">
        <f t="shared" si="0"/>
        <v>0.40800000000000003</v>
      </c>
      <c r="R29" s="64">
        <f t="shared" si="0"/>
        <v>0.40800000000000003</v>
      </c>
    </row>
    <row r="30" spans="1:20" s="42" customFormat="1" x14ac:dyDescent="0.2">
      <c r="D30" s="58"/>
      <c r="G30" s="101"/>
      <c r="H30" s="101"/>
      <c r="I30" s="101"/>
      <c r="J30" s="101"/>
      <c r="K30" s="101"/>
      <c r="L30" s="58"/>
      <c r="M30" s="58"/>
      <c r="N30" s="58"/>
      <c r="O30" s="58"/>
      <c r="P30" s="58"/>
      <c r="Q30" s="58"/>
      <c r="R30" s="58"/>
    </row>
    <row r="31" spans="1:20" s="42" customFormat="1" ht="12" customHeight="1" x14ac:dyDescent="0.2">
      <c r="A31" s="98" t="s">
        <v>57</v>
      </c>
      <c r="B31" s="98"/>
      <c r="C31" s="98"/>
      <c r="D31" s="98"/>
      <c r="E31" s="98"/>
      <c r="F31" s="98"/>
      <c r="G31" s="99"/>
      <c r="H31" s="99"/>
      <c r="I31" s="99"/>
      <c r="J31" s="99"/>
      <c r="K31" s="99"/>
      <c r="L31" s="100" t="s">
        <v>45</v>
      </c>
      <c r="M31" s="100" t="s">
        <v>40</v>
      </c>
      <c r="N31" s="100" t="s">
        <v>31</v>
      </c>
      <c r="O31" s="100" t="s">
        <v>32</v>
      </c>
      <c r="P31" s="100" t="s">
        <v>33</v>
      </c>
      <c r="Q31" s="100" t="s">
        <v>34</v>
      </c>
      <c r="R31" s="100" t="s">
        <v>35</v>
      </c>
    </row>
    <row r="32" spans="1:20" s="42" customFormat="1" ht="12" customHeight="1" x14ac:dyDescent="0.2">
      <c r="A32" s="102"/>
      <c r="B32" s="102"/>
      <c r="C32" s="102"/>
      <c r="D32" s="102"/>
      <c r="E32" s="102"/>
      <c r="F32" s="102"/>
      <c r="G32" s="111"/>
      <c r="H32" s="111"/>
      <c r="I32" s="111"/>
      <c r="J32" s="111"/>
      <c r="K32" s="111"/>
      <c r="L32" s="111"/>
      <c r="M32" s="111"/>
      <c r="N32" s="111"/>
      <c r="O32" s="111"/>
      <c r="P32" s="111"/>
      <c r="Q32" s="111"/>
      <c r="R32" s="111"/>
    </row>
    <row r="33" spans="2:18" s="42" customFormat="1" x14ac:dyDescent="0.2">
      <c r="B33" s="42" t="s">
        <v>44</v>
      </c>
      <c r="C33" s="102"/>
      <c r="D33" s="102"/>
      <c r="E33" s="102"/>
      <c r="F33" s="102"/>
      <c r="G33" s="111"/>
      <c r="H33" s="111"/>
      <c r="I33" s="111"/>
      <c r="J33" s="111"/>
      <c r="K33" s="108"/>
      <c r="L33" s="108"/>
      <c r="M33" s="108"/>
      <c r="N33" s="114">
        <f>SUMPRODUCT(N28:N29,N23:N24)</f>
        <v>4.5951852180371152E-3</v>
      </c>
      <c r="O33" s="114">
        <f t="shared" ref="O33:R33" si="1">SUMPRODUCT(O28:O29,O23:O24)</f>
        <v>2.9368489159494111E-3</v>
      </c>
      <c r="P33" s="114">
        <f t="shared" si="1"/>
        <v>3.8554459980797884E-3</v>
      </c>
      <c r="Q33" s="114">
        <f t="shared" si="1"/>
        <v>5.8813071655116475E-3</v>
      </c>
      <c r="R33" s="114">
        <f t="shared" si="1"/>
        <v>7.7406508790667933E-3</v>
      </c>
    </row>
    <row r="34" spans="2:18" s="42" customFormat="1" x14ac:dyDescent="0.2">
      <c r="B34" s="112" t="s">
        <v>58</v>
      </c>
      <c r="C34" s="102"/>
      <c r="E34" s="105"/>
      <c r="F34" s="102"/>
      <c r="G34" s="111"/>
      <c r="H34" s="111"/>
      <c r="I34" s="111"/>
      <c r="J34" s="111"/>
      <c r="K34" s="111"/>
      <c r="L34" s="111"/>
      <c r="M34" s="107">
        <v>1</v>
      </c>
      <c r="N34" s="108">
        <f>M34*(1+N33)</f>
        <v>1.004595185218037</v>
      </c>
      <c r="O34" s="108">
        <f t="shared" ref="O34:R34" si="2">N34*(1+O33)</f>
        <v>1.0075455294987126</v>
      </c>
      <c r="P34" s="108">
        <f t="shared" si="2"/>
        <v>1.0114300668783016</v>
      </c>
      <c r="Q34" s="108">
        <f t="shared" si="2"/>
        <v>1.017378597778047</v>
      </c>
      <c r="R34" s="108">
        <f t="shared" si="2"/>
        <v>1.0252537703152813</v>
      </c>
    </row>
    <row r="35" spans="2:18" s="42" customFormat="1" x14ac:dyDescent="0.2">
      <c r="B35" s="112"/>
      <c r="C35" s="102"/>
      <c r="E35" s="113"/>
      <c r="F35" s="102"/>
      <c r="G35" s="111"/>
      <c r="H35" s="111"/>
      <c r="I35" s="111"/>
      <c r="J35" s="111"/>
      <c r="K35" s="108"/>
      <c r="L35" s="108"/>
      <c r="M35" s="108"/>
      <c r="N35" s="108"/>
      <c r="O35" s="108"/>
      <c r="P35" s="108"/>
      <c r="Q35" s="108"/>
      <c r="R35" s="108"/>
    </row>
    <row r="36" spans="2:18" s="42" customFormat="1" x14ac:dyDescent="0.2"/>
    <row r="37" spans="2:18" s="42" customFormat="1" x14ac:dyDescent="0.2"/>
    <row r="38" spans="2:18" s="42" customFormat="1" x14ac:dyDescent="0.2"/>
    <row r="39" spans="2:18" s="42" customFormat="1" x14ac:dyDescent="0.2"/>
    <row r="40" spans="2:18" s="42" customFormat="1" x14ac:dyDescent="0.2"/>
    <row r="41" spans="2:18" s="42" customFormat="1" x14ac:dyDescent="0.2"/>
    <row r="42" spans="2:18" s="42" customFormat="1" x14ac:dyDescent="0.2"/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5"/>
  <sheetViews>
    <sheetView showGridLines="0" zoomScale="70" zoomScaleNormal="7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C4" sqref="C4"/>
    </sheetView>
  </sheetViews>
  <sheetFormatPr defaultRowHeight="12.75" x14ac:dyDescent="0.2"/>
  <cols>
    <col min="1" max="1" width="44.42578125" style="8" customWidth="1"/>
    <col min="2" max="2" width="34.5703125" style="8" customWidth="1"/>
    <col min="3" max="3" width="13.42578125" style="4" customWidth="1"/>
    <col min="4" max="4" width="1.7109375" style="4" customWidth="1"/>
    <col min="5" max="9" width="20.28515625" style="4" customWidth="1"/>
    <col min="10" max="10" width="9.140625" style="4" customWidth="1"/>
    <col min="11" max="11" width="16.42578125" style="4" customWidth="1"/>
    <col min="12" max="15" width="19.28515625" style="4" customWidth="1"/>
    <col min="16" max="16" width="9.140625" style="4"/>
    <col min="17" max="17" width="19.28515625" style="4" customWidth="1"/>
    <col min="18" max="16384" width="9.140625" style="4"/>
  </cols>
  <sheetData>
    <row r="1" spans="1:11" ht="15.75" x14ac:dyDescent="0.2">
      <c r="A1" s="35" t="str">
        <f>Assumptions!A1</f>
        <v>CitiPower</v>
      </c>
      <c r="B1" s="33"/>
      <c r="C1" s="34"/>
      <c r="D1" s="34"/>
      <c r="E1" s="34"/>
      <c r="F1" s="34"/>
      <c r="G1" s="34"/>
      <c r="H1" s="34"/>
      <c r="I1" s="34"/>
      <c r="J1" s="34"/>
      <c r="K1" s="34"/>
    </row>
    <row r="2" spans="1:11" ht="15.75" x14ac:dyDescent="0.2">
      <c r="A2" s="36" t="str">
        <f ca="1">RIGHT(CELL("filename",A1),LEN(CELL("filename",A1))-FIND("]",CELL("filename",A1),1))</f>
        <v>GSL payment</v>
      </c>
      <c r="B2" s="33"/>
      <c r="C2" s="34"/>
      <c r="D2" s="34"/>
      <c r="E2" s="34"/>
      <c r="F2" s="34"/>
      <c r="G2" s="34"/>
      <c r="H2" s="34"/>
      <c r="I2" s="34"/>
      <c r="J2" s="34"/>
      <c r="K2" s="34"/>
    </row>
    <row r="3" spans="1:11" customFormat="1" ht="15" x14ac:dyDescent="0.25">
      <c r="A3" s="8"/>
      <c r="B3" s="8"/>
      <c r="C3" s="4"/>
      <c r="D3" s="4"/>
      <c r="E3" s="4"/>
      <c r="F3" s="4"/>
      <c r="G3" s="4"/>
      <c r="H3" s="4"/>
      <c r="I3" s="4"/>
      <c r="J3" s="4"/>
      <c r="K3" s="4"/>
    </row>
    <row r="4" spans="1:11" customFormat="1" ht="15.75" x14ac:dyDescent="0.25">
      <c r="A4" s="69" t="s">
        <v>46</v>
      </c>
      <c r="B4" s="70"/>
      <c r="C4" s="71"/>
      <c r="D4" s="71"/>
      <c r="E4" s="71"/>
      <c r="F4" s="71"/>
      <c r="G4" s="71"/>
      <c r="H4" s="71"/>
      <c r="I4" s="71"/>
      <c r="J4" s="71"/>
      <c r="K4" s="71"/>
    </row>
    <row r="5" spans="1:11" customFormat="1" ht="15" x14ac:dyDescent="0.25">
      <c r="A5" s="8"/>
      <c r="B5" s="8"/>
      <c r="C5" s="4"/>
      <c r="D5" s="4"/>
      <c r="E5" s="4"/>
      <c r="F5" s="4"/>
      <c r="G5" s="4"/>
      <c r="H5" s="4"/>
      <c r="I5" s="4"/>
      <c r="K5" s="4"/>
    </row>
    <row r="6" spans="1:11" customFormat="1" ht="15" x14ac:dyDescent="0.25">
      <c r="A6" s="8"/>
      <c r="B6" s="8"/>
      <c r="C6" s="4"/>
      <c r="D6" s="4"/>
      <c r="E6" s="28" t="s">
        <v>18</v>
      </c>
      <c r="F6" s="28"/>
      <c r="G6" s="28"/>
      <c r="H6" s="28"/>
      <c r="I6" s="28"/>
      <c r="J6" s="4"/>
      <c r="K6" s="4"/>
    </row>
    <row r="7" spans="1:11" customFormat="1" ht="15" x14ac:dyDescent="0.25">
      <c r="A7" s="26" t="s">
        <v>3</v>
      </c>
      <c r="B7" s="26" t="s">
        <v>0</v>
      </c>
      <c r="C7" s="4"/>
      <c r="D7" s="4"/>
      <c r="E7" s="90">
        <v>2015</v>
      </c>
      <c r="F7" s="90">
        <f>E7+1</f>
        <v>2016</v>
      </c>
      <c r="G7" s="90">
        <f>F7+1</f>
        <v>2017</v>
      </c>
      <c r="H7" s="90">
        <f>G7+1</f>
        <v>2018</v>
      </c>
      <c r="I7" s="90">
        <f>H7+1</f>
        <v>2019</v>
      </c>
      <c r="J7" s="4"/>
      <c r="K7" s="4"/>
    </row>
    <row r="8" spans="1:11" customFormat="1" ht="15" x14ac:dyDescent="0.25">
      <c r="C8" s="4"/>
      <c r="D8" s="4"/>
      <c r="E8" s="91"/>
      <c r="F8" s="92"/>
      <c r="G8" s="92"/>
      <c r="H8" s="92"/>
      <c r="I8" s="92"/>
      <c r="K8" s="4"/>
    </row>
    <row r="9" spans="1:11" customFormat="1" ht="15" x14ac:dyDescent="0.25">
      <c r="A9" s="15" t="s">
        <v>2</v>
      </c>
      <c r="B9" s="15" t="s">
        <v>1</v>
      </c>
      <c r="C9" s="4"/>
      <c r="D9" s="4"/>
      <c r="E9" s="150">
        <v>130</v>
      </c>
      <c r="F9" s="150">
        <v>130</v>
      </c>
      <c r="G9" s="150">
        <v>130</v>
      </c>
      <c r="H9" s="150">
        <v>130</v>
      </c>
      <c r="I9" s="150">
        <v>130</v>
      </c>
      <c r="K9" s="4"/>
    </row>
    <row r="10" spans="1:11" customFormat="1" ht="15" x14ac:dyDescent="0.25">
      <c r="A10" s="16"/>
      <c r="B10" s="16" t="s">
        <v>21</v>
      </c>
      <c r="C10" s="4"/>
      <c r="D10" s="4"/>
      <c r="E10" s="151">
        <v>190</v>
      </c>
      <c r="F10" s="151">
        <v>190</v>
      </c>
      <c r="G10" s="151">
        <v>190</v>
      </c>
      <c r="H10" s="151">
        <v>190</v>
      </c>
      <c r="I10" s="151">
        <v>190</v>
      </c>
      <c r="K10" s="4"/>
    </row>
    <row r="11" spans="1:11" customFormat="1" ht="15" x14ac:dyDescent="0.25">
      <c r="A11" s="17"/>
      <c r="B11" s="17" t="s">
        <v>22</v>
      </c>
      <c r="C11" s="4"/>
      <c r="D11" s="4"/>
      <c r="E11" s="152">
        <v>380</v>
      </c>
      <c r="F11" s="152">
        <v>380</v>
      </c>
      <c r="G11" s="152">
        <v>380</v>
      </c>
      <c r="H11" s="152">
        <v>380</v>
      </c>
      <c r="I11" s="152">
        <v>380</v>
      </c>
      <c r="K11" s="4"/>
    </row>
    <row r="12" spans="1:11" s="32" customFormat="1" ht="15" x14ac:dyDescent="0.25">
      <c r="A12" s="31"/>
      <c r="B12" s="31"/>
      <c r="D12" s="4"/>
      <c r="E12" s="93"/>
      <c r="F12" s="93"/>
      <c r="G12" s="93"/>
      <c r="H12" s="93"/>
      <c r="I12" s="93"/>
      <c r="K12" s="4"/>
    </row>
    <row r="13" spans="1:11" customFormat="1" ht="15" x14ac:dyDescent="0.25">
      <c r="A13" s="29"/>
      <c r="B13" s="29"/>
      <c r="C13" s="4"/>
      <c r="D13" s="4"/>
      <c r="E13" s="94"/>
      <c r="F13" s="94"/>
      <c r="G13" s="94"/>
      <c r="H13" s="94"/>
      <c r="I13" s="94"/>
      <c r="K13" s="4"/>
    </row>
    <row r="14" spans="1:11" customFormat="1" ht="15" x14ac:dyDescent="0.25">
      <c r="A14" s="16" t="s">
        <v>6</v>
      </c>
      <c r="B14" s="16" t="s">
        <v>5</v>
      </c>
      <c r="C14" s="4"/>
      <c r="D14" s="4"/>
      <c r="E14" s="151">
        <v>130</v>
      </c>
      <c r="F14" s="151">
        <v>130</v>
      </c>
      <c r="G14" s="151">
        <v>130</v>
      </c>
      <c r="H14" s="151">
        <v>130</v>
      </c>
      <c r="I14" s="151">
        <v>130</v>
      </c>
      <c r="K14" s="4"/>
    </row>
    <row r="15" spans="1:11" customFormat="1" ht="15" x14ac:dyDescent="0.25">
      <c r="A15" s="16"/>
      <c r="B15" s="16" t="s">
        <v>23</v>
      </c>
      <c r="C15" s="4"/>
      <c r="D15" s="4"/>
      <c r="E15" s="152">
        <v>190</v>
      </c>
      <c r="F15" s="152">
        <v>190</v>
      </c>
      <c r="G15" s="152">
        <v>190</v>
      </c>
      <c r="H15" s="152">
        <v>190</v>
      </c>
      <c r="I15" s="152">
        <v>190</v>
      </c>
      <c r="K15" s="4"/>
    </row>
    <row r="16" spans="1:11" customFormat="1" ht="15" x14ac:dyDescent="0.25">
      <c r="A16" s="17"/>
      <c r="B16" s="17" t="s">
        <v>24</v>
      </c>
      <c r="C16" s="4"/>
      <c r="D16" s="4"/>
      <c r="E16" s="152">
        <v>380</v>
      </c>
      <c r="F16" s="152">
        <v>380</v>
      </c>
      <c r="G16" s="152">
        <v>380</v>
      </c>
      <c r="H16" s="152">
        <v>380</v>
      </c>
      <c r="I16" s="152">
        <v>380</v>
      </c>
    </row>
    <row r="17" spans="1:14" s="32" customFormat="1" ht="15" x14ac:dyDescent="0.25">
      <c r="A17" s="31"/>
      <c r="B17" s="31"/>
      <c r="D17" s="4"/>
      <c r="E17" s="93"/>
      <c r="F17" s="93"/>
      <c r="G17" s="93"/>
      <c r="H17" s="93"/>
      <c r="I17" s="93"/>
      <c r="K17" s="4"/>
    </row>
    <row r="18" spans="1:14" customFormat="1" ht="15" x14ac:dyDescent="0.25">
      <c r="A18" s="6"/>
      <c r="B18" s="6"/>
      <c r="C18" s="4"/>
      <c r="D18" s="4"/>
      <c r="E18" s="95"/>
      <c r="F18" s="95"/>
      <c r="G18" s="95"/>
      <c r="H18" s="95"/>
      <c r="I18" s="95"/>
      <c r="J18" s="2"/>
      <c r="K18" s="2"/>
      <c r="L18" s="2"/>
      <c r="M18" s="2"/>
      <c r="N18" s="2"/>
    </row>
    <row r="19" spans="1:14" customFormat="1" ht="16.5" customHeight="1" x14ac:dyDescent="0.25">
      <c r="A19" s="16" t="s">
        <v>8</v>
      </c>
      <c r="B19" s="16" t="s">
        <v>9</v>
      </c>
      <c r="C19" s="4"/>
      <c r="D19" s="4"/>
      <c r="E19" s="151">
        <v>40</v>
      </c>
      <c r="F19" s="151">
        <v>40</v>
      </c>
      <c r="G19" s="151">
        <v>40</v>
      </c>
      <c r="H19" s="151">
        <v>40</v>
      </c>
      <c r="I19" s="151">
        <v>40</v>
      </c>
      <c r="J19" s="2"/>
      <c r="K19" s="2"/>
      <c r="L19" s="2"/>
    </row>
    <row r="20" spans="1:14" customFormat="1" ht="15" x14ac:dyDescent="0.25">
      <c r="A20" s="17"/>
      <c r="B20" s="17" t="s">
        <v>25</v>
      </c>
      <c r="C20" s="4"/>
      <c r="D20" s="4"/>
      <c r="E20" s="151">
        <v>50</v>
      </c>
      <c r="F20" s="151">
        <v>50</v>
      </c>
      <c r="G20" s="151">
        <v>50</v>
      </c>
      <c r="H20" s="151">
        <v>50</v>
      </c>
      <c r="I20" s="151">
        <v>50</v>
      </c>
      <c r="J20" s="2"/>
      <c r="K20" s="2"/>
      <c r="L20" s="2"/>
    </row>
    <row r="21" spans="1:14" s="32" customFormat="1" ht="15" x14ac:dyDescent="0.25">
      <c r="A21" s="31"/>
      <c r="B21" s="31"/>
      <c r="D21" s="4"/>
      <c r="E21" s="93"/>
      <c r="F21" s="93"/>
      <c r="G21" s="93"/>
      <c r="H21" s="93"/>
      <c r="I21" s="93"/>
      <c r="K21" s="4"/>
    </row>
    <row r="22" spans="1:14" customFormat="1" ht="15" x14ac:dyDescent="0.25">
      <c r="A22" s="6"/>
      <c r="B22" s="6"/>
      <c r="C22" s="4"/>
      <c r="D22" s="4"/>
      <c r="E22" s="94"/>
      <c r="F22" s="94"/>
      <c r="G22" s="94"/>
      <c r="H22" s="94"/>
      <c r="I22" s="94"/>
      <c r="J22" s="2"/>
      <c r="K22" s="2"/>
      <c r="L22" s="2"/>
    </row>
    <row r="23" spans="1:14" customFormat="1" ht="15" x14ac:dyDescent="0.25">
      <c r="A23" s="24" t="s">
        <v>20</v>
      </c>
      <c r="B23" s="16" t="s">
        <v>11</v>
      </c>
      <c r="C23" s="4"/>
      <c r="D23" s="4"/>
      <c r="E23" s="151">
        <v>90</v>
      </c>
      <c r="F23" s="151">
        <v>90</v>
      </c>
      <c r="G23" s="151">
        <v>90</v>
      </c>
      <c r="H23" s="151">
        <v>90</v>
      </c>
      <c r="I23" s="151">
        <v>90</v>
      </c>
      <c r="J23" s="2"/>
      <c r="K23" s="2"/>
      <c r="L23" s="2"/>
    </row>
    <row r="24" spans="1:14" customFormat="1" ht="15" x14ac:dyDescent="0.25">
      <c r="A24" s="16"/>
      <c r="B24" s="16" t="s">
        <v>11</v>
      </c>
      <c r="C24" s="4"/>
      <c r="D24" s="4"/>
      <c r="E24" s="151">
        <v>90</v>
      </c>
      <c r="F24" s="151">
        <v>90</v>
      </c>
      <c r="G24" s="151">
        <v>90</v>
      </c>
      <c r="H24" s="151">
        <v>90</v>
      </c>
      <c r="I24" s="151">
        <v>90</v>
      </c>
      <c r="J24" s="2"/>
      <c r="K24" s="2"/>
      <c r="L24" s="2"/>
    </row>
    <row r="25" spans="1:14" customFormat="1" ht="15" x14ac:dyDescent="0.25">
      <c r="A25" s="16"/>
      <c r="B25" s="16" t="s">
        <v>11</v>
      </c>
      <c r="C25" s="4"/>
      <c r="D25" s="4"/>
      <c r="E25" s="151">
        <v>90</v>
      </c>
      <c r="F25" s="151">
        <v>90</v>
      </c>
      <c r="G25" s="151">
        <v>90</v>
      </c>
      <c r="H25" s="151">
        <v>90</v>
      </c>
      <c r="I25" s="151">
        <v>90</v>
      </c>
    </row>
    <row r="26" spans="1:14" customFormat="1" ht="15" x14ac:dyDescent="0.25">
      <c r="A26" s="16"/>
      <c r="B26" s="16"/>
      <c r="C26" s="4"/>
      <c r="D26" s="4"/>
      <c r="E26" s="151">
        <v>90</v>
      </c>
      <c r="F26" s="151">
        <v>90</v>
      </c>
      <c r="G26" s="151">
        <v>90</v>
      </c>
      <c r="H26" s="151">
        <v>90</v>
      </c>
      <c r="I26" s="151">
        <v>90</v>
      </c>
    </row>
    <row r="27" spans="1:14" customFormat="1" ht="15" x14ac:dyDescent="0.25">
      <c r="A27" s="17"/>
      <c r="B27" s="17"/>
      <c r="C27" s="4"/>
      <c r="D27" s="4"/>
      <c r="E27" s="39"/>
      <c r="F27" s="39"/>
      <c r="G27" s="39"/>
      <c r="H27" s="39"/>
      <c r="I27" s="39"/>
    </row>
    <row r="28" spans="1:14" s="32" customFormat="1" ht="15" x14ac:dyDescent="0.25">
      <c r="A28" s="31"/>
      <c r="B28" s="31"/>
      <c r="D28" s="4"/>
      <c r="E28" s="40"/>
      <c r="F28" s="40"/>
      <c r="G28" s="40"/>
      <c r="H28" s="40"/>
      <c r="I28" s="40"/>
      <c r="K28" s="4"/>
    </row>
    <row r="29" spans="1:14" s="32" customFormat="1" ht="15" x14ac:dyDescent="0.25">
      <c r="A29" s="65"/>
      <c r="B29" s="65"/>
      <c r="D29" s="4"/>
      <c r="E29" s="68"/>
      <c r="F29" s="68"/>
      <c r="G29" s="68"/>
      <c r="H29" s="68"/>
      <c r="I29" s="68"/>
      <c r="K29" s="4"/>
    </row>
    <row r="30" spans="1:14" s="32" customFormat="1" ht="15" x14ac:dyDescent="0.25">
      <c r="A30" s="65"/>
      <c r="B30" s="65"/>
      <c r="D30" s="4"/>
      <c r="E30" s="68"/>
      <c r="F30" s="68"/>
      <c r="G30" s="68"/>
      <c r="H30" s="68"/>
      <c r="I30" s="68"/>
      <c r="K30" s="4"/>
    </row>
    <row r="31" spans="1:14" x14ac:dyDescent="0.2">
      <c r="C31" s="38"/>
      <c r="E31" s="50" t="s">
        <v>28</v>
      </c>
      <c r="F31" s="28"/>
      <c r="G31" s="28"/>
      <c r="H31" s="28"/>
      <c r="I31" s="28"/>
    </row>
    <row r="32" spans="1:14" x14ac:dyDescent="0.2">
      <c r="A32" s="26" t="s">
        <v>3</v>
      </c>
      <c r="B32" s="26" t="s">
        <v>0</v>
      </c>
      <c r="C32" s="38"/>
      <c r="E32" s="90">
        <v>2015</v>
      </c>
      <c r="F32" s="90">
        <f>E32+1</f>
        <v>2016</v>
      </c>
      <c r="G32" s="90">
        <f t="shared" ref="G32:I32" si="0">F32+1</f>
        <v>2017</v>
      </c>
      <c r="H32" s="90">
        <f t="shared" si="0"/>
        <v>2018</v>
      </c>
      <c r="I32" s="90">
        <f t="shared" si="0"/>
        <v>2019</v>
      </c>
    </row>
    <row r="33" spans="1:9" ht="15" x14ac:dyDescent="0.25">
      <c r="A33"/>
      <c r="B33"/>
      <c r="E33"/>
      <c r="F33"/>
      <c r="G33"/>
      <c r="H33"/>
      <c r="I33"/>
    </row>
    <row r="34" spans="1:9" x14ac:dyDescent="0.2">
      <c r="A34" s="16" t="s">
        <v>2</v>
      </c>
      <c r="B34" s="16" t="str">
        <f>B9</f>
        <v>18 hours off supply: $130</v>
      </c>
      <c r="E34" s="158">
        <v>97</v>
      </c>
      <c r="F34" s="158">
        <v>44</v>
      </c>
      <c r="G34" s="158">
        <v>81</v>
      </c>
      <c r="H34" s="158">
        <v>31</v>
      </c>
      <c r="I34" s="158">
        <v>152</v>
      </c>
    </row>
    <row r="35" spans="1:9" x14ac:dyDescent="0.2">
      <c r="A35" s="16"/>
      <c r="B35" s="16" t="str">
        <f>B10</f>
        <v>30 hours off supply: $190</v>
      </c>
      <c r="E35" s="154">
        <v>31</v>
      </c>
      <c r="F35" s="154">
        <v>1</v>
      </c>
      <c r="G35" s="154">
        <v>4</v>
      </c>
      <c r="H35" s="154">
        <v>61</v>
      </c>
      <c r="I35" s="154">
        <v>49</v>
      </c>
    </row>
    <row r="36" spans="1:9" x14ac:dyDescent="0.2">
      <c r="A36" s="17"/>
      <c r="B36" s="17" t="str">
        <f>B11</f>
        <v>60 hours off supply: $380</v>
      </c>
      <c r="E36" s="159">
        <v>0</v>
      </c>
      <c r="F36" s="159">
        <v>1</v>
      </c>
      <c r="G36" s="159">
        <v>0</v>
      </c>
      <c r="H36" s="159">
        <v>0</v>
      </c>
      <c r="I36" s="159">
        <v>0</v>
      </c>
    </row>
    <row r="37" spans="1:9" x14ac:dyDescent="0.2">
      <c r="A37" s="31"/>
      <c r="B37" s="31"/>
      <c r="E37" s="9"/>
      <c r="F37" s="9"/>
      <c r="G37" s="9"/>
      <c r="H37" s="9"/>
      <c r="I37" s="9"/>
    </row>
    <row r="38" spans="1:9" x14ac:dyDescent="0.2">
      <c r="A38" s="29"/>
      <c r="B38" s="29"/>
      <c r="E38" s="30"/>
      <c r="F38" s="30"/>
      <c r="G38" s="30"/>
      <c r="H38" s="30"/>
      <c r="I38" s="30"/>
    </row>
    <row r="39" spans="1:9" x14ac:dyDescent="0.2">
      <c r="A39" s="16" t="s">
        <v>6</v>
      </c>
      <c r="B39" s="15" t="str">
        <f>B14</f>
        <v>8 unplanned interruptions: $130</v>
      </c>
      <c r="E39" s="154">
        <v>0</v>
      </c>
      <c r="F39" s="154">
        <v>36</v>
      </c>
      <c r="G39" s="154">
        <v>32</v>
      </c>
      <c r="H39" s="154">
        <v>0</v>
      </c>
      <c r="I39" s="154">
        <v>0</v>
      </c>
    </row>
    <row r="40" spans="1:9" x14ac:dyDescent="0.2">
      <c r="A40" s="16"/>
      <c r="B40" s="16" t="str">
        <f>B15</f>
        <v>12 unplanned interruptions: $190</v>
      </c>
      <c r="E40" s="154">
        <v>0</v>
      </c>
      <c r="F40" s="154">
        <v>0</v>
      </c>
      <c r="G40" s="154">
        <v>0</v>
      </c>
      <c r="H40" s="154">
        <v>0</v>
      </c>
      <c r="I40" s="154">
        <v>0</v>
      </c>
    </row>
    <row r="41" spans="1:9" x14ac:dyDescent="0.2">
      <c r="A41" s="17"/>
      <c r="B41" s="17" t="str">
        <f>B16</f>
        <v>20 unplanned interruptions: $380</v>
      </c>
      <c r="E41" s="159">
        <v>0</v>
      </c>
      <c r="F41" s="159">
        <v>0</v>
      </c>
      <c r="G41" s="159">
        <v>0</v>
      </c>
      <c r="H41" s="159">
        <v>0</v>
      </c>
      <c r="I41" s="159">
        <v>0</v>
      </c>
    </row>
    <row r="42" spans="1:9" x14ac:dyDescent="0.2">
      <c r="A42" s="31"/>
      <c r="B42" s="31"/>
      <c r="E42" s="9"/>
      <c r="F42" s="9"/>
      <c r="G42" s="9"/>
      <c r="H42" s="9"/>
      <c r="I42" s="9"/>
    </row>
    <row r="43" spans="1:9" x14ac:dyDescent="0.2">
      <c r="A43" s="6"/>
      <c r="B43" s="6"/>
      <c r="E43" s="2"/>
      <c r="F43" s="2"/>
      <c r="G43" s="2"/>
      <c r="H43" s="2"/>
      <c r="I43" s="2"/>
    </row>
    <row r="44" spans="1:9" x14ac:dyDescent="0.2">
      <c r="A44" s="16" t="s">
        <v>8</v>
      </c>
      <c r="B44" s="16" t="str">
        <f>B19</f>
        <v>24 unplanned interruptions: $40</v>
      </c>
      <c r="E44" s="13">
        <v>0</v>
      </c>
      <c r="F44" s="13">
        <v>0</v>
      </c>
      <c r="G44" s="13">
        <v>0</v>
      </c>
      <c r="H44" s="13">
        <v>0</v>
      </c>
      <c r="I44" s="13">
        <v>0</v>
      </c>
    </row>
    <row r="45" spans="1:9" x14ac:dyDescent="0.2">
      <c r="A45" s="17"/>
      <c r="B45" s="17" t="str">
        <f>B20</f>
        <v>36 unplanned interruptions: $50</v>
      </c>
      <c r="E45" s="14">
        <v>0</v>
      </c>
      <c r="F45" s="14">
        <v>0</v>
      </c>
      <c r="G45" s="14">
        <v>0</v>
      </c>
      <c r="H45" s="14">
        <v>0</v>
      </c>
      <c r="I45" s="14">
        <v>0</v>
      </c>
    </row>
    <row r="46" spans="1:9" x14ac:dyDescent="0.2">
      <c r="A46" s="31"/>
      <c r="B46" s="31"/>
      <c r="E46" s="9"/>
      <c r="F46" s="9"/>
      <c r="G46" s="9"/>
      <c r="H46" s="9"/>
      <c r="I46" s="9"/>
    </row>
    <row r="47" spans="1:9" x14ac:dyDescent="0.2">
      <c r="A47" s="6"/>
      <c r="B47" s="6"/>
      <c r="E47" s="12"/>
      <c r="F47" s="12"/>
      <c r="G47" s="12"/>
      <c r="H47" s="12"/>
      <c r="I47" s="12"/>
    </row>
    <row r="48" spans="1:9" x14ac:dyDescent="0.2">
      <c r="A48" s="51" t="s">
        <v>30</v>
      </c>
      <c r="B48" s="16" t="str">
        <f>B23</f>
        <v xml:space="preserve">
12 hours or more: $90</v>
      </c>
      <c r="E48" s="21">
        <f>MEDs!E24</f>
        <v>0</v>
      </c>
      <c r="F48" s="21">
        <f>MEDs!F24</f>
        <v>56</v>
      </c>
      <c r="G48" s="21">
        <f>MEDs!G24</f>
        <v>0</v>
      </c>
      <c r="H48" s="21">
        <f>MEDs!H24</f>
        <v>0</v>
      </c>
      <c r="I48" s="21">
        <f>MEDs!I24</f>
        <v>152</v>
      </c>
    </row>
    <row r="49" spans="1:12" x14ac:dyDescent="0.2">
      <c r="A49" s="16"/>
      <c r="B49" s="16"/>
      <c r="E49" s="21"/>
      <c r="F49" s="21"/>
      <c r="G49" s="21"/>
      <c r="H49" s="21"/>
      <c r="I49" s="21"/>
    </row>
    <row r="50" spans="1:12" x14ac:dyDescent="0.2">
      <c r="A50" s="17"/>
      <c r="B50" s="17"/>
      <c r="C50" s="8"/>
      <c r="E50" s="48"/>
      <c r="F50" s="48"/>
      <c r="G50" s="48"/>
      <c r="H50" s="48"/>
      <c r="I50" s="48"/>
    </row>
    <row r="51" spans="1:12" x14ac:dyDescent="0.2">
      <c r="A51" s="31"/>
      <c r="B51" s="31"/>
      <c r="C51" s="8"/>
    </row>
    <row r="52" spans="1:12" x14ac:dyDescent="0.2">
      <c r="A52" s="65"/>
      <c r="B52" s="65"/>
      <c r="C52" s="8"/>
    </row>
    <row r="53" spans="1:12" x14ac:dyDescent="0.2">
      <c r="A53" s="65"/>
      <c r="B53" s="65"/>
      <c r="C53" s="8"/>
    </row>
    <row r="54" spans="1:12" x14ac:dyDescent="0.2">
      <c r="A54" s="6"/>
      <c r="B54" s="6"/>
      <c r="C54" s="8"/>
    </row>
    <row r="55" spans="1:12" customFormat="1" ht="15.75" x14ac:dyDescent="0.25">
      <c r="A55" s="69" t="s">
        <v>47</v>
      </c>
      <c r="B55" s="70"/>
      <c r="C55" s="71"/>
      <c r="D55" s="71"/>
      <c r="E55" s="71"/>
      <c r="F55" s="71"/>
      <c r="G55" s="71"/>
      <c r="H55" s="71"/>
      <c r="I55" s="71"/>
      <c r="J55" s="71"/>
      <c r="K55" s="71"/>
    </row>
    <row r="56" spans="1:12" x14ac:dyDescent="0.2">
      <c r="C56" s="8"/>
      <c r="D56" s="8"/>
    </row>
    <row r="57" spans="1:12" x14ac:dyDescent="0.2">
      <c r="C57" s="8"/>
      <c r="D57" s="8"/>
      <c r="E57" s="28" t="s">
        <v>48</v>
      </c>
      <c r="F57" s="28"/>
      <c r="G57" s="28"/>
      <c r="H57" s="28"/>
      <c r="I57" s="28"/>
    </row>
    <row r="58" spans="1:12" x14ac:dyDescent="0.2">
      <c r="A58" s="26" t="s">
        <v>3</v>
      </c>
      <c r="B58" s="26" t="s">
        <v>0</v>
      </c>
      <c r="C58" s="8"/>
      <c r="D58" s="8"/>
      <c r="E58" s="90">
        <v>2015</v>
      </c>
      <c r="F58" s="90">
        <f>E58+1</f>
        <v>2016</v>
      </c>
      <c r="G58" s="90">
        <f t="shared" ref="G58" si="1">F58+1</f>
        <v>2017</v>
      </c>
      <c r="H58" s="90">
        <f t="shared" ref="H58" si="2">G58+1</f>
        <v>2018</v>
      </c>
      <c r="I58" s="90">
        <f t="shared" ref="I58" si="3">H58+1</f>
        <v>2019</v>
      </c>
      <c r="L58" s="5"/>
    </row>
    <row r="59" spans="1:12" customFormat="1" ht="15" x14ac:dyDescent="0.25">
      <c r="C59" s="8"/>
      <c r="D59" s="8"/>
      <c r="J59" s="4"/>
      <c r="K59" s="4"/>
    </row>
    <row r="60" spans="1:12" x14ac:dyDescent="0.2">
      <c r="A60" s="16" t="str">
        <f>'GSL payment'!A34</f>
        <v>Low reliability- annual duration</v>
      </c>
      <c r="B60" s="16" t="str">
        <f>'GSL payment'!B9</f>
        <v>18 hours off supply: $130</v>
      </c>
      <c r="C60" s="8"/>
      <c r="D60" s="8"/>
      <c r="E60" s="21">
        <f>'GSL payment'!E9*'GSL payment'!E34</f>
        <v>12610</v>
      </c>
      <c r="F60" s="21">
        <f>'GSL payment'!F9*'GSL payment'!F34</f>
        <v>5720</v>
      </c>
      <c r="G60" s="21">
        <f>'GSL payment'!G9*'GSL payment'!G34</f>
        <v>10530</v>
      </c>
      <c r="H60" s="21">
        <f>'GSL payment'!H9*'GSL payment'!H34</f>
        <v>4030</v>
      </c>
      <c r="I60" s="21">
        <f>'GSL payment'!I9*'GSL payment'!I34</f>
        <v>19760</v>
      </c>
    </row>
    <row r="61" spans="1:12" x14ac:dyDescent="0.2">
      <c r="A61" s="16"/>
      <c r="B61" s="16" t="str">
        <f>'GSL payment'!B10</f>
        <v>30 hours off supply: $190</v>
      </c>
      <c r="C61" s="8"/>
      <c r="D61" s="8"/>
      <c r="E61" s="21">
        <f>'GSL payment'!E10*'GSL payment'!E35</f>
        <v>5890</v>
      </c>
      <c r="F61" s="21">
        <f>'GSL payment'!F10*'GSL payment'!F35</f>
        <v>190</v>
      </c>
      <c r="G61" s="21">
        <f>'GSL payment'!G10*'GSL payment'!G35</f>
        <v>760</v>
      </c>
      <c r="H61" s="21">
        <f>'GSL payment'!H10*'GSL payment'!H35</f>
        <v>11590</v>
      </c>
      <c r="I61" s="21">
        <f>'GSL payment'!I10*'GSL payment'!I35</f>
        <v>9310</v>
      </c>
    </row>
    <row r="62" spans="1:12" x14ac:dyDescent="0.2">
      <c r="A62" s="22"/>
      <c r="B62" s="22" t="str">
        <f>'GSL payment'!B11</f>
        <v>60 hours off supply: $380</v>
      </c>
      <c r="C62" s="8"/>
      <c r="D62" s="8"/>
      <c r="E62" s="21">
        <f>'GSL payment'!E11*'GSL payment'!E36</f>
        <v>0</v>
      </c>
      <c r="F62" s="21">
        <f>'GSL payment'!F11*'GSL payment'!F36</f>
        <v>380</v>
      </c>
      <c r="G62" s="21">
        <f>'GSL payment'!G11*'GSL payment'!G36</f>
        <v>0</v>
      </c>
      <c r="H62" s="21">
        <f>'GSL payment'!H11*'GSL payment'!H36</f>
        <v>0</v>
      </c>
      <c r="I62" s="21">
        <f>'GSL payment'!I11*'GSL payment'!I36</f>
        <v>0</v>
      </c>
    </row>
    <row r="63" spans="1:12" x14ac:dyDescent="0.2">
      <c r="A63" s="18" t="s">
        <v>4</v>
      </c>
      <c r="B63" s="18"/>
      <c r="C63" s="8"/>
      <c r="D63" s="8"/>
      <c r="E63" s="1">
        <f>SUM(E60:E62)</f>
        <v>18500</v>
      </c>
      <c r="F63" s="1">
        <f>SUM(F60:F62)</f>
        <v>6290</v>
      </c>
      <c r="G63" s="1">
        <f>SUM(G60:G62)</f>
        <v>11290</v>
      </c>
      <c r="H63" s="1">
        <f>SUM(H60:H62)</f>
        <v>15620</v>
      </c>
      <c r="I63" s="1">
        <f>SUM(I60:I62)</f>
        <v>29070</v>
      </c>
    </row>
    <row r="64" spans="1:12" x14ac:dyDescent="0.2">
      <c r="A64" s="15"/>
      <c r="B64" s="15"/>
      <c r="C64" s="8"/>
      <c r="D64" s="8"/>
      <c r="E64" s="20"/>
      <c r="F64" s="20"/>
      <c r="G64" s="20"/>
      <c r="H64" s="20"/>
      <c r="I64" s="20"/>
    </row>
    <row r="65" spans="1:9" x14ac:dyDescent="0.2">
      <c r="A65" s="16" t="str">
        <f>'GSL payment'!A39</f>
        <v>Low reliability- frequency</v>
      </c>
      <c r="B65" s="16" t="str">
        <f>'GSL payment'!B14</f>
        <v>8 unplanned interruptions: $130</v>
      </c>
      <c r="C65" s="67"/>
      <c r="D65" s="8"/>
      <c r="E65" s="21">
        <f>'GSL payment'!E14*'GSL payment'!E39</f>
        <v>0</v>
      </c>
      <c r="F65" s="21">
        <f>'GSL payment'!F14*'GSL payment'!F39</f>
        <v>4680</v>
      </c>
      <c r="G65" s="21">
        <f>'GSL payment'!G14*'GSL payment'!G39</f>
        <v>4160</v>
      </c>
      <c r="H65" s="21">
        <f>'GSL payment'!H14*'GSL payment'!H39</f>
        <v>0</v>
      </c>
      <c r="I65" s="21">
        <f>'GSL payment'!I14*'GSL payment'!I39</f>
        <v>0</v>
      </c>
    </row>
    <row r="66" spans="1:9" x14ac:dyDescent="0.2">
      <c r="A66" s="22"/>
      <c r="B66" s="22" t="str">
        <f>'GSL payment'!B15</f>
        <v>12 unplanned interruptions: $190</v>
      </c>
      <c r="C66" s="67"/>
      <c r="D66" s="8"/>
      <c r="E66" s="23">
        <f>'GSL payment'!E15*'GSL payment'!E40</f>
        <v>0</v>
      </c>
      <c r="F66" s="23">
        <f>'GSL payment'!F15*'GSL payment'!F40</f>
        <v>0</v>
      </c>
      <c r="G66" s="23">
        <f>'GSL payment'!G15*'GSL payment'!G40</f>
        <v>0</v>
      </c>
      <c r="H66" s="23">
        <f>'GSL payment'!H15*'GSL payment'!H40</f>
        <v>0</v>
      </c>
      <c r="I66" s="23">
        <f>'GSL payment'!I15*'GSL payment'!I40</f>
        <v>0</v>
      </c>
    </row>
    <row r="67" spans="1:9" x14ac:dyDescent="0.2">
      <c r="A67" s="22"/>
      <c r="B67" s="22" t="str">
        <f>'GSL payment'!B16</f>
        <v>20 unplanned interruptions: $380</v>
      </c>
      <c r="C67" s="67"/>
      <c r="D67" s="8"/>
      <c r="E67" s="23">
        <f>'GSL payment'!E16*'GSL payment'!E41</f>
        <v>0</v>
      </c>
      <c r="F67" s="23">
        <f>'GSL payment'!F16*'GSL payment'!F41</f>
        <v>0</v>
      </c>
      <c r="G67" s="23">
        <f>'GSL payment'!G16*'GSL payment'!G41</f>
        <v>0</v>
      </c>
      <c r="H67" s="23">
        <f>'GSL payment'!H16*'GSL payment'!H41</f>
        <v>0</v>
      </c>
      <c r="I67" s="23">
        <f>'GSL payment'!I16*'GSL payment'!I41</f>
        <v>0</v>
      </c>
    </row>
    <row r="68" spans="1:9" x14ac:dyDescent="0.2">
      <c r="A68" s="18" t="s">
        <v>7</v>
      </c>
      <c r="B68" s="18"/>
      <c r="C68" s="68"/>
      <c r="D68" s="8"/>
      <c r="E68" s="1">
        <f>SUM(E65:E67)</f>
        <v>0</v>
      </c>
      <c r="F68" s="1">
        <f>SUM(F65:F67)</f>
        <v>4680</v>
      </c>
      <c r="G68" s="1">
        <f>SUM(G65:G67)</f>
        <v>4160</v>
      </c>
      <c r="H68" s="1">
        <f>SUM(H65:H67)</f>
        <v>0</v>
      </c>
      <c r="I68" s="1">
        <f>SUM(I65:I67)</f>
        <v>0</v>
      </c>
    </row>
    <row r="69" spans="1:9" x14ac:dyDescent="0.2">
      <c r="A69" s="6"/>
      <c r="B69" s="6"/>
      <c r="C69" s="37"/>
      <c r="D69" s="8"/>
      <c r="E69" s="3"/>
      <c r="F69" s="3"/>
      <c r="G69" s="3"/>
      <c r="H69" s="3"/>
      <c r="I69" s="3"/>
    </row>
    <row r="70" spans="1:9" x14ac:dyDescent="0.2">
      <c r="A70" s="16" t="str">
        <f>'GSL payment'!A44</f>
        <v>Low reliability- momentary interruptions</v>
      </c>
      <c r="B70" s="22" t="str">
        <f>'GSL payment'!B19</f>
        <v>24 unplanned interruptions: $40</v>
      </c>
      <c r="C70" s="67"/>
      <c r="D70" s="8"/>
      <c r="E70" s="23">
        <f>'GSL payment'!E19*'GSL payment'!E44</f>
        <v>0</v>
      </c>
      <c r="F70" s="23">
        <f>'GSL payment'!F19*'GSL payment'!F44</f>
        <v>0</v>
      </c>
      <c r="G70" s="23">
        <f>'GSL payment'!G19*'GSL payment'!G44</f>
        <v>0</v>
      </c>
      <c r="H70" s="23">
        <f>'GSL payment'!H19*'GSL payment'!H44</f>
        <v>0</v>
      </c>
      <c r="I70" s="23">
        <f>'GSL payment'!I19*'GSL payment'!I44</f>
        <v>0</v>
      </c>
    </row>
    <row r="71" spans="1:9" x14ac:dyDescent="0.2">
      <c r="A71" s="22"/>
      <c r="B71" s="22" t="str">
        <f>'GSL payment'!B20</f>
        <v>36 unplanned interruptions: $50</v>
      </c>
      <c r="C71" s="67"/>
      <c r="D71" s="8"/>
      <c r="E71" s="23">
        <f>'GSL payment'!E20*'GSL payment'!E45</f>
        <v>0</v>
      </c>
      <c r="F71" s="23">
        <f>'GSL payment'!F20*'GSL payment'!F45</f>
        <v>0</v>
      </c>
      <c r="G71" s="23">
        <f>'GSL payment'!G20*'GSL payment'!G45</f>
        <v>0</v>
      </c>
      <c r="H71" s="23">
        <f>'GSL payment'!H20*'GSL payment'!H45</f>
        <v>0</v>
      </c>
      <c r="I71" s="23">
        <f>'GSL payment'!I20*'GSL payment'!I45</f>
        <v>0</v>
      </c>
    </row>
    <row r="72" spans="1:9" x14ac:dyDescent="0.2">
      <c r="A72" s="18" t="s">
        <v>10</v>
      </c>
      <c r="B72" s="18"/>
      <c r="C72" s="68"/>
      <c r="D72" s="8"/>
      <c r="E72" s="1">
        <f>SUM(E70:E71)</f>
        <v>0</v>
      </c>
      <c r="F72" s="1">
        <f>SUM(F70:F71)</f>
        <v>0</v>
      </c>
      <c r="G72" s="1">
        <f>SUM(G70:G71)</f>
        <v>0</v>
      </c>
      <c r="H72" s="1">
        <f>SUM(H70:H71)</f>
        <v>0</v>
      </c>
      <c r="I72" s="1">
        <f>SUM(I70:I71)</f>
        <v>0</v>
      </c>
    </row>
    <row r="73" spans="1:9" x14ac:dyDescent="0.2">
      <c r="A73" s="15"/>
      <c r="B73" s="15"/>
      <c r="C73" s="67"/>
      <c r="D73" s="8"/>
      <c r="E73" s="20"/>
      <c r="F73" s="20"/>
      <c r="G73" s="20"/>
      <c r="H73" s="20"/>
      <c r="I73" s="20"/>
    </row>
    <row r="74" spans="1:9" x14ac:dyDescent="0.2">
      <c r="A74" s="16" t="str">
        <f>'GSL payment'!A48</f>
        <v>Single interruption MED</v>
      </c>
      <c r="B74" s="16" t="str">
        <f>'GSL payment'!B23</f>
        <v xml:space="preserve">
12 hours or more: $90</v>
      </c>
      <c r="C74" s="67"/>
      <c r="D74" s="8"/>
      <c r="E74" s="21">
        <f>'GSL payment'!E23*'GSL payment'!E48</f>
        <v>0</v>
      </c>
      <c r="F74" s="21">
        <f>'GSL payment'!F23*'GSL payment'!F48</f>
        <v>5040</v>
      </c>
      <c r="G74" s="21">
        <f>'GSL payment'!G23*'GSL payment'!G48</f>
        <v>0</v>
      </c>
      <c r="H74" s="21">
        <f>'GSL payment'!H23*'GSL payment'!H48</f>
        <v>0</v>
      </c>
      <c r="I74" s="21">
        <f>'GSL payment'!I23*'GSL payment'!I48</f>
        <v>13680</v>
      </c>
    </row>
    <row r="75" spans="1:9" x14ac:dyDescent="0.2">
      <c r="A75" s="16"/>
      <c r="B75" s="16"/>
      <c r="C75" s="67"/>
      <c r="D75" s="8"/>
      <c r="E75" s="21"/>
      <c r="F75" s="21"/>
      <c r="G75" s="21"/>
      <c r="H75" s="21"/>
      <c r="I75" s="21"/>
    </row>
    <row r="76" spans="1:9" x14ac:dyDescent="0.2">
      <c r="A76" s="16"/>
      <c r="B76" s="19"/>
      <c r="C76" s="67"/>
      <c r="D76" s="8"/>
      <c r="E76" s="21"/>
      <c r="F76" s="21"/>
      <c r="G76" s="21"/>
      <c r="H76" s="21"/>
      <c r="I76" s="21"/>
    </row>
    <row r="77" spans="1:9" x14ac:dyDescent="0.2">
      <c r="A77" s="18" t="s">
        <v>13</v>
      </c>
      <c r="B77" s="18"/>
      <c r="C77" s="68"/>
      <c r="D77" s="8"/>
      <c r="E77" s="1">
        <f>SUM(E74:E75)</f>
        <v>0</v>
      </c>
      <c r="F77" s="1">
        <f>SUM(F74:F75)</f>
        <v>5040</v>
      </c>
      <c r="G77" s="1">
        <f>SUM(G74:G75)</f>
        <v>0</v>
      </c>
      <c r="H77" s="1">
        <f>SUM(H74:H75)</f>
        <v>0</v>
      </c>
      <c r="I77" s="1">
        <f>SUM(I74:I75)</f>
        <v>13680</v>
      </c>
    </row>
    <row r="78" spans="1:9" x14ac:dyDescent="0.2">
      <c r="A78" s="6"/>
      <c r="B78" s="6"/>
      <c r="C78" s="37"/>
      <c r="D78" s="8"/>
      <c r="E78" s="3"/>
      <c r="F78" s="3"/>
      <c r="G78" s="3"/>
      <c r="H78" s="3"/>
      <c r="I78" s="3"/>
    </row>
    <row r="79" spans="1:9" x14ac:dyDescent="0.2">
      <c r="A79" s="18" t="s">
        <v>12</v>
      </c>
      <c r="B79" s="18"/>
      <c r="C79" s="68"/>
      <c r="D79" s="8"/>
      <c r="E79" s="1">
        <f>SUM(E77,E72,E68,E63)</f>
        <v>18500</v>
      </c>
      <c r="F79" s="1">
        <f>SUM(F77,F72,F68,F63)</f>
        <v>16010</v>
      </c>
      <c r="G79" s="1">
        <f>SUM(G77,G72,G68,G63)</f>
        <v>15450</v>
      </c>
      <c r="H79" s="1">
        <f>SUM(H77,H72,H68,H63)</f>
        <v>15620</v>
      </c>
      <c r="I79" s="1">
        <f>SUM(I77,I72,I68,I63)</f>
        <v>42750</v>
      </c>
    </row>
    <row r="80" spans="1:9" x14ac:dyDescent="0.2">
      <c r="C80" s="38"/>
      <c r="D80" s="8"/>
    </row>
    <row r="81" spans="1:12" x14ac:dyDescent="0.2">
      <c r="C81" s="38"/>
      <c r="D81" s="8"/>
    </row>
    <row r="82" spans="1:12" x14ac:dyDescent="0.2">
      <c r="C82" s="38"/>
      <c r="D82" s="8"/>
    </row>
    <row r="83" spans="1:12" x14ac:dyDescent="0.2">
      <c r="C83" s="38"/>
      <c r="D83" s="8"/>
    </row>
    <row r="84" spans="1:12" x14ac:dyDescent="0.2">
      <c r="C84" s="8"/>
      <c r="D84" s="8"/>
      <c r="E84" s="28" t="s">
        <v>17</v>
      </c>
      <c r="F84" s="28"/>
      <c r="G84" s="28"/>
      <c r="H84" s="28"/>
      <c r="I84" s="28"/>
      <c r="K84" s="28"/>
    </row>
    <row r="85" spans="1:12" x14ac:dyDescent="0.2">
      <c r="A85" s="26" t="s">
        <v>49</v>
      </c>
      <c r="B85" s="26"/>
      <c r="C85" s="8"/>
      <c r="D85" s="8"/>
      <c r="E85" s="90">
        <v>2015</v>
      </c>
      <c r="F85" s="90">
        <f>E85+1</f>
        <v>2016</v>
      </c>
      <c r="G85" s="90">
        <f t="shared" ref="G85" si="4">F85+1</f>
        <v>2017</v>
      </c>
      <c r="H85" s="90">
        <f t="shared" ref="H85" si="5">G85+1</f>
        <v>2018</v>
      </c>
      <c r="I85" s="90">
        <f t="shared" ref="I85" si="6">H85+1</f>
        <v>2019</v>
      </c>
      <c r="K85" s="27" t="s">
        <v>14</v>
      </c>
      <c r="L85" s="5"/>
    </row>
    <row r="86" spans="1:12" x14ac:dyDescent="0.2">
      <c r="C86" s="8"/>
      <c r="D86" s="8"/>
      <c r="E86" s="7"/>
      <c r="F86" s="7"/>
    </row>
    <row r="87" spans="1:12" x14ac:dyDescent="0.2">
      <c r="A87" s="72" t="s">
        <v>19</v>
      </c>
      <c r="B87" s="72" t="s">
        <v>15</v>
      </c>
      <c r="C87" s="11"/>
      <c r="D87" s="8"/>
      <c r="E87" s="73">
        <f>'GSL payment'!E79</f>
        <v>18500</v>
      </c>
      <c r="F87" s="73">
        <f>'GSL payment'!F79</f>
        <v>16010</v>
      </c>
      <c r="G87" s="73">
        <f>'GSL payment'!G79</f>
        <v>15450</v>
      </c>
      <c r="H87" s="73">
        <f>'GSL payment'!H79</f>
        <v>15620</v>
      </c>
      <c r="I87" s="73">
        <f>'GSL payment'!I79</f>
        <v>42750</v>
      </c>
      <c r="K87" s="73"/>
    </row>
    <row r="88" spans="1:12" x14ac:dyDescent="0.2">
      <c r="A88" s="74" t="s">
        <v>19</v>
      </c>
      <c r="B88" s="74" t="s">
        <v>16</v>
      </c>
      <c r="C88" s="11"/>
      <c r="D88" s="8"/>
      <c r="E88" s="75">
        <f>E87*Assumptions!G15</f>
        <v>20278.775818117992</v>
      </c>
      <c r="F88" s="75">
        <f>F87*Assumptions!H15</f>
        <v>17276.015992373475</v>
      </c>
      <c r="G88" s="75">
        <f>G87*Assumptions!I15</f>
        <v>16394.288903595621</v>
      </c>
      <c r="H88" s="75">
        <f>H87*Assumptions!J15</f>
        <v>16274.1625756512</v>
      </c>
      <c r="I88" s="75">
        <f>I87*Assumptions!K15</f>
        <v>43747.52439419576</v>
      </c>
      <c r="K88" s="75">
        <f>AVERAGE(E88:I88)</f>
        <v>22794.153536786809</v>
      </c>
      <c r="L88" s="66"/>
    </row>
    <row r="89" spans="1:12" x14ac:dyDescent="0.2">
      <c r="B89" s="25"/>
      <c r="C89" s="11"/>
      <c r="D89" s="8"/>
    </row>
    <row r="90" spans="1:12" x14ac:dyDescent="0.2">
      <c r="C90" s="11"/>
      <c r="D90" s="8"/>
    </row>
    <row r="91" spans="1:12" x14ac:dyDescent="0.2">
      <c r="C91" s="11"/>
      <c r="D91" s="8"/>
    </row>
    <row r="92" spans="1:12" x14ac:dyDescent="0.2">
      <c r="C92" s="11"/>
      <c r="D92" s="8"/>
    </row>
    <row r="93" spans="1:12" x14ac:dyDescent="0.2">
      <c r="C93" s="11"/>
      <c r="D93" s="8"/>
    </row>
    <row r="94" spans="1:12" x14ac:dyDescent="0.2">
      <c r="C94" s="11"/>
      <c r="D94" s="10"/>
    </row>
    <row r="95" spans="1:12" x14ac:dyDescent="0.2">
      <c r="C95" s="11"/>
      <c r="D95" s="10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4"/>
  <sheetViews>
    <sheetView showGridLines="0" zoomScale="70" zoomScaleNormal="70" workbookViewId="0"/>
  </sheetViews>
  <sheetFormatPr defaultRowHeight="12.75" x14ac:dyDescent="0.2"/>
  <cols>
    <col min="1" max="1" width="44.42578125" style="41" customWidth="1"/>
    <col min="2" max="2" width="14.42578125" style="42" customWidth="1"/>
    <col min="3" max="4" width="5.42578125" style="42" customWidth="1"/>
    <col min="5" max="16384" width="9.140625" style="42"/>
  </cols>
  <sheetData>
    <row r="1" spans="1:18" s="4" customFormat="1" ht="15.75" x14ac:dyDescent="0.2">
      <c r="A1" s="35" t="str">
        <f>Assumptions!A1</f>
        <v>CitiPower</v>
      </c>
      <c r="B1" s="34"/>
      <c r="C1" s="34"/>
      <c r="D1" s="34"/>
      <c r="E1" s="34"/>
      <c r="F1" s="34"/>
      <c r="G1" s="34"/>
      <c r="H1" s="34"/>
      <c r="I1" s="34"/>
      <c r="J1" s="34"/>
      <c r="K1" s="34"/>
    </row>
    <row r="2" spans="1:18" s="4" customFormat="1" ht="15.75" x14ac:dyDescent="0.2">
      <c r="A2" s="36" t="str">
        <f ca="1">RIGHT(CELL("filename",A1),LEN(CELL("filename",A1))-FIND("]",CELL("filename",A1),1))</f>
        <v>MEDs</v>
      </c>
      <c r="B2" s="34"/>
      <c r="C2" s="34"/>
      <c r="D2" s="34"/>
      <c r="E2" s="34"/>
      <c r="F2" s="34"/>
      <c r="G2" s="34"/>
      <c r="H2" s="34"/>
      <c r="I2" s="34"/>
      <c r="J2" s="34"/>
      <c r="K2" s="34"/>
    </row>
    <row r="3" spans="1:18" customFormat="1" ht="15" x14ac:dyDescent="0.25">
      <c r="A3" s="41"/>
      <c r="B3" s="42"/>
    </row>
    <row r="6" spans="1:18" s="32" customFormat="1" ht="15" x14ac:dyDescent="0.25">
      <c r="A6" s="65"/>
      <c r="B6" s="8"/>
      <c r="D6" s="4"/>
      <c r="E6" s="50" t="s">
        <v>28</v>
      </c>
      <c r="F6" s="28"/>
      <c r="G6" s="28"/>
      <c r="H6" s="28"/>
      <c r="I6" s="28"/>
      <c r="J6" s="4"/>
      <c r="K6" s="4"/>
      <c r="L6" s="4"/>
      <c r="M6" s="4"/>
      <c r="N6" s="4"/>
      <c r="O6" s="4"/>
      <c r="P6" s="4"/>
      <c r="Q6" s="4"/>
      <c r="R6" s="4"/>
    </row>
    <row r="7" spans="1:18" x14ac:dyDescent="0.2">
      <c r="A7" s="43" t="s">
        <v>26</v>
      </c>
      <c r="B7" s="43"/>
      <c r="E7" s="27">
        <v>2015</v>
      </c>
      <c r="F7" s="27">
        <f>E7+1</f>
        <v>2016</v>
      </c>
      <c r="G7" s="27">
        <f>F7+1</f>
        <v>2017</v>
      </c>
      <c r="H7" s="27">
        <f>G7+1</f>
        <v>2018</v>
      </c>
      <c r="I7" s="27">
        <f>H7+1</f>
        <v>2019</v>
      </c>
    </row>
    <row r="8" spans="1:18" ht="15" x14ac:dyDescent="0.25">
      <c r="A8"/>
    </row>
    <row r="9" spans="1:18" x14ac:dyDescent="0.2">
      <c r="A9" s="31"/>
      <c r="B9" s="9"/>
    </row>
    <row r="10" spans="1:18" x14ac:dyDescent="0.2">
      <c r="A10" s="6"/>
      <c r="B10" s="44"/>
      <c r="E10" s="44"/>
      <c r="F10" s="44"/>
      <c r="G10" s="44"/>
      <c r="H10" s="44"/>
      <c r="I10" s="44"/>
    </row>
    <row r="11" spans="1:18" x14ac:dyDescent="0.2">
      <c r="A11" s="153">
        <v>42652</v>
      </c>
      <c r="B11" s="154">
        <v>56</v>
      </c>
      <c r="E11" s="23">
        <f t="shared" ref="E11:I23" si="0">(YEAR($A11)=E$7)*$B11</f>
        <v>0</v>
      </c>
      <c r="F11" s="23">
        <f t="shared" si="0"/>
        <v>56</v>
      </c>
      <c r="G11" s="23">
        <f t="shared" si="0"/>
        <v>0</v>
      </c>
      <c r="H11" s="23">
        <f t="shared" si="0"/>
        <v>0</v>
      </c>
      <c r="I11" s="23">
        <f t="shared" si="0"/>
        <v>0</v>
      </c>
    </row>
    <row r="12" spans="1:18" x14ac:dyDescent="0.2">
      <c r="A12" s="155">
        <v>43790</v>
      </c>
      <c r="B12" s="154">
        <v>152</v>
      </c>
      <c r="E12" s="23">
        <f t="shared" si="0"/>
        <v>0</v>
      </c>
      <c r="F12" s="23">
        <f t="shared" si="0"/>
        <v>0</v>
      </c>
      <c r="G12" s="23">
        <f t="shared" si="0"/>
        <v>0</v>
      </c>
      <c r="H12" s="23">
        <f t="shared" si="0"/>
        <v>0</v>
      </c>
      <c r="I12" s="23">
        <f t="shared" si="0"/>
        <v>152</v>
      </c>
    </row>
    <row r="13" spans="1:18" x14ac:dyDescent="0.2">
      <c r="A13" s="153"/>
      <c r="B13" s="154"/>
      <c r="E13" s="23">
        <f t="shared" si="0"/>
        <v>0</v>
      </c>
      <c r="F13" s="23">
        <f t="shared" si="0"/>
        <v>0</v>
      </c>
      <c r="G13" s="23">
        <f t="shared" si="0"/>
        <v>0</v>
      </c>
      <c r="H13" s="23">
        <f t="shared" si="0"/>
        <v>0</v>
      </c>
      <c r="I13" s="23">
        <f t="shared" si="0"/>
        <v>0</v>
      </c>
    </row>
    <row r="14" spans="1:18" x14ac:dyDescent="0.2">
      <c r="A14" s="153"/>
      <c r="B14" s="154"/>
      <c r="E14" s="23">
        <f t="shared" si="0"/>
        <v>0</v>
      </c>
      <c r="F14" s="23">
        <f t="shared" si="0"/>
        <v>0</v>
      </c>
      <c r="G14" s="23">
        <f t="shared" si="0"/>
        <v>0</v>
      </c>
      <c r="H14" s="23">
        <f t="shared" si="0"/>
        <v>0</v>
      </c>
      <c r="I14" s="23">
        <f t="shared" si="0"/>
        <v>0</v>
      </c>
    </row>
    <row r="15" spans="1:18" x14ac:dyDescent="0.2">
      <c r="A15" s="153"/>
      <c r="B15" s="156"/>
      <c r="E15" s="23">
        <f t="shared" si="0"/>
        <v>0</v>
      </c>
      <c r="F15" s="23">
        <f t="shared" si="0"/>
        <v>0</v>
      </c>
      <c r="G15" s="23">
        <f t="shared" si="0"/>
        <v>0</v>
      </c>
      <c r="H15" s="23">
        <f t="shared" si="0"/>
        <v>0</v>
      </c>
      <c r="I15" s="23">
        <f t="shared" si="0"/>
        <v>0</v>
      </c>
    </row>
    <row r="16" spans="1:18" x14ac:dyDescent="0.2">
      <c r="A16" s="153"/>
      <c r="B16" s="156"/>
      <c r="E16" s="23">
        <f t="shared" si="0"/>
        <v>0</v>
      </c>
      <c r="F16" s="23">
        <f t="shared" si="0"/>
        <v>0</v>
      </c>
      <c r="G16" s="23">
        <f t="shared" si="0"/>
        <v>0</v>
      </c>
      <c r="H16" s="23">
        <f t="shared" si="0"/>
        <v>0</v>
      </c>
      <c r="I16" s="23">
        <f t="shared" si="0"/>
        <v>0</v>
      </c>
    </row>
    <row r="17" spans="1:11" x14ac:dyDescent="0.2">
      <c r="A17" s="153"/>
      <c r="B17" s="156"/>
      <c r="E17" s="23">
        <f t="shared" si="0"/>
        <v>0</v>
      </c>
      <c r="F17" s="23">
        <f t="shared" si="0"/>
        <v>0</v>
      </c>
      <c r="G17" s="23">
        <f t="shared" si="0"/>
        <v>0</v>
      </c>
      <c r="H17" s="23">
        <f t="shared" si="0"/>
        <v>0</v>
      </c>
      <c r="I17" s="23">
        <f t="shared" si="0"/>
        <v>0</v>
      </c>
    </row>
    <row r="18" spans="1:11" x14ac:dyDescent="0.2">
      <c r="A18" s="153"/>
      <c r="B18" s="156"/>
      <c r="E18" s="23">
        <f t="shared" si="0"/>
        <v>0</v>
      </c>
      <c r="F18" s="23">
        <f t="shared" si="0"/>
        <v>0</v>
      </c>
      <c r="G18" s="23">
        <f t="shared" si="0"/>
        <v>0</v>
      </c>
      <c r="H18" s="23">
        <f t="shared" si="0"/>
        <v>0</v>
      </c>
      <c r="I18" s="23">
        <f t="shared" si="0"/>
        <v>0</v>
      </c>
    </row>
    <row r="19" spans="1:11" x14ac:dyDescent="0.2">
      <c r="A19" s="153"/>
      <c r="B19" s="156"/>
      <c r="E19" s="23">
        <f t="shared" si="0"/>
        <v>0</v>
      </c>
      <c r="F19" s="23">
        <f t="shared" si="0"/>
        <v>0</v>
      </c>
      <c r="G19" s="23">
        <f t="shared" si="0"/>
        <v>0</v>
      </c>
      <c r="H19" s="23">
        <f t="shared" si="0"/>
        <v>0</v>
      </c>
      <c r="I19" s="23">
        <f t="shared" si="0"/>
        <v>0</v>
      </c>
    </row>
    <row r="20" spans="1:11" x14ac:dyDescent="0.2">
      <c r="A20" s="153"/>
      <c r="B20" s="156"/>
      <c r="E20" s="23">
        <f t="shared" si="0"/>
        <v>0</v>
      </c>
      <c r="F20" s="23">
        <f t="shared" si="0"/>
        <v>0</v>
      </c>
      <c r="G20" s="23">
        <f t="shared" si="0"/>
        <v>0</v>
      </c>
      <c r="H20" s="23">
        <f t="shared" si="0"/>
        <v>0</v>
      </c>
      <c r="I20" s="23">
        <f t="shared" si="0"/>
        <v>0</v>
      </c>
    </row>
    <row r="21" spans="1:11" x14ac:dyDescent="0.2">
      <c r="A21" s="153"/>
      <c r="B21" s="156"/>
      <c r="E21" s="23">
        <f t="shared" si="0"/>
        <v>0</v>
      </c>
      <c r="F21" s="23">
        <f t="shared" si="0"/>
        <v>0</v>
      </c>
      <c r="G21" s="23">
        <f t="shared" si="0"/>
        <v>0</v>
      </c>
      <c r="H21" s="23">
        <f t="shared" si="0"/>
        <v>0</v>
      </c>
      <c r="I21" s="23">
        <f t="shared" si="0"/>
        <v>0</v>
      </c>
    </row>
    <row r="22" spans="1:11" x14ac:dyDescent="0.2">
      <c r="A22" s="153"/>
      <c r="B22" s="156"/>
      <c r="E22" s="23">
        <f t="shared" si="0"/>
        <v>0</v>
      </c>
      <c r="F22" s="23">
        <f t="shared" si="0"/>
        <v>0</v>
      </c>
      <c r="G22" s="23">
        <f t="shared" si="0"/>
        <v>0</v>
      </c>
      <c r="H22" s="23">
        <f t="shared" si="0"/>
        <v>0</v>
      </c>
      <c r="I22" s="23">
        <f t="shared" si="0"/>
        <v>0</v>
      </c>
    </row>
    <row r="23" spans="1:11" x14ac:dyDescent="0.2">
      <c r="A23" s="157"/>
      <c r="B23" s="156"/>
      <c r="E23" s="23">
        <f t="shared" si="0"/>
        <v>0</v>
      </c>
      <c r="F23" s="23">
        <f t="shared" si="0"/>
        <v>0</v>
      </c>
      <c r="G23" s="23">
        <f t="shared" si="0"/>
        <v>0</v>
      </c>
      <c r="H23" s="23">
        <f t="shared" si="0"/>
        <v>0</v>
      </c>
      <c r="I23" s="23">
        <f t="shared" si="0"/>
        <v>0</v>
      </c>
    </row>
    <row r="24" spans="1:11" x14ac:dyDescent="0.2">
      <c r="A24" s="45" t="s">
        <v>27</v>
      </c>
      <c r="B24" s="46"/>
      <c r="E24" s="47">
        <f>SUM(E11:E23)</f>
        <v>0</v>
      </c>
      <c r="F24" s="47">
        <f>SUM(F11:F23)</f>
        <v>56</v>
      </c>
      <c r="G24" s="47">
        <f>SUM(G11:G23)</f>
        <v>0</v>
      </c>
      <c r="H24" s="47">
        <f>SUM(H11:H23)</f>
        <v>0</v>
      </c>
      <c r="I24" s="47">
        <f>SUM(I11:I23)</f>
        <v>152</v>
      </c>
    </row>
    <row r="25" spans="1:11" s="32" customFormat="1" ht="15" x14ac:dyDescent="0.25">
      <c r="A25" s="65"/>
      <c r="B25" s="8"/>
      <c r="D25" s="4"/>
      <c r="E25" s="68"/>
      <c r="F25" s="68"/>
      <c r="G25" s="68"/>
      <c r="H25" s="68"/>
      <c r="I25" s="68"/>
      <c r="K25" s="4"/>
    </row>
    <row r="33" spans="1:1" x14ac:dyDescent="0.2">
      <c r="A33" s="49"/>
    </row>
    <row r="34" spans="1:1" x14ac:dyDescent="0.2">
      <c r="A34" s="49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04"/>
  <sheetViews>
    <sheetView showGridLines="0" zoomScale="80" zoomScaleNormal="80" workbookViewId="0">
      <pane xSplit="2" ySplit="2" topLeftCell="C3" activePane="bottomRight" state="frozen"/>
      <selection activeCell="H41" sqref="H41"/>
      <selection pane="topRight" activeCell="H41" sqref="H41"/>
      <selection pane="bottomLeft" activeCell="H41" sqref="H41"/>
      <selection pane="bottomRight" activeCell="C3" sqref="C3"/>
    </sheetView>
  </sheetViews>
  <sheetFormatPr defaultColWidth="10.28515625" defaultRowHeight="12.75" x14ac:dyDescent="0.2"/>
  <cols>
    <col min="1" max="1" width="2.28515625" style="52" customWidth="1"/>
    <col min="2" max="2" width="49.28515625" style="52" customWidth="1"/>
    <col min="3" max="3" width="19.7109375" style="52" customWidth="1"/>
    <col min="4" max="4" width="15" style="52" customWidth="1"/>
    <col min="5" max="5" width="18.28515625" style="52" customWidth="1"/>
    <col min="6" max="6" width="1.85546875" style="52" customWidth="1"/>
    <col min="7" max="7" width="13" style="115" customWidth="1"/>
    <col min="8" max="8" width="19.42578125" style="116" customWidth="1"/>
    <col min="9" max="9" width="6.7109375" style="52" customWidth="1"/>
    <col min="10" max="10" width="11.140625" style="52" customWidth="1"/>
    <col min="11" max="11" width="10.28515625" style="52" customWidth="1"/>
    <col min="12" max="12" width="7.85546875" style="52" bestFit="1" customWidth="1"/>
    <col min="13" max="17" width="10.28515625" style="52"/>
    <col min="18" max="18" width="2.85546875" style="52" customWidth="1"/>
    <col min="19" max="16384" width="10.28515625" style="52"/>
  </cols>
  <sheetData>
    <row r="1" spans="1:19" s="4" customFormat="1" ht="15.75" x14ac:dyDescent="0.2">
      <c r="A1" s="35" t="str">
        <f>Assumptions!A1</f>
        <v>CitiPower</v>
      </c>
      <c r="B1" s="33"/>
      <c r="C1" s="34"/>
      <c r="D1" s="34"/>
      <c r="E1" s="34"/>
      <c r="F1" s="34"/>
      <c r="G1" s="34"/>
      <c r="H1" s="34"/>
      <c r="I1" s="34"/>
      <c r="J1" s="34"/>
      <c r="K1" s="104" t="s">
        <v>84</v>
      </c>
      <c r="L1" s="104"/>
      <c r="M1" s="34"/>
      <c r="N1" s="34"/>
      <c r="O1" s="34"/>
      <c r="P1" s="34"/>
      <c r="Q1" s="34"/>
      <c r="R1" s="34"/>
      <c r="S1" s="34"/>
    </row>
    <row r="2" spans="1:19" s="4" customFormat="1" ht="15.75" x14ac:dyDescent="0.2">
      <c r="A2" s="36" t="str">
        <f ca="1">RIGHT(CELL("filename",A1),LEN(CELL("filename",A1))-FIND("]",CELL("filename",A1),1))</f>
        <v>Yarra trams pole relocation</v>
      </c>
      <c r="B2" s="33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</row>
    <row r="5" spans="1:19" x14ac:dyDescent="0.2">
      <c r="A5" s="54" t="s">
        <v>61</v>
      </c>
      <c r="B5" s="54"/>
      <c r="C5" s="54"/>
      <c r="D5" s="54"/>
      <c r="E5" s="54"/>
      <c r="F5" s="54"/>
      <c r="G5" s="117"/>
      <c r="H5" s="118"/>
      <c r="I5" s="54"/>
      <c r="J5" s="54"/>
      <c r="K5" s="55"/>
      <c r="L5" s="55"/>
      <c r="M5" s="55"/>
      <c r="N5" s="55"/>
      <c r="O5" s="55"/>
      <c r="P5" s="55"/>
      <c r="Q5" s="55"/>
    </row>
    <row r="6" spans="1:19" x14ac:dyDescent="0.2">
      <c r="B6" s="119"/>
      <c r="C6" s="119"/>
      <c r="D6" s="119"/>
      <c r="E6" s="119"/>
      <c r="F6" s="119"/>
      <c r="G6" s="120"/>
      <c r="H6" s="119"/>
      <c r="M6" s="56"/>
      <c r="N6" s="56"/>
      <c r="O6" s="56"/>
      <c r="P6" s="56"/>
      <c r="Q6" s="56"/>
    </row>
    <row r="7" spans="1:19" x14ac:dyDescent="0.2">
      <c r="B7" s="119"/>
      <c r="C7" s="119"/>
      <c r="D7" s="119"/>
      <c r="E7" s="119"/>
      <c r="F7" s="119"/>
      <c r="G7" s="120"/>
      <c r="H7" s="119"/>
      <c r="M7" s="56"/>
      <c r="N7" s="56"/>
      <c r="O7" s="56"/>
      <c r="P7" s="56"/>
      <c r="Q7" s="56"/>
    </row>
    <row r="8" spans="1:19" x14ac:dyDescent="0.2">
      <c r="M8" s="56"/>
      <c r="N8" s="56"/>
      <c r="O8" s="56"/>
      <c r="P8" s="56"/>
      <c r="Q8" s="56"/>
    </row>
    <row r="9" spans="1:19" x14ac:dyDescent="0.2">
      <c r="M9" s="56"/>
      <c r="N9" s="56"/>
      <c r="O9" s="56"/>
      <c r="P9" s="56"/>
      <c r="Q9" s="56"/>
    </row>
    <row r="10" spans="1:19" x14ac:dyDescent="0.2">
      <c r="B10" s="121" t="s">
        <v>62</v>
      </c>
      <c r="M10" s="56"/>
      <c r="N10" s="56"/>
      <c r="O10" s="56"/>
      <c r="P10" s="56"/>
      <c r="Q10" s="56"/>
    </row>
    <row r="11" spans="1:19" x14ac:dyDescent="0.2">
      <c r="B11" s="122" t="s">
        <v>63</v>
      </c>
      <c r="M11" s="56"/>
      <c r="N11" s="56"/>
      <c r="O11" s="56"/>
      <c r="P11" s="56"/>
      <c r="Q11" s="56"/>
    </row>
    <row r="12" spans="1:19" x14ac:dyDescent="0.2">
      <c r="B12" s="122" t="s">
        <v>64</v>
      </c>
      <c r="M12" s="56"/>
      <c r="N12" s="56"/>
      <c r="O12" s="56"/>
      <c r="P12" s="56"/>
      <c r="Q12" s="56"/>
    </row>
    <row r="13" spans="1:19" x14ac:dyDescent="0.2">
      <c r="B13" s="122" t="s">
        <v>65</v>
      </c>
      <c r="M13" s="56"/>
      <c r="N13" s="56"/>
      <c r="O13" s="56"/>
      <c r="P13" s="56"/>
      <c r="Q13" s="56"/>
    </row>
    <row r="14" spans="1:19" x14ac:dyDescent="0.2">
      <c r="B14" s="122"/>
      <c r="M14" s="56"/>
      <c r="N14" s="56"/>
      <c r="O14" s="56"/>
      <c r="P14" s="56"/>
      <c r="Q14" s="56"/>
    </row>
    <row r="15" spans="1:19" x14ac:dyDescent="0.2">
      <c r="A15" s="54" t="s">
        <v>66</v>
      </c>
      <c r="B15" s="54"/>
      <c r="C15" s="54"/>
      <c r="D15" s="54"/>
      <c r="E15" s="54"/>
      <c r="F15" s="54"/>
      <c r="G15" s="117"/>
      <c r="H15" s="118" t="s">
        <v>67</v>
      </c>
      <c r="I15" s="54"/>
      <c r="J15" s="54"/>
      <c r="K15" s="54"/>
      <c r="L15" s="54"/>
      <c r="M15" s="54"/>
      <c r="N15" s="54"/>
      <c r="O15" s="54"/>
      <c r="P15" s="54"/>
      <c r="Q15" s="54"/>
    </row>
    <row r="16" spans="1:19" x14ac:dyDescent="0.2">
      <c r="M16" s="56"/>
      <c r="N16" s="56"/>
      <c r="O16" s="56"/>
      <c r="P16" s="56"/>
      <c r="Q16" s="56"/>
    </row>
    <row r="17" spans="1:19" x14ac:dyDescent="0.2">
      <c r="B17" s="52" t="s">
        <v>68</v>
      </c>
      <c r="G17" s="123">
        <v>2019</v>
      </c>
      <c r="M17" s="56"/>
      <c r="N17" s="56"/>
      <c r="O17" s="56"/>
      <c r="P17" s="56"/>
      <c r="Q17" s="56"/>
    </row>
    <row r="19" spans="1:19" x14ac:dyDescent="0.2">
      <c r="B19" s="52" t="s">
        <v>69</v>
      </c>
      <c r="G19" s="124">
        <f>$G$17</f>
        <v>2019</v>
      </c>
      <c r="H19" s="125" t="s">
        <v>70</v>
      </c>
      <c r="M19" s="126">
        <v>179</v>
      </c>
      <c r="N19" s="126">
        <v>110</v>
      </c>
      <c r="O19" s="126">
        <v>204</v>
      </c>
      <c r="P19" s="126">
        <v>122</v>
      </c>
      <c r="Q19" s="126">
        <v>107</v>
      </c>
    </row>
    <row r="20" spans="1:19" x14ac:dyDescent="0.2">
      <c r="B20" s="52" t="s">
        <v>71</v>
      </c>
      <c r="D20" s="127">
        <v>14.808461665463732</v>
      </c>
      <c r="G20" s="124">
        <f>$G$17</f>
        <v>2019</v>
      </c>
      <c r="H20" s="125" t="s">
        <v>72</v>
      </c>
    </row>
    <row r="21" spans="1:19" x14ac:dyDescent="0.2">
      <c r="D21" s="128"/>
      <c r="J21" s="128"/>
      <c r="M21" s="56"/>
      <c r="N21" s="56"/>
      <c r="O21" s="56"/>
      <c r="P21" s="56"/>
      <c r="Q21" s="56"/>
    </row>
    <row r="22" spans="1:19" x14ac:dyDescent="0.2">
      <c r="B22" s="52" t="s">
        <v>73</v>
      </c>
      <c r="G22" s="124">
        <f>$G$17</f>
        <v>2019</v>
      </c>
      <c r="K22" s="129">
        <v>1200</v>
      </c>
    </row>
    <row r="24" spans="1:19" x14ac:dyDescent="0.2">
      <c r="A24" s="54" t="s">
        <v>74</v>
      </c>
      <c r="B24" s="54"/>
      <c r="C24" s="54"/>
      <c r="D24" s="54"/>
      <c r="E24" s="54"/>
      <c r="F24" s="54"/>
      <c r="G24" s="117"/>
      <c r="H24" s="118"/>
      <c r="I24" s="54"/>
      <c r="J24" s="54"/>
      <c r="K24" s="55">
        <v>2019</v>
      </c>
      <c r="L24" s="55">
        <v>2020</v>
      </c>
      <c r="M24" s="55" t="s">
        <v>31</v>
      </c>
      <c r="N24" s="55" t="s">
        <v>32</v>
      </c>
      <c r="O24" s="55" t="s">
        <v>33</v>
      </c>
      <c r="P24" s="55" t="s">
        <v>34</v>
      </c>
      <c r="Q24" s="55" t="s">
        <v>35</v>
      </c>
    </row>
    <row r="26" spans="1:19" x14ac:dyDescent="0.2">
      <c r="B26" s="52" t="s">
        <v>75</v>
      </c>
      <c r="G26" s="124">
        <f>$G$17</f>
        <v>2019</v>
      </c>
      <c r="M26" s="88">
        <f>M19*$D$20</f>
        <v>2650.7146381180078</v>
      </c>
      <c r="N26" s="88">
        <f>N19*$D$20</f>
        <v>1628.9307832010104</v>
      </c>
      <c r="O26" s="88">
        <f>O19*$D$20</f>
        <v>3020.9261797546014</v>
      </c>
      <c r="P26" s="88">
        <f>P19*$D$20</f>
        <v>1806.6323231865751</v>
      </c>
      <c r="Q26" s="88">
        <f>Q19*$D$20</f>
        <v>1584.5053982046193</v>
      </c>
    </row>
    <row r="27" spans="1:19" x14ac:dyDescent="0.2">
      <c r="B27" s="130" t="s">
        <v>76</v>
      </c>
      <c r="G27" s="124">
        <f>$G$17</f>
        <v>2019</v>
      </c>
      <c r="M27" s="88">
        <f>-$K$22</f>
        <v>-1200</v>
      </c>
      <c r="N27" s="88">
        <f>-$K$22</f>
        <v>-1200</v>
      </c>
      <c r="O27" s="88">
        <f>-$K$22</f>
        <v>-1200</v>
      </c>
      <c r="P27" s="88">
        <f>-$K$22</f>
        <v>-1200</v>
      </c>
      <c r="Q27" s="88">
        <f>-$K$22</f>
        <v>-1200</v>
      </c>
      <c r="S27" s="88"/>
    </row>
    <row r="28" spans="1:19" x14ac:dyDescent="0.2">
      <c r="B28" s="52" t="s">
        <v>77</v>
      </c>
      <c r="G28" s="124">
        <f>$G$17</f>
        <v>2019</v>
      </c>
      <c r="M28" s="88">
        <f>M26+M27</f>
        <v>1450.7146381180078</v>
      </c>
      <c r="N28" s="88">
        <f t="shared" ref="N28:Q28" si="0">N26+N27</f>
        <v>428.9307832010104</v>
      </c>
      <c r="O28" s="88">
        <f t="shared" si="0"/>
        <v>1820.9261797546014</v>
      </c>
      <c r="P28" s="88">
        <f t="shared" si="0"/>
        <v>606.63232318657515</v>
      </c>
      <c r="Q28" s="88">
        <f t="shared" si="0"/>
        <v>384.50539820461927</v>
      </c>
      <c r="S28" s="88"/>
    </row>
    <row r="30" spans="1:19" x14ac:dyDescent="0.2">
      <c r="J30" s="56"/>
      <c r="K30" s="56"/>
      <c r="L30" s="56"/>
      <c r="M30" s="56"/>
      <c r="N30" s="56"/>
      <c r="O30" s="56"/>
      <c r="P30" s="56"/>
      <c r="Q30" s="56"/>
      <c r="S30" s="56"/>
    </row>
    <row r="31" spans="1:19" x14ac:dyDescent="0.2">
      <c r="A31" s="54" t="s">
        <v>29</v>
      </c>
      <c r="B31" s="54"/>
      <c r="C31" s="54"/>
      <c r="D31" s="54"/>
      <c r="E31" s="54"/>
      <c r="F31" s="54"/>
      <c r="G31" s="117"/>
      <c r="H31" s="118"/>
      <c r="I31" s="54"/>
      <c r="J31" s="54"/>
      <c r="K31" s="55">
        <v>2019</v>
      </c>
      <c r="L31" s="55">
        <v>2020</v>
      </c>
      <c r="M31" s="55" t="s">
        <v>31</v>
      </c>
      <c r="N31" s="55" t="s">
        <v>32</v>
      </c>
      <c r="O31" s="55" t="s">
        <v>33</v>
      </c>
      <c r="P31" s="55" t="s">
        <v>34</v>
      </c>
      <c r="Q31" s="55" t="s">
        <v>35</v>
      </c>
      <c r="S31" s="55" t="s">
        <v>78</v>
      </c>
    </row>
    <row r="32" spans="1:19" x14ac:dyDescent="0.2">
      <c r="A32" s="57"/>
      <c r="B32" s="57"/>
      <c r="C32" s="57"/>
      <c r="D32" s="57"/>
      <c r="E32" s="57"/>
      <c r="F32" s="57"/>
      <c r="G32" s="131"/>
      <c r="H32" s="132"/>
      <c r="I32" s="57"/>
      <c r="J32" s="57"/>
      <c r="K32" s="57"/>
      <c r="L32" s="57"/>
      <c r="M32" s="57"/>
      <c r="N32" s="57"/>
      <c r="O32" s="57"/>
      <c r="P32" s="57"/>
      <c r="Q32" s="57"/>
      <c r="S32" s="133"/>
    </row>
    <row r="34" spans="1:20" x14ac:dyDescent="0.2">
      <c r="B34" s="134" t="s">
        <v>79</v>
      </c>
      <c r="C34" s="135"/>
      <c r="D34" s="135"/>
      <c r="E34" s="135"/>
      <c r="F34" s="135"/>
      <c r="G34" s="136">
        <f>$G$17</f>
        <v>2019</v>
      </c>
      <c r="H34" s="137"/>
      <c r="I34" s="135"/>
      <c r="J34" s="135"/>
      <c r="K34" s="135"/>
      <c r="L34" s="133"/>
      <c r="M34" s="133">
        <f>M28</f>
        <v>1450.7146381180078</v>
      </c>
      <c r="N34" s="133">
        <f>N28</f>
        <v>428.9307832010104</v>
      </c>
      <c r="O34" s="133">
        <f>O28</f>
        <v>1820.9261797546014</v>
      </c>
      <c r="P34" s="133">
        <f>P28</f>
        <v>606.63232318657515</v>
      </c>
      <c r="Q34" s="133">
        <f>Q28</f>
        <v>384.50539820461927</v>
      </c>
      <c r="S34" s="133">
        <f>SUM(M34:Q34)</f>
        <v>4691.7093224648142</v>
      </c>
    </row>
    <row r="35" spans="1:20" x14ac:dyDescent="0.2">
      <c r="B35" s="138" t="str">
        <f ca="1">"Total: "&amp;$A$1&amp;" "&amp;$A$2</f>
        <v>Total: CitiPower Yarra trams pole relocation</v>
      </c>
      <c r="C35" s="138"/>
      <c r="D35" s="138"/>
      <c r="E35" s="138"/>
      <c r="F35" s="138"/>
      <c r="G35" s="139" t="str">
        <f>"$k"&amp;" $"&amp;Year_of_Currency</f>
        <v>$k $2020/21</v>
      </c>
      <c r="H35" s="140"/>
      <c r="I35" s="138"/>
      <c r="J35" s="138"/>
      <c r="K35" s="138"/>
      <c r="L35" s="141"/>
      <c r="M35" s="141">
        <f>M34*INDEX(Assumptions!$G$15:$M$15, MATCH($G$17, Assumptions!$G$13:$M$13,0))</f>
        <v>1484.5654741540216</v>
      </c>
      <c r="N35" s="141">
        <f>N34*INDEX(Assumptions!$G$15:$M$15, MATCH($G$17, Assumptions!$G$13:$M$13,0))</f>
        <v>438.93941290076481</v>
      </c>
      <c r="O35" s="141">
        <f>O34*INDEX(Assumptions!$G$15:$M$15, MATCH($G$17, Assumptions!$G$13:$M$13,0))</f>
        <v>1863.4154963472308</v>
      </c>
      <c r="P35" s="141">
        <f>P34*INDEX(Assumptions!$G$15:$M$15, MATCH($G$17, Assumptions!$G$13:$M$13,0))</f>
        <v>620.78742355350505</v>
      </c>
      <c r="Q35" s="141">
        <f>Q34*INDEX(Assumptions!$G$15:$M$15, MATCH($G$17, Assumptions!$G$13:$M$13,0))</f>
        <v>393.47741023757982</v>
      </c>
      <c r="S35" s="141">
        <f>SUM(M35:Q35)</f>
        <v>4801.1852171931023</v>
      </c>
      <c r="T35" s="142"/>
    </row>
    <row r="36" spans="1:20" x14ac:dyDescent="0.2">
      <c r="J36" s="56"/>
      <c r="K36" s="56"/>
      <c r="L36" s="56"/>
      <c r="M36" s="56"/>
      <c r="N36" s="56"/>
      <c r="O36" s="56"/>
      <c r="P36" s="56"/>
      <c r="Q36" s="56"/>
      <c r="S36" s="143"/>
    </row>
    <row r="37" spans="1:20" x14ac:dyDescent="0.2">
      <c r="J37" s="56"/>
      <c r="K37" s="56"/>
      <c r="L37" s="56"/>
      <c r="M37" s="56"/>
      <c r="N37" s="56"/>
      <c r="O37" s="56"/>
      <c r="P37" s="56"/>
      <c r="Q37" s="56"/>
      <c r="S37" s="143"/>
    </row>
    <row r="38" spans="1:20" x14ac:dyDescent="0.2">
      <c r="A38" s="54" t="s">
        <v>80</v>
      </c>
      <c r="B38" s="54"/>
      <c r="C38" s="54"/>
      <c r="D38" s="54"/>
      <c r="E38" s="54"/>
      <c r="F38" s="54"/>
      <c r="G38" s="118"/>
      <c r="H38" s="118"/>
      <c r="I38" s="54"/>
      <c r="J38" s="54"/>
      <c r="K38" s="55">
        <v>2019</v>
      </c>
      <c r="L38" s="55">
        <v>2020</v>
      </c>
      <c r="M38" s="55" t="s">
        <v>31</v>
      </c>
      <c r="N38" s="55" t="s">
        <v>32</v>
      </c>
      <c r="O38" s="55" t="s">
        <v>33</v>
      </c>
      <c r="P38" s="55" t="s">
        <v>34</v>
      </c>
      <c r="Q38" s="55" t="s">
        <v>35</v>
      </c>
      <c r="S38" s="55" t="s">
        <v>78</v>
      </c>
    </row>
    <row r="39" spans="1:20" x14ac:dyDescent="0.2">
      <c r="J39" s="143"/>
      <c r="K39" s="143"/>
      <c r="L39" s="143"/>
      <c r="M39" s="143"/>
      <c r="N39" s="143"/>
      <c r="O39" s="143"/>
      <c r="P39" s="143"/>
      <c r="Q39" s="143"/>
      <c r="S39" s="143"/>
    </row>
    <row r="40" spans="1:20" x14ac:dyDescent="0.2">
      <c r="B40" s="57" t="s">
        <v>81</v>
      </c>
      <c r="J40" s="143"/>
      <c r="K40" s="143"/>
      <c r="L40" s="143"/>
      <c r="M40" s="143"/>
      <c r="N40" s="143"/>
      <c r="O40" s="143"/>
      <c r="P40" s="143"/>
      <c r="Q40" s="143"/>
      <c r="S40" s="144"/>
    </row>
    <row r="41" spans="1:20" ht="24" x14ac:dyDescent="0.2">
      <c r="B41" s="52" t="str">
        <f ca="1">$A$2</f>
        <v>Yarra trams pole relocation</v>
      </c>
      <c r="C41" s="145"/>
      <c r="G41" s="160" t="s">
        <v>83</v>
      </c>
      <c r="J41" s="143"/>
      <c r="K41" s="143"/>
      <c r="L41" s="143"/>
      <c r="M41" s="146">
        <f>M35*Assumptions!N34</f>
        <v>1491.3873274760622</v>
      </c>
      <c r="N41" s="146">
        <f>N35*Assumptions!O34</f>
        <v>442.25144318895508</v>
      </c>
      <c r="O41" s="146">
        <f>O35*Assumptions!P34</f>
        <v>1884.7144600925433</v>
      </c>
      <c r="P41" s="146">
        <f>P35*Assumptions!Q34</f>
        <v>631.57583849311152</v>
      </c>
      <c r="Q41" s="146">
        <f>Q35*Assumptions!R34</f>
        <v>403.41419837997137</v>
      </c>
      <c r="S41" s="147">
        <f>SUM(M41:Q41)</f>
        <v>4853.3432676306438</v>
      </c>
    </row>
    <row r="42" spans="1:20" x14ac:dyDescent="0.2">
      <c r="J42" s="56"/>
      <c r="K42" s="56"/>
      <c r="L42" s="56"/>
      <c r="M42" s="56"/>
      <c r="N42" s="56"/>
      <c r="O42" s="56"/>
      <c r="P42" s="56"/>
      <c r="Q42" s="56"/>
    </row>
    <row r="43" spans="1:20" x14ac:dyDescent="0.2">
      <c r="J43" s="56"/>
      <c r="K43" s="56"/>
      <c r="L43" s="56"/>
      <c r="M43" s="56"/>
      <c r="N43" s="56"/>
      <c r="O43" s="56"/>
      <c r="P43" s="56"/>
      <c r="Q43" s="56"/>
    </row>
    <row r="44" spans="1:20" x14ac:dyDescent="0.2">
      <c r="J44" s="56"/>
      <c r="K44" s="56"/>
      <c r="L44" s="56"/>
      <c r="M44" s="56"/>
      <c r="N44" s="56"/>
      <c r="O44" s="56"/>
      <c r="P44" s="56"/>
      <c r="Q44" s="56"/>
    </row>
    <row r="45" spans="1:20" x14ac:dyDescent="0.2">
      <c r="J45" s="56"/>
      <c r="K45" s="56"/>
      <c r="L45" s="56"/>
      <c r="M45" s="56"/>
      <c r="N45" s="56"/>
      <c r="O45" s="56"/>
      <c r="P45" s="56"/>
      <c r="Q45" s="56"/>
    </row>
    <row r="46" spans="1:20" x14ac:dyDescent="0.2">
      <c r="J46" s="56"/>
      <c r="K46" s="56"/>
      <c r="L46" s="56"/>
      <c r="M46" s="56"/>
      <c r="N46" s="56"/>
      <c r="O46" s="56"/>
      <c r="P46" s="56"/>
      <c r="Q46" s="56"/>
    </row>
    <row r="47" spans="1:20" x14ac:dyDescent="0.2">
      <c r="J47" s="56"/>
      <c r="K47" s="56"/>
      <c r="L47" s="56"/>
      <c r="M47" s="56"/>
      <c r="N47" s="56"/>
      <c r="O47" s="56"/>
      <c r="P47" s="56"/>
      <c r="Q47" s="56"/>
    </row>
    <row r="48" spans="1:20" x14ac:dyDescent="0.2">
      <c r="J48" s="56"/>
      <c r="K48" s="56"/>
      <c r="L48" s="56"/>
      <c r="M48" s="56"/>
      <c r="N48" s="56"/>
      <c r="O48" s="56"/>
      <c r="P48" s="56"/>
      <c r="Q48" s="56"/>
    </row>
    <row r="49" spans="10:17" x14ac:dyDescent="0.2">
      <c r="J49" s="56"/>
      <c r="K49" s="56"/>
      <c r="L49" s="56"/>
      <c r="M49" s="56"/>
      <c r="N49" s="56"/>
      <c r="O49" s="56"/>
      <c r="P49" s="56"/>
      <c r="Q49" s="56"/>
    </row>
    <row r="50" spans="10:17" x14ac:dyDescent="0.2">
      <c r="J50" s="56"/>
      <c r="K50" s="56"/>
      <c r="L50" s="56"/>
      <c r="M50" s="56"/>
      <c r="N50" s="56"/>
      <c r="O50" s="56"/>
      <c r="P50" s="56"/>
      <c r="Q50" s="56"/>
    </row>
    <row r="51" spans="10:17" x14ac:dyDescent="0.2">
      <c r="J51" s="56"/>
      <c r="K51" s="56"/>
      <c r="L51" s="56"/>
      <c r="M51" s="56"/>
      <c r="N51" s="56"/>
      <c r="O51" s="56"/>
      <c r="P51" s="56"/>
      <c r="Q51" s="56"/>
    </row>
    <row r="52" spans="10:17" x14ac:dyDescent="0.2">
      <c r="J52" s="56"/>
      <c r="K52" s="56"/>
      <c r="L52" s="56"/>
      <c r="M52" s="56"/>
      <c r="N52" s="56"/>
      <c r="O52" s="56"/>
      <c r="P52" s="56"/>
      <c r="Q52" s="56"/>
    </row>
    <row r="53" spans="10:17" x14ac:dyDescent="0.2">
      <c r="J53" s="56"/>
      <c r="K53" s="56"/>
      <c r="L53" s="56"/>
      <c r="M53" s="56"/>
      <c r="N53" s="56"/>
      <c r="O53" s="56"/>
      <c r="P53" s="56"/>
      <c r="Q53" s="56"/>
    </row>
    <row r="54" spans="10:17" x14ac:dyDescent="0.2">
      <c r="J54" s="56"/>
      <c r="K54" s="56"/>
      <c r="L54" s="56"/>
      <c r="M54" s="56"/>
      <c r="N54" s="56"/>
      <c r="O54" s="56"/>
      <c r="P54" s="56"/>
      <c r="Q54" s="56"/>
    </row>
    <row r="55" spans="10:17" x14ac:dyDescent="0.2">
      <c r="J55" s="56"/>
      <c r="K55" s="56"/>
      <c r="L55" s="56"/>
      <c r="M55" s="56"/>
      <c r="N55" s="56"/>
      <c r="O55" s="56"/>
      <c r="P55" s="56"/>
      <c r="Q55" s="56"/>
    </row>
    <row r="56" spans="10:17" x14ac:dyDescent="0.2">
      <c r="J56" s="56"/>
      <c r="K56" s="56"/>
      <c r="L56" s="56"/>
      <c r="M56" s="56"/>
      <c r="N56" s="56"/>
      <c r="O56" s="56"/>
      <c r="P56" s="56"/>
      <c r="Q56" s="56"/>
    </row>
    <row r="57" spans="10:17" x14ac:dyDescent="0.2">
      <c r="J57" s="56"/>
      <c r="K57" s="56"/>
      <c r="L57" s="56"/>
      <c r="M57" s="56"/>
      <c r="N57" s="56"/>
      <c r="O57" s="56"/>
      <c r="P57" s="56"/>
      <c r="Q57" s="56"/>
    </row>
    <row r="58" spans="10:17" x14ac:dyDescent="0.2">
      <c r="J58" s="56"/>
      <c r="K58" s="56"/>
      <c r="L58" s="56"/>
      <c r="M58" s="56"/>
      <c r="N58" s="56"/>
      <c r="O58" s="56"/>
      <c r="P58" s="56"/>
      <c r="Q58" s="56"/>
    </row>
    <row r="59" spans="10:17" x14ac:dyDescent="0.2">
      <c r="J59" s="56"/>
      <c r="K59" s="56"/>
      <c r="L59" s="56"/>
      <c r="M59" s="56"/>
      <c r="N59" s="56"/>
      <c r="O59" s="56"/>
      <c r="P59" s="56"/>
      <c r="Q59" s="56"/>
    </row>
    <row r="60" spans="10:17" x14ac:dyDescent="0.2">
      <c r="J60" s="56"/>
      <c r="K60" s="56"/>
      <c r="L60" s="56"/>
      <c r="M60" s="56"/>
      <c r="N60" s="56"/>
      <c r="O60" s="56"/>
      <c r="P60" s="56"/>
      <c r="Q60" s="56"/>
    </row>
    <row r="61" spans="10:17" x14ac:dyDescent="0.2">
      <c r="J61" s="56"/>
      <c r="K61" s="56"/>
      <c r="L61" s="56"/>
      <c r="M61" s="56"/>
      <c r="N61" s="56"/>
      <c r="O61" s="56"/>
      <c r="P61" s="56"/>
      <c r="Q61" s="56"/>
    </row>
    <row r="62" spans="10:17" x14ac:dyDescent="0.2">
      <c r="J62" s="56"/>
      <c r="K62" s="56"/>
      <c r="L62" s="56"/>
      <c r="M62" s="56"/>
      <c r="N62" s="56"/>
      <c r="O62" s="56"/>
      <c r="P62" s="56"/>
      <c r="Q62" s="56"/>
    </row>
    <row r="63" spans="10:17" x14ac:dyDescent="0.2">
      <c r="J63" s="56"/>
      <c r="K63" s="56"/>
      <c r="L63" s="56"/>
      <c r="M63" s="56"/>
      <c r="N63" s="56"/>
      <c r="O63" s="56"/>
      <c r="P63" s="56"/>
      <c r="Q63" s="56"/>
    </row>
    <row r="64" spans="10:17" x14ac:dyDescent="0.2">
      <c r="J64" s="56"/>
      <c r="K64" s="56"/>
      <c r="L64" s="56"/>
      <c r="M64" s="56"/>
      <c r="N64" s="56"/>
      <c r="O64" s="56"/>
      <c r="P64" s="56"/>
      <c r="Q64" s="56"/>
    </row>
    <row r="65" spans="10:17" x14ac:dyDescent="0.2">
      <c r="J65" s="56"/>
      <c r="K65" s="56"/>
      <c r="L65" s="56"/>
      <c r="M65" s="56"/>
      <c r="N65" s="56"/>
      <c r="O65" s="56"/>
      <c r="P65" s="56"/>
      <c r="Q65" s="56"/>
    </row>
    <row r="66" spans="10:17" x14ac:dyDescent="0.2">
      <c r="J66" s="56"/>
      <c r="K66" s="56"/>
      <c r="L66" s="56"/>
      <c r="M66" s="56"/>
      <c r="N66" s="56"/>
      <c r="O66" s="56"/>
      <c r="P66" s="56"/>
      <c r="Q66" s="56"/>
    </row>
    <row r="67" spans="10:17" x14ac:dyDescent="0.2">
      <c r="J67" s="56"/>
      <c r="K67" s="56"/>
      <c r="L67" s="56"/>
      <c r="M67" s="56"/>
      <c r="N67" s="56"/>
      <c r="O67" s="56"/>
      <c r="P67" s="56"/>
      <c r="Q67" s="56"/>
    </row>
    <row r="68" spans="10:17" x14ac:dyDescent="0.2">
      <c r="J68" s="56"/>
      <c r="K68" s="56"/>
      <c r="L68" s="56"/>
      <c r="M68" s="56"/>
      <c r="N68" s="56"/>
      <c r="O68" s="56"/>
      <c r="P68" s="56"/>
      <c r="Q68" s="56"/>
    </row>
    <row r="69" spans="10:17" x14ac:dyDescent="0.2">
      <c r="J69" s="56"/>
      <c r="K69" s="56"/>
      <c r="L69" s="56"/>
      <c r="M69" s="56"/>
      <c r="N69" s="56"/>
      <c r="O69" s="56"/>
      <c r="P69" s="56"/>
      <c r="Q69" s="56"/>
    </row>
    <row r="70" spans="10:17" x14ac:dyDescent="0.2">
      <c r="J70" s="56"/>
      <c r="K70" s="56"/>
      <c r="L70" s="56"/>
      <c r="M70" s="56"/>
      <c r="N70" s="56"/>
      <c r="O70" s="56"/>
      <c r="P70" s="56"/>
      <c r="Q70" s="56"/>
    </row>
    <row r="71" spans="10:17" x14ac:dyDescent="0.2">
      <c r="J71" s="56"/>
      <c r="K71" s="56"/>
      <c r="L71" s="56"/>
      <c r="M71" s="56"/>
      <c r="N71" s="56"/>
      <c r="O71" s="56"/>
      <c r="P71" s="56"/>
      <c r="Q71" s="56"/>
    </row>
    <row r="72" spans="10:17" x14ac:dyDescent="0.2">
      <c r="J72" s="56"/>
      <c r="K72" s="56"/>
      <c r="L72" s="56"/>
      <c r="M72" s="56"/>
      <c r="N72" s="56"/>
      <c r="O72" s="56"/>
      <c r="P72" s="56"/>
      <c r="Q72" s="56"/>
    </row>
    <row r="73" spans="10:17" x14ac:dyDescent="0.2">
      <c r="J73" s="56"/>
      <c r="K73" s="56"/>
      <c r="L73" s="56"/>
      <c r="M73" s="56"/>
      <c r="N73" s="56"/>
      <c r="O73" s="56"/>
      <c r="P73" s="56"/>
      <c r="Q73" s="56"/>
    </row>
    <row r="74" spans="10:17" x14ac:dyDescent="0.2">
      <c r="J74" s="56"/>
      <c r="K74" s="56"/>
      <c r="L74" s="56"/>
      <c r="M74" s="56"/>
      <c r="N74" s="56"/>
      <c r="O74" s="56"/>
      <c r="P74" s="56"/>
      <c r="Q74" s="56"/>
    </row>
    <row r="75" spans="10:17" x14ac:dyDescent="0.2">
      <c r="J75" s="56"/>
      <c r="K75" s="56"/>
      <c r="L75" s="56"/>
      <c r="M75" s="56"/>
      <c r="N75" s="56"/>
      <c r="O75" s="56"/>
      <c r="P75" s="56"/>
      <c r="Q75" s="56"/>
    </row>
    <row r="76" spans="10:17" x14ac:dyDescent="0.2">
      <c r="J76" s="56"/>
      <c r="K76" s="56"/>
      <c r="L76" s="56"/>
      <c r="M76" s="56"/>
      <c r="N76" s="56"/>
      <c r="O76" s="56"/>
      <c r="P76" s="56"/>
      <c r="Q76" s="56"/>
    </row>
    <row r="77" spans="10:17" x14ac:dyDescent="0.2">
      <c r="J77" s="56"/>
      <c r="K77" s="56"/>
      <c r="L77" s="56"/>
      <c r="M77" s="56"/>
      <c r="N77" s="56"/>
      <c r="O77" s="56"/>
      <c r="P77" s="56"/>
      <c r="Q77" s="56"/>
    </row>
    <row r="78" spans="10:17" x14ac:dyDescent="0.2">
      <c r="J78" s="56"/>
      <c r="K78" s="56"/>
      <c r="L78" s="56"/>
      <c r="M78" s="56"/>
      <c r="N78" s="56"/>
      <c r="O78" s="56"/>
      <c r="P78" s="56"/>
      <c r="Q78" s="56"/>
    </row>
    <row r="79" spans="10:17" x14ac:dyDescent="0.2">
      <c r="J79" s="56"/>
      <c r="K79" s="56"/>
      <c r="L79" s="56"/>
      <c r="M79" s="56"/>
      <c r="N79" s="56"/>
      <c r="O79" s="56"/>
      <c r="P79" s="56"/>
      <c r="Q79" s="56"/>
    </row>
    <row r="80" spans="10:17" x14ac:dyDescent="0.2">
      <c r="J80" s="56"/>
      <c r="K80" s="56"/>
      <c r="L80" s="56"/>
      <c r="M80" s="56"/>
      <c r="N80" s="56"/>
      <c r="O80" s="56"/>
      <c r="P80" s="56"/>
      <c r="Q80" s="56"/>
    </row>
    <row r="81" spans="10:17" x14ac:dyDescent="0.2">
      <c r="J81" s="56"/>
      <c r="K81" s="56"/>
      <c r="L81" s="56"/>
      <c r="M81" s="56"/>
      <c r="N81" s="56"/>
      <c r="O81" s="56"/>
      <c r="P81" s="56"/>
      <c r="Q81" s="56"/>
    </row>
    <row r="82" spans="10:17" x14ac:dyDescent="0.2">
      <c r="J82" s="56"/>
      <c r="K82" s="56"/>
      <c r="L82" s="56"/>
      <c r="M82" s="56"/>
      <c r="N82" s="56"/>
      <c r="O82" s="56"/>
      <c r="P82" s="56"/>
      <c r="Q82" s="56"/>
    </row>
    <row r="83" spans="10:17" x14ac:dyDescent="0.2">
      <c r="J83" s="56"/>
      <c r="K83" s="56"/>
      <c r="L83" s="56"/>
      <c r="M83" s="56"/>
      <c r="N83" s="56"/>
      <c r="O83" s="56"/>
      <c r="P83" s="56"/>
      <c r="Q83" s="56"/>
    </row>
    <row r="84" spans="10:17" x14ac:dyDescent="0.2">
      <c r="J84" s="56"/>
      <c r="K84" s="56"/>
      <c r="L84" s="56"/>
      <c r="M84" s="56"/>
      <c r="N84" s="56"/>
      <c r="O84" s="56"/>
      <c r="P84" s="56"/>
      <c r="Q84" s="56"/>
    </row>
    <row r="85" spans="10:17" x14ac:dyDescent="0.2">
      <c r="J85" s="56"/>
      <c r="K85" s="56"/>
      <c r="L85" s="56"/>
      <c r="M85" s="56"/>
      <c r="N85" s="56"/>
      <c r="O85" s="56"/>
      <c r="P85" s="56"/>
      <c r="Q85" s="56"/>
    </row>
    <row r="86" spans="10:17" x14ac:dyDescent="0.2">
      <c r="J86" s="56"/>
      <c r="K86" s="56"/>
      <c r="L86" s="56"/>
      <c r="M86" s="56"/>
      <c r="N86" s="56"/>
      <c r="O86" s="56"/>
      <c r="P86" s="56"/>
      <c r="Q86" s="56"/>
    </row>
    <row r="87" spans="10:17" x14ac:dyDescent="0.2">
      <c r="J87" s="56"/>
      <c r="K87" s="56"/>
      <c r="L87" s="56"/>
      <c r="M87" s="56"/>
      <c r="N87" s="56"/>
      <c r="O87" s="56"/>
      <c r="P87" s="56"/>
      <c r="Q87" s="56"/>
    </row>
    <row r="88" spans="10:17" x14ac:dyDescent="0.2">
      <c r="J88" s="56"/>
      <c r="K88" s="56"/>
      <c r="L88" s="56"/>
      <c r="M88" s="56"/>
      <c r="N88" s="56"/>
      <c r="O88" s="56"/>
      <c r="P88" s="56"/>
      <c r="Q88" s="56"/>
    </row>
    <row r="89" spans="10:17" x14ac:dyDescent="0.2">
      <c r="J89" s="56"/>
      <c r="K89" s="56"/>
      <c r="L89" s="56"/>
      <c r="M89" s="56"/>
      <c r="N89" s="56"/>
      <c r="O89" s="56"/>
      <c r="P89" s="56"/>
      <c r="Q89" s="56"/>
    </row>
    <row r="90" spans="10:17" x14ac:dyDescent="0.2">
      <c r="J90" s="56"/>
      <c r="K90" s="56"/>
      <c r="L90" s="56"/>
      <c r="M90" s="56"/>
      <c r="N90" s="56"/>
      <c r="O90" s="56"/>
      <c r="P90" s="56"/>
      <c r="Q90" s="56"/>
    </row>
    <row r="91" spans="10:17" x14ac:dyDescent="0.2">
      <c r="J91" s="56"/>
      <c r="K91" s="56"/>
      <c r="L91" s="56"/>
      <c r="M91" s="56"/>
      <c r="N91" s="56"/>
      <c r="O91" s="56"/>
      <c r="P91" s="56"/>
      <c r="Q91" s="56"/>
    </row>
    <row r="92" spans="10:17" x14ac:dyDescent="0.2">
      <c r="J92" s="56"/>
      <c r="K92" s="56"/>
      <c r="L92" s="56"/>
      <c r="M92" s="56"/>
      <c r="N92" s="56"/>
      <c r="O92" s="56"/>
      <c r="P92" s="56"/>
      <c r="Q92" s="56"/>
    </row>
    <row r="93" spans="10:17" x14ac:dyDescent="0.2">
      <c r="J93" s="56"/>
      <c r="K93" s="56"/>
      <c r="L93" s="56"/>
      <c r="M93" s="56"/>
      <c r="N93" s="56"/>
      <c r="O93" s="56"/>
      <c r="P93" s="56"/>
      <c r="Q93" s="56"/>
    </row>
    <row r="94" spans="10:17" x14ac:dyDescent="0.2">
      <c r="J94" s="56"/>
      <c r="K94" s="56"/>
      <c r="L94" s="56"/>
      <c r="M94" s="56"/>
      <c r="N94" s="56"/>
      <c r="O94" s="56"/>
      <c r="P94" s="56"/>
      <c r="Q94" s="56"/>
    </row>
    <row r="95" spans="10:17" x14ac:dyDescent="0.2">
      <c r="J95" s="56"/>
      <c r="K95" s="56"/>
      <c r="L95" s="56"/>
      <c r="M95" s="56"/>
      <c r="N95" s="56"/>
      <c r="O95" s="56"/>
      <c r="P95" s="56"/>
      <c r="Q95" s="56"/>
    </row>
    <row r="96" spans="10:17" x14ac:dyDescent="0.2">
      <c r="J96" s="56"/>
      <c r="K96" s="56"/>
      <c r="L96" s="56"/>
      <c r="M96" s="56"/>
      <c r="N96" s="56"/>
      <c r="O96" s="56"/>
      <c r="P96" s="56"/>
      <c r="Q96" s="56"/>
    </row>
    <row r="97" spans="10:17" x14ac:dyDescent="0.2">
      <c r="J97" s="56"/>
      <c r="K97" s="56"/>
      <c r="L97" s="56"/>
      <c r="M97" s="56"/>
      <c r="N97" s="56"/>
      <c r="O97" s="56"/>
      <c r="P97" s="56"/>
      <c r="Q97" s="56"/>
    </row>
    <row r="98" spans="10:17" x14ac:dyDescent="0.2">
      <c r="J98" s="56"/>
      <c r="K98" s="56"/>
      <c r="L98" s="56"/>
      <c r="M98" s="56"/>
      <c r="N98" s="56"/>
      <c r="O98" s="56"/>
      <c r="P98" s="56"/>
      <c r="Q98" s="56"/>
    </row>
    <row r="99" spans="10:17" x14ac:dyDescent="0.2">
      <c r="J99" s="56"/>
      <c r="K99" s="56"/>
      <c r="L99" s="56"/>
      <c r="M99" s="56"/>
      <c r="N99" s="56"/>
      <c r="O99" s="56"/>
      <c r="P99" s="56"/>
      <c r="Q99" s="56"/>
    </row>
    <row r="100" spans="10:17" x14ac:dyDescent="0.2">
      <c r="J100" s="56"/>
      <c r="K100" s="56"/>
      <c r="L100" s="56"/>
      <c r="M100" s="56"/>
      <c r="N100" s="56"/>
      <c r="O100" s="56"/>
      <c r="P100" s="56"/>
      <c r="Q100" s="56"/>
    </row>
    <row r="101" spans="10:17" x14ac:dyDescent="0.2">
      <c r="J101" s="56"/>
      <c r="K101" s="56"/>
      <c r="L101" s="56"/>
      <c r="M101" s="56"/>
      <c r="N101" s="56"/>
      <c r="O101" s="56"/>
      <c r="P101" s="56"/>
      <c r="Q101" s="56"/>
    </row>
    <row r="102" spans="10:17" x14ac:dyDescent="0.2">
      <c r="J102" s="56"/>
      <c r="K102" s="56"/>
      <c r="L102" s="56"/>
      <c r="M102" s="56"/>
      <c r="N102" s="56"/>
      <c r="O102" s="56"/>
      <c r="P102" s="56"/>
      <c r="Q102" s="56"/>
    </row>
    <row r="103" spans="10:17" x14ac:dyDescent="0.2">
      <c r="J103" s="56"/>
      <c r="K103" s="56"/>
      <c r="L103" s="56"/>
      <c r="M103" s="56"/>
      <c r="N103" s="56"/>
      <c r="O103" s="56"/>
      <c r="P103" s="56"/>
      <c r="Q103" s="56"/>
    </row>
    <row r="104" spans="10:17" x14ac:dyDescent="0.2">
      <c r="J104" s="56"/>
      <c r="K104" s="56"/>
      <c r="L104" s="56"/>
      <c r="M104" s="56"/>
      <c r="N104" s="56"/>
      <c r="O104" s="56"/>
      <c r="P104" s="56"/>
      <c r="Q104" s="56"/>
    </row>
    <row r="105" spans="10:17" x14ac:dyDescent="0.2">
      <c r="J105" s="56"/>
      <c r="K105" s="56"/>
      <c r="L105" s="56"/>
      <c r="M105" s="56"/>
      <c r="N105" s="56"/>
      <c r="O105" s="56"/>
      <c r="P105" s="56"/>
      <c r="Q105" s="56"/>
    </row>
    <row r="106" spans="10:17" x14ac:dyDescent="0.2">
      <c r="J106" s="56"/>
      <c r="K106" s="56"/>
      <c r="L106" s="56"/>
      <c r="M106" s="56"/>
      <c r="N106" s="56"/>
      <c r="O106" s="56"/>
      <c r="P106" s="56"/>
      <c r="Q106" s="56"/>
    </row>
    <row r="107" spans="10:17" x14ac:dyDescent="0.2">
      <c r="J107" s="56"/>
      <c r="K107" s="56"/>
      <c r="L107" s="56"/>
      <c r="M107" s="56"/>
      <c r="N107" s="56"/>
      <c r="O107" s="56"/>
      <c r="P107" s="56"/>
      <c r="Q107" s="56"/>
    </row>
    <row r="108" spans="10:17" x14ac:dyDescent="0.2">
      <c r="J108" s="56"/>
      <c r="K108" s="56"/>
      <c r="L108" s="56"/>
      <c r="M108" s="56"/>
      <c r="N108" s="56"/>
      <c r="O108" s="56"/>
      <c r="P108" s="56"/>
      <c r="Q108" s="56"/>
    </row>
    <row r="109" spans="10:17" x14ac:dyDescent="0.2">
      <c r="J109" s="56"/>
      <c r="K109" s="56"/>
      <c r="L109" s="56"/>
      <c r="M109" s="56"/>
      <c r="N109" s="56"/>
      <c r="O109" s="56"/>
      <c r="P109" s="56"/>
      <c r="Q109" s="56"/>
    </row>
    <row r="110" spans="10:17" x14ac:dyDescent="0.2">
      <c r="J110" s="56"/>
      <c r="K110" s="56"/>
      <c r="L110" s="56"/>
      <c r="M110" s="56"/>
      <c r="N110" s="56"/>
      <c r="O110" s="56"/>
      <c r="P110" s="56"/>
      <c r="Q110" s="56"/>
    </row>
    <row r="111" spans="10:17" x14ac:dyDescent="0.2">
      <c r="J111" s="56"/>
      <c r="K111" s="56"/>
      <c r="L111" s="56"/>
      <c r="M111" s="56"/>
      <c r="N111" s="56"/>
      <c r="O111" s="56"/>
      <c r="P111" s="56"/>
      <c r="Q111" s="56"/>
    </row>
    <row r="112" spans="10:17" x14ac:dyDescent="0.2">
      <c r="J112" s="56"/>
      <c r="K112" s="56"/>
      <c r="L112" s="56"/>
      <c r="M112" s="56"/>
      <c r="N112" s="56"/>
      <c r="O112" s="56"/>
      <c r="P112" s="56"/>
      <c r="Q112" s="56"/>
    </row>
    <row r="113" spans="10:17" x14ac:dyDescent="0.2">
      <c r="J113" s="56"/>
      <c r="K113" s="56"/>
      <c r="L113" s="56"/>
      <c r="M113" s="56"/>
      <c r="N113" s="56"/>
      <c r="O113" s="56"/>
      <c r="P113" s="56"/>
      <c r="Q113" s="56"/>
    </row>
    <row r="114" spans="10:17" x14ac:dyDescent="0.2">
      <c r="J114" s="56"/>
      <c r="K114" s="56"/>
      <c r="L114" s="56"/>
      <c r="M114" s="56"/>
      <c r="N114" s="56"/>
      <c r="O114" s="56"/>
      <c r="P114" s="56"/>
      <c r="Q114" s="56"/>
    </row>
    <row r="115" spans="10:17" x14ac:dyDescent="0.2">
      <c r="J115" s="56"/>
      <c r="K115" s="56"/>
      <c r="L115" s="56"/>
      <c r="M115" s="56"/>
      <c r="N115" s="56"/>
      <c r="O115" s="56"/>
      <c r="P115" s="56"/>
      <c r="Q115" s="56"/>
    </row>
    <row r="116" spans="10:17" x14ac:dyDescent="0.2">
      <c r="J116" s="56"/>
      <c r="K116" s="56"/>
      <c r="L116" s="56"/>
      <c r="M116" s="56"/>
      <c r="N116" s="56"/>
      <c r="O116" s="56"/>
      <c r="P116" s="56"/>
      <c r="Q116" s="56"/>
    </row>
    <row r="117" spans="10:17" x14ac:dyDescent="0.2">
      <c r="J117" s="56"/>
      <c r="K117" s="56"/>
      <c r="L117" s="56"/>
      <c r="M117" s="56"/>
      <c r="N117" s="56"/>
      <c r="O117" s="56"/>
      <c r="P117" s="56"/>
      <c r="Q117" s="56"/>
    </row>
    <row r="118" spans="10:17" x14ac:dyDescent="0.2">
      <c r="J118" s="56"/>
      <c r="K118" s="56"/>
      <c r="L118" s="56"/>
      <c r="M118" s="56"/>
      <c r="N118" s="56"/>
      <c r="O118" s="56"/>
      <c r="P118" s="56"/>
      <c r="Q118" s="56"/>
    </row>
    <row r="119" spans="10:17" x14ac:dyDescent="0.2">
      <c r="J119" s="56"/>
      <c r="K119" s="56"/>
      <c r="L119" s="56"/>
      <c r="M119" s="56"/>
      <c r="N119" s="56"/>
      <c r="O119" s="56"/>
      <c r="P119" s="56"/>
      <c r="Q119" s="56"/>
    </row>
    <row r="120" spans="10:17" x14ac:dyDescent="0.2">
      <c r="J120" s="56"/>
      <c r="K120" s="56"/>
      <c r="L120" s="56"/>
      <c r="M120" s="56"/>
      <c r="N120" s="56"/>
      <c r="O120" s="56"/>
      <c r="P120" s="56"/>
      <c r="Q120" s="56"/>
    </row>
    <row r="121" spans="10:17" x14ac:dyDescent="0.2">
      <c r="J121" s="56"/>
      <c r="K121" s="56"/>
      <c r="L121" s="56"/>
      <c r="M121" s="56"/>
      <c r="N121" s="56"/>
      <c r="O121" s="56"/>
      <c r="P121" s="56"/>
      <c r="Q121" s="56"/>
    </row>
    <row r="122" spans="10:17" x14ac:dyDescent="0.2">
      <c r="J122" s="56"/>
      <c r="K122" s="56"/>
      <c r="L122" s="56"/>
      <c r="M122" s="56"/>
      <c r="N122" s="56"/>
      <c r="O122" s="56"/>
      <c r="P122" s="56"/>
      <c r="Q122" s="56"/>
    </row>
    <row r="123" spans="10:17" x14ac:dyDescent="0.2">
      <c r="J123" s="56"/>
      <c r="K123" s="56"/>
      <c r="L123" s="56"/>
      <c r="M123" s="56"/>
      <c r="N123" s="56"/>
      <c r="O123" s="56"/>
      <c r="P123" s="56"/>
      <c r="Q123" s="56"/>
    </row>
    <row r="124" spans="10:17" x14ac:dyDescent="0.2">
      <c r="J124" s="56"/>
      <c r="K124" s="56"/>
      <c r="L124" s="56"/>
      <c r="M124" s="56"/>
      <c r="N124" s="56"/>
      <c r="O124" s="56"/>
      <c r="P124" s="56"/>
      <c r="Q124" s="56"/>
    </row>
    <row r="125" spans="10:17" x14ac:dyDescent="0.2">
      <c r="J125" s="56"/>
      <c r="K125" s="56"/>
      <c r="L125" s="56"/>
      <c r="M125" s="56"/>
      <c r="N125" s="56"/>
      <c r="O125" s="56"/>
      <c r="P125" s="56"/>
      <c r="Q125" s="56"/>
    </row>
    <row r="126" spans="10:17" x14ac:dyDescent="0.2">
      <c r="J126" s="56"/>
      <c r="K126" s="56"/>
      <c r="L126" s="56"/>
      <c r="M126" s="56"/>
      <c r="N126" s="56"/>
      <c r="O126" s="56"/>
      <c r="P126" s="56"/>
      <c r="Q126" s="56"/>
    </row>
    <row r="127" spans="10:17" x14ac:dyDescent="0.2">
      <c r="J127" s="56"/>
      <c r="K127" s="56"/>
      <c r="L127" s="56"/>
      <c r="M127" s="56"/>
      <c r="N127" s="56"/>
      <c r="O127" s="56"/>
      <c r="P127" s="56"/>
      <c r="Q127" s="56"/>
    </row>
    <row r="128" spans="10:17" x14ac:dyDescent="0.2">
      <c r="J128" s="56"/>
      <c r="K128" s="56"/>
      <c r="L128" s="56"/>
      <c r="M128" s="56"/>
      <c r="N128" s="56"/>
      <c r="O128" s="56"/>
      <c r="P128" s="56"/>
      <c r="Q128" s="56"/>
    </row>
    <row r="129" spans="10:17" x14ac:dyDescent="0.2">
      <c r="J129" s="56"/>
      <c r="K129" s="56"/>
      <c r="L129" s="56"/>
      <c r="M129" s="56"/>
      <c r="N129" s="56"/>
      <c r="O129" s="56"/>
      <c r="P129" s="56"/>
      <c r="Q129" s="56"/>
    </row>
    <row r="130" spans="10:17" x14ac:dyDescent="0.2">
      <c r="J130" s="56"/>
      <c r="K130" s="56"/>
      <c r="L130" s="56"/>
      <c r="M130" s="56"/>
      <c r="N130" s="56"/>
      <c r="O130" s="56"/>
      <c r="P130" s="56"/>
      <c r="Q130" s="56"/>
    </row>
    <row r="131" spans="10:17" x14ac:dyDescent="0.2">
      <c r="J131" s="56"/>
      <c r="K131" s="56"/>
      <c r="L131" s="56"/>
      <c r="M131" s="56"/>
      <c r="N131" s="56"/>
      <c r="O131" s="56"/>
      <c r="P131" s="56"/>
      <c r="Q131" s="56"/>
    </row>
    <row r="132" spans="10:17" x14ac:dyDescent="0.2">
      <c r="J132" s="56"/>
      <c r="K132" s="56"/>
      <c r="L132" s="56"/>
      <c r="M132" s="56"/>
      <c r="N132" s="56"/>
      <c r="O132" s="56"/>
      <c r="P132" s="56"/>
      <c r="Q132" s="56"/>
    </row>
    <row r="133" spans="10:17" x14ac:dyDescent="0.2">
      <c r="J133" s="56"/>
      <c r="K133" s="56"/>
      <c r="L133" s="56"/>
      <c r="M133" s="56"/>
      <c r="N133" s="56"/>
      <c r="O133" s="56"/>
      <c r="P133" s="56"/>
      <c r="Q133" s="56"/>
    </row>
    <row r="134" spans="10:17" x14ac:dyDescent="0.2">
      <c r="J134" s="56"/>
      <c r="K134" s="56"/>
      <c r="L134" s="56"/>
      <c r="M134" s="56"/>
      <c r="N134" s="56"/>
      <c r="O134" s="56"/>
      <c r="P134" s="56"/>
      <c r="Q134" s="56"/>
    </row>
    <row r="135" spans="10:17" x14ac:dyDescent="0.2">
      <c r="J135" s="56"/>
      <c r="K135" s="56"/>
      <c r="L135" s="56"/>
      <c r="M135" s="56"/>
      <c r="N135" s="56"/>
      <c r="O135" s="56"/>
      <c r="P135" s="56"/>
      <c r="Q135" s="56"/>
    </row>
    <row r="136" spans="10:17" x14ac:dyDescent="0.2">
      <c r="J136" s="56"/>
      <c r="K136" s="56"/>
      <c r="L136" s="56"/>
      <c r="M136" s="56"/>
      <c r="N136" s="56"/>
      <c r="O136" s="56"/>
      <c r="P136" s="56"/>
      <c r="Q136" s="56"/>
    </row>
    <row r="137" spans="10:17" x14ac:dyDescent="0.2">
      <c r="J137" s="56"/>
      <c r="K137" s="56"/>
      <c r="L137" s="56"/>
      <c r="M137" s="56"/>
      <c r="N137" s="56"/>
      <c r="O137" s="56"/>
      <c r="P137" s="56"/>
      <c r="Q137" s="56"/>
    </row>
    <row r="138" spans="10:17" x14ac:dyDescent="0.2">
      <c r="J138" s="56"/>
      <c r="K138" s="56"/>
      <c r="L138" s="56"/>
      <c r="M138" s="56"/>
      <c r="N138" s="56"/>
      <c r="O138" s="56"/>
      <c r="P138" s="56"/>
      <c r="Q138" s="56"/>
    </row>
    <row r="139" spans="10:17" x14ac:dyDescent="0.2">
      <c r="J139" s="56"/>
      <c r="K139" s="56"/>
      <c r="L139" s="56"/>
      <c r="M139" s="56"/>
      <c r="N139" s="56"/>
      <c r="O139" s="56"/>
      <c r="P139" s="56"/>
      <c r="Q139" s="56"/>
    </row>
    <row r="140" spans="10:17" x14ac:dyDescent="0.2">
      <c r="J140" s="56"/>
      <c r="K140" s="56"/>
      <c r="L140" s="56"/>
      <c r="M140" s="56"/>
      <c r="N140" s="56"/>
      <c r="O140" s="56"/>
      <c r="P140" s="56"/>
      <c r="Q140" s="56"/>
    </row>
    <row r="141" spans="10:17" x14ac:dyDescent="0.2">
      <c r="J141" s="56"/>
      <c r="K141" s="56"/>
      <c r="L141" s="56"/>
      <c r="M141" s="56"/>
      <c r="N141" s="56"/>
      <c r="O141" s="56"/>
      <c r="P141" s="56"/>
      <c r="Q141" s="56"/>
    </row>
    <row r="142" spans="10:17" x14ac:dyDescent="0.2">
      <c r="J142" s="56"/>
      <c r="K142" s="56"/>
      <c r="L142" s="56"/>
      <c r="M142" s="56"/>
      <c r="N142" s="56"/>
      <c r="O142" s="56"/>
      <c r="P142" s="56"/>
      <c r="Q142" s="56"/>
    </row>
    <row r="143" spans="10:17" x14ac:dyDescent="0.2">
      <c r="J143" s="56"/>
      <c r="K143" s="56"/>
      <c r="L143" s="56"/>
      <c r="M143" s="56"/>
      <c r="N143" s="56"/>
      <c r="O143" s="56"/>
      <c r="P143" s="56"/>
      <c r="Q143" s="56"/>
    </row>
    <row r="144" spans="10:17" x14ac:dyDescent="0.2">
      <c r="J144" s="56"/>
      <c r="K144" s="56"/>
      <c r="L144" s="56"/>
      <c r="M144" s="56"/>
      <c r="N144" s="56"/>
      <c r="O144" s="56"/>
      <c r="P144" s="56"/>
      <c r="Q144" s="56"/>
    </row>
    <row r="145" spans="10:17" x14ac:dyDescent="0.2">
      <c r="J145" s="56"/>
      <c r="K145" s="56"/>
      <c r="L145" s="56"/>
      <c r="M145" s="56"/>
      <c r="N145" s="56"/>
      <c r="O145" s="56"/>
      <c r="P145" s="56"/>
      <c r="Q145" s="56"/>
    </row>
    <row r="146" spans="10:17" x14ac:dyDescent="0.2">
      <c r="J146" s="56"/>
      <c r="K146" s="56"/>
      <c r="L146" s="56"/>
      <c r="M146" s="56"/>
      <c r="N146" s="56"/>
      <c r="O146" s="56"/>
      <c r="P146" s="56"/>
      <c r="Q146" s="56"/>
    </row>
    <row r="147" spans="10:17" x14ac:dyDescent="0.2">
      <c r="J147" s="56"/>
      <c r="K147" s="56"/>
      <c r="L147" s="56"/>
      <c r="M147" s="56"/>
      <c r="N147" s="56"/>
      <c r="O147" s="56"/>
      <c r="P147" s="56"/>
      <c r="Q147" s="56"/>
    </row>
    <row r="148" spans="10:17" x14ac:dyDescent="0.2">
      <c r="J148" s="56"/>
      <c r="K148" s="56"/>
      <c r="L148" s="56"/>
      <c r="M148" s="56"/>
      <c r="N148" s="56"/>
      <c r="O148" s="56"/>
      <c r="P148" s="56"/>
      <c r="Q148" s="56"/>
    </row>
    <row r="149" spans="10:17" x14ac:dyDescent="0.2">
      <c r="J149" s="56"/>
      <c r="K149" s="56"/>
      <c r="L149" s="56"/>
      <c r="M149" s="56"/>
      <c r="N149" s="56"/>
      <c r="O149" s="56"/>
      <c r="P149" s="56"/>
      <c r="Q149" s="56"/>
    </row>
    <row r="150" spans="10:17" x14ac:dyDescent="0.2">
      <c r="J150" s="56"/>
      <c r="K150" s="56"/>
      <c r="L150" s="56"/>
      <c r="M150" s="56"/>
      <c r="N150" s="56"/>
      <c r="O150" s="56"/>
      <c r="P150" s="56"/>
      <c r="Q150" s="56"/>
    </row>
    <row r="151" spans="10:17" x14ac:dyDescent="0.2">
      <c r="J151" s="56"/>
      <c r="K151" s="56"/>
      <c r="L151" s="56"/>
      <c r="M151" s="56"/>
      <c r="N151" s="56"/>
      <c r="O151" s="56"/>
      <c r="P151" s="56"/>
      <c r="Q151" s="56"/>
    </row>
    <row r="152" spans="10:17" x14ac:dyDescent="0.2">
      <c r="J152" s="56"/>
      <c r="K152" s="56"/>
      <c r="L152" s="56"/>
      <c r="M152" s="56"/>
      <c r="N152" s="56"/>
      <c r="O152" s="56"/>
      <c r="P152" s="56"/>
      <c r="Q152" s="56"/>
    </row>
    <row r="153" spans="10:17" x14ac:dyDescent="0.2">
      <c r="J153" s="56"/>
      <c r="K153" s="56"/>
      <c r="L153" s="56"/>
      <c r="M153" s="56"/>
      <c r="N153" s="56"/>
      <c r="O153" s="56"/>
      <c r="P153" s="56"/>
      <c r="Q153" s="56"/>
    </row>
    <row r="154" spans="10:17" x14ac:dyDescent="0.2">
      <c r="J154" s="56"/>
      <c r="K154" s="56"/>
      <c r="L154" s="56"/>
      <c r="M154" s="56"/>
      <c r="N154" s="56"/>
      <c r="O154" s="56"/>
      <c r="P154" s="56"/>
      <c r="Q154" s="56"/>
    </row>
    <row r="155" spans="10:17" x14ac:dyDescent="0.2">
      <c r="J155" s="56"/>
      <c r="K155" s="56"/>
      <c r="L155" s="56"/>
      <c r="M155" s="56"/>
      <c r="N155" s="56"/>
      <c r="O155" s="56"/>
      <c r="P155" s="56"/>
      <c r="Q155" s="56"/>
    </row>
    <row r="156" spans="10:17" x14ac:dyDescent="0.2">
      <c r="J156" s="56"/>
      <c r="K156" s="56"/>
      <c r="L156" s="56"/>
      <c r="M156" s="56"/>
      <c r="N156" s="56"/>
      <c r="O156" s="56"/>
      <c r="P156" s="56"/>
      <c r="Q156" s="56"/>
    </row>
    <row r="157" spans="10:17" x14ac:dyDescent="0.2">
      <c r="J157" s="56"/>
      <c r="K157" s="56"/>
      <c r="L157" s="56"/>
      <c r="M157" s="56"/>
      <c r="N157" s="56"/>
      <c r="O157" s="56"/>
      <c r="P157" s="56"/>
      <c r="Q157" s="56"/>
    </row>
    <row r="158" spans="10:17" x14ac:dyDescent="0.2">
      <c r="J158" s="56"/>
      <c r="K158" s="56"/>
      <c r="L158" s="56"/>
      <c r="M158" s="56"/>
      <c r="N158" s="56"/>
      <c r="O158" s="56"/>
      <c r="P158" s="56"/>
      <c r="Q158" s="56"/>
    </row>
    <row r="159" spans="10:17" x14ac:dyDescent="0.2">
      <c r="J159" s="56"/>
      <c r="K159" s="56"/>
      <c r="L159" s="56"/>
      <c r="M159" s="56"/>
      <c r="N159" s="56"/>
      <c r="O159" s="56"/>
      <c r="P159" s="56"/>
      <c r="Q159" s="56"/>
    </row>
    <row r="160" spans="10:17" x14ac:dyDescent="0.2">
      <c r="J160" s="56"/>
      <c r="K160" s="56"/>
      <c r="L160" s="56"/>
      <c r="M160" s="56"/>
      <c r="N160" s="56"/>
      <c r="O160" s="56"/>
      <c r="P160" s="56"/>
      <c r="Q160" s="56"/>
    </row>
    <row r="161" spans="10:17" x14ac:dyDescent="0.2">
      <c r="J161" s="56"/>
      <c r="K161" s="56"/>
      <c r="L161" s="56"/>
      <c r="M161" s="56"/>
      <c r="N161" s="56"/>
      <c r="O161" s="56"/>
      <c r="P161" s="56"/>
      <c r="Q161" s="56"/>
    </row>
    <row r="162" spans="10:17" x14ac:dyDescent="0.2">
      <c r="J162" s="56"/>
      <c r="K162" s="56"/>
      <c r="L162" s="56"/>
      <c r="M162" s="56"/>
      <c r="N162" s="56"/>
      <c r="O162" s="56"/>
      <c r="P162" s="56"/>
      <c r="Q162" s="56"/>
    </row>
    <row r="163" spans="10:17" x14ac:dyDescent="0.2">
      <c r="J163" s="56"/>
      <c r="K163" s="56"/>
      <c r="L163" s="56"/>
      <c r="M163" s="56"/>
      <c r="N163" s="56"/>
      <c r="O163" s="56"/>
      <c r="P163" s="56"/>
      <c r="Q163" s="56"/>
    </row>
    <row r="164" spans="10:17" x14ac:dyDescent="0.2">
      <c r="J164" s="56"/>
      <c r="K164" s="56"/>
      <c r="L164" s="56"/>
      <c r="M164" s="56"/>
      <c r="N164" s="56"/>
      <c r="O164" s="56"/>
      <c r="P164" s="56"/>
      <c r="Q164" s="56"/>
    </row>
    <row r="165" spans="10:17" x14ac:dyDescent="0.2">
      <c r="J165" s="56"/>
      <c r="K165" s="56"/>
      <c r="L165" s="56"/>
      <c r="M165" s="56"/>
      <c r="N165" s="56"/>
      <c r="O165" s="56"/>
      <c r="P165" s="56"/>
      <c r="Q165" s="56"/>
    </row>
    <row r="166" spans="10:17" x14ac:dyDescent="0.2">
      <c r="J166" s="56"/>
      <c r="K166" s="56"/>
      <c r="L166" s="56"/>
      <c r="M166" s="56"/>
      <c r="N166" s="56"/>
      <c r="O166" s="56"/>
      <c r="P166" s="56"/>
      <c r="Q166" s="56"/>
    </row>
    <row r="167" spans="10:17" x14ac:dyDescent="0.2">
      <c r="J167" s="56"/>
      <c r="K167" s="56"/>
      <c r="L167" s="56"/>
      <c r="M167" s="56"/>
      <c r="N167" s="56"/>
      <c r="O167" s="56"/>
      <c r="P167" s="56"/>
      <c r="Q167" s="56"/>
    </row>
    <row r="168" spans="10:17" x14ac:dyDescent="0.2">
      <c r="J168" s="56"/>
      <c r="K168" s="56"/>
      <c r="L168" s="56"/>
      <c r="M168" s="56"/>
      <c r="N168" s="56"/>
      <c r="O168" s="56"/>
      <c r="P168" s="56"/>
      <c r="Q168" s="56"/>
    </row>
    <row r="169" spans="10:17" x14ac:dyDescent="0.2">
      <c r="J169" s="56"/>
      <c r="K169" s="56"/>
      <c r="L169" s="56"/>
      <c r="M169" s="56"/>
      <c r="N169" s="56"/>
      <c r="O169" s="56"/>
      <c r="P169" s="56"/>
      <c r="Q169" s="56"/>
    </row>
    <row r="170" spans="10:17" x14ac:dyDescent="0.2">
      <c r="J170" s="56"/>
      <c r="K170" s="56"/>
      <c r="L170" s="56"/>
      <c r="M170" s="56"/>
      <c r="N170" s="56"/>
      <c r="O170" s="56"/>
      <c r="P170" s="56"/>
      <c r="Q170" s="56"/>
    </row>
    <row r="171" spans="10:17" x14ac:dyDescent="0.2">
      <c r="J171" s="56"/>
      <c r="K171" s="56"/>
      <c r="L171" s="56"/>
      <c r="M171" s="56"/>
      <c r="N171" s="56"/>
      <c r="O171" s="56"/>
      <c r="P171" s="56"/>
      <c r="Q171" s="56"/>
    </row>
    <row r="172" spans="10:17" x14ac:dyDescent="0.2">
      <c r="J172" s="56"/>
      <c r="K172" s="56"/>
      <c r="L172" s="56"/>
      <c r="M172" s="56"/>
      <c r="N172" s="56"/>
      <c r="O172" s="56"/>
      <c r="P172" s="56"/>
      <c r="Q172" s="56"/>
    </row>
    <row r="173" spans="10:17" x14ac:dyDescent="0.2">
      <c r="J173" s="56"/>
      <c r="K173" s="56"/>
      <c r="L173" s="56"/>
      <c r="M173" s="56"/>
      <c r="N173" s="56"/>
      <c r="O173" s="56"/>
      <c r="P173" s="56"/>
      <c r="Q173" s="56"/>
    </row>
    <row r="174" spans="10:17" x14ac:dyDescent="0.2">
      <c r="J174" s="56"/>
      <c r="K174" s="56"/>
      <c r="L174" s="56"/>
      <c r="M174" s="56"/>
      <c r="N174" s="56"/>
      <c r="O174" s="56"/>
      <c r="P174" s="56"/>
      <c r="Q174" s="56"/>
    </row>
    <row r="175" spans="10:17" x14ac:dyDescent="0.2">
      <c r="J175" s="56"/>
      <c r="K175" s="56"/>
      <c r="L175" s="56"/>
      <c r="M175" s="56"/>
      <c r="N175" s="56"/>
      <c r="O175" s="56"/>
      <c r="P175" s="56"/>
      <c r="Q175" s="56"/>
    </row>
    <row r="176" spans="10:17" x14ac:dyDescent="0.2">
      <c r="J176" s="56"/>
      <c r="K176" s="56"/>
      <c r="L176" s="56"/>
      <c r="M176" s="56"/>
      <c r="N176" s="56"/>
      <c r="O176" s="56"/>
      <c r="P176" s="56"/>
      <c r="Q176" s="56"/>
    </row>
    <row r="177" spans="10:17" x14ac:dyDescent="0.2">
      <c r="J177" s="56"/>
      <c r="K177" s="56"/>
      <c r="L177" s="56"/>
      <c r="M177" s="56"/>
      <c r="N177" s="56"/>
      <c r="O177" s="56"/>
      <c r="P177" s="56"/>
      <c r="Q177" s="56"/>
    </row>
    <row r="178" spans="10:17" x14ac:dyDescent="0.2">
      <c r="J178" s="56"/>
      <c r="K178" s="56"/>
      <c r="L178" s="56"/>
      <c r="M178" s="56"/>
      <c r="N178" s="56"/>
      <c r="O178" s="56"/>
      <c r="P178" s="56"/>
      <c r="Q178" s="56"/>
    </row>
    <row r="179" spans="10:17" x14ac:dyDescent="0.2">
      <c r="J179" s="56"/>
      <c r="K179" s="56"/>
      <c r="L179" s="56"/>
      <c r="M179" s="56"/>
      <c r="N179" s="56"/>
      <c r="O179" s="56"/>
      <c r="P179" s="56"/>
      <c r="Q179" s="56"/>
    </row>
    <row r="180" spans="10:17" x14ac:dyDescent="0.2">
      <c r="J180" s="56"/>
      <c r="K180" s="56"/>
      <c r="L180" s="56"/>
      <c r="M180" s="56"/>
      <c r="N180" s="56"/>
      <c r="O180" s="56"/>
      <c r="P180" s="56"/>
      <c r="Q180" s="56"/>
    </row>
    <row r="181" spans="10:17" x14ac:dyDescent="0.2">
      <c r="J181" s="56"/>
      <c r="K181" s="56"/>
      <c r="L181" s="56"/>
      <c r="M181" s="56"/>
      <c r="N181" s="56"/>
      <c r="O181" s="56"/>
      <c r="P181" s="56"/>
      <c r="Q181" s="56"/>
    </row>
    <row r="182" spans="10:17" x14ac:dyDescent="0.2">
      <c r="J182" s="56"/>
      <c r="K182" s="56"/>
      <c r="L182" s="56"/>
      <c r="M182" s="56"/>
      <c r="N182" s="56"/>
      <c r="O182" s="56"/>
      <c r="P182" s="56"/>
      <c r="Q182" s="56"/>
    </row>
    <row r="183" spans="10:17" x14ac:dyDescent="0.2">
      <c r="J183" s="56"/>
      <c r="K183" s="56"/>
      <c r="L183" s="56"/>
      <c r="M183" s="56"/>
      <c r="N183" s="56"/>
      <c r="O183" s="56"/>
      <c r="P183" s="56"/>
      <c r="Q183" s="56"/>
    </row>
    <row r="184" spans="10:17" x14ac:dyDescent="0.2">
      <c r="J184" s="56"/>
      <c r="K184" s="56"/>
      <c r="L184" s="56"/>
      <c r="M184" s="56"/>
      <c r="N184" s="56"/>
      <c r="O184" s="56"/>
      <c r="P184" s="56"/>
      <c r="Q184" s="56"/>
    </row>
    <row r="185" spans="10:17" x14ac:dyDescent="0.2">
      <c r="J185" s="56"/>
      <c r="K185" s="56"/>
      <c r="L185" s="56"/>
      <c r="M185" s="56"/>
      <c r="N185" s="56"/>
      <c r="O185" s="56"/>
      <c r="P185" s="56"/>
      <c r="Q185" s="56"/>
    </row>
    <row r="186" spans="10:17" x14ac:dyDescent="0.2">
      <c r="J186" s="56"/>
      <c r="K186" s="56"/>
      <c r="L186" s="56"/>
      <c r="M186" s="56"/>
      <c r="N186" s="56"/>
      <c r="O186" s="56"/>
      <c r="P186" s="56"/>
      <c r="Q186" s="56"/>
    </row>
    <row r="187" spans="10:17" x14ac:dyDescent="0.2">
      <c r="J187" s="56"/>
      <c r="K187" s="56"/>
      <c r="L187" s="56"/>
      <c r="M187" s="56"/>
      <c r="N187" s="56"/>
      <c r="O187" s="56"/>
      <c r="P187" s="56"/>
      <c r="Q187" s="56"/>
    </row>
    <row r="188" spans="10:17" x14ac:dyDescent="0.2">
      <c r="J188" s="56"/>
      <c r="K188" s="56"/>
      <c r="L188" s="56"/>
      <c r="M188" s="56"/>
      <c r="N188" s="56"/>
      <c r="O188" s="56"/>
      <c r="P188" s="56"/>
      <c r="Q188" s="56"/>
    </row>
    <row r="189" spans="10:17" x14ac:dyDescent="0.2">
      <c r="J189" s="56"/>
      <c r="K189" s="56"/>
      <c r="L189" s="56"/>
      <c r="M189" s="56"/>
      <c r="N189" s="56"/>
      <c r="O189" s="56"/>
      <c r="P189" s="56"/>
      <c r="Q189" s="56"/>
    </row>
    <row r="190" spans="10:17" x14ac:dyDescent="0.2">
      <c r="J190" s="56"/>
      <c r="K190" s="56"/>
      <c r="L190" s="56"/>
      <c r="M190" s="56"/>
      <c r="N190" s="56"/>
      <c r="O190" s="56"/>
      <c r="P190" s="56"/>
      <c r="Q190" s="56"/>
    </row>
    <row r="191" spans="10:17" x14ac:dyDescent="0.2">
      <c r="J191" s="56"/>
      <c r="K191" s="56"/>
      <c r="L191" s="56"/>
      <c r="M191" s="56"/>
      <c r="N191" s="56"/>
      <c r="O191" s="56"/>
      <c r="P191" s="56"/>
      <c r="Q191" s="56"/>
    </row>
    <row r="192" spans="10:17" x14ac:dyDescent="0.2">
      <c r="J192" s="56"/>
      <c r="K192" s="56"/>
      <c r="L192" s="56"/>
      <c r="M192" s="56"/>
      <c r="N192" s="56"/>
      <c r="O192" s="56"/>
      <c r="P192" s="56"/>
      <c r="Q192" s="56"/>
    </row>
    <row r="193" spans="10:17" x14ac:dyDescent="0.2">
      <c r="J193" s="56"/>
      <c r="K193" s="56"/>
      <c r="L193" s="56"/>
      <c r="M193" s="56"/>
      <c r="N193" s="56"/>
      <c r="O193" s="56"/>
      <c r="P193" s="56"/>
      <c r="Q193" s="56"/>
    </row>
    <row r="194" spans="10:17" x14ac:dyDescent="0.2">
      <c r="J194" s="56"/>
      <c r="K194" s="56"/>
      <c r="L194" s="56"/>
      <c r="M194" s="56"/>
      <c r="N194" s="56"/>
      <c r="O194" s="56"/>
      <c r="P194" s="56"/>
      <c r="Q194" s="56"/>
    </row>
    <row r="195" spans="10:17" x14ac:dyDescent="0.2">
      <c r="J195" s="56"/>
      <c r="K195" s="56"/>
      <c r="L195" s="56"/>
      <c r="M195" s="56"/>
      <c r="N195" s="56"/>
      <c r="O195" s="56"/>
      <c r="P195" s="56"/>
      <c r="Q195" s="56"/>
    </row>
    <row r="196" spans="10:17" x14ac:dyDescent="0.2">
      <c r="J196" s="56"/>
      <c r="K196" s="56"/>
      <c r="L196" s="56"/>
      <c r="M196" s="56"/>
      <c r="N196" s="56"/>
      <c r="O196" s="56"/>
      <c r="P196" s="56"/>
      <c r="Q196" s="56"/>
    </row>
    <row r="197" spans="10:17" x14ac:dyDescent="0.2">
      <c r="J197" s="56"/>
      <c r="K197" s="56"/>
      <c r="L197" s="56"/>
      <c r="M197" s="56"/>
      <c r="N197" s="56"/>
      <c r="O197" s="56"/>
      <c r="P197" s="56"/>
      <c r="Q197" s="56"/>
    </row>
    <row r="198" spans="10:17" x14ac:dyDescent="0.2">
      <c r="J198" s="56"/>
      <c r="K198" s="56"/>
      <c r="L198" s="56"/>
      <c r="M198" s="56"/>
      <c r="N198" s="56"/>
      <c r="O198" s="56"/>
      <c r="P198" s="56"/>
      <c r="Q198" s="56"/>
    </row>
    <row r="199" spans="10:17" x14ac:dyDescent="0.2">
      <c r="J199" s="56"/>
      <c r="K199" s="56"/>
      <c r="L199" s="56"/>
      <c r="M199" s="56"/>
      <c r="N199" s="56"/>
      <c r="O199" s="56"/>
      <c r="P199" s="56"/>
      <c r="Q199" s="56"/>
    </row>
    <row r="200" spans="10:17" x14ac:dyDescent="0.2">
      <c r="J200" s="56"/>
      <c r="K200" s="56"/>
      <c r="L200" s="56"/>
      <c r="M200" s="56"/>
      <c r="N200" s="56"/>
      <c r="O200" s="56"/>
      <c r="P200" s="56"/>
      <c r="Q200" s="56"/>
    </row>
    <row r="201" spans="10:17" x14ac:dyDescent="0.2">
      <c r="J201" s="56"/>
      <c r="K201" s="56"/>
      <c r="L201" s="56"/>
      <c r="M201" s="56"/>
      <c r="N201" s="56"/>
      <c r="O201" s="56"/>
      <c r="P201" s="56"/>
      <c r="Q201" s="56"/>
    </row>
    <row r="202" spans="10:17" x14ac:dyDescent="0.2">
      <c r="J202" s="56"/>
      <c r="K202" s="56"/>
      <c r="L202" s="56"/>
      <c r="M202" s="56"/>
      <c r="N202" s="56"/>
      <c r="O202" s="56"/>
      <c r="P202" s="56"/>
      <c r="Q202" s="56"/>
    </row>
    <row r="203" spans="10:17" x14ac:dyDescent="0.2">
      <c r="J203" s="56"/>
      <c r="K203" s="56"/>
      <c r="L203" s="56"/>
      <c r="M203" s="56"/>
      <c r="N203" s="56"/>
      <c r="O203" s="56"/>
      <c r="P203" s="56"/>
      <c r="Q203" s="56"/>
    </row>
    <row r="204" spans="10:17" x14ac:dyDescent="0.2">
      <c r="J204" s="56"/>
      <c r="K204" s="56"/>
      <c r="L204" s="56"/>
      <c r="M204" s="56"/>
      <c r="N204" s="56"/>
      <c r="O204" s="56"/>
      <c r="P204" s="56"/>
      <c r="Q204" s="56"/>
    </row>
  </sheetData>
  <dataConsolidate/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Output</vt:lpstr>
      <vt:lpstr>Assumptions</vt:lpstr>
      <vt:lpstr>GSL payment</vt:lpstr>
      <vt:lpstr>MEDs</vt:lpstr>
      <vt:lpstr>Yarra trams pole relocation</vt:lpstr>
      <vt:lpstr>BaseYear</vt:lpstr>
      <vt:lpstr>Year_of_Currency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2020-12-22T04:18:18Z</dcterms:created>
  <dcterms:modified xsi:type="dcterms:W3CDTF">2020-12-22T04:18:23Z</dcterms:modified>
</cp:coreProperties>
</file>