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filterPrivacy="1" codeName="ThisWorkbook" defaultThemeVersion="124226"/>
  <xr:revisionPtr revIDLastSave="0" documentId="13_ncr:1_{BE4D540C-A860-467B-8E2F-3AC4AC14BD1F}" xr6:coauthVersionLast="41" xr6:coauthVersionMax="41" xr10:uidLastSave="{00000000-0000-0000-0000-000000000000}"/>
  <bookViews>
    <workbookView xWindow="14940" yWindow="-15" windowWidth="13875" windowHeight="16230" tabRatio="748" activeTab="2" xr2:uid="{00000000-000D-0000-FFFF-FFFF00000000}"/>
  </bookViews>
  <sheets>
    <sheet name="Assumptions" sheetId="15" r:id="rId1"/>
    <sheet name="Output" sheetId="16" r:id="rId2"/>
    <sheet name="AccelDepn" sheetId="10" r:id="rId3"/>
  </sheets>
  <definedNames>
    <definedName name="Dist_assets_std_life">Assumptions!$C$5</definedName>
  </definedNames>
  <calcPr calcId="191029" calcOnSave="0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21" i="10" l="1"/>
  <c r="B22" i="10"/>
  <c r="D10" i="10"/>
  <c r="G10" i="10"/>
  <c r="H21" i="10"/>
  <c r="C11" i="10"/>
  <c r="D11" i="10"/>
  <c r="G11" i="10"/>
  <c r="H22" i="10"/>
  <c r="H25" i="10"/>
  <c r="H13" i="16"/>
  <c r="I21" i="10"/>
  <c r="I22" i="10"/>
  <c r="I25" i="10"/>
  <c r="I13" i="16"/>
  <c r="J21" i="10"/>
  <c r="J22" i="10"/>
  <c r="J25" i="10"/>
  <c r="J13" i="16"/>
  <c r="K21" i="10"/>
  <c r="K22" i="10"/>
  <c r="K25" i="10"/>
  <c r="K13" i="16"/>
  <c r="L21" i="10"/>
  <c r="L22" i="10"/>
  <c r="L25" i="10"/>
  <c r="L13" i="16"/>
  <c r="M21" i="10"/>
  <c r="M22" i="10"/>
  <c r="M25" i="10"/>
  <c r="M13" i="16"/>
  <c r="N21" i="10"/>
  <c r="N22" i="10"/>
  <c r="N25" i="10"/>
  <c r="N13" i="16"/>
  <c r="O21" i="10"/>
  <c r="O22" i="10"/>
  <c r="O25" i="10"/>
  <c r="O13" i="16"/>
  <c r="P21" i="10"/>
  <c r="P22" i="10"/>
  <c r="P25" i="10"/>
  <c r="P13" i="16"/>
  <c r="Q21" i="10"/>
  <c r="Q22" i="10"/>
  <c r="Q25" i="10"/>
  <c r="Q13" i="16"/>
  <c r="R21" i="10"/>
  <c r="R22" i="10"/>
  <c r="R25" i="10"/>
  <c r="R13" i="16"/>
  <c r="S21" i="10"/>
  <c r="S22" i="10"/>
  <c r="S25" i="10"/>
  <c r="S13" i="16"/>
  <c r="T21" i="10"/>
  <c r="T22" i="10"/>
  <c r="T25" i="10"/>
  <c r="T13" i="16"/>
  <c r="U21" i="10"/>
  <c r="U22" i="10"/>
  <c r="U25" i="10"/>
  <c r="U13" i="16"/>
  <c r="V21" i="10"/>
  <c r="V22" i="10"/>
  <c r="V25" i="10"/>
  <c r="V13" i="16"/>
  <c r="W21" i="10"/>
  <c r="W22" i="10"/>
  <c r="W25" i="10"/>
  <c r="W13" i="16"/>
  <c r="X21" i="10"/>
  <c r="X22" i="10"/>
  <c r="X25" i="10"/>
  <c r="X13" i="16"/>
  <c r="Y21" i="10"/>
  <c r="Y22" i="10"/>
  <c r="Y25" i="10"/>
  <c r="Y13" i="16"/>
  <c r="Z21" i="10"/>
  <c r="Z22" i="10"/>
  <c r="Z25" i="10"/>
  <c r="Z13" i="16"/>
  <c r="AA21" i="10"/>
  <c r="AA22" i="10"/>
  <c r="AA25" i="10"/>
  <c r="AA13" i="16"/>
  <c r="AB21" i="10"/>
  <c r="AB22" i="10"/>
  <c r="AB25" i="10"/>
  <c r="AB13" i="16"/>
  <c r="AC21" i="10"/>
  <c r="AC22" i="10"/>
  <c r="AC25" i="10"/>
  <c r="AC13" i="16"/>
  <c r="AD21" i="10"/>
  <c r="AD22" i="10"/>
  <c r="AD25" i="10"/>
  <c r="AD13" i="16"/>
  <c r="AE21" i="10"/>
  <c r="AE22" i="10"/>
  <c r="AE25" i="10"/>
  <c r="AE13" i="16"/>
  <c r="AF21" i="10"/>
  <c r="AF22" i="10"/>
  <c r="AF25" i="10"/>
  <c r="AF13" i="16"/>
  <c r="AG21" i="10"/>
  <c r="AG22" i="10"/>
  <c r="AG25" i="10"/>
  <c r="AG13" i="16"/>
  <c r="AH21" i="10"/>
  <c r="AH22" i="10"/>
  <c r="AH25" i="10"/>
  <c r="AH13" i="16"/>
  <c r="AI21" i="10"/>
  <c r="AI22" i="10"/>
  <c r="AI25" i="10"/>
  <c r="AI13" i="16"/>
  <c r="AJ21" i="10"/>
  <c r="AJ22" i="10"/>
  <c r="AJ25" i="10"/>
  <c r="AJ13" i="16"/>
  <c r="AK21" i="10"/>
  <c r="AK22" i="10"/>
  <c r="AK25" i="10"/>
  <c r="AK13" i="16"/>
  <c r="AL21" i="10"/>
  <c r="AL22" i="10"/>
  <c r="AL25" i="10"/>
  <c r="AL13" i="16"/>
  <c r="AM21" i="10"/>
  <c r="AM22" i="10"/>
  <c r="AM25" i="10"/>
  <c r="AM13" i="16"/>
  <c r="AN21" i="10"/>
  <c r="AN22" i="10"/>
  <c r="AN25" i="10"/>
  <c r="AN13" i="16"/>
  <c r="AO21" i="10"/>
  <c r="AO22" i="10"/>
  <c r="AO25" i="10"/>
  <c r="AO13" i="16"/>
  <c r="AP21" i="10"/>
  <c r="AP22" i="10"/>
  <c r="AP25" i="10"/>
  <c r="AP13" i="16"/>
  <c r="AQ21" i="10"/>
  <c r="AQ22" i="10"/>
  <c r="AQ25" i="10"/>
  <c r="AQ13" i="16"/>
  <c r="AR21" i="10"/>
  <c r="AR22" i="10"/>
  <c r="AR25" i="10"/>
  <c r="AR13" i="16"/>
  <c r="AS21" i="10"/>
  <c r="AS22" i="10"/>
  <c r="AS25" i="10"/>
  <c r="AS13" i="16"/>
  <c r="AT21" i="10"/>
  <c r="AT22" i="10"/>
  <c r="AT25" i="10"/>
  <c r="AT13" i="16"/>
  <c r="AU21" i="10"/>
  <c r="AU22" i="10"/>
  <c r="AU25" i="10"/>
  <c r="AU13" i="16"/>
  <c r="AV21" i="10"/>
  <c r="AV22" i="10"/>
  <c r="AV25" i="10"/>
  <c r="AV13" i="16"/>
  <c r="AW21" i="10"/>
  <c r="AW22" i="10"/>
  <c r="AW25" i="10"/>
  <c r="AW13" i="16"/>
  <c r="AX21" i="10"/>
  <c r="AX22" i="10"/>
  <c r="AX25" i="10"/>
  <c r="AX13" i="16"/>
  <c r="AY21" i="10"/>
  <c r="AY22" i="10"/>
  <c r="AY25" i="10"/>
  <c r="AY13" i="16"/>
  <c r="AZ21" i="10"/>
  <c r="AZ22" i="10"/>
  <c r="AZ25" i="10"/>
  <c r="AZ13" i="16"/>
  <c r="BA21" i="10"/>
  <c r="BA22" i="10"/>
  <c r="BA25" i="10"/>
  <c r="BA13" i="16"/>
  <c r="BB21" i="10"/>
  <c r="BB22" i="10"/>
  <c r="BB25" i="10"/>
  <c r="BB13" i="16"/>
  <c r="BC21" i="10"/>
  <c r="BC22" i="10"/>
  <c r="BC25" i="10"/>
  <c r="BC13" i="16"/>
  <c r="BD21" i="10"/>
  <c r="BD22" i="10"/>
  <c r="BD25" i="10"/>
  <c r="BD13" i="16"/>
  <c r="BE21" i="10"/>
  <c r="BE22" i="10"/>
  <c r="BE25" i="10"/>
  <c r="BE13" i="16"/>
  <c r="BF21" i="10"/>
  <c r="BF22" i="10"/>
  <c r="BF25" i="10"/>
  <c r="BF13" i="16"/>
  <c r="BG21" i="10"/>
  <c r="BG22" i="10"/>
  <c r="BG25" i="10"/>
  <c r="BG13" i="16"/>
  <c r="BH21" i="10"/>
  <c r="BH22" i="10"/>
  <c r="BH25" i="10"/>
  <c r="BH13" i="16"/>
  <c r="BI21" i="10"/>
  <c r="BI22" i="10"/>
  <c r="BI25" i="10"/>
  <c r="BI13" i="16"/>
  <c r="BJ21" i="10"/>
  <c r="BJ22" i="10"/>
  <c r="BJ25" i="10"/>
  <c r="BJ13" i="16"/>
  <c r="BK21" i="10"/>
  <c r="BK22" i="10"/>
  <c r="BK25" i="10"/>
  <c r="BK13" i="16"/>
  <c r="BL21" i="10"/>
  <c r="BL22" i="10"/>
  <c r="BL25" i="10"/>
  <c r="BL13" i="16"/>
  <c r="BM21" i="10"/>
  <c r="BM22" i="10"/>
  <c r="BM25" i="10"/>
  <c r="BM13" i="16"/>
  <c r="BN21" i="10"/>
  <c r="BN22" i="10"/>
  <c r="BN25" i="10"/>
  <c r="BN13" i="16"/>
  <c r="BO21" i="10"/>
  <c r="BO22" i="10"/>
  <c r="BO25" i="10"/>
  <c r="BO13" i="16"/>
  <c r="BP21" i="10"/>
  <c r="BP22" i="10"/>
  <c r="BP25" i="10"/>
  <c r="BP13" i="16"/>
  <c r="H10" i="10"/>
  <c r="H11" i="10"/>
  <c r="H14" i="10"/>
  <c r="H9" i="16"/>
  <c r="I10" i="10"/>
  <c r="I11" i="10"/>
  <c r="I14" i="10"/>
  <c r="I9" i="16"/>
  <c r="J10" i="10"/>
  <c r="J11" i="10"/>
  <c r="J14" i="10"/>
  <c r="J9" i="16"/>
  <c r="K10" i="10"/>
  <c r="K11" i="10"/>
  <c r="K14" i="10"/>
  <c r="K9" i="16"/>
  <c r="L10" i="10"/>
  <c r="L11" i="10"/>
  <c r="L14" i="10"/>
  <c r="L9" i="16"/>
  <c r="G14" i="10"/>
  <c r="G8" i="16"/>
  <c r="G12" i="16"/>
  <c r="BR13" i="16"/>
  <c r="BR9" i="16"/>
  <c r="A1" i="10"/>
  <c r="A1" i="15"/>
  <c r="A2" i="15"/>
  <c r="L12" i="15"/>
  <c r="K12" i="15"/>
  <c r="J12" i="15"/>
  <c r="I12" i="15"/>
  <c r="A2" i="16"/>
  <c r="H12" i="15"/>
  <c r="G12" i="15"/>
  <c r="F12" i="15"/>
  <c r="E12" i="15"/>
  <c r="D12" i="15"/>
  <c r="C12" i="15"/>
  <c r="C5" i="10"/>
  <c r="BQ22" i="10"/>
  <c r="BQ21" i="10"/>
</calcChain>
</file>

<file path=xl/sharedStrings.xml><?xml version="1.0" encoding="utf-8"?>
<sst xmlns="http://schemas.openxmlformats.org/spreadsheetml/2006/main" count="30" uniqueCount="23">
  <si>
    <t>Description</t>
  </si>
  <si>
    <t>Total</t>
  </si>
  <si>
    <t>Total vol.</t>
  </si>
  <si>
    <t>Distribution standard life: VPN</t>
  </si>
  <si>
    <t>Wgt ave age</t>
  </si>
  <si>
    <t>Rmn. life</t>
  </si>
  <si>
    <t>Solar enablement: distribution transformers</t>
  </si>
  <si>
    <t>PVC grey services (dog-bones)</t>
  </si>
  <si>
    <t>AMI life: VPN</t>
  </si>
  <si>
    <t>REFCL cost inflator ($2015 to $2021)</t>
  </si>
  <si>
    <t>Unit rate</t>
  </si>
  <si>
    <t>Accelerated depreciation</t>
  </si>
  <si>
    <t>RAB adj to distribution system assets for accelerated depreciation assets</t>
  </si>
  <si>
    <t>Depreciation removed from distribution system assets</t>
  </si>
  <si>
    <t>Depreciation removed</t>
  </si>
  <si>
    <t>Year</t>
  </si>
  <si>
    <t>Jun-Jun unlagged inflation</t>
  </si>
  <si>
    <t>Conversion to June 2021</t>
  </si>
  <si>
    <t>Remaining value accelerated</t>
  </si>
  <si>
    <t>Accelerated depreciation ($ 2021)</t>
  </si>
  <si>
    <t>CP Accelerated depreciation</t>
  </si>
  <si>
    <t>Data</t>
  </si>
  <si>
    <t>Check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</si>
</sst>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(* #,##0_);_(* \(#,##0\);_(* &quot;-&quot;??_);_(@_)"/>
    <numFmt numFmtId="165" formatCode="_-* #,##0_-;* \(#,##0\)_-;_-* &quot;-&quot;??_-;_-@_-"/>
    <numFmt numFmtId="166" formatCode="#,##0_);\(#,##0\);\-\-_)"/>
    <numFmt numFmtId="167" formatCode="_-* #,##0_-;\-* #,##0_-;_-* &quot;-&quot;??_-;_-@_-"/>
    <numFmt numFmtId="168" formatCode="_-* #,##0.0_-;\-* #,##0.0_-;_-* &quot;-&quot;??_-;_-@_-"/>
    <numFmt numFmtId="169" formatCode="&quot;FY&quot;0"/>
    <numFmt numFmtId="170" formatCode="#,##0.0;[Red]\-#,##0.0"/>
    <numFmt numFmtId="171" formatCode="0.000"/>
    <numFmt numFmtId="172" formatCode="#,##0.0_ ;[Red]\-#,##0.0\ "/>
  </numFmts>
  <fonts count="27" x14ac:knownFonts="1">
    <font>
      <sz val="10"/>
      <color theme="1"/>
      <name val="Verdana"/>
      <family val="2"/>
    </font>
    <font>
      <sz val="11"/>
      <color theme="1"/>
      <name val="Calibri"/>
      <family val="2"/>
      <scheme val="minor"/>
    </font>
    <font>
      <sz val="10"/>
      <color theme="3"/>
      <name val="Arial"/>
      <family val="2"/>
    </font>
    <font>
      <sz val="11"/>
      <color theme="1"/>
      <name val="Arial"/>
      <family val="2"/>
    </font>
    <font>
      <sz val="10"/>
      <color theme="0" tint="-0.34998626667073579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9" tint="-0.499984740745262"/>
      <name val="Arial"/>
      <family val="2"/>
    </font>
    <font>
      <sz val="10"/>
      <color theme="0"/>
      <name val="Arial"/>
      <family val="2"/>
    </font>
    <font>
      <sz val="10"/>
      <color theme="0" tint="-0.499984740745262"/>
      <name val="Arial"/>
      <family val="2"/>
    </font>
    <font>
      <i/>
      <sz val="10"/>
      <color theme="0" tint="-0.34998626667073579"/>
      <name val="Arial"/>
      <family val="2"/>
    </font>
    <font>
      <b/>
      <sz val="14"/>
      <color indexed="9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b/>
      <sz val="12"/>
      <color indexed="9"/>
      <name val="Arial"/>
      <family val="2"/>
    </font>
    <font>
      <b/>
      <sz val="14"/>
      <color indexed="9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0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3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Verdana"/>
      <family val="2"/>
    </font>
    <font>
      <b/>
      <sz val="10"/>
      <color theme="1"/>
      <name val="Calibri"/>
      <family val="2"/>
      <scheme val="minor"/>
    </font>
    <font>
      <sz val="8"/>
      <color theme="0" tint="-0.499984740745262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lightUp">
        <fgColor theme="0" tint="-0.34998626667073579"/>
        <bgColor indexed="65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/>
        <bgColor indexed="64"/>
      </patternFill>
    </fill>
  </fills>
  <borders count="10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21">
    <xf numFmtId="0" fontId="0" fillId="0" borderId="0"/>
    <xf numFmtId="0" fontId="6" fillId="0" borderId="0"/>
    <xf numFmtId="0" fontId="2" fillId="2" borderId="1" applyNumberFormat="0" applyAlignment="0">
      <alignment horizontal="right"/>
      <protection locked="0"/>
    </xf>
    <xf numFmtId="164" fontId="3" fillId="0" borderId="0" applyFont="0" applyFill="0" applyBorder="0" applyAlignment="0" applyProtection="0"/>
    <xf numFmtId="165" fontId="4" fillId="3" borderId="2" applyAlignment="0"/>
    <xf numFmtId="0" fontId="14" fillId="0" borderId="0" applyNumberFormat="0"/>
    <xf numFmtId="0" fontId="5" fillId="0" borderId="3" applyNumberFormat="0" applyAlignment="0"/>
    <xf numFmtId="0" fontId="3" fillId="0" borderId="4" applyNumberFormat="0" applyFont="0" applyFill="0" applyAlignment="0"/>
    <xf numFmtId="0" fontId="5" fillId="4" borderId="3" applyNumberFormat="0" applyAlignment="0"/>
    <xf numFmtId="0" fontId="5" fillId="0" borderId="0"/>
    <xf numFmtId="0" fontId="6" fillId="1" borderId="0"/>
    <xf numFmtId="0" fontId="7" fillId="5" borderId="5" applyNumberFormat="0" applyAlignment="0"/>
    <xf numFmtId="0" fontId="8" fillId="6" borderId="3" applyNumberFormat="0">
      <alignment horizontal="centerContinuous" vertical="center" wrapText="1"/>
    </xf>
    <xf numFmtId="0" fontId="9" fillId="5" borderId="6" applyNumberFormat="0" applyAlignment="0"/>
    <xf numFmtId="0" fontId="10" fillId="0" borderId="0" applyNumberFormat="0"/>
    <xf numFmtId="0" fontId="12" fillId="9" borderId="0"/>
    <xf numFmtId="0" fontId="13" fillId="0" borderId="0"/>
    <xf numFmtId="166" fontId="11" fillId="8" borderId="0"/>
    <xf numFmtId="166" fontId="15" fillId="8" borderId="0"/>
    <xf numFmtId="0" fontId="1" fillId="0" borderId="0"/>
    <xf numFmtId="43" fontId="24" fillId="0" borderId="0" applyFont="0" applyFill="0" applyBorder="0" applyAlignment="0" applyProtection="0"/>
  </cellStyleXfs>
  <cellXfs count="48">
    <xf numFmtId="0" fontId="0" fillId="0" borderId="0" xfId="0"/>
    <xf numFmtId="0" fontId="17" fillId="0" borderId="0" xfId="0" applyFont="1"/>
    <xf numFmtId="0" fontId="19" fillId="7" borderId="0" xfId="9" applyFont="1" applyFill="1"/>
    <xf numFmtId="0" fontId="19" fillId="0" borderId="0" xfId="9" applyFont="1" applyFill="1"/>
    <xf numFmtId="0" fontId="19" fillId="7" borderId="0" xfId="9" applyFont="1" applyFill="1" applyAlignment="1">
      <alignment horizontal="right"/>
    </xf>
    <xf numFmtId="0" fontId="20" fillId="7" borderId="0" xfId="16" applyFont="1" applyFill="1"/>
    <xf numFmtId="0" fontId="17" fillId="0" borderId="0" xfId="0" applyFont="1" applyAlignment="1">
      <alignment horizontal="right"/>
    </xf>
    <xf numFmtId="0" fontId="21" fillId="6" borderId="3" xfId="12" applyFont="1" applyAlignment="1">
      <alignment horizontal="left" vertical="center" wrapText="1"/>
    </xf>
    <xf numFmtId="0" fontId="21" fillId="6" borderId="3" xfId="12" applyFont="1" applyAlignment="1">
      <alignment horizontal="right" vertical="center" wrapText="1"/>
    </xf>
    <xf numFmtId="0" fontId="22" fillId="2" borderId="1" xfId="2" applyFont="1" applyAlignment="1">
      <alignment wrapText="1"/>
      <protection locked="0"/>
    </xf>
    <xf numFmtId="49" fontId="17" fillId="0" borderId="0" xfId="0" applyNumberFormat="1" applyFont="1" applyAlignment="1">
      <alignment horizontal="left" indent="1"/>
    </xf>
    <xf numFmtId="0" fontId="23" fillId="0" borderId="0" xfId="8" applyFont="1" applyFill="1" applyBorder="1"/>
    <xf numFmtId="167" fontId="22" fillId="2" borderId="1" xfId="2" applyNumberFormat="1" applyFont="1" applyBorder="1" applyAlignment="1">
      <protection locked="0"/>
    </xf>
    <xf numFmtId="167" fontId="23" fillId="0" borderId="3" xfId="8" applyNumberFormat="1" applyFont="1" applyFill="1" applyBorder="1"/>
    <xf numFmtId="38" fontId="17" fillId="7" borderId="7" xfId="19" applyNumberFormat="1" applyFont="1" applyFill="1" applyBorder="1" applyAlignment="1">
      <alignment horizontal="right" vertical="top"/>
    </xf>
    <xf numFmtId="40" fontId="17" fillId="7" borderId="7" xfId="19" applyNumberFormat="1" applyFont="1" applyFill="1" applyBorder="1" applyAlignment="1">
      <alignment horizontal="right" vertical="top"/>
    </xf>
    <xf numFmtId="169" fontId="21" fillId="6" borderId="3" xfId="12" applyNumberFormat="1" applyFont="1" applyAlignment="1">
      <alignment horizontal="right" vertical="center" wrapText="1"/>
    </xf>
    <xf numFmtId="3" fontId="17" fillId="0" borderId="3" xfId="0" applyNumberFormat="1" applyFont="1" applyBorder="1"/>
    <xf numFmtId="0" fontId="17" fillId="0" borderId="3" xfId="0" applyFont="1" applyBorder="1"/>
    <xf numFmtId="168" fontId="17" fillId="0" borderId="3" xfId="0" applyNumberFormat="1" applyFont="1" applyBorder="1"/>
    <xf numFmtId="167" fontId="17" fillId="0" borderId="3" xfId="20" applyNumberFormat="1" applyFont="1" applyBorder="1" applyAlignment="1">
      <alignment horizontal="right"/>
    </xf>
    <xf numFmtId="167" fontId="17" fillId="0" borderId="0" xfId="0" applyNumberFormat="1" applyFont="1"/>
    <xf numFmtId="0" fontId="25" fillId="0" borderId="0" xfId="0" applyFont="1"/>
    <xf numFmtId="3" fontId="25" fillId="0" borderId="3" xfId="0" applyNumberFormat="1" applyFont="1" applyBorder="1"/>
    <xf numFmtId="49" fontId="25" fillId="0" borderId="0" xfId="0" applyNumberFormat="1" applyFont="1" applyAlignment="1">
      <alignment horizontal="left" indent="1"/>
    </xf>
    <xf numFmtId="0" fontId="17" fillId="0" borderId="9" xfId="0" applyFont="1" applyBorder="1"/>
    <xf numFmtId="170" fontId="17" fillId="0" borderId="9" xfId="0" applyNumberFormat="1" applyFont="1" applyBorder="1" applyAlignment="1">
      <alignment horizontal="right"/>
    </xf>
    <xf numFmtId="38" fontId="17" fillId="0" borderId="7" xfId="19" applyNumberFormat="1" applyFont="1" applyFill="1" applyBorder="1" applyAlignment="1">
      <alignment horizontal="right" vertical="top"/>
    </xf>
    <xf numFmtId="40" fontId="17" fillId="0" borderId="0" xfId="19" applyNumberFormat="1" applyFont="1" applyFill="1" applyBorder="1" applyAlignment="1">
      <alignment horizontal="right" vertical="top"/>
    </xf>
    <xf numFmtId="0" fontId="21" fillId="6" borderId="3" xfId="12" applyFont="1" applyAlignment="1">
      <alignment horizontal="right" vertical="center"/>
    </xf>
    <xf numFmtId="0" fontId="21" fillId="6" borderId="3" xfId="12" applyFont="1" applyAlignment="1">
      <alignment horizontal="centerContinuous" vertical="center"/>
    </xf>
    <xf numFmtId="0" fontId="0" fillId="10" borderId="0" xfId="0" applyFill="1" applyAlignment="1">
      <alignment horizontal="centerContinuous"/>
    </xf>
    <xf numFmtId="49" fontId="21" fillId="6" borderId="8" xfId="12" applyNumberFormat="1" applyFont="1" applyBorder="1" applyAlignment="1">
      <alignment horizontal="centerContinuous" vertical="center" wrapText="1"/>
    </xf>
    <xf numFmtId="49" fontId="21" fillId="6" borderId="8" xfId="12" applyNumberFormat="1" applyFont="1" applyBorder="1" applyAlignment="1">
      <alignment horizontal="left" vertical="center"/>
    </xf>
    <xf numFmtId="0" fontId="17" fillId="0" borderId="0" xfId="0" applyFont="1" applyFill="1"/>
    <xf numFmtId="0" fontId="21" fillId="6" borderId="3" xfId="12" applyFont="1">
      <alignment horizontal="centerContinuous" vertical="center" wrapText="1"/>
    </xf>
    <xf numFmtId="0" fontId="19" fillId="5" borderId="6" xfId="13" applyFont="1"/>
    <xf numFmtId="10" fontId="22" fillId="2" borderId="1" xfId="2" applyNumberFormat="1" applyFont="1" applyAlignment="1">
      <alignment horizontal="center"/>
      <protection locked="0"/>
    </xf>
    <xf numFmtId="171" fontId="22" fillId="0" borderId="1" xfId="2" applyNumberFormat="1" applyFont="1" applyFill="1" applyAlignment="1">
      <alignment horizontal="center"/>
      <protection locked="0"/>
    </xf>
    <xf numFmtId="171" fontId="22" fillId="2" borderId="1" xfId="2" applyNumberFormat="1" applyFont="1" applyAlignment="1">
      <alignment horizontal="center"/>
      <protection locked="0"/>
    </xf>
    <xf numFmtId="166" fontId="16" fillId="11" borderId="0" xfId="17" applyFont="1" applyFill="1"/>
    <xf numFmtId="166" fontId="16" fillId="11" borderId="0" xfId="17" applyFont="1" applyFill="1" applyAlignment="1">
      <alignment horizontal="right"/>
    </xf>
    <xf numFmtId="0" fontId="17" fillId="11" borderId="0" xfId="0" applyFont="1" applyFill="1"/>
    <xf numFmtId="166" fontId="18" fillId="11" borderId="0" xfId="18" applyFont="1" applyFill="1"/>
    <xf numFmtId="166" fontId="18" fillId="11" borderId="0" xfId="18" applyFont="1" applyFill="1" applyAlignment="1">
      <alignment horizontal="right"/>
    </xf>
    <xf numFmtId="172" fontId="26" fillId="0" borderId="0" xfId="0" applyNumberFormat="1" applyFont="1"/>
    <xf numFmtId="0" fontId="26" fillId="0" borderId="0" xfId="0" applyFont="1"/>
    <xf numFmtId="167" fontId="22" fillId="0" borderId="1" xfId="2" applyNumberFormat="1" applyFont="1" applyFill="1" applyAlignment="1">
      <protection locked="0"/>
    </xf>
  </cellXfs>
  <cellStyles count="21">
    <cellStyle name="Base_Input" xfId="13" xr:uid="{00000000-0005-0000-0000-000000000000}"/>
    <cellStyle name="Comma" xfId="20" builtinId="3"/>
    <cellStyle name="Comma [0] 2" xfId="3" xr:uid="{00000000-0005-0000-0000-000002000000}"/>
    <cellStyle name="Empty_Cell" xfId="10" xr:uid="{00000000-0005-0000-0000-000003000000}"/>
    <cellStyle name="Explanatory Text" xfId="1" builtinId="53" customBuiltin="1"/>
    <cellStyle name="Flag" xfId="4" xr:uid="{00000000-0005-0000-0000-000005000000}"/>
    <cellStyle name="Header1" xfId="17" xr:uid="{00000000-0005-0000-0000-000006000000}"/>
    <cellStyle name="Header1A" xfId="18" xr:uid="{00000000-0005-0000-0000-000007000000}"/>
    <cellStyle name="Header2" xfId="15" xr:uid="{00000000-0005-0000-0000-000008000000}"/>
    <cellStyle name="Header3" xfId="5" xr:uid="{00000000-0005-0000-0000-000009000000}"/>
    <cellStyle name="Header4" xfId="16" xr:uid="{00000000-0005-0000-0000-00000A000000}"/>
    <cellStyle name="Insheet" xfId="6" xr:uid="{00000000-0005-0000-0000-00000B000000}"/>
    <cellStyle name="Line_SubTotal" xfId="7" xr:uid="{00000000-0005-0000-0000-00000C000000}"/>
    <cellStyle name="Line_Summary" xfId="8" xr:uid="{00000000-0005-0000-0000-00000D000000}"/>
    <cellStyle name="Normal" xfId="0" builtinId="0" customBuiltin="1"/>
    <cellStyle name="Normal 10" xfId="9" xr:uid="{00000000-0005-0000-0000-00000F000000}"/>
    <cellStyle name="Normal 2 2" xfId="19" xr:uid="{00000000-0005-0000-0000-000010000000}"/>
    <cellStyle name="Offsheet" xfId="11" xr:uid="{00000000-0005-0000-0000-000011000000}"/>
    <cellStyle name="Table_Heading" xfId="12" xr:uid="{00000000-0005-0000-0000-000012000000}"/>
    <cellStyle name="Unit" xfId="14" xr:uid="{00000000-0005-0000-0000-000013000000}"/>
    <cellStyle name="User_Input_Actual" xfId="2" xr:uid="{00000000-0005-0000-0000-000014000000}"/>
  </cellStyles>
  <dxfs count="0"/>
  <tableStyles count="0" defaultTableStyle="TableStyleMedium2" defaultPivotStyle="PivotStyleMedium9"/>
  <colors>
    <mruColors>
      <color rgb="FFFF33CC"/>
      <color rgb="FFFF99FF"/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DD562-4D49-4D32-917A-08DF658B3206}">
  <sheetPr codeName="Sheet1"/>
  <dimension ref="A1:BF12"/>
  <sheetViews>
    <sheetView showGridLines="0" zoomScale="85" zoomScaleNormal="85" workbookViewId="0">
      <selection activeCell="D12" sqref="D12"/>
    </sheetView>
  </sheetViews>
  <sheetFormatPr defaultRowHeight="12.75" x14ac:dyDescent="0.2"/>
  <cols>
    <col min="1" max="1" width="9" style="1"/>
    <col min="2" max="2" width="15.5" style="1" customWidth="1"/>
    <col min="3" max="16384" width="9" style="1"/>
  </cols>
  <sheetData>
    <row r="1" spans="1:58" ht="18.75" x14ac:dyDescent="0.3">
      <c r="A1" s="40" t="str">
        <f>Output!A1</f>
        <v>CP Accelerated depreciation</v>
      </c>
      <c r="B1" s="40"/>
      <c r="C1" s="40"/>
      <c r="D1" s="40"/>
      <c r="E1" s="40"/>
      <c r="F1" s="40"/>
      <c r="G1" s="41"/>
      <c r="H1" s="41"/>
      <c r="I1" s="41"/>
      <c r="J1" s="41"/>
      <c r="K1" s="41"/>
      <c r="L1" s="41"/>
      <c r="M1" s="40"/>
      <c r="N1" s="40"/>
      <c r="O1" s="40"/>
      <c r="P1" s="40"/>
      <c r="Q1" s="40"/>
      <c r="R1" s="40"/>
      <c r="S1" s="40"/>
      <c r="T1" s="40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</row>
    <row r="2" spans="1:58" ht="15.75" x14ac:dyDescent="0.25">
      <c r="A2" s="43" t="str">
        <f ca="1">RIGHT(CELL("filename", $A$1), LEN(CELL("filename", $A$1)) - SEARCH("]", CELL("filename", $A$1)))</f>
        <v>Assumptions</v>
      </c>
      <c r="B2" s="43"/>
      <c r="C2" s="43"/>
      <c r="D2" s="43"/>
      <c r="E2" s="43"/>
      <c r="F2" s="43"/>
      <c r="G2" s="44"/>
      <c r="H2" s="44"/>
      <c r="I2" s="44"/>
      <c r="J2" s="44"/>
      <c r="K2" s="44"/>
      <c r="L2" s="44"/>
      <c r="M2" s="43"/>
      <c r="N2" s="43"/>
      <c r="O2" s="43"/>
      <c r="P2" s="43"/>
      <c r="Q2" s="43"/>
      <c r="R2" s="43"/>
      <c r="S2" s="43"/>
      <c r="T2" s="43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</row>
    <row r="4" spans="1:58" x14ac:dyDescent="0.2">
      <c r="A4" s="34"/>
      <c r="B4" s="34"/>
      <c r="C4" s="34"/>
    </row>
    <row r="5" spans="1:58" x14ac:dyDescent="0.2">
      <c r="A5" s="3"/>
      <c r="B5" s="3" t="s">
        <v>3</v>
      </c>
      <c r="C5" s="27">
        <v>51</v>
      </c>
    </row>
    <row r="6" spans="1:58" x14ac:dyDescent="0.2">
      <c r="A6" s="3"/>
      <c r="B6" s="3" t="s">
        <v>8</v>
      </c>
      <c r="C6" s="27">
        <v>15</v>
      </c>
    </row>
    <row r="7" spans="1:58" x14ac:dyDescent="0.2">
      <c r="A7" s="3"/>
      <c r="B7" s="3" t="s">
        <v>9</v>
      </c>
      <c r="C7" s="28"/>
    </row>
    <row r="8" spans="1:58" x14ac:dyDescent="0.2">
      <c r="A8" s="34"/>
      <c r="B8" s="34"/>
      <c r="C8" s="34"/>
    </row>
    <row r="10" spans="1:58" x14ac:dyDescent="0.2">
      <c r="B10" s="7" t="s">
        <v>15</v>
      </c>
      <c r="C10" s="35">
        <v>2011</v>
      </c>
      <c r="D10" s="35">
        <v>2012</v>
      </c>
      <c r="E10" s="35">
        <v>2013</v>
      </c>
      <c r="F10" s="35">
        <v>2014</v>
      </c>
      <c r="G10" s="35">
        <v>2015</v>
      </c>
      <c r="H10" s="35">
        <v>2016</v>
      </c>
      <c r="I10" s="35">
        <v>2017</v>
      </c>
      <c r="J10" s="35">
        <v>2018</v>
      </c>
      <c r="K10" s="35">
        <v>2019</v>
      </c>
      <c r="L10" s="35">
        <v>2020</v>
      </c>
      <c r="M10" s="35">
        <v>2021</v>
      </c>
    </row>
    <row r="11" spans="1:58" x14ac:dyDescent="0.2">
      <c r="B11" s="36" t="s">
        <v>16</v>
      </c>
      <c r="C11" s="37">
        <v>3.5490605427975108E-2</v>
      </c>
      <c r="D11" s="37">
        <v>1.2096774193548487E-2</v>
      </c>
      <c r="E11" s="37">
        <v>2.3904382470119501E-2</v>
      </c>
      <c r="F11" s="37">
        <v>3.0155642023346418E-2</v>
      </c>
      <c r="G11" s="37">
        <v>1.5108593012275628E-2</v>
      </c>
      <c r="H11" s="37">
        <v>1.0232558139534831E-2</v>
      </c>
      <c r="I11" s="37">
        <v>1.9337016574585641E-2</v>
      </c>
      <c r="J11" s="37">
        <v>2.0776874435411097E-2</v>
      </c>
      <c r="K11" s="37">
        <v>1.5929203539823078E-2</v>
      </c>
      <c r="L11" s="37">
        <v>2.000000000000024E-2</v>
      </c>
      <c r="M11" s="37">
        <v>2.1998043050963867E-2</v>
      </c>
    </row>
    <row r="12" spans="1:58" x14ac:dyDescent="0.2">
      <c r="B12" s="36" t="s">
        <v>17</v>
      </c>
      <c r="C12" s="38">
        <f t="shared" ref="C12:K12" si="0">D12*(1+D11)</f>
        <v>1.2063697867852392</v>
      </c>
      <c r="D12" s="38">
        <f t="shared" si="0"/>
        <v>1.1919510243933837</v>
      </c>
      <c r="E12" s="38">
        <f t="shared" si="0"/>
        <v>1.1641233740184409</v>
      </c>
      <c r="F12" s="38">
        <f t="shared" si="0"/>
        <v>1.1300461081123296</v>
      </c>
      <c r="G12" s="38">
        <f t="shared" si="0"/>
        <v>1.1132268172008903</v>
      </c>
      <c r="H12" s="38">
        <f t="shared" si="0"/>
        <v>1.1019510391261116</v>
      </c>
      <c r="I12" s="38">
        <f t="shared" si="0"/>
        <v>1.0810468188716866</v>
      </c>
      <c r="J12" s="38">
        <f t="shared" si="0"/>
        <v>1.0590432110539443</v>
      </c>
      <c r="K12" s="38">
        <f t="shared" si="0"/>
        <v>1.0424380039119834</v>
      </c>
      <c r="L12" s="38">
        <f>M12*(1+M11)</f>
        <v>1.0219980430509639</v>
      </c>
      <c r="M12" s="39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F13A6-D4C7-4EEC-AB87-8AFDF8B3AC21}">
  <sheetPr codeName="Sheet2"/>
  <dimension ref="A1:BR14"/>
  <sheetViews>
    <sheetView showGridLines="0" zoomScale="85" zoomScaleNormal="85" workbookViewId="0">
      <selection activeCell="F14" sqref="F14"/>
    </sheetView>
  </sheetViews>
  <sheetFormatPr defaultRowHeight="12.75" x14ac:dyDescent="0.2"/>
  <cols>
    <col min="1" max="1" width="2.625" customWidth="1"/>
  </cols>
  <sheetData>
    <row r="1" spans="1:70" s="1" customFormat="1" ht="18.75" x14ac:dyDescent="0.3">
      <c r="A1" s="40" t="s">
        <v>20</v>
      </c>
      <c r="B1" s="40"/>
      <c r="C1" s="40"/>
      <c r="D1" s="40"/>
      <c r="E1" s="40"/>
      <c r="F1" s="40"/>
      <c r="G1" s="41"/>
      <c r="H1" s="41"/>
      <c r="I1" s="41"/>
      <c r="J1" s="41"/>
      <c r="K1" s="41"/>
      <c r="L1" s="41"/>
      <c r="M1" s="40"/>
      <c r="N1" s="40"/>
      <c r="O1" s="40"/>
      <c r="P1" s="40"/>
      <c r="Q1" s="40"/>
      <c r="R1" s="40"/>
      <c r="S1" s="40"/>
      <c r="T1" s="40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</row>
    <row r="2" spans="1:70" s="1" customFormat="1" ht="15.75" x14ac:dyDescent="0.25">
      <c r="A2" s="43" t="str">
        <f ca="1">RIGHT(CELL("filename", $A$1), LEN(CELL("filename", $A$1)) - SEARCH("]", CELL("filename", $A$1)))</f>
        <v>Output</v>
      </c>
      <c r="B2" s="43"/>
      <c r="C2" s="43"/>
      <c r="D2" s="43"/>
      <c r="E2" s="43"/>
      <c r="F2" s="43"/>
      <c r="G2" s="44"/>
      <c r="H2" s="44"/>
      <c r="I2" s="44"/>
      <c r="J2" s="44"/>
      <c r="K2" s="44"/>
      <c r="L2" s="44"/>
      <c r="M2" s="43"/>
      <c r="N2" s="43"/>
      <c r="O2" s="43"/>
      <c r="P2" s="43"/>
      <c r="Q2" s="43"/>
      <c r="R2" s="43"/>
      <c r="S2" s="43"/>
      <c r="T2" s="43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</row>
    <row r="6" spans="1:70" x14ac:dyDescent="0.2">
      <c r="A6" s="1"/>
      <c r="B6" s="7" t="s">
        <v>0</v>
      </c>
      <c r="C6" s="8"/>
      <c r="D6" s="8"/>
      <c r="E6" s="8"/>
      <c r="F6" s="8"/>
      <c r="G6" s="8" t="s">
        <v>1</v>
      </c>
      <c r="H6" s="16">
        <v>2022</v>
      </c>
      <c r="I6" s="16">
        <v>2023</v>
      </c>
      <c r="J6" s="16">
        <v>2024</v>
      </c>
      <c r="K6" s="16">
        <v>2025</v>
      </c>
      <c r="L6" s="16">
        <v>2026</v>
      </c>
      <c r="M6" s="16">
        <v>2027</v>
      </c>
      <c r="N6" s="16">
        <v>2028</v>
      </c>
      <c r="O6" s="16">
        <v>2029</v>
      </c>
      <c r="P6" s="16">
        <v>2030</v>
      </c>
      <c r="Q6" s="16">
        <v>2031</v>
      </c>
      <c r="R6" s="16">
        <v>2032</v>
      </c>
      <c r="S6" s="16">
        <v>2033</v>
      </c>
      <c r="T6" s="16">
        <v>2034</v>
      </c>
      <c r="U6" s="16">
        <v>2035</v>
      </c>
      <c r="V6" s="16">
        <v>2036</v>
      </c>
      <c r="W6" s="16">
        <v>2037</v>
      </c>
      <c r="X6" s="16">
        <v>2038</v>
      </c>
      <c r="Y6" s="16">
        <v>2039</v>
      </c>
      <c r="Z6" s="16">
        <v>2040</v>
      </c>
      <c r="AA6" s="16">
        <v>2041</v>
      </c>
      <c r="AB6" s="16">
        <v>2042</v>
      </c>
      <c r="AC6" s="16">
        <v>2043</v>
      </c>
      <c r="AD6" s="16">
        <v>2044</v>
      </c>
      <c r="AE6" s="16">
        <v>2045</v>
      </c>
      <c r="AF6" s="16">
        <v>2046</v>
      </c>
      <c r="AG6" s="16">
        <v>2047</v>
      </c>
      <c r="AH6" s="16">
        <v>2048</v>
      </c>
      <c r="AI6" s="16">
        <v>2049</v>
      </c>
      <c r="AJ6" s="16">
        <v>2050</v>
      </c>
      <c r="AK6" s="16">
        <v>2051</v>
      </c>
      <c r="AL6" s="16">
        <v>2052</v>
      </c>
      <c r="AM6" s="16">
        <v>2053</v>
      </c>
      <c r="AN6" s="16">
        <v>2054</v>
      </c>
      <c r="AO6" s="16">
        <v>2055</v>
      </c>
      <c r="AP6" s="16">
        <v>2056</v>
      </c>
      <c r="AQ6" s="16">
        <v>2057</v>
      </c>
      <c r="AR6" s="16">
        <v>2058</v>
      </c>
      <c r="AS6" s="16">
        <v>2059</v>
      </c>
      <c r="AT6" s="16">
        <v>2060</v>
      </c>
      <c r="AU6" s="16">
        <v>2061</v>
      </c>
      <c r="AV6" s="16">
        <v>2062</v>
      </c>
      <c r="AW6" s="16">
        <v>2063</v>
      </c>
      <c r="AX6" s="16">
        <v>2064</v>
      </c>
      <c r="AY6" s="16">
        <v>2065</v>
      </c>
      <c r="AZ6" s="16">
        <v>2066</v>
      </c>
      <c r="BA6" s="16">
        <v>2067</v>
      </c>
      <c r="BB6" s="16">
        <v>2068</v>
      </c>
      <c r="BC6" s="16">
        <v>2069</v>
      </c>
      <c r="BD6" s="16">
        <v>2070</v>
      </c>
      <c r="BE6" s="16">
        <v>2071</v>
      </c>
      <c r="BF6" s="16">
        <v>2072</v>
      </c>
      <c r="BG6" s="16">
        <v>2073</v>
      </c>
      <c r="BH6" s="16">
        <v>2074</v>
      </c>
      <c r="BI6" s="16">
        <v>2075</v>
      </c>
      <c r="BJ6" s="16">
        <v>2076</v>
      </c>
      <c r="BK6" s="16">
        <v>2077</v>
      </c>
      <c r="BL6" s="16">
        <v>2078</v>
      </c>
      <c r="BM6" s="16">
        <v>2079</v>
      </c>
      <c r="BN6" s="16">
        <v>2080</v>
      </c>
      <c r="BO6" s="16">
        <v>2081</v>
      </c>
      <c r="BP6" s="16">
        <v>2082</v>
      </c>
      <c r="BR6" s="45" t="s">
        <v>22</v>
      </c>
    </row>
    <row r="8" spans="1:70" s="1" customFormat="1" x14ac:dyDescent="0.2">
      <c r="B8" s="25" t="s">
        <v>18</v>
      </c>
      <c r="C8" s="25"/>
      <c r="D8" s="25"/>
      <c r="E8" s="25"/>
      <c r="F8" s="25"/>
      <c r="G8" s="26">
        <f>INDEX(AccelDepn!$G$10:$L$17, MATCH($G$6, AccelDepn!$B$10:$B$17,0),MATCH(G$6, AccelDepn!$G$9:$L$9,0))/1000000</f>
        <v>7.9533458258017076</v>
      </c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</row>
    <row r="9" spans="1:70" s="1" customFormat="1" x14ac:dyDescent="0.2">
      <c r="B9" s="25" t="s">
        <v>11</v>
      </c>
      <c r="C9" s="25"/>
      <c r="D9" s="25"/>
      <c r="E9" s="25"/>
      <c r="F9" s="25"/>
      <c r="G9" s="26"/>
      <c r="H9" s="26">
        <f>INDEX(AccelDepn!$G$10:$L$17, MATCH($G$6, AccelDepn!$B$10:$B$17,0),MATCH(H$6, AccelDepn!$G$9:$L$9,0))/1000000</f>
        <v>1.5906691651603415</v>
      </c>
      <c r="I9" s="26">
        <f>INDEX(AccelDepn!$G$10:$L$17, MATCH($G$6, AccelDepn!$B$10:$B$17,0),MATCH(I$6, AccelDepn!$G$9:$L$9,0))/1000000</f>
        <v>1.5906691651603415</v>
      </c>
      <c r="J9" s="26">
        <f>INDEX(AccelDepn!$G$10:$L$17, MATCH($G$6, AccelDepn!$B$10:$B$17,0),MATCH(J$6, AccelDepn!$G$9:$L$9,0))/1000000</f>
        <v>1.5906691651603415</v>
      </c>
      <c r="K9" s="26">
        <f>INDEX(AccelDepn!$G$10:$L$17, MATCH($G$6, AccelDepn!$B$10:$B$17,0),MATCH(K$6, AccelDepn!$G$9:$L$9,0))/1000000</f>
        <v>1.5906691651603415</v>
      </c>
      <c r="L9" s="26">
        <f>INDEX(AccelDepn!$G$10:$L$17, MATCH($G$6, AccelDepn!$B$10:$B$17,0),MATCH(L$6, AccelDepn!$G$9:$L$9,0))/1000000</f>
        <v>1.5906691651603415</v>
      </c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R9" s="45" t="b">
        <f>SUM(G9:BP9)=SUM(G8:BP8)</f>
        <v>1</v>
      </c>
    </row>
    <row r="10" spans="1:70" s="1" customFormat="1" x14ac:dyDescent="0.2">
      <c r="BR10" s="46"/>
    </row>
    <row r="11" spans="1:70" s="1" customFormat="1" x14ac:dyDescent="0.2">
      <c r="BR11" s="46"/>
    </row>
    <row r="12" spans="1:70" s="1" customFormat="1" x14ac:dyDescent="0.2">
      <c r="B12" s="25" t="s">
        <v>12</v>
      </c>
      <c r="C12" s="25"/>
      <c r="D12" s="25"/>
      <c r="E12" s="25"/>
      <c r="F12" s="25"/>
      <c r="G12" s="26">
        <f>-G8</f>
        <v>-7.9533458258017076</v>
      </c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R12" s="46"/>
    </row>
    <row r="13" spans="1:70" s="1" customFormat="1" x14ac:dyDescent="0.2">
      <c r="B13" s="25" t="s">
        <v>13</v>
      </c>
      <c r="C13" s="25"/>
      <c r="D13" s="25"/>
      <c r="E13" s="25"/>
      <c r="F13" s="25"/>
      <c r="G13" s="26"/>
      <c r="H13" s="26">
        <f>-INDEX(AccelDepn!$G$17:$BQ$97, MATCH($B13, AccelDepn!$B$17:$B$97,0),MATCH(H$6, AccelDepn!$G$20:$BQ$20,0))/1000000</f>
        <v>-0.32119140895140691</v>
      </c>
      <c r="I13" s="26">
        <f>-INDEX(AccelDepn!$G$17:$BQ$97, MATCH($B13, AccelDepn!$B$17:$B$97,0),MATCH(I$6, AccelDepn!$G$20:$BQ$20,0))/1000000</f>
        <v>-0.32119140895140691</v>
      </c>
      <c r="J13" s="26">
        <f>-INDEX(AccelDepn!$G$17:$BQ$97, MATCH($B13, AccelDepn!$B$17:$B$97,0),MATCH(J$6, AccelDepn!$G$20:$BQ$20,0))/1000000</f>
        <v>-0.32119140895140691</v>
      </c>
      <c r="K13" s="26">
        <f>-INDEX(AccelDepn!$G$17:$BQ$97, MATCH($B13, AccelDepn!$B$17:$B$97,0),MATCH(K$6, AccelDepn!$G$20:$BQ$20,0))/1000000</f>
        <v>-0.32119140895140691</v>
      </c>
      <c r="L13" s="26">
        <f>-INDEX(AccelDepn!$G$17:$BQ$97, MATCH($B13, AccelDepn!$B$17:$B$97,0),MATCH(L$6, AccelDepn!$G$20:$BQ$20,0))/1000000</f>
        <v>-0.32119140895140691</v>
      </c>
      <c r="M13" s="26">
        <f>-INDEX(AccelDepn!$G$17:$BQ$97, MATCH($B13, AccelDepn!$B$17:$B$97,0),MATCH(M$6, AccelDepn!$G$20:$BQ$20,0))/1000000</f>
        <v>-0.32119140895140691</v>
      </c>
      <c r="N13" s="26">
        <f>-INDEX(AccelDepn!$G$17:$BQ$97, MATCH($B13, AccelDepn!$B$17:$B$97,0),MATCH(N$6, AccelDepn!$G$20:$BQ$20,0))/1000000</f>
        <v>-0.32119140895140691</v>
      </c>
      <c r="O13" s="26">
        <f>-INDEX(AccelDepn!$G$17:$BQ$97, MATCH($B13, AccelDepn!$B$17:$B$97,0),MATCH(O$6, AccelDepn!$G$20:$BQ$20,0))/1000000</f>
        <v>-0.32119140895140691</v>
      </c>
      <c r="P13" s="26">
        <f>-INDEX(AccelDepn!$G$17:$BQ$97, MATCH($B13, AccelDepn!$B$17:$B$97,0),MATCH(P$6, AccelDepn!$G$20:$BQ$20,0))/1000000</f>
        <v>-0.32119140895140691</v>
      </c>
      <c r="Q13" s="26">
        <f>-INDEX(AccelDepn!$G$17:$BQ$97, MATCH($B13, AccelDepn!$B$17:$B$97,0),MATCH(Q$6, AccelDepn!$G$20:$BQ$20,0))/1000000</f>
        <v>-0.32119140895140691</v>
      </c>
      <c r="R13" s="26">
        <f>-INDEX(AccelDepn!$G$17:$BQ$97, MATCH($B13, AccelDepn!$B$17:$B$97,0),MATCH(R$6, AccelDepn!$G$20:$BQ$20,0))/1000000</f>
        <v>-0.32119140895140691</v>
      </c>
      <c r="S13" s="26">
        <f>-INDEX(AccelDepn!$G$17:$BQ$97, MATCH($B13, AccelDepn!$B$17:$B$97,0),MATCH(S$6, AccelDepn!$G$20:$BQ$20,0))/1000000</f>
        <v>-0.32119140895140691</v>
      </c>
      <c r="T13" s="26">
        <f>-INDEX(AccelDepn!$G$17:$BQ$97, MATCH($B13, AccelDepn!$B$17:$B$97,0),MATCH(T$6, AccelDepn!$G$20:$BQ$20,0))/1000000</f>
        <v>-0.32119140895140691</v>
      </c>
      <c r="U13" s="26">
        <f>-INDEX(AccelDepn!$G$17:$BQ$97, MATCH($B13, AccelDepn!$B$17:$B$97,0),MATCH(U$6, AccelDepn!$G$20:$BQ$20,0))/1000000</f>
        <v>-0.32119140895140691</v>
      </c>
      <c r="V13" s="26">
        <f>-INDEX(AccelDepn!$G$17:$BQ$97, MATCH($B13, AccelDepn!$B$17:$B$97,0),MATCH(V$6, AccelDepn!$G$20:$BQ$20,0))/1000000</f>
        <v>-0.32119140895140691</v>
      </c>
      <c r="W13" s="26">
        <f>-INDEX(AccelDepn!$G$17:$BQ$97, MATCH($B13, AccelDepn!$B$17:$B$97,0),MATCH(W$6, AccelDepn!$G$20:$BQ$20,0))/1000000</f>
        <v>-0.32119140895140691</v>
      </c>
      <c r="X13" s="26">
        <f>-INDEX(AccelDepn!$G$17:$BQ$97, MATCH($B13, AccelDepn!$B$17:$B$97,0),MATCH(X$6, AccelDepn!$G$20:$BQ$20,0))/1000000</f>
        <v>-0.32119140895140691</v>
      </c>
      <c r="Y13" s="26">
        <f>-INDEX(AccelDepn!$G$17:$BQ$97, MATCH($B13, AccelDepn!$B$17:$B$97,0),MATCH(Y$6, AccelDepn!$G$20:$BQ$20,0))/1000000</f>
        <v>-0.32119140895140691</v>
      </c>
      <c r="Z13" s="26">
        <f>-INDEX(AccelDepn!$G$17:$BQ$97, MATCH($B13, AccelDepn!$B$17:$B$97,0),MATCH(Z$6, AccelDepn!$G$20:$BQ$20,0))/1000000</f>
        <v>-0.32119140895140691</v>
      </c>
      <c r="AA13" s="26">
        <f>-INDEX(AccelDepn!$G$17:$BQ$97, MATCH($B13, AccelDepn!$B$17:$B$97,0),MATCH(AA$6, AccelDepn!$G$20:$BQ$20,0))/1000000</f>
        <v>-0.32119140895140691</v>
      </c>
      <c r="AB13" s="26">
        <f>-INDEX(AccelDepn!$G$17:$BQ$97, MATCH($B13, AccelDepn!$B$17:$B$97,0),MATCH(AB$6, AccelDepn!$G$20:$BQ$20,0))/1000000</f>
        <v>-0.27809411759519481</v>
      </c>
      <c r="AC13" s="26">
        <f>-INDEX(AccelDepn!$G$17:$BQ$97, MATCH($B13, AccelDepn!$B$17:$B$97,0),MATCH(AC$6, AccelDepn!$G$20:$BQ$20,0))/1000000</f>
        <v>-0.27809411759519448</v>
      </c>
      <c r="AD13" s="26">
        <f>-INDEX(AccelDepn!$G$17:$BQ$97, MATCH($B13, AccelDepn!$B$17:$B$97,0),MATCH(AD$6, AccelDepn!$G$20:$BQ$20,0))/1000000</f>
        <v>-0.27809411759519448</v>
      </c>
      <c r="AE13" s="26">
        <f>-INDEX(AccelDepn!$G$17:$BQ$97, MATCH($B13, AccelDepn!$B$17:$B$97,0),MATCH(AE$6, AccelDepn!$G$20:$BQ$20,0))/1000000</f>
        <v>-0.27809411759519448</v>
      </c>
      <c r="AF13" s="26">
        <f>-INDEX(AccelDepn!$G$17:$BQ$97, MATCH($B13, AccelDepn!$B$17:$B$97,0),MATCH(AF$6, AccelDepn!$G$20:$BQ$20,0))/1000000</f>
        <v>-0.27809411759519448</v>
      </c>
      <c r="AG13" s="26">
        <f>-INDEX(AccelDepn!$G$17:$BQ$97, MATCH($B13, AccelDepn!$B$17:$B$97,0),MATCH(AG$6, AccelDepn!$G$20:$BQ$20,0))/1000000</f>
        <v>-0.1390470587975951</v>
      </c>
      <c r="AH13" s="26">
        <f>-INDEX(AccelDepn!$G$17:$BQ$97, MATCH($B13, AccelDepn!$B$17:$B$97,0),MATCH(AH$6, AccelDepn!$G$20:$BQ$20,0))/1000000</f>
        <v>0</v>
      </c>
      <c r="AI13" s="26">
        <f>-INDEX(AccelDepn!$G$17:$BQ$97, MATCH($B13, AccelDepn!$B$17:$B$97,0),MATCH(AI$6, AccelDepn!$G$20:$BQ$20,0))/1000000</f>
        <v>0</v>
      </c>
      <c r="AJ13" s="26">
        <f>-INDEX(AccelDepn!$G$17:$BQ$97, MATCH($B13, AccelDepn!$B$17:$B$97,0),MATCH(AJ$6, AccelDepn!$G$20:$BQ$20,0))/1000000</f>
        <v>0</v>
      </c>
      <c r="AK13" s="26">
        <f>-INDEX(AccelDepn!$G$17:$BQ$97, MATCH($B13, AccelDepn!$B$17:$B$97,0),MATCH(AK$6, AccelDepn!$G$20:$BQ$20,0))/1000000</f>
        <v>0</v>
      </c>
      <c r="AL13" s="26">
        <f>-INDEX(AccelDepn!$G$17:$BQ$97, MATCH($B13, AccelDepn!$B$17:$B$97,0),MATCH(AL$6, AccelDepn!$G$20:$BQ$20,0))/1000000</f>
        <v>0</v>
      </c>
      <c r="AM13" s="26">
        <f>-INDEX(AccelDepn!$G$17:$BQ$97, MATCH($B13, AccelDepn!$B$17:$B$97,0),MATCH(AM$6, AccelDepn!$G$20:$BQ$20,0))/1000000</f>
        <v>0</v>
      </c>
      <c r="AN13" s="26">
        <f>-INDEX(AccelDepn!$G$17:$BQ$97, MATCH($B13, AccelDepn!$B$17:$B$97,0),MATCH(AN$6, AccelDepn!$G$20:$BQ$20,0))/1000000</f>
        <v>0</v>
      </c>
      <c r="AO13" s="26">
        <f>-INDEX(AccelDepn!$G$17:$BQ$97, MATCH($B13, AccelDepn!$B$17:$B$97,0),MATCH(AO$6, AccelDepn!$G$20:$BQ$20,0))/1000000</f>
        <v>0</v>
      </c>
      <c r="AP13" s="26">
        <f>-INDEX(AccelDepn!$G$17:$BQ$97, MATCH($B13, AccelDepn!$B$17:$B$97,0),MATCH(AP$6, AccelDepn!$G$20:$BQ$20,0))/1000000</f>
        <v>0</v>
      </c>
      <c r="AQ13" s="26">
        <f>-INDEX(AccelDepn!$G$17:$BQ$97, MATCH($B13, AccelDepn!$B$17:$B$97,0),MATCH(AQ$6, AccelDepn!$G$20:$BQ$20,0))/1000000</f>
        <v>0</v>
      </c>
      <c r="AR13" s="26">
        <f>-INDEX(AccelDepn!$G$17:$BQ$97, MATCH($B13, AccelDepn!$B$17:$B$97,0),MATCH(AR$6, AccelDepn!$G$20:$BQ$20,0))/1000000</f>
        <v>0</v>
      </c>
      <c r="AS13" s="26">
        <f>-INDEX(AccelDepn!$G$17:$BQ$97, MATCH($B13, AccelDepn!$B$17:$B$97,0),MATCH(AS$6, AccelDepn!$G$20:$BQ$20,0))/1000000</f>
        <v>0</v>
      </c>
      <c r="AT13" s="26">
        <f>-INDEX(AccelDepn!$G$17:$BQ$97, MATCH($B13, AccelDepn!$B$17:$B$97,0),MATCH(AT$6, AccelDepn!$G$20:$BQ$20,0))/1000000</f>
        <v>0</v>
      </c>
      <c r="AU13" s="26">
        <f>-INDEX(AccelDepn!$G$17:$BQ$97, MATCH($B13, AccelDepn!$B$17:$B$97,0),MATCH(AU$6, AccelDepn!$G$20:$BQ$20,0))/1000000</f>
        <v>0</v>
      </c>
      <c r="AV13" s="26">
        <f>-INDEX(AccelDepn!$G$17:$BQ$97, MATCH($B13, AccelDepn!$B$17:$B$97,0),MATCH(AV$6, AccelDepn!$G$20:$BQ$20,0))/1000000</f>
        <v>0</v>
      </c>
      <c r="AW13" s="26">
        <f>-INDEX(AccelDepn!$G$17:$BQ$97, MATCH($B13, AccelDepn!$B$17:$B$97,0),MATCH(AW$6, AccelDepn!$G$20:$BQ$20,0))/1000000</f>
        <v>0</v>
      </c>
      <c r="AX13" s="26">
        <f>-INDEX(AccelDepn!$G$17:$BQ$97, MATCH($B13, AccelDepn!$B$17:$B$97,0),MATCH(AX$6, AccelDepn!$G$20:$BQ$20,0))/1000000</f>
        <v>0</v>
      </c>
      <c r="AY13" s="26">
        <f>-INDEX(AccelDepn!$G$17:$BQ$97, MATCH($B13, AccelDepn!$B$17:$B$97,0),MATCH(AY$6, AccelDepn!$G$20:$BQ$20,0))/1000000</f>
        <v>0</v>
      </c>
      <c r="AZ13" s="26">
        <f>-INDEX(AccelDepn!$G$17:$BQ$97, MATCH($B13, AccelDepn!$B$17:$B$97,0),MATCH(AZ$6, AccelDepn!$G$20:$BQ$20,0))/1000000</f>
        <v>0</v>
      </c>
      <c r="BA13" s="26">
        <f>-INDEX(AccelDepn!$G$17:$BQ$97, MATCH($B13, AccelDepn!$B$17:$B$97,0),MATCH(BA$6, AccelDepn!$G$20:$BQ$20,0))/1000000</f>
        <v>0</v>
      </c>
      <c r="BB13" s="26">
        <f>-INDEX(AccelDepn!$G$17:$BQ$97, MATCH($B13, AccelDepn!$B$17:$B$97,0),MATCH(BB$6, AccelDepn!$G$20:$BQ$20,0))/1000000</f>
        <v>0</v>
      </c>
      <c r="BC13" s="26">
        <f>-INDEX(AccelDepn!$G$17:$BQ$97, MATCH($B13, AccelDepn!$B$17:$B$97,0),MATCH(BC$6, AccelDepn!$G$20:$BQ$20,0))/1000000</f>
        <v>0</v>
      </c>
      <c r="BD13" s="26">
        <f>-INDEX(AccelDepn!$G$17:$BQ$97, MATCH($B13, AccelDepn!$B$17:$B$97,0),MATCH(BD$6, AccelDepn!$G$20:$BQ$20,0))/1000000</f>
        <v>0</v>
      </c>
      <c r="BE13" s="26">
        <f>-INDEX(AccelDepn!$G$17:$BQ$97, MATCH($B13, AccelDepn!$B$17:$B$97,0),MATCH(BE$6, AccelDepn!$G$20:$BQ$20,0))/1000000</f>
        <v>0</v>
      </c>
      <c r="BF13" s="26">
        <f>-INDEX(AccelDepn!$G$17:$BQ$97, MATCH($B13, AccelDepn!$B$17:$B$97,0),MATCH(BF$6, AccelDepn!$G$20:$BQ$20,0))/1000000</f>
        <v>0</v>
      </c>
      <c r="BG13" s="26">
        <f>-INDEX(AccelDepn!$G$17:$BQ$97, MATCH($B13, AccelDepn!$B$17:$B$97,0),MATCH(BG$6, AccelDepn!$G$20:$BQ$20,0))/1000000</f>
        <v>0</v>
      </c>
      <c r="BH13" s="26">
        <f>-INDEX(AccelDepn!$G$17:$BQ$97, MATCH($B13, AccelDepn!$B$17:$B$97,0),MATCH(BH$6, AccelDepn!$G$20:$BQ$20,0))/1000000</f>
        <v>0</v>
      </c>
      <c r="BI13" s="26">
        <f>-INDEX(AccelDepn!$G$17:$BQ$97, MATCH($B13, AccelDepn!$B$17:$B$97,0),MATCH(BI$6, AccelDepn!$G$20:$BQ$20,0))/1000000</f>
        <v>0</v>
      </c>
      <c r="BJ13" s="26">
        <f>-INDEX(AccelDepn!$G$17:$BQ$97, MATCH($B13, AccelDepn!$B$17:$B$97,0),MATCH(BJ$6, AccelDepn!$G$20:$BQ$20,0))/1000000</f>
        <v>0</v>
      </c>
      <c r="BK13" s="26">
        <f>-INDEX(AccelDepn!$G$17:$BQ$97, MATCH($B13, AccelDepn!$B$17:$B$97,0),MATCH(BK$6, AccelDepn!$G$20:$BQ$20,0))/1000000</f>
        <v>0</v>
      </c>
      <c r="BL13" s="26">
        <f>-INDEX(AccelDepn!$G$17:$BQ$97, MATCH($B13, AccelDepn!$B$17:$B$97,0),MATCH(BL$6, AccelDepn!$G$20:$BQ$20,0))/1000000</f>
        <v>0</v>
      </c>
      <c r="BM13" s="26">
        <f>-INDEX(AccelDepn!$G$17:$BQ$97, MATCH($B13, AccelDepn!$B$17:$B$97,0),MATCH(BM$6, AccelDepn!$G$20:$BQ$20,0))/1000000</f>
        <v>0</v>
      </c>
      <c r="BN13" s="26">
        <f>-INDEX(AccelDepn!$G$17:$BQ$97, MATCH($B13, AccelDepn!$B$17:$B$97,0),MATCH(BN$6, AccelDepn!$G$20:$BQ$20,0))/1000000</f>
        <v>0</v>
      </c>
      <c r="BO13" s="26">
        <f>-INDEX(AccelDepn!$G$17:$BQ$97, MATCH($B13, AccelDepn!$B$17:$B$97,0),MATCH(BO$6, AccelDepn!$G$20:$BQ$20,0))/1000000</f>
        <v>0</v>
      </c>
      <c r="BP13" s="26">
        <f>-INDEX(AccelDepn!$G$17:$BQ$97, MATCH($B13, AccelDepn!$B$17:$B$97,0),MATCH(BP$6, AccelDepn!$G$20:$BQ$20,0))/1000000</f>
        <v>0</v>
      </c>
      <c r="BR13" s="45" t="b">
        <f>SUM(G13:BP13)=SUM(G12:BP12)</f>
        <v>0</v>
      </c>
    </row>
    <row r="14" spans="1:70" s="1" customFormat="1" x14ac:dyDescent="0.2">
      <c r="G14" s="6"/>
      <c r="H14" s="6"/>
      <c r="I14" s="6"/>
      <c r="J14" s="6"/>
      <c r="K14" s="6"/>
      <c r="L14" s="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tabColor rgb="FF002060"/>
    <pageSetUpPr fitToPage="1"/>
  </sheetPr>
  <dimension ref="A1:CD92"/>
  <sheetViews>
    <sheetView showGridLines="0" tabSelected="1" zoomScaleNormal="100" workbookViewId="0">
      <selection activeCell="B4" sqref="B4:C5"/>
    </sheetView>
  </sheetViews>
  <sheetFormatPr defaultColWidth="9" defaultRowHeight="12.75" zeroHeight="1" x14ac:dyDescent="0.2"/>
  <cols>
    <col min="1" max="1" width="3.625" style="1" customWidth="1"/>
    <col min="2" max="2" width="50.5" style="1" customWidth="1"/>
    <col min="3" max="6" width="11.375" style="1" customWidth="1"/>
    <col min="7" max="13" width="11.375" style="6" customWidth="1"/>
    <col min="14" max="14" width="8.25" style="1" customWidth="1"/>
    <col min="15" max="30" width="9" style="1" customWidth="1"/>
    <col min="31" max="16384" width="9" style="1"/>
  </cols>
  <sheetData>
    <row r="1" spans="1:68" ht="18.75" x14ac:dyDescent="0.3">
      <c r="A1" s="40" t="str">
        <f>Output!A1</f>
        <v>CP Accelerated depreciation</v>
      </c>
      <c r="B1" s="40"/>
      <c r="C1" s="40"/>
      <c r="D1" s="40"/>
      <c r="E1" s="40"/>
      <c r="F1" s="40"/>
      <c r="G1" s="41"/>
      <c r="H1" s="41"/>
      <c r="I1" s="41"/>
      <c r="J1" s="41"/>
      <c r="K1" s="41"/>
      <c r="L1" s="41"/>
      <c r="M1" s="40"/>
      <c r="N1" s="40"/>
      <c r="O1" s="40"/>
      <c r="P1" s="40"/>
      <c r="Q1" s="40"/>
      <c r="R1" s="40"/>
      <c r="S1" s="40"/>
      <c r="T1" s="40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  <c r="AP1" s="42"/>
      <c r="AQ1" s="42"/>
      <c r="AR1" s="42"/>
      <c r="AS1" s="42"/>
      <c r="AT1" s="42"/>
      <c r="AU1" s="42"/>
      <c r="AV1" s="42"/>
      <c r="AW1" s="42"/>
      <c r="AX1" s="42"/>
      <c r="AY1" s="42"/>
      <c r="AZ1" s="42"/>
      <c r="BA1" s="42"/>
      <c r="BB1" s="42"/>
      <c r="BC1" s="42"/>
      <c r="BD1" s="42"/>
      <c r="BE1" s="42"/>
      <c r="BF1" s="42"/>
      <c r="BG1" s="42"/>
      <c r="BH1" s="42"/>
      <c r="BI1" s="42"/>
      <c r="BJ1" s="42"/>
      <c r="BK1" s="42"/>
      <c r="BL1" s="42"/>
      <c r="BM1" s="42"/>
      <c r="BN1" s="42"/>
      <c r="BO1" s="42"/>
      <c r="BP1" s="42"/>
    </row>
    <row r="2" spans="1:68" ht="15.75" x14ac:dyDescent="0.25">
      <c r="A2" s="43" t="s">
        <v>21</v>
      </c>
      <c r="B2" s="43"/>
      <c r="C2" s="43"/>
      <c r="D2" s="43"/>
      <c r="E2" s="43"/>
      <c r="F2" s="43"/>
      <c r="G2" s="44"/>
      <c r="H2" s="44"/>
      <c r="I2" s="44"/>
      <c r="J2" s="44"/>
      <c r="K2" s="44"/>
      <c r="L2" s="44"/>
      <c r="M2" s="43"/>
      <c r="N2" s="43"/>
      <c r="O2" s="43"/>
      <c r="P2" s="43"/>
      <c r="Q2" s="43"/>
      <c r="R2" s="43"/>
      <c r="S2" s="43"/>
      <c r="T2" s="43"/>
      <c r="U2" s="42"/>
      <c r="V2" s="42"/>
      <c r="W2" s="42"/>
      <c r="X2" s="42"/>
      <c r="Y2" s="42"/>
      <c r="Z2" s="42"/>
      <c r="AA2" s="42"/>
      <c r="AB2" s="42"/>
      <c r="AC2" s="42"/>
      <c r="AD2" s="42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  <c r="AR2" s="42"/>
      <c r="AS2" s="42"/>
      <c r="AT2" s="42"/>
      <c r="AU2" s="42"/>
      <c r="AV2" s="42"/>
      <c r="AW2" s="42"/>
      <c r="AX2" s="42"/>
      <c r="AY2" s="42"/>
      <c r="AZ2" s="42"/>
      <c r="BA2" s="42"/>
      <c r="BB2" s="42"/>
      <c r="BC2" s="42"/>
      <c r="BD2" s="42"/>
      <c r="BE2" s="42"/>
      <c r="BF2" s="42"/>
      <c r="BG2" s="42"/>
      <c r="BH2" s="42"/>
      <c r="BI2" s="42"/>
      <c r="BJ2" s="42"/>
      <c r="BK2" s="42"/>
      <c r="BL2" s="42"/>
      <c r="BM2" s="42"/>
      <c r="BN2" s="42"/>
      <c r="BO2" s="42"/>
      <c r="BP2" s="42"/>
    </row>
    <row r="3" spans="1:68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68" x14ac:dyDescent="0.2">
      <c r="A4" s="2"/>
      <c r="B4" s="3" t="s">
        <v>3</v>
      </c>
      <c r="C4" s="14">
        <v>51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68" x14ac:dyDescent="0.2">
      <c r="A5" s="2"/>
      <c r="B5" s="3" t="s">
        <v>9</v>
      </c>
      <c r="C5" s="15">
        <f>Assumptions!I12</f>
        <v>1.0810468188716866</v>
      </c>
      <c r="E5" s="2"/>
      <c r="H5" s="4"/>
      <c r="I5" s="4"/>
      <c r="J5" s="4"/>
      <c r="K5" s="4"/>
      <c r="L5" s="4"/>
      <c r="M5" s="4"/>
      <c r="N5" s="2"/>
      <c r="O5" s="2"/>
      <c r="P5" s="2"/>
      <c r="Q5" s="2"/>
      <c r="R5" s="2"/>
      <c r="S5" s="2"/>
      <c r="T5" s="2"/>
      <c r="U5" s="2"/>
    </row>
    <row r="6" spans="1:68" x14ac:dyDescent="0.2">
      <c r="A6" s="2"/>
      <c r="E6" s="2"/>
      <c r="H6" s="4"/>
      <c r="I6" s="4"/>
      <c r="J6" s="4"/>
      <c r="K6" s="4"/>
      <c r="L6" s="4"/>
      <c r="M6" s="4"/>
      <c r="N6" s="2"/>
      <c r="O6" s="2"/>
      <c r="P6" s="2"/>
      <c r="Q6" s="2"/>
      <c r="R6" s="2"/>
      <c r="S6" s="2"/>
      <c r="T6" s="2"/>
      <c r="U6" s="2"/>
    </row>
    <row r="7" spans="1:68" x14ac:dyDescent="0.2">
      <c r="A7" s="2"/>
      <c r="B7" s="2"/>
      <c r="C7" s="2"/>
      <c r="D7" s="2"/>
      <c r="E7" s="2"/>
      <c r="G7" s="4"/>
      <c r="H7" s="4"/>
      <c r="I7" s="4"/>
      <c r="J7" s="4"/>
      <c r="K7" s="4"/>
      <c r="L7" s="4"/>
      <c r="M7" s="4"/>
      <c r="N7" s="2"/>
      <c r="O7" s="2"/>
      <c r="P7" s="2"/>
      <c r="Q7" s="2"/>
      <c r="R7" s="2"/>
      <c r="S7" s="2"/>
      <c r="T7" s="2"/>
      <c r="U7" s="2"/>
    </row>
    <row r="8" spans="1:68" x14ac:dyDescent="0.2">
      <c r="A8" s="2"/>
      <c r="B8" s="5"/>
      <c r="C8" s="2"/>
      <c r="D8" s="2"/>
      <c r="E8" s="2"/>
      <c r="F8" s="2"/>
      <c r="G8" s="30" t="s">
        <v>19</v>
      </c>
      <c r="H8" s="31"/>
      <c r="I8" s="31"/>
      <c r="J8" s="31"/>
      <c r="K8" s="31"/>
      <c r="L8" s="31"/>
      <c r="M8" s="4"/>
      <c r="N8" s="2"/>
      <c r="O8" s="2"/>
      <c r="P8" s="2"/>
      <c r="Q8" s="2"/>
      <c r="R8" s="2"/>
      <c r="S8" s="2"/>
      <c r="T8" s="2"/>
      <c r="U8" s="2"/>
    </row>
    <row r="9" spans="1:68" x14ac:dyDescent="0.2">
      <c r="A9" s="2"/>
      <c r="B9" s="7" t="s">
        <v>0</v>
      </c>
      <c r="C9" s="8" t="s">
        <v>4</v>
      </c>
      <c r="D9" s="8" t="s">
        <v>5</v>
      </c>
      <c r="E9" s="8" t="s">
        <v>2</v>
      </c>
      <c r="F9" s="8" t="s">
        <v>10</v>
      </c>
      <c r="G9" s="29" t="s">
        <v>1</v>
      </c>
      <c r="H9" s="16">
        <v>2022</v>
      </c>
      <c r="I9" s="16">
        <v>2023</v>
      </c>
      <c r="J9" s="16">
        <v>2024</v>
      </c>
      <c r="K9" s="16">
        <v>2025</v>
      </c>
      <c r="L9" s="16">
        <v>2026</v>
      </c>
      <c r="M9" s="4"/>
      <c r="N9" s="2"/>
      <c r="O9" s="2"/>
      <c r="P9" s="2"/>
      <c r="Q9" s="2"/>
      <c r="R9" s="2"/>
      <c r="S9" s="2"/>
      <c r="T9" s="2"/>
      <c r="U9" s="2"/>
    </row>
    <row r="10" spans="1:68" x14ac:dyDescent="0.2">
      <c r="A10" s="2"/>
      <c r="B10" s="9" t="s">
        <v>7</v>
      </c>
      <c r="C10" s="12">
        <v>31</v>
      </c>
      <c r="D10" s="47">
        <f t="shared" ref="D10:D11" si="0">$C$4-C10</f>
        <v>20</v>
      </c>
      <c r="E10" s="12">
        <v>27.255250000000004</v>
      </c>
      <c r="F10" s="12">
        <v>80643.61395205812</v>
      </c>
      <c r="G10" s="47">
        <f>((E10*F10)/$C$4)*D10</f>
        <v>861945.82712424791</v>
      </c>
      <c r="H10" s="47">
        <f t="shared" ref="H10:L10" si="1">$G10/5</f>
        <v>172389.16542484958</v>
      </c>
      <c r="I10" s="47">
        <f t="shared" si="1"/>
        <v>172389.16542484958</v>
      </c>
      <c r="J10" s="47">
        <f t="shared" si="1"/>
        <v>172389.16542484958</v>
      </c>
      <c r="K10" s="47">
        <f t="shared" si="1"/>
        <v>172389.16542484958</v>
      </c>
      <c r="L10" s="47">
        <f t="shared" si="1"/>
        <v>172389.16542484958</v>
      </c>
      <c r="M10" s="4"/>
      <c r="N10" s="2"/>
      <c r="O10" s="2"/>
      <c r="P10" s="2"/>
      <c r="Q10" s="2"/>
      <c r="R10" s="2"/>
      <c r="S10" s="2"/>
      <c r="T10" s="2"/>
      <c r="U10" s="2"/>
    </row>
    <row r="11" spans="1:68" x14ac:dyDescent="0.2">
      <c r="A11" s="2"/>
      <c r="B11" s="9" t="s">
        <v>6</v>
      </c>
      <c r="C11" s="12">
        <f>$C$4/2</f>
        <v>25.5</v>
      </c>
      <c r="D11" s="47">
        <f t="shared" si="0"/>
        <v>25.5</v>
      </c>
      <c r="E11" s="12">
        <v>166.14583333333334</v>
      </c>
      <c r="F11" s="12">
        <v>85363.561112606403</v>
      </c>
      <c r="G11" s="47">
        <f>((E11*F11)/$C$4)*D11</f>
        <v>7091399.9986774595</v>
      </c>
      <c r="H11" s="47">
        <f>$G11/5</f>
        <v>1418279.9997354918</v>
      </c>
      <c r="I11" s="47">
        <f>$G11/5</f>
        <v>1418279.9997354918</v>
      </c>
      <c r="J11" s="47">
        <f>$G11/5</f>
        <v>1418279.9997354918</v>
      </c>
      <c r="K11" s="47">
        <f>$G11/5</f>
        <v>1418279.9997354918</v>
      </c>
      <c r="L11" s="47">
        <f>$G11/5</f>
        <v>1418279.9997354918</v>
      </c>
      <c r="M11" s="4"/>
      <c r="N11" s="2"/>
      <c r="O11" s="2"/>
      <c r="P11" s="2"/>
      <c r="Q11" s="2"/>
      <c r="R11" s="2"/>
      <c r="S11" s="2"/>
      <c r="T11" s="2"/>
      <c r="U11" s="2"/>
    </row>
    <row r="12" spans="1:68" x14ac:dyDescent="0.2">
      <c r="A12" s="2"/>
      <c r="B12" s="9"/>
      <c r="C12" s="12"/>
      <c r="D12" s="47"/>
      <c r="E12" s="12"/>
      <c r="F12" s="12"/>
      <c r="G12" s="47"/>
      <c r="H12" s="47"/>
      <c r="I12" s="47"/>
      <c r="J12" s="47"/>
      <c r="K12" s="47"/>
      <c r="L12" s="47"/>
      <c r="M12" s="4"/>
      <c r="N12" s="2"/>
      <c r="O12" s="2"/>
      <c r="P12" s="2"/>
      <c r="Q12" s="2"/>
      <c r="R12" s="2"/>
      <c r="S12" s="2"/>
      <c r="T12" s="2"/>
      <c r="U12" s="2"/>
    </row>
    <row r="13" spans="1:68" x14ac:dyDescent="0.2">
      <c r="A13" s="2"/>
      <c r="B13" s="9"/>
      <c r="C13" s="12"/>
      <c r="D13" s="47"/>
      <c r="E13" s="12"/>
      <c r="F13" s="12"/>
      <c r="G13" s="47"/>
      <c r="H13" s="47"/>
      <c r="I13" s="47"/>
      <c r="J13" s="47"/>
      <c r="K13" s="47"/>
      <c r="L13" s="47"/>
      <c r="M13" s="4"/>
      <c r="N13" s="2"/>
      <c r="O13" s="2"/>
      <c r="P13" s="2"/>
      <c r="Q13" s="2"/>
      <c r="R13" s="2"/>
      <c r="S13" s="2"/>
      <c r="T13" s="2"/>
      <c r="U13" s="2"/>
    </row>
    <row r="14" spans="1:68" x14ac:dyDescent="0.2">
      <c r="A14" s="2"/>
      <c r="B14" s="11" t="s">
        <v>1</v>
      </c>
      <c r="C14"/>
      <c r="D14"/>
      <c r="E14"/>
      <c r="F14"/>
      <c r="G14" s="13">
        <f>SUM(G10:G13)</f>
        <v>7953345.8258017078</v>
      </c>
      <c r="H14" s="13">
        <f t="shared" ref="H14:L14" si="2">SUM(H10:H13)</f>
        <v>1590669.1651603414</v>
      </c>
      <c r="I14" s="13">
        <f t="shared" si="2"/>
        <v>1590669.1651603414</v>
      </c>
      <c r="J14" s="13">
        <f t="shared" si="2"/>
        <v>1590669.1651603414</v>
      </c>
      <c r="K14" s="13">
        <f t="shared" si="2"/>
        <v>1590669.1651603414</v>
      </c>
      <c r="L14" s="13">
        <f t="shared" si="2"/>
        <v>1590669.1651603414</v>
      </c>
      <c r="M14" s="4"/>
      <c r="N14" s="2"/>
      <c r="O14" s="2"/>
      <c r="P14" s="2"/>
      <c r="Q14" s="2"/>
      <c r="R14" s="2"/>
      <c r="S14" s="2"/>
      <c r="T14" s="2"/>
    </row>
    <row r="15" spans="1:68" x14ac:dyDescent="0.2">
      <c r="A15" s="2"/>
      <c r="B15" s="2"/>
      <c r="C15" s="2"/>
      <c r="D15" s="2"/>
      <c r="E15" s="2"/>
      <c r="F15" s="2"/>
      <c r="G15" s="4"/>
      <c r="H15" s="4"/>
      <c r="I15" s="4"/>
      <c r="J15" s="4"/>
      <c r="K15" s="4"/>
      <c r="L15" s="4"/>
      <c r="M15" s="4"/>
      <c r="N15" s="2"/>
      <c r="O15" s="2"/>
      <c r="P15" s="2"/>
      <c r="Q15" s="2"/>
      <c r="R15" s="2"/>
      <c r="S15" s="2"/>
      <c r="T15" s="2"/>
      <c r="U15" s="2"/>
    </row>
    <row r="16" spans="1:68" x14ac:dyDescent="0.2">
      <c r="A16" s="2"/>
      <c r="B16" s="2"/>
      <c r="C16" s="2"/>
      <c r="D16" s="2"/>
      <c r="E16" s="2"/>
      <c r="F16" s="2"/>
      <c r="G16" s="4"/>
      <c r="H16" s="4"/>
      <c r="I16" s="4"/>
      <c r="J16" s="4"/>
      <c r="K16" s="4"/>
      <c r="L16" s="4"/>
      <c r="M16" s="4"/>
      <c r="N16" s="2"/>
      <c r="O16" s="2"/>
      <c r="P16" s="2"/>
      <c r="Q16" s="2"/>
      <c r="R16" s="2"/>
      <c r="S16" s="2"/>
      <c r="T16" s="2"/>
      <c r="U16" s="2"/>
    </row>
    <row r="17" spans="1:82" x14ac:dyDescent="0.2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</row>
    <row r="18" spans="1:82" x14ac:dyDescent="0.2">
      <c r="A18" s="2"/>
      <c r="B18" s="5"/>
      <c r="C18" s="2"/>
      <c r="D18" s="2"/>
      <c r="E18" s="2"/>
      <c r="F18" s="2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</row>
    <row r="19" spans="1:82" x14ac:dyDescent="0.2">
      <c r="G19" s="1"/>
      <c r="H19" s="33" t="s">
        <v>14</v>
      </c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</row>
    <row r="20" spans="1:82" x14ac:dyDescent="0.2">
      <c r="B20" s="7" t="s">
        <v>0</v>
      </c>
      <c r="C20" s="8"/>
      <c r="D20" s="8"/>
      <c r="E20" s="8"/>
      <c r="F20" s="8"/>
      <c r="G20" s="8"/>
      <c r="H20" s="16">
        <v>2022</v>
      </c>
      <c r="I20" s="16">
        <v>2023</v>
      </c>
      <c r="J20" s="16">
        <v>2024</v>
      </c>
      <c r="K20" s="16">
        <v>2025</v>
      </c>
      <c r="L20" s="16">
        <v>2026</v>
      </c>
      <c r="M20" s="16">
        <v>2027</v>
      </c>
      <c r="N20" s="16">
        <v>2028</v>
      </c>
      <c r="O20" s="16">
        <v>2029</v>
      </c>
      <c r="P20" s="16">
        <v>2030</v>
      </c>
      <c r="Q20" s="16">
        <v>2031</v>
      </c>
      <c r="R20" s="16">
        <v>2032</v>
      </c>
      <c r="S20" s="16">
        <v>2033</v>
      </c>
      <c r="T20" s="16">
        <v>2034</v>
      </c>
      <c r="U20" s="16">
        <v>2035</v>
      </c>
      <c r="V20" s="16">
        <v>2036</v>
      </c>
      <c r="W20" s="16">
        <v>2037</v>
      </c>
      <c r="X20" s="16">
        <v>2038</v>
      </c>
      <c r="Y20" s="16">
        <v>2039</v>
      </c>
      <c r="Z20" s="16">
        <v>2040</v>
      </c>
      <c r="AA20" s="16">
        <v>2041</v>
      </c>
      <c r="AB20" s="16">
        <v>2042</v>
      </c>
      <c r="AC20" s="16">
        <v>2043</v>
      </c>
      <c r="AD20" s="16">
        <v>2044</v>
      </c>
      <c r="AE20" s="16">
        <v>2045</v>
      </c>
      <c r="AF20" s="16">
        <v>2046</v>
      </c>
      <c r="AG20" s="16">
        <v>2047</v>
      </c>
      <c r="AH20" s="16">
        <v>2048</v>
      </c>
      <c r="AI20" s="16">
        <v>2049</v>
      </c>
      <c r="AJ20" s="16">
        <v>2050</v>
      </c>
      <c r="AK20" s="16">
        <v>2051</v>
      </c>
      <c r="AL20" s="16">
        <v>2052</v>
      </c>
      <c r="AM20" s="16">
        <v>2053</v>
      </c>
      <c r="AN20" s="16">
        <v>2054</v>
      </c>
      <c r="AO20" s="16">
        <v>2055</v>
      </c>
      <c r="AP20" s="16">
        <v>2056</v>
      </c>
      <c r="AQ20" s="16">
        <v>2057</v>
      </c>
      <c r="AR20" s="16">
        <v>2058</v>
      </c>
      <c r="AS20" s="16">
        <v>2059</v>
      </c>
      <c r="AT20" s="16">
        <v>2060</v>
      </c>
      <c r="AU20" s="16">
        <v>2061</v>
      </c>
      <c r="AV20" s="16">
        <v>2062</v>
      </c>
      <c r="AW20" s="16">
        <v>2063</v>
      </c>
      <c r="AX20" s="16">
        <v>2064</v>
      </c>
      <c r="AY20" s="16">
        <v>2065</v>
      </c>
      <c r="AZ20" s="16">
        <v>2066</v>
      </c>
      <c r="BA20" s="16">
        <v>2067</v>
      </c>
      <c r="BB20" s="16">
        <v>2068</v>
      </c>
      <c r="BC20" s="16">
        <v>2069</v>
      </c>
      <c r="BD20" s="16">
        <v>2070</v>
      </c>
      <c r="BE20" s="16">
        <v>2071</v>
      </c>
      <c r="BF20" s="16">
        <v>2072</v>
      </c>
      <c r="BG20" s="16">
        <v>2073</v>
      </c>
      <c r="BH20" s="16">
        <v>2074</v>
      </c>
      <c r="BI20" s="16">
        <v>2075</v>
      </c>
      <c r="BJ20" s="16">
        <v>2076</v>
      </c>
      <c r="BK20" s="16">
        <v>2077</v>
      </c>
      <c r="BL20" s="16">
        <v>2078</v>
      </c>
      <c r="BM20" s="16">
        <v>2079</v>
      </c>
      <c r="BN20" s="16">
        <v>2080</v>
      </c>
      <c r="BO20" s="16">
        <v>2081</v>
      </c>
      <c r="BP20" s="16">
        <v>2082</v>
      </c>
    </row>
    <row r="21" spans="1:82" x14ac:dyDescent="0.2">
      <c r="B21" s="17" t="str">
        <f>B10</f>
        <v>PVC grey services (dog-bones)</v>
      </c>
      <c r="C21" s="18"/>
      <c r="D21" s="19"/>
      <c r="E21" s="18"/>
      <c r="F21" s="18"/>
      <c r="G21" s="20"/>
      <c r="H21" s="20">
        <f>$G10/$D10</f>
        <v>43097.291356212394</v>
      </c>
      <c r="I21" s="20">
        <f>MIN($G10/$D10,$G10-SUM($H21:H21))</f>
        <v>43097.291356212394</v>
      </c>
      <c r="J21" s="20">
        <f>MIN($G10/$D10,$G10-SUM($H21:I21))</f>
        <v>43097.291356212394</v>
      </c>
      <c r="K21" s="20">
        <f>MIN($G10/$D10,$G10-SUM($H21:J21))</f>
        <v>43097.291356212394</v>
      </c>
      <c r="L21" s="20">
        <f>MIN($G10/$D10,$G10-SUM($H21:K21))</f>
        <v>43097.291356212394</v>
      </c>
      <c r="M21" s="20">
        <f>MIN($G10/$D10,$G10-SUM($H21:L21))</f>
        <v>43097.291356212394</v>
      </c>
      <c r="N21" s="20">
        <f>MIN($G10/$D10,$G10-SUM($H21:M21))</f>
        <v>43097.291356212394</v>
      </c>
      <c r="O21" s="20">
        <f>MIN($G10/$D10,$G10-SUM($H21:N21))</f>
        <v>43097.291356212394</v>
      </c>
      <c r="P21" s="20">
        <f>MIN($G10/$D10,$G10-SUM($H21:O21))</f>
        <v>43097.291356212394</v>
      </c>
      <c r="Q21" s="20">
        <f>MIN($G10/$D10,$G10-SUM($H21:P21))</f>
        <v>43097.291356212394</v>
      </c>
      <c r="R21" s="20">
        <f>MIN($G10/$D10,$G10-SUM($H21:Q21))</f>
        <v>43097.291356212394</v>
      </c>
      <c r="S21" s="20">
        <f>MIN($G10/$D10,$G10-SUM($H21:R21))</f>
        <v>43097.291356212394</v>
      </c>
      <c r="T21" s="20">
        <f>MIN($G10/$D10,$G10-SUM($H21:S21))</f>
        <v>43097.291356212394</v>
      </c>
      <c r="U21" s="20">
        <f>MIN($G10/$D10,$G10-SUM($H21:T21))</f>
        <v>43097.291356212394</v>
      </c>
      <c r="V21" s="20">
        <f>MIN($G10/$D10,$G10-SUM($H21:U21))</f>
        <v>43097.291356212394</v>
      </c>
      <c r="W21" s="20">
        <f>MIN($G10/$D10,$G10-SUM($H21:V21))</f>
        <v>43097.291356212394</v>
      </c>
      <c r="X21" s="20">
        <f>MIN($G10/$D10,$G10-SUM($H21:W21))</f>
        <v>43097.291356212394</v>
      </c>
      <c r="Y21" s="20">
        <f>MIN($G10/$D10,$G10-SUM($H21:X21))</f>
        <v>43097.291356212394</v>
      </c>
      <c r="Z21" s="20">
        <f>MIN($G10/$D10,$G10-SUM($H21:Y21))</f>
        <v>43097.291356212394</v>
      </c>
      <c r="AA21" s="20">
        <f>MIN($G10/$D10,$G10-SUM($H21:Z21))</f>
        <v>43097.291356212394</v>
      </c>
      <c r="AB21" s="20">
        <f>MIN($G10/$D10,$G10-SUM($H21:AA21))</f>
        <v>3.4924596548080444E-10</v>
      </c>
      <c r="AC21" s="20">
        <f>MIN($G10/$D10,$G10-SUM($H21:AB21))</f>
        <v>0</v>
      </c>
      <c r="AD21" s="20">
        <f>MIN($G10/$D10,$G10-SUM($H21:AC21))</f>
        <v>0</v>
      </c>
      <c r="AE21" s="20">
        <f>MIN($G10/$D10,$G10-SUM($H21:AD21))</f>
        <v>0</v>
      </c>
      <c r="AF21" s="20">
        <f>MIN($G10/$D10,$G10-SUM($H21:AE21))</f>
        <v>0</v>
      </c>
      <c r="AG21" s="20">
        <f>MIN($G10/$D10,$G10-SUM($H21:AF21))</f>
        <v>0</v>
      </c>
      <c r="AH21" s="20">
        <f>MIN($G10/$D10,$G10-SUM($H21:AG21))</f>
        <v>0</v>
      </c>
      <c r="AI21" s="20">
        <f>MIN($G10/$D10,$G10-SUM($H21:AH21))</f>
        <v>0</v>
      </c>
      <c r="AJ21" s="20">
        <f>MIN($G10/$D10,$G10-SUM($H21:AI21))</f>
        <v>0</v>
      </c>
      <c r="AK21" s="20">
        <f>MIN($G10/$D10,$G10-SUM($H21:AJ21))</f>
        <v>0</v>
      </c>
      <c r="AL21" s="20">
        <f>MIN($G10/$D10,$G10-SUM($H21:AK21))</f>
        <v>0</v>
      </c>
      <c r="AM21" s="20">
        <f>MIN($G10/$D10,$G10-SUM($H21:AL21))</f>
        <v>0</v>
      </c>
      <c r="AN21" s="20">
        <f>MIN($G10/$D10,$G10-SUM($H21:AM21))</f>
        <v>0</v>
      </c>
      <c r="AO21" s="20">
        <f>MIN($G10/$D10,$G10-SUM($H21:AN21))</f>
        <v>0</v>
      </c>
      <c r="AP21" s="20">
        <f>MIN($G10/$D10,$G10-SUM($H21:AO21))</f>
        <v>0</v>
      </c>
      <c r="AQ21" s="20">
        <f>MIN($G10/$D10,$G10-SUM($H21:AP21))</f>
        <v>0</v>
      </c>
      <c r="AR21" s="20">
        <f>MIN($G10/$D10,$G10-SUM($H21:AQ21))</f>
        <v>0</v>
      </c>
      <c r="AS21" s="20">
        <f>MIN($G10/$D10,$G10-SUM($H21:AR21))</f>
        <v>0</v>
      </c>
      <c r="AT21" s="20">
        <f>MIN($G10/$D10,$G10-SUM($H21:AS21))</f>
        <v>0</v>
      </c>
      <c r="AU21" s="20">
        <f>MIN($G10/$D10,$G10-SUM($H21:AT21))</f>
        <v>0</v>
      </c>
      <c r="AV21" s="20">
        <f>MIN($G10/$D10,$G10-SUM($H21:AU21))</f>
        <v>0</v>
      </c>
      <c r="AW21" s="20">
        <f>MIN($G10/$D10,$G10-SUM($H21:AV21))</f>
        <v>0</v>
      </c>
      <c r="AX21" s="20">
        <f>MIN($G10/$D10,$G10-SUM($H21:AW21))</f>
        <v>0</v>
      </c>
      <c r="AY21" s="20">
        <f>MIN($G10/$D10,$G10-SUM($H21:AX21))</f>
        <v>0</v>
      </c>
      <c r="AZ21" s="20">
        <f>MIN($G10/$D10,$G10-SUM($H21:AY21))</f>
        <v>0</v>
      </c>
      <c r="BA21" s="20">
        <f>MIN($G10/$D10,$G10-SUM($H21:AZ21))</f>
        <v>0</v>
      </c>
      <c r="BB21" s="20">
        <f>MIN($G10/$D10,$G10-SUM($H21:BA21))</f>
        <v>0</v>
      </c>
      <c r="BC21" s="20">
        <f>MIN($G10/$D10,$G10-SUM($H21:BB21))</f>
        <v>0</v>
      </c>
      <c r="BD21" s="20">
        <f>MIN($G10/$D10,$G10-SUM($H21:BC21))</f>
        <v>0</v>
      </c>
      <c r="BE21" s="20">
        <f>MIN($G10/$D10,$G10-SUM($H21:BD21))</f>
        <v>0</v>
      </c>
      <c r="BF21" s="20">
        <f>MIN($G10/$D10,$G10-SUM($H21:BE21))</f>
        <v>0</v>
      </c>
      <c r="BG21" s="20">
        <f>MIN($G10/$D10,$G10-SUM($H21:BF21))</f>
        <v>0</v>
      </c>
      <c r="BH21" s="20">
        <f>MIN($G10/$D10,$G10-SUM($H21:BG21))</f>
        <v>0</v>
      </c>
      <c r="BI21" s="20">
        <f>MIN($G10/$D10,$G10-SUM($H21:BH21))</f>
        <v>0</v>
      </c>
      <c r="BJ21" s="20">
        <f>MIN($G10/$D10,$G10-SUM($H21:BI21))</f>
        <v>0</v>
      </c>
      <c r="BK21" s="20">
        <f>MIN($G10/$D10,$G10-SUM($H21:BJ21))</f>
        <v>0</v>
      </c>
      <c r="BL21" s="20">
        <f>MIN($G10/$D10,$G10-SUM($H21:BK21))</f>
        <v>0</v>
      </c>
      <c r="BM21" s="20">
        <f>MIN($G10/$D10,$G10-SUM($H21:BL21))</f>
        <v>0</v>
      </c>
      <c r="BN21" s="20">
        <f>MIN($G10/$D10,$G10-SUM($H21:BM21))</f>
        <v>0</v>
      </c>
      <c r="BO21" s="20">
        <f>MIN($G10/$D10,$G10-SUM($H21:BN21))</f>
        <v>0</v>
      </c>
      <c r="BP21" s="20">
        <f>MIN($G10/$D10,$G10-SUM($H21:BO21))</f>
        <v>0</v>
      </c>
      <c r="BQ21" s="21">
        <f>ROUND(G10-SUM(H21:BP21),3)</f>
        <v>0</v>
      </c>
    </row>
    <row r="22" spans="1:82" x14ac:dyDescent="0.2">
      <c r="B22" s="17" t="str">
        <f>B11</f>
        <v>Solar enablement: distribution transformers</v>
      </c>
      <c r="C22" s="18"/>
      <c r="D22" s="19"/>
      <c r="E22" s="18"/>
      <c r="F22" s="18"/>
      <c r="G22" s="20"/>
      <c r="H22" s="20">
        <f>$G11/$D11</f>
        <v>278094.11759519449</v>
      </c>
      <c r="I22" s="20">
        <f>MIN($G11/$D11,$G11-SUM($H22:H22))</f>
        <v>278094.11759519449</v>
      </c>
      <c r="J22" s="20">
        <f>MIN($G11/$D11,$G11-SUM($H22:I22))</f>
        <v>278094.11759519449</v>
      </c>
      <c r="K22" s="20">
        <f>MIN($G11/$D11,$G11-SUM($H22:J22))</f>
        <v>278094.11759519449</v>
      </c>
      <c r="L22" s="20">
        <f>MIN($G11/$D11,$G11-SUM($H22:K22))</f>
        <v>278094.11759519449</v>
      </c>
      <c r="M22" s="20">
        <f>MIN($G11/$D11,$G11-SUM($H22:L22))</f>
        <v>278094.11759519449</v>
      </c>
      <c r="N22" s="20">
        <f>MIN($G11/$D11,$G11-SUM($H22:M22))</f>
        <v>278094.11759519449</v>
      </c>
      <c r="O22" s="20">
        <f>MIN($G11/$D11,$G11-SUM($H22:N22))</f>
        <v>278094.11759519449</v>
      </c>
      <c r="P22" s="20">
        <f>MIN($G11/$D11,$G11-SUM($H22:O22))</f>
        <v>278094.11759519449</v>
      </c>
      <c r="Q22" s="20">
        <f>MIN($G11/$D11,$G11-SUM($H22:P22))</f>
        <v>278094.11759519449</v>
      </c>
      <c r="R22" s="20">
        <f>MIN($G11/$D11,$G11-SUM($H22:Q22))</f>
        <v>278094.11759519449</v>
      </c>
      <c r="S22" s="20">
        <f>MIN($G11/$D11,$G11-SUM($H22:R22))</f>
        <v>278094.11759519449</v>
      </c>
      <c r="T22" s="20">
        <f>MIN($G11/$D11,$G11-SUM($H22:S22))</f>
        <v>278094.11759519449</v>
      </c>
      <c r="U22" s="20">
        <f>MIN($G11/$D11,$G11-SUM($H22:T22))</f>
        <v>278094.11759519449</v>
      </c>
      <c r="V22" s="20">
        <f>MIN($G11/$D11,$G11-SUM($H22:U22))</f>
        <v>278094.11759519449</v>
      </c>
      <c r="W22" s="20">
        <f>MIN($G11/$D11,$G11-SUM($H22:V22))</f>
        <v>278094.11759519449</v>
      </c>
      <c r="X22" s="20">
        <f>MIN($G11/$D11,$G11-SUM($H22:W22))</f>
        <v>278094.11759519449</v>
      </c>
      <c r="Y22" s="20">
        <f>MIN($G11/$D11,$G11-SUM($H22:X22))</f>
        <v>278094.11759519449</v>
      </c>
      <c r="Z22" s="20">
        <f>MIN($G11/$D11,$G11-SUM($H22:Y22))</f>
        <v>278094.11759519449</v>
      </c>
      <c r="AA22" s="20">
        <f>MIN($G11/$D11,$G11-SUM($H22:Z22))</f>
        <v>278094.11759519449</v>
      </c>
      <c r="AB22" s="20">
        <f>MIN($G11/$D11,$G11-SUM($H22:AA22))</f>
        <v>278094.11759519449</v>
      </c>
      <c r="AC22" s="20">
        <f>MIN($G11/$D11,$G11-SUM($H22:AB22))</f>
        <v>278094.11759519449</v>
      </c>
      <c r="AD22" s="20">
        <f>MIN($G11/$D11,$G11-SUM($H22:AC22))</f>
        <v>278094.11759519449</v>
      </c>
      <c r="AE22" s="20">
        <f>MIN($G11/$D11,$G11-SUM($H22:AD22))</f>
        <v>278094.11759519449</v>
      </c>
      <c r="AF22" s="20">
        <f>MIN($G11/$D11,$G11-SUM($H22:AE22))</f>
        <v>278094.11759519449</v>
      </c>
      <c r="AG22" s="20">
        <f>MIN($G11/$D11,$G11-SUM($H22:AF22))</f>
        <v>139047.05879759509</v>
      </c>
      <c r="AH22" s="20">
        <f>MIN($G11/$D11,$G11-SUM($H22:AG22))</f>
        <v>0</v>
      </c>
      <c r="AI22" s="20">
        <f>MIN($G11/$D11,$G11-SUM($H22:AH22))</f>
        <v>0</v>
      </c>
      <c r="AJ22" s="20">
        <f>MIN($G11/$D11,$G11-SUM($H22:AI22))</f>
        <v>0</v>
      </c>
      <c r="AK22" s="20">
        <f>MIN($G11/$D11,$G11-SUM($H22:AJ22))</f>
        <v>0</v>
      </c>
      <c r="AL22" s="20">
        <f>MIN($G11/$D11,$G11-SUM($H22:AK22))</f>
        <v>0</v>
      </c>
      <c r="AM22" s="20">
        <f>MIN($G11/$D11,$G11-SUM($H22:AL22))</f>
        <v>0</v>
      </c>
      <c r="AN22" s="20">
        <f>MIN($G11/$D11,$G11-SUM($H22:AM22))</f>
        <v>0</v>
      </c>
      <c r="AO22" s="20">
        <f>MIN($G11/$D11,$G11-SUM($H22:AN22))</f>
        <v>0</v>
      </c>
      <c r="AP22" s="20">
        <f>MIN($G11/$D11,$G11-SUM($H22:AO22))</f>
        <v>0</v>
      </c>
      <c r="AQ22" s="20">
        <f>MIN($G11/$D11,$G11-SUM($H22:AP22))</f>
        <v>0</v>
      </c>
      <c r="AR22" s="20">
        <f>MIN($G11/$D11,$G11-SUM($H22:AQ22))</f>
        <v>0</v>
      </c>
      <c r="AS22" s="20">
        <f>MIN($G11/$D11,$G11-SUM($H22:AR22))</f>
        <v>0</v>
      </c>
      <c r="AT22" s="20">
        <f>MIN($G11/$D11,$G11-SUM($H22:AS22))</f>
        <v>0</v>
      </c>
      <c r="AU22" s="20">
        <f>MIN($G11/$D11,$G11-SUM($H22:AT22))</f>
        <v>0</v>
      </c>
      <c r="AV22" s="20">
        <f>MIN($G11/$D11,$G11-SUM($H22:AU22))</f>
        <v>0</v>
      </c>
      <c r="AW22" s="20">
        <f>MIN($G11/$D11,$G11-SUM($H22:AV22))</f>
        <v>0</v>
      </c>
      <c r="AX22" s="20">
        <f>MIN($G11/$D11,$G11-SUM($H22:AW22))</f>
        <v>0</v>
      </c>
      <c r="AY22" s="20">
        <f>MIN($G11/$D11,$G11-SUM($H22:AX22))</f>
        <v>0</v>
      </c>
      <c r="AZ22" s="20">
        <f>MIN($G11/$D11,$G11-SUM($H22:AY22))</f>
        <v>0</v>
      </c>
      <c r="BA22" s="20">
        <f>MIN($G11/$D11,$G11-SUM($H22:AZ22))</f>
        <v>0</v>
      </c>
      <c r="BB22" s="20">
        <f>MIN($G11/$D11,$G11-SUM($H22:BA22))</f>
        <v>0</v>
      </c>
      <c r="BC22" s="20">
        <f>MIN($G11/$D11,$G11-SUM($H22:BB22))</f>
        <v>0</v>
      </c>
      <c r="BD22" s="20">
        <f>MIN($G11/$D11,$G11-SUM($H22:BC22))</f>
        <v>0</v>
      </c>
      <c r="BE22" s="20">
        <f>MIN($G11/$D11,$G11-SUM($H22:BD22))</f>
        <v>0</v>
      </c>
      <c r="BF22" s="20">
        <f>MIN($G11/$D11,$G11-SUM($H22:BE22))</f>
        <v>0</v>
      </c>
      <c r="BG22" s="20">
        <f>MIN($G11/$D11,$G11-SUM($H22:BF22))</f>
        <v>0</v>
      </c>
      <c r="BH22" s="20">
        <f>MIN($G11/$D11,$G11-SUM($H22:BG22))</f>
        <v>0</v>
      </c>
      <c r="BI22" s="20">
        <f>MIN($G11/$D11,$G11-SUM($H22:BH22))</f>
        <v>0</v>
      </c>
      <c r="BJ22" s="20">
        <f>MIN($G11/$D11,$G11-SUM($H22:BI22))</f>
        <v>0</v>
      </c>
      <c r="BK22" s="20">
        <f>MIN($G11/$D11,$G11-SUM($H22:BJ22))</f>
        <v>0</v>
      </c>
      <c r="BL22" s="20">
        <f>MIN($G11/$D11,$G11-SUM($H22:BK22))</f>
        <v>0</v>
      </c>
      <c r="BM22" s="20">
        <f>MIN($G11/$D11,$G11-SUM($H22:BL22))</f>
        <v>0</v>
      </c>
      <c r="BN22" s="20">
        <f>MIN($G11/$D11,$G11-SUM($H22:BM22))</f>
        <v>0</v>
      </c>
      <c r="BO22" s="20">
        <f>MIN($G11/$D11,$G11-SUM($H22:BN22))</f>
        <v>0</v>
      </c>
      <c r="BP22" s="20">
        <f>MIN($G11/$D11,$G11-SUM($H22:BO22))</f>
        <v>0</v>
      </c>
      <c r="BQ22" s="21">
        <f>ROUND(G11-SUM(H22:BP22),3)</f>
        <v>0</v>
      </c>
      <c r="CB22" s="10"/>
      <c r="CC22" s="10"/>
      <c r="CD22" s="10"/>
    </row>
    <row r="23" spans="1:82" x14ac:dyDescent="0.2">
      <c r="B23" s="17"/>
      <c r="C23" s="18"/>
      <c r="D23" s="19"/>
      <c r="E23" s="18"/>
      <c r="F23" s="18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1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</row>
    <row r="24" spans="1:82" x14ac:dyDescent="0.2">
      <c r="B24" s="17"/>
      <c r="C24" s="18"/>
      <c r="D24" s="19"/>
      <c r="E24" s="18"/>
      <c r="F24" s="18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1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</row>
    <row r="25" spans="1:82" x14ac:dyDescent="0.2">
      <c r="B25" s="23" t="s">
        <v>13</v>
      </c>
      <c r="C25"/>
      <c r="D25"/>
      <c r="E25"/>
      <c r="F25"/>
      <c r="G25"/>
      <c r="H25" s="13">
        <f>SUM(H21:H24)</f>
        <v>321191.40895140689</v>
      </c>
      <c r="I25" s="13">
        <f t="shared" ref="I25:AV25" si="3">SUM(I21:I24)</f>
        <v>321191.40895140689</v>
      </c>
      <c r="J25" s="13">
        <f t="shared" si="3"/>
        <v>321191.40895140689</v>
      </c>
      <c r="K25" s="13">
        <f t="shared" si="3"/>
        <v>321191.40895140689</v>
      </c>
      <c r="L25" s="13">
        <f t="shared" si="3"/>
        <v>321191.40895140689</v>
      </c>
      <c r="M25" s="13">
        <f t="shared" si="3"/>
        <v>321191.40895140689</v>
      </c>
      <c r="N25" s="13">
        <f t="shared" si="3"/>
        <v>321191.40895140689</v>
      </c>
      <c r="O25" s="13">
        <f t="shared" si="3"/>
        <v>321191.40895140689</v>
      </c>
      <c r="P25" s="13">
        <f t="shared" si="3"/>
        <v>321191.40895140689</v>
      </c>
      <c r="Q25" s="13">
        <f t="shared" si="3"/>
        <v>321191.40895140689</v>
      </c>
      <c r="R25" s="13">
        <f t="shared" si="3"/>
        <v>321191.40895140689</v>
      </c>
      <c r="S25" s="13">
        <f t="shared" si="3"/>
        <v>321191.40895140689</v>
      </c>
      <c r="T25" s="13">
        <f t="shared" si="3"/>
        <v>321191.40895140689</v>
      </c>
      <c r="U25" s="13">
        <f t="shared" si="3"/>
        <v>321191.40895140689</v>
      </c>
      <c r="V25" s="13">
        <f t="shared" si="3"/>
        <v>321191.40895140689</v>
      </c>
      <c r="W25" s="13">
        <f t="shared" si="3"/>
        <v>321191.40895140689</v>
      </c>
      <c r="X25" s="13">
        <f t="shared" si="3"/>
        <v>321191.40895140689</v>
      </c>
      <c r="Y25" s="13">
        <f t="shared" si="3"/>
        <v>321191.40895140689</v>
      </c>
      <c r="Z25" s="13">
        <f t="shared" si="3"/>
        <v>321191.40895140689</v>
      </c>
      <c r="AA25" s="13">
        <f t="shared" si="3"/>
        <v>321191.40895140689</v>
      </c>
      <c r="AB25" s="13">
        <f t="shared" si="3"/>
        <v>278094.11759519484</v>
      </c>
      <c r="AC25" s="13">
        <f t="shared" si="3"/>
        <v>278094.11759519449</v>
      </c>
      <c r="AD25" s="13">
        <f t="shared" si="3"/>
        <v>278094.11759519449</v>
      </c>
      <c r="AE25" s="13">
        <f t="shared" si="3"/>
        <v>278094.11759519449</v>
      </c>
      <c r="AF25" s="13">
        <f t="shared" si="3"/>
        <v>278094.11759519449</v>
      </c>
      <c r="AG25" s="13">
        <f t="shared" si="3"/>
        <v>139047.05879759509</v>
      </c>
      <c r="AH25" s="13">
        <f t="shared" si="3"/>
        <v>0</v>
      </c>
      <c r="AI25" s="13">
        <f t="shared" si="3"/>
        <v>0</v>
      </c>
      <c r="AJ25" s="13">
        <f t="shared" si="3"/>
        <v>0</v>
      </c>
      <c r="AK25" s="13">
        <f t="shared" si="3"/>
        <v>0</v>
      </c>
      <c r="AL25" s="13">
        <f t="shared" si="3"/>
        <v>0</v>
      </c>
      <c r="AM25" s="13">
        <f t="shared" si="3"/>
        <v>0</v>
      </c>
      <c r="AN25" s="13">
        <f t="shared" si="3"/>
        <v>0</v>
      </c>
      <c r="AO25" s="13">
        <f t="shared" si="3"/>
        <v>0</v>
      </c>
      <c r="AP25" s="13">
        <f t="shared" si="3"/>
        <v>0</v>
      </c>
      <c r="AQ25" s="13">
        <f t="shared" si="3"/>
        <v>0</v>
      </c>
      <c r="AR25" s="13">
        <f t="shared" si="3"/>
        <v>0</v>
      </c>
      <c r="AS25" s="13">
        <f t="shared" si="3"/>
        <v>0</v>
      </c>
      <c r="AT25" s="13">
        <f t="shared" si="3"/>
        <v>0</v>
      </c>
      <c r="AU25" s="13">
        <f t="shared" si="3"/>
        <v>0</v>
      </c>
      <c r="AV25" s="13">
        <f t="shared" si="3"/>
        <v>0</v>
      </c>
      <c r="AW25" s="13">
        <f t="shared" ref="AW25:BP25" si="4">SUM(AW21:AW24)</f>
        <v>0</v>
      </c>
      <c r="AX25" s="13">
        <f t="shared" si="4"/>
        <v>0</v>
      </c>
      <c r="AY25" s="13">
        <f t="shared" si="4"/>
        <v>0</v>
      </c>
      <c r="AZ25" s="13">
        <f t="shared" si="4"/>
        <v>0</v>
      </c>
      <c r="BA25" s="13">
        <f t="shared" si="4"/>
        <v>0</v>
      </c>
      <c r="BB25" s="13">
        <f t="shared" si="4"/>
        <v>0</v>
      </c>
      <c r="BC25" s="13">
        <f t="shared" si="4"/>
        <v>0</v>
      </c>
      <c r="BD25" s="13">
        <f t="shared" si="4"/>
        <v>0</v>
      </c>
      <c r="BE25" s="13">
        <f t="shared" si="4"/>
        <v>0</v>
      </c>
      <c r="BF25" s="13">
        <f t="shared" si="4"/>
        <v>0</v>
      </c>
      <c r="BG25" s="13">
        <f t="shared" si="4"/>
        <v>0</v>
      </c>
      <c r="BH25" s="13">
        <f t="shared" si="4"/>
        <v>0</v>
      </c>
      <c r="BI25" s="13">
        <f t="shared" si="4"/>
        <v>0</v>
      </c>
      <c r="BJ25" s="13">
        <f t="shared" si="4"/>
        <v>0</v>
      </c>
      <c r="BK25" s="13">
        <f t="shared" si="4"/>
        <v>0</v>
      </c>
      <c r="BL25" s="13">
        <f t="shared" si="4"/>
        <v>0</v>
      </c>
      <c r="BM25" s="13">
        <f t="shared" si="4"/>
        <v>0</v>
      </c>
      <c r="BN25" s="13">
        <f t="shared" si="4"/>
        <v>0</v>
      </c>
      <c r="BO25" s="13">
        <f t="shared" si="4"/>
        <v>0</v>
      </c>
      <c r="BP25" s="13">
        <f t="shared" si="4"/>
        <v>0</v>
      </c>
      <c r="BQ25"/>
      <c r="BR25"/>
      <c r="BS25"/>
      <c r="BT25"/>
      <c r="BU25"/>
      <c r="BV25"/>
      <c r="BW25"/>
      <c r="BX25"/>
      <c r="BY25"/>
      <c r="BZ25"/>
      <c r="CA25" s="10"/>
      <c r="CB25" s="10"/>
      <c r="CC25" s="10"/>
      <c r="CD25" s="10"/>
    </row>
    <row r="26" spans="1:82" x14ac:dyDescent="0.2"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 s="10"/>
      <c r="CB26" s="10"/>
      <c r="CC26" s="10"/>
      <c r="CD26" s="10"/>
    </row>
    <row r="27" spans="1:82" x14ac:dyDescent="0.2"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 s="10"/>
      <c r="CB27" s="10"/>
      <c r="CC27" s="10"/>
      <c r="CD27" s="10"/>
    </row>
    <row r="28" spans="1:82" x14ac:dyDescent="0.2">
      <c r="A28" s="22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 s="24"/>
      <c r="CB28" s="24"/>
      <c r="CC28" s="24"/>
      <c r="CD28" s="24"/>
    </row>
    <row r="29" spans="1:82" x14ac:dyDescent="0.2">
      <c r="A29" s="22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 s="24"/>
      <c r="CB29" s="24"/>
      <c r="CC29" s="24"/>
      <c r="CD29" s="24"/>
    </row>
    <row r="30" spans="1:82" x14ac:dyDescent="0.2">
      <c r="A30" s="22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 s="24"/>
      <c r="CB30" s="24"/>
      <c r="CC30" s="24"/>
      <c r="CD30" s="24"/>
    </row>
    <row r="31" spans="1:82" x14ac:dyDescent="0.2">
      <c r="M31" s="1"/>
    </row>
    <row r="32" spans="1:82" x14ac:dyDescent="0.2">
      <c r="M32" s="1"/>
    </row>
    <row r="33" spans="13:13" x14ac:dyDescent="0.2">
      <c r="M33" s="1"/>
    </row>
    <row r="34" spans="13:13" x14ac:dyDescent="0.2"/>
    <row r="35" spans="13:13" x14ac:dyDescent="0.2"/>
    <row r="36" spans="13:13" x14ac:dyDescent="0.2"/>
    <row r="37" spans="13:13" x14ac:dyDescent="0.2"/>
    <row r="38" spans="13:13" x14ac:dyDescent="0.2"/>
    <row r="39" spans="13:13" x14ac:dyDescent="0.2"/>
    <row r="40" spans="13:13" x14ac:dyDescent="0.2"/>
    <row r="41" spans="13:13" x14ac:dyDescent="0.2"/>
    <row r="42" spans="13:13" x14ac:dyDescent="0.2"/>
    <row r="43" spans="13:13" x14ac:dyDescent="0.2"/>
    <row r="44" spans="13:13" x14ac:dyDescent="0.2"/>
    <row r="45" spans="13:13" x14ac:dyDescent="0.2"/>
    <row r="46" spans="13:13" x14ac:dyDescent="0.2"/>
    <row r="47" spans="13:13" x14ac:dyDescent="0.2"/>
    <row r="48" spans="13:13" x14ac:dyDescent="0.2"/>
    <row r="49" x14ac:dyDescent="0.2"/>
    <row r="50" x14ac:dyDescent="0.2"/>
    <row r="51" x14ac:dyDescent="0.2"/>
    <row r="52" x14ac:dyDescent="0.2"/>
    <row r="53" x14ac:dyDescent="0.2"/>
    <row r="54" x14ac:dyDescent="0.2"/>
    <row r="55" x14ac:dyDescent="0.2"/>
    <row r="56" x14ac:dyDescent="0.2"/>
    <row r="57" x14ac:dyDescent="0.2"/>
    <row r="58" x14ac:dyDescent="0.2"/>
    <row r="59" x14ac:dyDescent="0.2"/>
    <row r="60" x14ac:dyDescent="0.2"/>
    <row r="61" x14ac:dyDescent="0.2"/>
    <row r="62" x14ac:dyDescent="0.2"/>
    <row r="63" x14ac:dyDescent="0.2"/>
    <row r="64" x14ac:dyDescent="0.2"/>
    <row r="65" x14ac:dyDescent="0.2"/>
    <row r="66" x14ac:dyDescent="0.2"/>
    <row r="67" x14ac:dyDescent="0.2"/>
    <row r="68" x14ac:dyDescent="0.2"/>
    <row r="69" x14ac:dyDescent="0.2"/>
    <row r="70" x14ac:dyDescent="0.2"/>
    <row r="71" x14ac:dyDescent="0.2"/>
    <row r="72" x14ac:dyDescent="0.2"/>
    <row r="73" x14ac:dyDescent="0.2"/>
    <row r="74" x14ac:dyDescent="0.2"/>
    <row r="75" x14ac:dyDescent="0.2"/>
    <row r="76" x14ac:dyDescent="0.2"/>
    <row r="77" x14ac:dyDescent="0.2"/>
    <row r="78" x14ac:dyDescent="0.2"/>
    <row r="79" x14ac:dyDescent="0.2"/>
    <row r="80" x14ac:dyDescent="0.2"/>
    <row r="81" x14ac:dyDescent="0.2"/>
    <row r="82" x14ac:dyDescent="0.2"/>
    <row r="83" x14ac:dyDescent="0.2"/>
    <row r="84" x14ac:dyDescent="0.2"/>
    <row r="85" x14ac:dyDescent="0.2"/>
    <row r="86" x14ac:dyDescent="0.2"/>
    <row r="87" x14ac:dyDescent="0.2"/>
    <row r="88" x14ac:dyDescent="0.2"/>
    <row r="89" x14ac:dyDescent="0.2"/>
    <row r="90" x14ac:dyDescent="0.2"/>
    <row r="91" x14ac:dyDescent="0.2"/>
    <row r="92" x14ac:dyDescent="0.2"/>
  </sheetData>
  <pageMargins left="0.19685039370078741" right="0.19685039370078741" top="0.19685039370078741" bottom="0.19685039370078741" header="0.31496062992125984" footer="0.31496062992125984"/>
  <pageSetup paperSize="9" scale="55" orientation="landscape" r:id="rId1"/>
  <ignoredErrors>
    <ignoredError sqref="C10:D10 C11:D11 G11:L11 G10:L1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Assumptions</vt:lpstr>
      <vt:lpstr>Output</vt:lpstr>
      <vt:lpstr>AccelDepn</vt:lpstr>
      <vt:lpstr>Dist_assets_std_life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2020-01-03T04:07:35Z</dcterms:modified>
</cp:coreProperties>
</file>