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T46" i="11" l="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U187" i="1"/>
  <c r="U196" i="1" s="1"/>
  <c r="T187" i="1"/>
  <c r="T196" i="1" s="1"/>
  <c r="S187" i="1"/>
  <c r="S196" i="1" s="1"/>
  <c r="R187" i="1"/>
  <c r="R196" i="1" s="1"/>
  <c r="Q187" i="1"/>
  <c r="Q195" i="1" s="1"/>
  <c r="P187" i="1"/>
  <c r="P196" i="1" s="1"/>
  <c r="O187" i="1"/>
  <c r="O196" i="1" s="1"/>
  <c r="Q194" i="1" l="1"/>
  <c r="Q196" i="1"/>
  <c r="Q193" i="1"/>
  <c r="U193" i="1"/>
  <c r="U195" i="1"/>
  <c r="U194" i="1"/>
  <c r="O193" i="1"/>
  <c r="S193" i="1"/>
  <c r="O194" i="1"/>
  <c r="S194" i="1"/>
  <c r="O195" i="1"/>
  <c r="S195" i="1"/>
  <c r="P193" i="1"/>
  <c r="T193" i="1"/>
  <c r="P194" i="1"/>
  <c r="T194" i="1"/>
  <c r="P195" i="1"/>
  <c r="T195" i="1"/>
  <c r="R193" i="1"/>
  <c r="R194" i="1"/>
  <c r="R195" i="1"/>
  <c r="M80" i="1"/>
  <c r="L82" i="1"/>
  <c r="L81" i="1"/>
  <c r="Q192" i="1" l="1"/>
  <c r="U192" i="1"/>
  <c r="O192" i="1"/>
  <c r="P192" i="1"/>
  <c r="R192" i="1"/>
  <c r="S192" i="1"/>
  <c r="T192" i="1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P51" i="11"/>
  <c r="J122" i="11"/>
  <c r="J124" i="11"/>
  <c r="J125" i="11"/>
  <c r="J123" i="11"/>
  <c r="P51" i="10"/>
  <c r="D104" i="10"/>
  <c r="D103" i="10"/>
  <c r="J125" i="10"/>
  <c r="J123" i="10"/>
  <c r="J122" i="10"/>
  <c r="J124" i="10"/>
  <c r="D104" i="9"/>
  <c r="D103" i="9"/>
  <c r="P51" i="9"/>
  <c r="J122" i="9"/>
  <c r="J124" i="9"/>
  <c r="J125" i="9"/>
  <c r="J123" i="9"/>
  <c r="P51" i="8"/>
  <c r="D104" i="8"/>
  <c r="D103" i="8"/>
  <c r="J122" i="8"/>
  <c r="J124" i="8"/>
  <c r="J125" i="8"/>
  <c r="J123" i="8"/>
  <c r="D123" i="2"/>
  <c r="V22" i="11" l="1"/>
  <c r="U22" i="11"/>
  <c r="U22" i="10"/>
  <c r="V22" i="10"/>
  <c r="U22" i="9"/>
  <c r="V22" i="9"/>
  <c r="V22" i="8"/>
  <c r="U22" i="8"/>
  <c r="I18" i="7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J119" i="2" s="1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V187" i="1"/>
  <c r="D185" i="1"/>
  <c r="D175" i="1"/>
  <c r="D174" i="1"/>
  <c r="D173" i="1"/>
  <c r="J117" i="1"/>
  <c r="K99" i="1"/>
  <c r="K125" i="1" s="1"/>
  <c r="K148" i="1" s="1"/>
  <c r="K172" i="1" s="1"/>
  <c r="J99" i="1"/>
  <c r="J125" i="1" s="1"/>
  <c r="J148" i="1" s="1"/>
  <c r="J172" i="1" s="1"/>
  <c r="J75" i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P16" i="1"/>
  <c r="O2" i="1"/>
  <c r="A2" i="1"/>
  <c r="A1" i="1"/>
  <c r="I12" i="2" l="1"/>
  <c r="V71" i="2" s="1"/>
  <c r="R71" i="2"/>
  <c r="Q71" i="2"/>
  <c r="T71" i="2"/>
  <c r="S71" i="2"/>
  <c r="O71" i="2"/>
  <c r="U71" i="2"/>
  <c r="D13" i="9"/>
  <c r="D13" i="10"/>
  <c r="D13" i="11"/>
  <c r="D13" i="8"/>
  <c r="D10" i="10"/>
  <c r="D10" i="11"/>
  <c r="D10" i="8"/>
  <c r="D10" i="9"/>
  <c r="D14" i="11"/>
  <c r="D14" i="10"/>
  <c r="D14" i="9"/>
  <c r="D14" i="8"/>
  <c r="D11" i="11"/>
  <c r="D11" i="9"/>
  <c r="D11" i="8"/>
  <c r="D11" i="10"/>
  <c r="V196" i="1"/>
  <c r="V195" i="1"/>
  <c r="V194" i="1"/>
  <c r="V193" i="1"/>
  <c r="V192" i="1"/>
  <c r="P2" i="1"/>
  <c r="O2" i="9"/>
  <c r="O146" i="9" s="1"/>
  <c r="O2" i="8"/>
  <c r="O146" i="8" s="1"/>
  <c r="O2" i="10"/>
  <c r="O146" i="10" s="1"/>
  <c r="O2" i="11"/>
  <c r="O146" i="11" s="1"/>
  <c r="O2" i="7"/>
  <c r="O8" i="7" s="1"/>
  <c r="O2" i="2"/>
  <c r="O146" i="2" s="1"/>
  <c r="D12" i="9"/>
  <c r="D12" i="8"/>
  <c r="D12" i="10"/>
  <c r="D12" i="11"/>
  <c r="D70" i="9"/>
  <c r="D70" i="8"/>
  <c r="D70" i="11"/>
  <c r="D70" i="10"/>
  <c r="D13" i="2"/>
  <c r="I13" i="2" s="1"/>
  <c r="D10" i="2"/>
  <c r="I10" i="2" s="1"/>
  <c r="D14" i="2"/>
  <c r="I14" i="2" s="1"/>
  <c r="D70" i="2"/>
  <c r="D9" i="9"/>
  <c r="D9" i="10"/>
  <c r="D9" i="8"/>
  <c r="D9" i="11"/>
  <c r="K75" i="1"/>
  <c r="M75" i="1"/>
  <c r="T103" i="2" s="1"/>
  <c r="D69" i="11"/>
  <c r="D69" i="10"/>
  <c r="D69" i="8"/>
  <c r="D69" i="9"/>
  <c r="D69" i="2"/>
  <c r="D11" i="2"/>
  <c r="I11" i="2" s="1"/>
  <c r="L168" i="1"/>
  <c r="A1" i="2"/>
  <c r="A1" i="9"/>
  <c r="A1" i="10"/>
  <c r="A1" i="11"/>
  <c r="A1" i="8"/>
  <c r="J124" i="2"/>
  <c r="J122" i="2"/>
  <c r="J125" i="2"/>
  <c r="J123" i="2"/>
  <c r="A1" i="7"/>
  <c r="M74" i="1"/>
  <c r="M73" i="1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P69" i="2"/>
  <c r="T69" i="2"/>
  <c r="R70" i="2"/>
  <c r="V70" i="2"/>
  <c r="Q69" i="2"/>
  <c r="U69" i="2"/>
  <c r="O70" i="2"/>
  <c r="S70" i="2"/>
  <c r="R69" i="2"/>
  <c r="V69" i="2"/>
  <c r="P70" i="2"/>
  <c r="T70" i="2"/>
  <c r="O69" i="2"/>
  <c r="S69" i="2"/>
  <c r="W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P71" i="2" l="1"/>
  <c r="Q78" i="2"/>
  <c r="Q76" i="2"/>
  <c r="Q79" i="2"/>
  <c r="Q77" i="2"/>
  <c r="Q80" i="2"/>
  <c r="S80" i="2"/>
  <c r="S79" i="2"/>
  <c r="S78" i="2"/>
  <c r="S91" i="2" s="1"/>
  <c r="S77" i="2"/>
  <c r="S76" i="2"/>
  <c r="Q103" i="2"/>
  <c r="P79" i="2"/>
  <c r="P77" i="2"/>
  <c r="P80" i="2"/>
  <c r="P78" i="2"/>
  <c r="P76" i="2"/>
  <c r="V80" i="2"/>
  <c r="V79" i="2"/>
  <c r="V78" i="2"/>
  <c r="V77" i="2"/>
  <c r="V76" i="2"/>
  <c r="O80" i="2"/>
  <c r="O79" i="2"/>
  <c r="O78" i="2"/>
  <c r="O77" i="2"/>
  <c r="O76" i="2"/>
  <c r="R80" i="2"/>
  <c r="R79" i="2"/>
  <c r="R78" i="2"/>
  <c r="R77" i="2"/>
  <c r="R76" i="2"/>
  <c r="U79" i="2"/>
  <c r="U77" i="2"/>
  <c r="U80" i="2"/>
  <c r="U78" i="2"/>
  <c r="U76" i="2"/>
  <c r="T80" i="2"/>
  <c r="T78" i="2"/>
  <c r="T76" i="2"/>
  <c r="T79" i="2"/>
  <c r="T77" i="2"/>
  <c r="O103" i="2"/>
  <c r="U103" i="2"/>
  <c r="I9" i="11"/>
  <c r="I12" i="11"/>
  <c r="W69" i="11" s="1"/>
  <c r="I11" i="10"/>
  <c r="I14" i="8"/>
  <c r="I10" i="9"/>
  <c r="I13" i="8"/>
  <c r="J177" i="1"/>
  <c r="J178" i="1" s="1"/>
  <c r="R103" i="2"/>
  <c r="P103" i="2"/>
  <c r="I9" i="8"/>
  <c r="I12" i="10"/>
  <c r="W69" i="10" s="1"/>
  <c r="I11" i="8"/>
  <c r="I14" i="9"/>
  <c r="I10" i="8"/>
  <c r="I13" i="11"/>
  <c r="I9" i="10"/>
  <c r="I12" i="8"/>
  <c r="Q2" i="1"/>
  <c r="P2" i="9"/>
  <c r="P146" i="9" s="1"/>
  <c r="P2" i="10"/>
  <c r="P146" i="10" s="1"/>
  <c r="P2" i="8"/>
  <c r="P146" i="8" s="1"/>
  <c r="P2" i="11"/>
  <c r="P146" i="11" s="1"/>
  <c r="P2" i="7"/>
  <c r="P8" i="7" s="1"/>
  <c r="P2" i="2"/>
  <c r="P146" i="2" s="1"/>
  <c r="I11" i="9"/>
  <c r="I14" i="10"/>
  <c r="I10" i="11"/>
  <c r="I13" i="10"/>
  <c r="S103" i="2"/>
  <c r="V103" i="2"/>
  <c r="I9" i="9"/>
  <c r="I12" i="9"/>
  <c r="X69" i="9" s="1"/>
  <c r="I11" i="11"/>
  <c r="I14" i="11"/>
  <c r="I10" i="10"/>
  <c r="I13" i="9"/>
  <c r="W187" i="1"/>
  <c r="W71" i="2" s="1"/>
  <c r="X187" i="1"/>
  <c r="X71" i="2" s="1"/>
  <c r="W70" i="10"/>
  <c r="W70" i="9"/>
  <c r="X69" i="8"/>
  <c r="X69" i="11"/>
  <c r="X69" i="10"/>
  <c r="W70" i="2"/>
  <c r="X69" i="2"/>
  <c r="P51" i="2"/>
  <c r="L75" i="1"/>
  <c r="K177" i="1"/>
  <c r="K178" i="1" s="1"/>
  <c r="R16" i="1"/>
  <c r="X103" i="2" l="1"/>
  <c r="X79" i="2"/>
  <c r="X77" i="2"/>
  <c r="X80" i="2"/>
  <c r="X76" i="2"/>
  <c r="X78" i="2"/>
  <c r="W69" i="9"/>
  <c r="W103" i="2"/>
  <c r="W80" i="2"/>
  <c r="W79" i="2"/>
  <c r="W78" i="2"/>
  <c r="W91" i="2" s="1"/>
  <c r="W77" i="2"/>
  <c r="W88" i="2" s="1"/>
  <c r="W89" i="2" s="1"/>
  <c r="W90" i="2" s="1"/>
  <c r="W76" i="2"/>
  <c r="P28" i="11"/>
  <c r="P50" i="11" s="1"/>
  <c r="P28" i="9"/>
  <c r="P50" i="9" s="1"/>
  <c r="P28" i="2"/>
  <c r="P28" i="10"/>
  <c r="P50" i="10" s="1"/>
  <c r="P28" i="8"/>
  <c r="P50" i="8" s="1"/>
  <c r="P38" i="11"/>
  <c r="P49" i="11" s="1"/>
  <c r="P38" i="9"/>
  <c r="P49" i="9" s="1"/>
  <c r="P38" i="2"/>
  <c r="P49" i="2" s="1"/>
  <c r="P38" i="10"/>
  <c r="P49" i="10" s="1"/>
  <c r="P38" i="8"/>
  <c r="P49" i="8" s="1"/>
  <c r="V71" i="11"/>
  <c r="T71" i="11"/>
  <c r="P71" i="11"/>
  <c r="X71" i="11"/>
  <c r="W71" i="11"/>
  <c r="S71" i="11"/>
  <c r="O71" i="11"/>
  <c r="R71" i="11"/>
  <c r="U71" i="11"/>
  <c r="Q71" i="11"/>
  <c r="W70" i="11"/>
  <c r="O103" i="11"/>
  <c r="R71" i="10"/>
  <c r="U71" i="10"/>
  <c r="Q71" i="10"/>
  <c r="X71" i="10"/>
  <c r="X103" i="10" s="1"/>
  <c r="T71" i="10"/>
  <c r="P71" i="10"/>
  <c r="W71" i="10"/>
  <c r="W103" i="10" s="1"/>
  <c r="S71" i="10"/>
  <c r="O71" i="10"/>
  <c r="V71" i="10"/>
  <c r="V71" i="9"/>
  <c r="R71" i="9"/>
  <c r="X71" i="9"/>
  <c r="T71" i="9"/>
  <c r="P71" i="9"/>
  <c r="P103" i="9" s="1"/>
  <c r="W71" i="9"/>
  <c r="S71" i="9"/>
  <c r="O71" i="9"/>
  <c r="O103" i="9" s="1"/>
  <c r="U71" i="9"/>
  <c r="Q71" i="9"/>
  <c r="V71" i="8"/>
  <c r="R71" i="8"/>
  <c r="U71" i="8"/>
  <c r="Q71" i="8"/>
  <c r="X71" i="8"/>
  <c r="T71" i="8"/>
  <c r="P71" i="8"/>
  <c r="W71" i="8"/>
  <c r="S71" i="8"/>
  <c r="O71" i="8"/>
  <c r="W70" i="8"/>
  <c r="W69" i="8"/>
  <c r="Z116" i="9"/>
  <c r="S115" i="9"/>
  <c r="S116" i="9"/>
  <c r="P115" i="9"/>
  <c r="X116" i="9"/>
  <c r="O114" i="9"/>
  <c r="S114" i="9"/>
  <c r="W114" i="9"/>
  <c r="Y115" i="9"/>
  <c r="V116" i="9"/>
  <c r="O115" i="9"/>
  <c r="O116" i="9"/>
  <c r="Y114" i="9"/>
  <c r="P116" i="9"/>
  <c r="U116" i="9"/>
  <c r="T116" i="9"/>
  <c r="R114" i="9"/>
  <c r="Q115" i="9"/>
  <c r="R116" i="9"/>
  <c r="X114" i="9"/>
  <c r="X115" i="9"/>
  <c r="U114" i="9"/>
  <c r="V115" i="9"/>
  <c r="U115" i="9"/>
  <c r="Z115" i="9"/>
  <c r="Y116" i="9"/>
  <c r="V114" i="9"/>
  <c r="W115" i="9"/>
  <c r="W116" i="9"/>
  <c r="T115" i="9"/>
  <c r="Q114" i="9"/>
  <c r="T114" i="9"/>
  <c r="Z114" i="9"/>
  <c r="R115" i="9"/>
  <c r="Q116" i="9"/>
  <c r="P114" i="9"/>
  <c r="W115" i="10"/>
  <c r="T114" i="10"/>
  <c r="Q116" i="10"/>
  <c r="W114" i="10"/>
  <c r="T116" i="10"/>
  <c r="Q115" i="10"/>
  <c r="W116" i="10"/>
  <c r="T115" i="10"/>
  <c r="Q114" i="10"/>
  <c r="Z116" i="10"/>
  <c r="S115" i="10"/>
  <c r="P114" i="10"/>
  <c r="Z115" i="10"/>
  <c r="S114" i="10"/>
  <c r="P116" i="10"/>
  <c r="Z114" i="10"/>
  <c r="S116" i="10"/>
  <c r="P115" i="10"/>
  <c r="V116" i="10"/>
  <c r="O115" i="10"/>
  <c r="Y116" i="10"/>
  <c r="V115" i="10"/>
  <c r="O114" i="10"/>
  <c r="Y115" i="10"/>
  <c r="V114" i="10"/>
  <c r="O116" i="10"/>
  <c r="Y114" i="10"/>
  <c r="R116" i="10"/>
  <c r="X114" i="10"/>
  <c r="U116" i="10"/>
  <c r="R115" i="10"/>
  <c r="X116" i="10"/>
  <c r="U115" i="10"/>
  <c r="R114" i="10"/>
  <c r="X115" i="10"/>
  <c r="U114" i="10"/>
  <c r="R116" i="11"/>
  <c r="X114" i="11"/>
  <c r="X116" i="11"/>
  <c r="O116" i="11"/>
  <c r="Y114" i="11"/>
  <c r="Z114" i="11"/>
  <c r="R115" i="11"/>
  <c r="Y115" i="11"/>
  <c r="V115" i="11"/>
  <c r="W115" i="11"/>
  <c r="T114" i="11"/>
  <c r="T116" i="11"/>
  <c r="X115" i="11"/>
  <c r="U114" i="11"/>
  <c r="R114" i="11"/>
  <c r="W114" i="11"/>
  <c r="Q115" i="11"/>
  <c r="S114" i="11"/>
  <c r="Z116" i="11"/>
  <c r="S115" i="11"/>
  <c r="P114" i="11"/>
  <c r="W116" i="11"/>
  <c r="T115" i="11"/>
  <c r="Q114" i="11"/>
  <c r="U116" i="11"/>
  <c r="O114" i="11"/>
  <c r="V114" i="11"/>
  <c r="V116" i="11"/>
  <c r="O115" i="11"/>
  <c r="Y116" i="11"/>
  <c r="S116" i="11"/>
  <c r="P115" i="11"/>
  <c r="U115" i="11"/>
  <c r="Z115" i="11"/>
  <c r="Q116" i="11"/>
  <c r="P116" i="11"/>
  <c r="V103" i="10"/>
  <c r="Q103" i="10"/>
  <c r="T103" i="9"/>
  <c r="P70" i="10"/>
  <c r="O69" i="10"/>
  <c r="U69" i="10"/>
  <c r="Q69" i="10"/>
  <c r="U70" i="10"/>
  <c r="R70" i="10"/>
  <c r="S70" i="10"/>
  <c r="O70" i="10"/>
  <c r="Q70" i="10"/>
  <c r="T69" i="10"/>
  <c r="T70" i="10"/>
  <c r="R69" i="10"/>
  <c r="S69" i="10"/>
  <c r="P69" i="10"/>
  <c r="V69" i="10"/>
  <c r="V70" i="10"/>
  <c r="W196" i="1"/>
  <c r="W195" i="1"/>
  <c r="W194" i="1"/>
  <c r="W193" i="1"/>
  <c r="W192" i="1"/>
  <c r="R2" i="1"/>
  <c r="Q2" i="10"/>
  <c r="Q146" i="10" s="1"/>
  <c r="Q2" i="11"/>
  <c r="Q146" i="11" s="1"/>
  <c r="Q2" i="8"/>
  <c r="Q146" i="8" s="1"/>
  <c r="Q2" i="9"/>
  <c r="Q146" i="9" s="1"/>
  <c r="Q2" i="7"/>
  <c r="Q8" i="7" s="1"/>
  <c r="Q2" i="2"/>
  <c r="Q146" i="2" s="1"/>
  <c r="W115" i="8"/>
  <c r="T114" i="8"/>
  <c r="O116" i="8"/>
  <c r="Y114" i="8"/>
  <c r="U115" i="8"/>
  <c r="Z115" i="8"/>
  <c r="Y116" i="8"/>
  <c r="V114" i="8"/>
  <c r="S114" i="8"/>
  <c r="S115" i="8"/>
  <c r="X115" i="8"/>
  <c r="Z114" i="8"/>
  <c r="Q116" i="8"/>
  <c r="V116" i="8"/>
  <c r="O115" i="8"/>
  <c r="W116" i="8"/>
  <c r="T115" i="8"/>
  <c r="Q114" i="8"/>
  <c r="R114" i="8"/>
  <c r="W114" i="8"/>
  <c r="Y115" i="8"/>
  <c r="P116" i="8"/>
  <c r="Z116" i="8"/>
  <c r="P114" i="8"/>
  <c r="U114" i="8"/>
  <c r="R115" i="8"/>
  <c r="R116" i="8"/>
  <c r="X114" i="8"/>
  <c r="S116" i="8"/>
  <c r="P115" i="8"/>
  <c r="U116" i="8"/>
  <c r="T116" i="8"/>
  <c r="O114" i="8"/>
  <c r="Q115" i="8"/>
  <c r="V115" i="8"/>
  <c r="X116" i="8"/>
  <c r="X196" i="1"/>
  <c r="X195" i="1"/>
  <c r="X194" i="1"/>
  <c r="X193" i="1"/>
  <c r="X192" i="1"/>
  <c r="Q70" i="9"/>
  <c r="U69" i="9"/>
  <c r="S69" i="9"/>
  <c r="Q69" i="9"/>
  <c r="P69" i="9"/>
  <c r="O69" i="9"/>
  <c r="R70" i="9"/>
  <c r="U70" i="9"/>
  <c r="T70" i="9"/>
  <c r="S70" i="9"/>
  <c r="T69" i="9"/>
  <c r="P70" i="9"/>
  <c r="O70" i="9"/>
  <c r="R69" i="9"/>
  <c r="V70" i="9"/>
  <c r="V69" i="9"/>
  <c r="Q69" i="8"/>
  <c r="Q70" i="8"/>
  <c r="P70" i="8"/>
  <c r="P69" i="8"/>
  <c r="S70" i="8"/>
  <c r="S69" i="8"/>
  <c r="U69" i="8"/>
  <c r="O69" i="8"/>
  <c r="R70" i="8"/>
  <c r="O70" i="8"/>
  <c r="R69" i="8"/>
  <c r="U70" i="8"/>
  <c r="T70" i="8"/>
  <c r="T69" i="8"/>
  <c r="V69" i="8"/>
  <c r="V70" i="8"/>
  <c r="O103" i="10"/>
  <c r="O70" i="11"/>
  <c r="R69" i="11"/>
  <c r="S69" i="11"/>
  <c r="T69" i="11"/>
  <c r="S70" i="11"/>
  <c r="P70" i="11"/>
  <c r="Q70" i="11"/>
  <c r="R70" i="11"/>
  <c r="Q69" i="11"/>
  <c r="T70" i="11"/>
  <c r="U70" i="11"/>
  <c r="U69" i="11"/>
  <c r="O69" i="11"/>
  <c r="P69" i="11"/>
  <c r="V69" i="11"/>
  <c r="V70" i="11"/>
  <c r="S97" i="2"/>
  <c r="S98" i="2" s="1"/>
  <c r="S99" i="2" s="1"/>
  <c r="S119" i="2"/>
  <c r="U18" i="8"/>
  <c r="V18" i="8"/>
  <c r="U18" i="10"/>
  <c r="V18" i="10"/>
  <c r="V38" i="10"/>
  <c r="V18" i="11"/>
  <c r="U18" i="11"/>
  <c r="V18" i="9"/>
  <c r="U18" i="9"/>
  <c r="V38" i="9"/>
  <c r="S88" i="2"/>
  <c r="S89" i="2" s="1"/>
  <c r="S90" i="2" s="1"/>
  <c r="S92" i="2"/>
  <c r="S93" i="2" s="1"/>
  <c r="S94" i="2"/>
  <c r="X70" i="10"/>
  <c r="X70" i="11"/>
  <c r="X70" i="9"/>
  <c r="X70" i="8"/>
  <c r="X70" i="2"/>
  <c r="Y187" i="1"/>
  <c r="Y71" i="2" s="1"/>
  <c r="S85" i="2"/>
  <c r="Y69" i="9"/>
  <c r="Y69" i="8"/>
  <c r="Y69" i="11"/>
  <c r="Y69" i="10"/>
  <c r="V88" i="2"/>
  <c r="P88" i="2"/>
  <c r="V85" i="2"/>
  <c r="V94" i="2"/>
  <c r="W94" i="2"/>
  <c r="W95" i="2" s="1"/>
  <c r="W96" i="2" s="1"/>
  <c r="W85" i="2"/>
  <c r="Y69" i="2"/>
  <c r="V18" i="2"/>
  <c r="U18" i="2"/>
  <c r="V38" i="2"/>
  <c r="U38" i="2"/>
  <c r="R85" i="2"/>
  <c r="P94" i="2"/>
  <c r="U94" i="2"/>
  <c r="U95" i="2" s="1"/>
  <c r="U96" i="2" s="1"/>
  <c r="O85" i="2"/>
  <c r="O86" i="2" s="1"/>
  <c r="O87" i="2" s="1"/>
  <c r="T94" i="2"/>
  <c r="U85" i="2"/>
  <c r="T85" i="2"/>
  <c r="T86" i="2" s="1"/>
  <c r="T87" i="2" s="1"/>
  <c r="V91" i="2"/>
  <c r="T88" i="2"/>
  <c r="R88" i="2"/>
  <c r="U88" i="2"/>
  <c r="U89" i="2" s="1"/>
  <c r="U90" i="2" s="1"/>
  <c r="O88" i="2"/>
  <c r="T91" i="2"/>
  <c r="T92" i="2" s="1"/>
  <c r="T93" i="2" s="1"/>
  <c r="R94" i="2"/>
  <c r="P91" i="2"/>
  <c r="P92" i="2" s="1"/>
  <c r="P93" i="2" s="1"/>
  <c r="U91" i="2"/>
  <c r="Q91" i="2"/>
  <c r="O94" i="2"/>
  <c r="Q94" i="2"/>
  <c r="R91" i="2"/>
  <c r="P85" i="2"/>
  <c r="P86" i="2" s="1"/>
  <c r="P87" i="2" s="1"/>
  <c r="Q85" i="2"/>
  <c r="Q88" i="2"/>
  <c r="S16" i="1"/>
  <c r="V38" i="8" l="1"/>
  <c r="U38" i="11"/>
  <c r="U38" i="10"/>
  <c r="T103" i="8"/>
  <c r="T77" i="8"/>
  <c r="T78" i="8"/>
  <c r="T76" i="8"/>
  <c r="T79" i="8"/>
  <c r="T80" i="8"/>
  <c r="T79" i="9"/>
  <c r="T77" i="9"/>
  <c r="T88" i="9" s="1"/>
  <c r="T89" i="9" s="1"/>
  <c r="T90" i="9" s="1"/>
  <c r="T104" i="9" s="1"/>
  <c r="T80" i="9"/>
  <c r="T78" i="9"/>
  <c r="T76" i="9"/>
  <c r="Y103" i="2"/>
  <c r="Y80" i="2"/>
  <c r="Y78" i="2"/>
  <c r="Y76" i="2"/>
  <c r="Y79" i="2"/>
  <c r="Y77" i="2"/>
  <c r="S103" i="8"/>
  <c r="S80" i="8"/>
  <c r="S76" i="8"/>
  <c r="S77" i="8"/>
  <c r="S79" i="8"/>
  <c r="S78" i="8"/>
  <c r="X103" i="8"/>
  <c r="X77" i="8"/>
  <c r="X78" i="8"/>
  <c r="X80" i="8"/>
  <c r="X79" i="8"/>
  <c r="X94" i="8" s="1"/>
  <c r="X76" i="8"/>
  <c r="V103" i="8"/>
  <c r="V79" i="8"/>
  <c r="V94" i="8" s="1"/>
  <c r="V95" i="8" s="1"/>
  <c r="V96" i="8" s="1"/>
  <c r="V106" i="8" s="1"/>
  <c r="V80" i="8"/>
  <c r="V97" i="8" s="1"/>
  <c r="V98" i="8" s="1"/>
  <c r="V99" i="8" s="1"/>
  <c r="V107" i="8" s="1"/>
  <c r="V121" i="8" s="1"/>
  <c r="V76" i="8"/>
  <c r="V78" i="8"/>
  <c r="V77" i="8"/>
  <c r="V88" i="8" s="1"/>
  <c r="V89" i="8" s="1"/>
  <c r="V90" i="8" s="1"/>
  <c r="S103" i="9"/>
  <c r="S80" i="9"/>
  <c r="S79" i="9"/>
  <c r="S78" i="9"/>
  <c r="S77" i="9"/>
  <c r="S88" i="9" s="1"/>
  <c r="S89" i="9" s="1"/>
  <c r="S90" i="9" s="1"/>
  <c r="S76" i="9"/>
  <c r="X103" i="9"/>
  <c r="X80" i="9"/>
  <c r="X97" i="9" s="1"/>
  <c r="X98" i="9" s="1"/>
  <c r="X99" i="9" s="1"/>
  <c r="X78" i="9"/>
  <c r="X91" i="9" s="1"/>
  <c r="X92" i="9" s="1"/>
  <c r="X93" i="9" s="1"/>
  <c r="X76" i="9"/>
  <c r="X79" i="9"/>
  <c r="X77" i="9"/>
  <c r="V80" i="10"/>
  <c r="V79" i="10"/>
  <c r="V78" i="10"/>
  <c r="V77" i="10"/>
  <c r="V76" i="10"/>
  <c r="P103" i="10"/>
  <c r="P79" i="10"/>
  <c r="P77" i="10"/>
  <c r="P78" i="10"/>
  <c r="P76" i="10"/>
  <c r="P80" i="10"/>
  <c r="U103" i="10"/>
  <c r="U119" i="10" s="1"/>
  <c r="U80" i="10"/>
  <c r="U79" i="10"/>
  <c r="U77" i="10"/>
  <c r="U78" i="10"/>
  <c r="U76" i="10"/>
  <c r="Q103" i="11"/>
  <c r="Q80" i="11"/>
  <c r="Q79" i="11"/>
  <c r="Q78" i="11"/>
  <c r="Q77" i="11"/>
  <c r="Q76" i="11"/>
  <c r="S103" i="11"/>
  <c r="S119" i="11" s="1"/>
  <c r="S80" i="11"/>
  <c r="S79" i="11"/>
  <c r="S78" i="11"/>
  <c r="S77" i="11"/>
  <c r="S76" i="11"/>
  <c r="T103" i="11"/>
  <c r="T78" i="11"/>
  <c r="T80" i="11"/>
  <c r="T76" i="11"/>
  <c r="T85" i="11" s="1"/>
  <c r="T86" i="11" s="1"/>
  <c r="T87" i="11" s="1"/>
  <c r="T77" i="11"/>
  <c r="T79" i="11"/>
  <c r="P103" i="8"/>
  <c r="P77" i="8"/>
  <c r="P78" i="8"/>
  <c r="P80" i="8"/>
  <c r="P79" i="8"/>
  <c r="P76" i="8"/>
  <c r="U103" i="8"/>
  <c r="U78" i="8"/>
  <c r="U91" i="8" s="1"/>
  <c r="U92" i="8" s="1"/>
  <c r="U93" i="8" s="1"/>
  <c r="U105" i="8" s="1"/>
  <c r="U120" i="8" s="1"/>
  <c r="U79" i="8"/>
  <c r="U80" i="8"/>
  <c r="U76" i="8"/>
  <c r="U77" i="8"/>
  <c r="U103" i="9"/>
  <c r="U78" i="9"/>
  <c r="U80" i="9"/>
  <c r="U76" i="9"/>
  <c r="U79" i="9"/>
  <c r="U77" i="9"/>
  <c r="P80" i="9"/>
  <c r="P78" i="9"/>
  <c r="P76" i="9"/>
  <c r="P77" i="9"/>
  <c r="P79" i="9"/>
  <c r="V80" i="9"/>
  <c r="V79" i="9"/>
  <c r="V78" i="9"/>
  <c r="V77" i="9"/>
  <c r="V76" i="9"/>
  <c r="S103" i="10"/>
  <c r="S119" i="10" s="1"/>
  <c r="S80" i="10"/>
  <c r="S79" i="10"/>
  <c r="S78" i="10"/>
  <c r="S77" i="10"/>
  <c r="S88" i="10" s="1"/>
  <c r="S89" i="10" s="1"/>
  <c r="S90" i="10" s="1"/>
  <c r="S76" i="10"/>
  <c r="X80" i="10"/>
  <c r="X79" i="10"/>
  <c r="X77" i="10"/>
  <c r="X88" i="10" s="1"/>
  <c r="X89" i="10" s="1"/>
  <c r="X90" i="10" s="1"/>
  <c r="X78" i="10"/>
  <c r="X91" i="10" s="1"/>
  <c r="X76" i="10"/>
  <c r="R103" i="11"/>
  <c r="R80" i="11"/>
  <c r="R79" i="11"/>
  <c r="R78" i="11"/>
  <c r="R77" i="11"/>
  <c r="R76" i="11"/>
  <c r="X103" i="11"/>
  <c r="X79" i="11"/>
  <c r="X77" i="11"/>
  <c r="X80" i="11"/>
  <c r="X76" i="11"/>
  <c r="X85" i="11" s="1"/>
  <c r="X78" i="11"/>
  <c r="V103" i="9"/>
  <c r="O103" i="8"/>
  <c r="O119" i="8" s="1"/>
  <c r="O80" i="8"/>
  <c r="O97" i="8" s="1"/>
  <c r="O98" i="8" s="1"/>
  <c r="O99" i="8" s="1"/>
  <c r="O107" i="8" s="1"/>
  <c r="O121" i="8" s="1"/>
  <c r="O76" i="8"/>
  <c r="O79" i="8"/>
  <c r="O77" i="8"/>
  <c r="O78" i="8"/>
  <c r="R103" i="8"/>
  <c r="R79" i="8"/>
  <c r="R80" i="8"/>
  <c r="R76" i="8"/>
  <c r="R78" i="8"/>
  <c r="R77" i="8"/>
  <c r="O80" i="9"/>
  <c r="O79" i="9"/>
  <c r="O78" i="9"/>
  <c r="O77" i="9"/>
  <c r="O76" i="9"/>
  <c r="W80" i="10"/>
  <c r="W97" i="10" s="1"/>
  <c r="W98" i="10" s="1"/>
  <c r="W99" i="10" s="1"/>
  <c r="W79" i="10"/>
  <c r="W78" i="10"/>
  <c r="W77" i="10"/>
  <c r="W88" i="10" s="1"/>
  <c r="W76" i="10"/>
  <c r="W85" i="10" s="1"/>
  <c r="W86" i="10" s="1"/>
  <c r="W87" i="10" s="1"/>
  <c r="Q80" i="10"/>
  <c r="Q79" i="10"/>
  <c r="Q78" i="10"/>
  <c r="Q76" i="10"/>
  <c r="Q85" i="10" s="1"/>
  <c r="Q86" i="10" s="1"/>
  <c r="Q87" i="10" s="1"/>
  <c r="Q77" i="10"/>
  <c r="O80" i="11"/>
  <c r="O79" i="11"/>
  <c r="O78" i="11"/>
  <c r="O77" i="11"/>
  <c r="O76" i="11"/>
  <c r="P103" i="11"/>
  <c r="P119" i="11" s="1"/>
  <c r="P77" i="11"/>
  <c r="P80" i="11"/>
  <c r="P76" i="11"/>
  <c r="P102" i="11" s="1"/>
  <c r="P78" i="11"/>
  <c r="P79" i="11"/>
  <c r="U38" i="9"/>
  <c r="V38" i="11"/>
  <c r="U38" i="8"/>
  <c r="W103" i="8"/>
  <c r="W80" i="8"/>
  <c r="W76" i="8"/>
  <c r="W77" i="8"/>
  <c r="W79" i="8"/>
  <c r="W94" i="8" s="1"/>
  <c r="W78" i="8"/>
  <c r="Q103" i="8"/>
  <c r="Q78" i="8"/>
  <c r="Q79" i="8"/>
  <c r="Q77" i="8"/>
  <c r="Q76" i="8"/>
  <c r="Q80" i="8"/>
  <c r="Q103" i="9"/>
  <c r="Q77" i="9"/>
  <c r="Q76" i="9"/>
  <c r="Q85" i="9" s="1"/>
  <c r="Q86" i="9" s="1"/>
  <c r="Q87" i="9" s="1"/>
  <c r="Q79" i="9"/>
  <c r="Q94" i="9" s="1"/>
  <c r="Q95" i="9" s="1"/>
  <c r="Q96" i="9" s="1"/>
  <c r="Q106" i="9" s="1"/>
  <c r="Q80" i="9"/>
  <c r="Q78" i="9"/>
  <c r="W103" i="9"/>
  <c r="W80" i="9"/>
  <c r="W97" i="9" s="1"/>
  <c r="W98" i="9" s="1"/>
  <c r="W99" i="9" s="1"/>
  <c r="W107" i="9" s="1"/>
  <c r="W121" i="9" s="1"/>
  <c r="W79" i="9"/>
  <c r="W94" i="9" s="1"/>
  <c r="W78" i="9"/>
  <c r="W77" i="9"/>
  <c r="W88" i="9" s="1"/>
  <c r="W89" i="9" s="1"/>
  <c r="W90" i="9" s="1"/>
  <c r="W76" i="9"/>
  <c r="W85" i="9" s="1"/>
  <c r="W86" i="9" s="1"/>
  <c r="W87" i="9" s="1"/>
  <c r="R103" i="9"/>
  <c r="R119" i="9" s="1"/>
  <c r="R80" i="9"/>
  <c r="R79" i="9"/>
  <c r="R78" i="9"/>
  <c r="R77" i="9"/>
  <c r="R76" i="9"/>
  <c r="O80" i="10"/>
  <c r="O79" i="10"/>
  <c r="O78" i="10"/>
  <c r="O77" i="10"/>
  <c r="O76" i="10"/>
  <c r="T103" i="10"/>
  <c r="T78" i="10"/>
  <c r="T76" i="10"/>
  <c r="T80" i="10"/>
  <c r="T79" i="10"/>
  <c r="T77" i="10"/>
  <c r="R103" i="10"/>
  <c r="R80" i="10"/>
  <c r="R97" i="10" s="1"/>
  <c r="R98" i="10" s="1"/>
  <c r="R99" i="10" s="1"/>
  <c r="R107" i="10" s="1"/>
  <c r="R121" i="10" s="1"/>
  <c r="R79" i="10"/>
  <c r="R78" i="10"/>
  <c r="R91" i="10" s="1"/>
  <c r="R92" i="10" s="1"/>
  <c r="R93" i="10" s="1"/>
  <c r="R77" i="10"/>
  <c r="R76" i="10"/>
  <c r="U103" i="11"/>
  <c r="U80" i="11"/>
  <c r="U79" i="11"/>
  <c r="U78" i="11"/>
  <c r="U77" i="11"/>
  <c r="U88" i="11" s="1"/>
  <c r="U89" i="11" s="1"/>
  <c r="U90" i="11" s="1"/>
  <c r="U76" i="11"/>
  <c r="W103" i="11"/>
  <c r="W80" i="11"/>
  <c r="W97" i="11" s="1"/>
  <c r="W98" i="11" s="1"/>
  <c r="W99" i="11" s="1"/>
  <c r="W79" i="11"/>
  <c r="W94" i="11" s="1"/>
  <c r="W95" i="11" s="1"/>
  <c r="W96" i="11" s="1"/>
  <c r="W78" i="11"/>
  <c r="W91" i="11" s="1"/>
  <c r="W92" i="11" s="1"/>
  <c r="W93" i="11" s="1"/>
  <c r="W77" i="11"/>
  <c r="W88" i="11" s="1"/>
  <c r="W76" i="11"/>
  <c r="V103" i="11"/>
  <c r="V119" i="11" s="1"/>
  <c r="V80" i="11"/>
  <c r="V79" i="11"/>
  <c r="V78" i="11"/>
  <c r="V91" i="11" s="1"/>
  <c r="V92" i="11" s="1"/>
  <c r="V93" i="11" s="1"/>
  <c r="V105" i="11" s="1"/>
  <c r="V77" i="11"/>
  <c r="V88" i="11" s="1"/>
  <c r="V89" i="11" s="1"/>
  <c r="V90" i="11" s="1"/>
  <c r="V104" i="11" s="1"/>
  <c r="V76" i="11"/>
  <c r="V85" i="11" s="1"/>
  <c r="V86" i="11" s="1"/>
  <c r="V87" i="11" s="1"/>
  <c r="V102" i="11" s="1"/>
  <c r="Y71" i="9"/>
  <c r="Y71" i="11"/>
  <c r="Y71" i="8"/>
  <c r="Y71" i="10"/>
  <c r="S94" i="11"/>
  <c r="S95" i="11" s="1"/>
  <c r="S96" i="11" s="1"/>
  <c r="S106" i="11" s="1"/>
  <c r="R85" i="10"/>
  <c r="R86" i="10" s="1"/>
  <c r="R87" i="10" s="1"/>
  <c r="Q88" i="10"/>
  <c r="Q89" i="10" s="1"/>
  <c r="Q90" i="10" s="1"/>
  <c r="V88" i="9"/>
  <c r="V89" i="9" s="1"/>
  <c r="V90" i="9" s="1"/>
  <c r="T91" i="9"/>
  <c r="T92" i="9" s="1"/>
  <c r="T93" i="9" s="1"/>
  <c r="T105" i="9" s="1"/>
  <c r="T120" i="9" s="1"/>
  <c r="S91" i="9"/>
  <c r="S92" i="9" s="1"/>
  <c r="S93" i="9" s="1"/>
  <c r="S105" i="9" s="1"/>
  <c r="O88" i="8"/>
  <c r="O89" i="8" s="1"/>
  <c r="O90" i="8" s="1"/>
  <c r="O104" i="8" s="1"/>
  <c r="V91" i="8"/>
  <c r="V92" i="8" s="1"/>
  <c r="V93" i="8" s="1"/>
  <c r="V105" i="8" s="1"/>
  <c r="V120" i="8" s="1"/>
  <c r="U88" i="8"/>
  <c r="U89" i="8" s="1"/>
  <c r="U90" i="8" s="1"/>
  <c r="Y194" i="1"/>
  <c r="Y195" i="1"/>
  <c r="Y196" i="1"/>
  <c r="Y193" i="1"/>
  <c r="Y192" i="1"/>
  <c r="S2" i="1"/>
  <c r="R2" i="11"/>
  <c r="R146" i="11" s="1"/>
  <c r="R2" i="9"/>
  <c r="R146" i="9" s="1"/>
  <c r="R2" i="8"/>
  <c r="R146" i="8" s="1"/>
  <c r="R2" i="10"/>
  <c r="R146" i="10" s="1"/>
  <c r="R2" i="7"/>
  <c r="R8" i="7" s="1"/>
  <c r="R2" i="2"/>
  <c r="R146" i="2" s="1"/>
  <c r="P97" i="10"/>
  <c r="P98" i="10" s="1"/>
  <c r="P99" i="10" s="1"/>
  <c r="P107" i="10" s="1"/>
  <c r="P121" i="10" s="1"/>
  <c r="T88" i="11"/>
  <c r="T89" i="11" s="1"/>
  <c r="T90" i="11" s="1"/>
  <c r="T104" i="11" s="1"/>
  <c r="Q91" i="9"/>
  <c r="Q92" i="9" s="1"/>
  <c r="Q93" i="9" s="1"/>
  <c r="Q88" i="9"/>
  <c r="Q89" i="9" s="1"/>
  <c r="Q90" i="9" s="1"/>
  <c r="Q104" i="9" s="1"/>
  <c r="V94" i="11"/>
  <c r="V95" i="11" s="1"/>
  <c r="V96" i="11" s="1"/>
  <c r="S91" i="11"/>
  <c r="S92" i="11" s="1"/>
  <c r="S93" i="11" s="1"/>
  <c r="S105" i="11" s="1"/>
  <c r="R91" i="8"/>
  <c r="R92" i="8" s="1"/>
  <c r="R93" i="8" s="1"/>
  <c r="R105" i="8" s="1"/>
  <c r="R120" i="8" s="1"/>
  <c r="R94" i="8"/>
  <c r="R95" i="8" s="1"/>
  <c r="R96" i="8" s="1"/>
  <c r="R106" i="8" s="1"/>
  <c r="T97" i="9"/>
  <c r="T98" i="9" s="1"/>
  <c r="T99" i="9" s="1"/>
  <c r="T107" i="9" s="1"/>
  <c r="T121" i="9" s="1"/>
  <c r="S85" i="9"/>
  <c r="S86" i="9" s="1"/>
  <c r="S87" i="9" s="1"/>
  <c r="R88" i="10"/>
  <c r="R89" i="10" s="1"/>
  <c r="R90" i="10" s="1"/>
  <c r="Q94" i="10"/>
  <c r="Q95" i="10" s="1"/>
  <c r="Q96" i="10" s="1"/>
  <c r="Q106" i="10" s="1"/>
  <c r="W97" i="8"/>
  <c r="W98" i="8" s="1"/>
  <c r="W99" i="8" s="1"/>
  <c r="W107" i="8" s="1"/>
  <c r="W121" i="8" s="1"/>
  <c r="R97" i="2"/>
  <c r="R98" i="2" s="1"/>
  <c r="R99" i="2" s="1"/>
  <c r="R119" i="2"/>
  <c r="W97" i="2"/>
  <c r="W98" i="2" s="1"/>
  <c r="W99" i="2" s="1"/>
  <c r="W119" i="2"/>
  <c r="Q97" i="2"/>
  <c r="Q98" i="2" s="1"/>
  <c r="Q99" i="2" s="1"/>
  <c r="Q119" i="2"/>
  <c r="T97" i="2"/>
  <c r="T98" i="2" s="1"/>
  <c r="T99" i="2" s="1"/>
  <c r="T119" i="2"/>
  <c r="U97" i="2"/>
  <c r="U98" i="2" s="1"/>
  <c r="U99" i="2" s="1"/>
  <c r="U119" i="2"/>
  <c r="P97" i="2"/>
  <c r="P98" i="2" s="1"/>
  <c r="P99" i="2" s="1"/>
  <c r="P119" i="2"/>
  <c r="O97" i="2"/>
  <c r="O98" i="2" s="1"/>
  <c r="O99" i="2" s="1"/>
  <c r="O107" i="2" s="1"/>
  <c r="O121" i="2" s="1"/>
  <c r="O119" i="2"/>
  <c r="V97" i="2"/>
  <c r="V98" i="2" s="1"/>
  <c r="V99" i="2" s="1"/>
  <c r="V119" i="2"/>
  <c r="V28" i="9"/>
  <c r="U28" i="9"/>
  <c r="V28" i="8"/>
  <c r="U28" i="8"/>
  <c r="V28" i="10"/>
  <c r="U28" i="10"/>
  <c r="V28" i="11"/>
  <c r="U28" i="11"/>
  <c r="V95" i="2"/>
  <c r="V96" i="2" s="1"/>
  <c r="V106" i="2" s="1"/>
  <c r="S95" i="2"/>
  <c r="S96" i="2" s="1"/>
  <c r="S106" i="2" s="1"/>
  <c r="T95" i="2"/>
  <c r="T96" i="2" s="1"/>
  <c r="R95" i="2"/>
  <c r="R96" i="2" s="1"/>
  <c r="P95" i="2"/>
  <c r="P96" i="2" s="1"/>
  <c r="Q95" i="2"/>
  <c r="Q96" i="2" s="1"/>
  <c r="U92" i="2"/>
  <c r="U93" i="2" s="1"/>
  <c r="V92" i="2"/>
  <c r="V93" i="2" s="1"/>
  <c r="V105" i="2" s="1"/>
  <c r="V120" i="2" s="1"/>
  <c r="R92" i="2"/>
  <c r="R93" i="2" s="1"/>
  <c r="Q92" i="2"/>
  <c r="Q93" i="2" s="1"/>
  <c r="W92" i="2"/>
  <c r="W93" i="2" s="1"/>
  <c r="T89" i="2"/>
  <c r="T90" i="2" s="1"/>
  <c r="P89" i="2"/>
  <c r="P90" i="2" s="1"/>
  <c r="Q89" i="2"/>
  <c r="Q90" i="2" s="1"/>
  <c r="V89" i="2"/>
  <c r="V90" i="2" s="1"/>
  <c r="R89" i="2"/>
  <c r="R90" i="2" s="1"/>
  <c r="W89" i="11"/>
  <c r="W90" i="11" s="1"/>
  <c r="Q86" i="2"/>
  <c r="Q87" i="2" s="1"/>
  <c r="U86" i="2"/>
  <c r="U87" i="2" s="1"/>
  <c r="S86" i="2"/>
  <c r="S87" i="2" s="1"/>
  <c r="R86" i="2"/>
  <c r="R87" i="2" s="1"/>
  <c r="R102" i="2" s="1"/>
  <c r="W86" i="2"/>
  <c r="W87" i="2" s="1"/>
  <c r="V86" i="2"/>
  <c r="V87" i="2" s="1"/>
  <c r="V102" i="2" s="1"/>
  <c r="V85" i="8"/>
  <c r="V86" i="8" s="1"/>
  <c r="V87" i="8" s="1"/>
  <c r="V102" i="8" s="1"/>
  <c r="W91" i="9"/>
  <c r="W104" i="9"/>
  <c r="W94" i="10"/>
  <c r="W119" i="9"/>
  <c r="S102" i="2"/>
  <c r="X88" i="8"/>
  <c r="X97" i="8"/>
  <c r="X91" i="8"/>
  <c r="X92" i="8" s="1"/>
  <c r="X93" i="8" s="1"/>
  <c r="X85" i="8"/>
  <c r="X86" i="8" s="1"/>
  <c r="X87" i="8" s="1"/>
  <c r="Y70" i="2"/>
  <c r="Y70" i="10"/>
  <c r="Y70" i="11"/>
  <c r="Y70" i="8"/>
  <c r="Y70" i="9"/>
  <c r="Z187" i="1"/>
  <c r="X88" i="2"/>
  <c r="X85" i="2"/>
  <c r="X86" i="2" s="1"/>
  <c r="X87" i="2" s="1"/>
  <c r="X94" i="2"/>
  <c r="X91" i="2"/>
  <c r="X88" i="9"/>
  <c r="X89" i="9" s="1"/>
  <c r="X90" i="9" s="1"/>
  <c r="X85" i="9"/>
  <c r="X86" i="9" s="1"/>
  <c r="X87" i="9" s="1"/>
  <c r="X94" i="9"/>
  <c r="W85" i="8"/>
  <c r="W91" i="10"/>
  <c r="W92" i="10" s="1"/>
  <c r="W93" i="10" s="1"/>
  <c r="X94" i="11"/>
  <c r="X95" i="11" s="1"/>
  <c r="X96" i="11" s="1"/>
  <c r="X88" i="11"/>
  <c r="X89" i="11" s="1"/>
  <c r="X90" i="11" s="1"/>
  <c r="X97" i="11"/>
  <c r="X91" i="11"/>
  <c r="X92" i="11" s="1"/>
  <c r="X93" i="11" s="1"/>
  <c r="X97" i="10"/>
  <c r="X94" i="10"/>
  <c r="X95" i="10" s="1"/>
  <c r="X96" i="10" s="1"/>
  <c r="X85" i="10"/>
  <c r="O91" i="2"/>
  <c r="Z69" i="9"/>
  <c r="Z69" i="10"/>
  <c r="Z69" i="8"/>
  <c r="Z69" i="11"/>
  <c r="O95" i="2"/>
  <c r="O96" i="2" s="1"/>
  <c r="O89" i="2"/>
  <c r="O90" i="2" s="1"/>
  <c r="U104" i="2"/>
  <c r="T119" i="9"/>
  <c r="R119" i="8"/>
  <c r="Q105" i="9"/>
  <c r="Q119" i="9"/>
  <c r="S102" i="9"/>
  <c r="T119" i="8"/>
  <c r="R119" i="11"/>
  <c r="T102" i="11"/>
  <c r="T119" i="11"/>
  <c r="T119" i="10"/>
  <c r="R102" i="10"/>
  <c r="V119" i="10"/>
  <c r="Q102" i="9"/>
  <c r="P119" i="9"/>
  <c r="Q119" i="8"/>
  <c r="S119" i="8"/>
  <c r="P50" i="2"/>
  <c r="Z69" i="2"/>
  <c r="U28" i="2"/>
  <c r="V28" i="2"/>
  <c r="O102" i="2"/>
  <c r="T16" i="1"/>
  <c r="W102" i="9" l="1"/>
  <c r="S120" i="11"/>
  <c r="W102" i="10"/>
  <c r="R105" i="10"/>
  <c r="R120" i="10" s="1"/>
  <c r="Q120" i="9"/>
  <c r="S104" i="10"/>
  <c r="U94" i="8"/>
  <c r="U95" i="8" s="1"/>
  <c r="U96" i="8" s="1"/>
  <c r="U106" i="8" s="1"/>
  <c r="V120" i="11"/>
  <c r="Y103" i="11"/>
  <c r="Y80" i="11"/>
  <c r="Y97" i="11" s="1"/>
  <c r="Y98" i="11" s="1"/>
  <c r="Y99" i="11" s="1"/>
  <c r="Y79" i="11"/>
  <c r="Y94" i="11" s="1"/>
  <c r="Y78" i="11"/>
  <c r="Y77" i="11"/>
  <c r="Y88" i="11" s="1"/>
  <c r="Y76" i="11"/>
  <c r="Y103" i="10"/>
  <c r="Y80" i="10"/>
  <c r="Y79" i="10"/>
  <c r="Y94" i="10" s="1"/>
  <c r="Y76" i="10"/>
  <c r="Y85" i="10" s="1"/>
  <c r="Y86" i="10" s="1"/>
  <c r="Y87" i="10" s="1"/>
  <c r="Y77" i="10"/>
  <c r="Y78" i="10"/>
  <c r="Y91" i="10" s="1"/>
  <c r="Y92" i="10" s="1"/>
  <c r="Y93" i="10" s="1"/>
  <c r="S120" i="9"/>
  <c r="Y103" i="8"/>
  <c r="Y78" i="8"/>
  <c r="Y79" i="8"/>
  <c r="Y94" i="8" s="1"/>
  <c r="Y77" i="8"/>
  <c r="Y88" i="8" s="1"/>
  <c r="Y89" i="8" s="1"/>
  <c r="Y90" i="8" s="1"/>
  <c r="Y76" i="8"/>
  <c r="Y85" i="8" s="1"/>
  <c r="Y86" i="8" s="1"/>
  <c r="Y87" i="8" s="1"/>
  <c r="Y80" i="8"/>
  <c r="Y97" i="8" s="1"/>
  <c r="Y98" i="8" s="1"/>
  <c r="Y99" i="8" s="1"/>
  <c r="Q102" i="10"/>
  <c r="P85" i="11"/>
  <c r="P86" i="11" s="1"/>
  <c r="P87" i="11" s="1"/>
  <c r="Y103" i="9"/>
  <c r="Y79" i="9"/>
  <c r="Y94" i="9" s="1"/>
  <c r="Y95" i="9" s="1"/>
  <c r="Y96" i="9" s="1"/>
  <c r="Y80" i="9"/>
  <c r="Y97" i="9" s="1"/>
  <c r="Y98" i="9" s="1"/>
  <c r="Y99" i="9" s="1"/>
  <c r="Y78" i="9"/>
  <c r="Y77" i="9"/>
  <c r="Y76" i="9"/>
  <c r="Y85" i="9" s="1"/>
  <c r="Y86" i="9" s="1"/>
  <c r="Y87" i="9" s="1"/>
  <c r="Z71" i="2"/>
  <c r="Z71" i="11"/>
  <c r="Z71" i="10"/>
  <c r="Z71" i="9"/>
  <c r="Z71" i="8"/>
  <c r="V97" i="11"/>
  <c r="V98" i="11" s="1"/>
  <c r="V99" i="11" s="1"/>
  <c r="V107" i="11" s="1"/>
  <c r="V121" i="11" s="1"/>
  <c r="V106" i="11"/>
  <c r="Q97" i="10"/>
  <c r="Q98" i="10" s="1"/>
  <c r="Q99" i="10" s="1"/>
  <c r="Q107" i="10" s="1"/>
  <c r="Q121" i="10" s="1"/>
  <c r="S97" i="9"/>
  <c r="S98" i="9" s="1"/>
  <c r="S99" i="9" s="1"/>
  <c r="S107" i="9" s="1"/>
  <c r="S121" i="9" s="1"/>
  <c r="S94" i="9"/>
  <c r="S95" i="9" s="1"/>
  <c r="S96" i="9" s="1"/>
  <c r="S106" i="9" s="1"/>
  <c r="R85" i="8"/>
  <c r="R86" i="8" s="1"/>
  <c r="R87" i="8" s="1"/>
  <c r="R102" i="8"/>
  <c r="S85" i="11"/>
  <c r="S86" i="11" s="1"/>
  <c r="S87" i="11" s="1"/>
  <c r="S102" i="11"/>
  <c r="S94" i="10"/>
  <c r="S95" i="10" s="1"/>
  <c r="S96" i="10" s="1"/>
  <c r="S106" i="10" s="1"/>
  <c r="V91" i="9"/>
  <c r="V92" i="9" s="1"/>
  <c r="V93" i="9" s="1"/>
  <c r="V105" i="9" s="1"/>
  <c r="V120" i="9" s="1"/>
  <c r="P88" i="8"/>
  <c r="P89" i="8" s="1"/>
  <c r="P90" i="8" s="1"/>
  <c r="P104" i="8" s="1"/>
  <c r="O94" i="8"/>
  <c r="O95" i="8" s="1"/>
  <c r="O96" i="8" s="1"/>
  <c r="O106" i="8" s="1"/>
  <c r="T94" i="11"/>
  <c r="T95" i="11" s="1"/>
  <c r="T96" i="11" s="1"/>
  <c r="T106" i="11" s="1"/>
  <c r="Q88" i="11"/>
  <c r="Q89" i="11" s="1"/>
  <c r="Q90" i="11" s="1"/>
  <c r="Q104" i="11" s="1"/>
  <c r="O88" i="11"/>
  <c r="O89" i="11" s="1"/>
  <c r="O90" i="11" s="1"/>
  <c r="O104" i="11" s="1"/>
  <c r="P97" i="11"/>
  <c r="P98" i="11" s="1"/>
  <c r="P99" i="11" s="1"/>
  <c r="P107" i="11" s="1"/>
  <c r="P121" i="11" s="1"/>
  <c r="T94" i="9"/>
  <c r="T95" i="9" s="1"/>
  <c r="T96" i="9" s="1"/>
  <c r="T106" i="9" s="1"/>
  <c r="S97" i="11"/>
  <c r="S98" i="11" s="1"/>
  <c r="S99" i="11" s="1"/>
  <c r="S107" i="11" s="1"/>
  <c r="S121" i="11" s="1"/>
  <c r="S91" i="10"/>
  <c r="S92" i="10" s="1"/>
  <c r="S93" i="10" s="1"/>
  <c r="S105" i="10" s="1"/>
  <c r="S120" i="10" s="1"/>
  <c r="O85" i="8"/>
  <c r="O86" i="8" s="1"/>
  <c r="O87" i="8" s="1"/>
  <c r="O102" i="8"/>
  <c r="T91" i="10"/>
  <c r="T92" i="10" s="1"/>
  <c r="T93" i="10" s="1"/>
  <c r="T105" i="10" s="1"/>
  <c r="T120" i="10" s="1"/>
  <c r="P88" i="10"/>
  <c r="P89" i="10" s="1"/>
  <c r="P90" i="10" s="1"/>
  <c r="U88" i="9"/>
  <c r="U89" i="9" s="1"/>
  <c r="U90" i="9" s="1"/>
  <c r="Z196" i="1"/>
  <c r="Z195" i="1"/>
  <c r="Z194" i="1"/>
  <c r="Z193" i="1"/>
  <c r="J129" i="1" s="1"/>
  <c r="Z192" i="1"/>
  <c r="R94" i="10"/>
  <c r="R95" i="10" s="1"/>
  <c r="R96" i="10" s="1"/>
  <c r="R106" i="10" s="1"/>
  <c r="T85" i="9"/>
  <c r="T86" i="9" s="1"/>
  <c r="T87" i="9" s="1"/>
  <c r="T102" i="9"/>
  <c r="R88" i="8"/>
  <c r="R89" i="8" s="1"/>
  <c r="R90" i="8" s="1"/>
  <c r="R104" i="8" s="1"/>
  <c r="S88" i="11"/>
  <c r="S89" i="11" s="1"/>
  <c r="S90" i="11" s="1"/>
  <c r="S104" i="11" s="1"/>
  <c r="T97" i="11"/>
  <c r="T98" i="11" s="1"/>
  <c r="T99" i="11" s="1"/>
  <c r="T107" i="11" s="1"/>
  <c r="T121" i="11" s="1"/>
  <c r="O88" i="10"/>
  <c r="O89" i="10" s="1"/>
  <c r="O90" i="10" s="1"/>
  <c r="O104" i="10" s="1"/>
  <c r="T85" i="10"/>
  <c r="T86" i="10" s="1"/>
  <c r="T87" i="10" s="1"/>
  <c r="T102" i="10"/>
  <c r="T94" i="10"/>
  <c r="T95" i="10" s="1"/>
  <c r="T96" i="10" s="1"/>
  <c r="T106" i="10" s="1"/>
  <c r="T2" i="1"/>
  <c r="S2" i="9"/>
  <c r="S146" i="9" s="1"/>
  <c r="S2" i="8"/>
  <c r="S146" i="8" s="1"/>
  <c r="S2" i="10"/>
  <c r="S146" i="10" s="1"/>
  <c r="S2" i="11"/>
  <c r="S146" i="11" s="1"/>
  <c r="S2" i="7"/>
  <c r="S8" i="7" s="1"/>
  <c r="S2" i="2"/>
  <c r="S146" i="2" s="1"/>
  <c r="O85" i="11"/>
  <c r="O86" i="11" s="1"/>
  <c r="O87" i="11" s="1"/>
  <c r="O102" i="11"/>
  <c r="R88" i="9"/>
  <c r="R89" i="9" s="1"/>
  <c r="R90" i="9" s="1"/>
  <c r="R104" i="9" s="1"/>
  <c r="Q91" i="8"/>
  <c r="Q92" i="8" s="1"/>
  <c r="Q93" i="8" s="1"/>
  <c r="Q105" i="8" s="1"/>
  <c r="Q120" i="8" s="1"/>
  <c r="S94" i="8"/>
  <c r="S95" i="8" s="1"/>
  <c r="S96" i="8" s="1"/>
  <c r="S106" i="8" s="1"/>
  <c r="T97" i="8"/>
  <c r="T98" i="8" s="1"/>
  <c r="T99" i="8" s="1"/>
  <c r="T107" i="8" s="1"/>
  <c r="T121" i="8" s="1"/>
  <c r="U85" i="8"/>
  <c r="U86" i="8" s="1"/>
  <c r="U87" i="8" s="1"/>
  <c r="U102" i="8"/>
  <c r="R97" i="8"/>
  <c r="R98" i="8" s="1"/>
  <c r="R99" i="8" s="1"/>
  <c r="R107" i="8" s="1"/>
  <c r="R121" i="8" s="1"/>
  <c r="S85" i="10"/>
  <c r="S86" i="10" s="1"/>
  <c r="S87" i="10" s="1"/>
  <c r="S102" i="10"/>
  <c r="S97" i="10"/>
  <c r="S98" i="10" s="1"/>
  <c r="S99" i="10" s="1"/>
  <c r="S107" i="10" s="1"/>
  <c r="S121" i="10" s="1"/>
  <c r="V85" i="9"/>
  <c r="V86" i="9" s="1"/>
  <c r="V87" i="9" s="1"/>
  <c r="V102" i="9" s="1"/>
  <c r="O91" i="8"/>
  <c r="O92" i="8" s="1"/>
  <c r="O93" i="8" s="1"/>
  <c r="O105" i="8" s="1"/>
  <c r="O120" i="8" s="1"/>
  <c r="T91" i="11"/>
  <c r="T92" i="11" s="1"/>
  <c r="T93" i="11" s="1"/>
  <c r="T105" i="11" s="1"/>
  <c r="T120" i="11" s="1"/>
  <c r="T97" i="10"/>
  <c r="T98" i="10" s="1"/>
  <c r="T99" i="10" s="1"/>
  <c r="T107" i="10" s="1"/>
  <c r="T121" i="10" s="1"/>
  <c r="V91" i="10"/>
  <c r="V92" i="10" s="1"/>
  <c r="V93" i="10" s="1"/>
  <c r="V105" i="10" s="1"/>
  <c r="V120" i="10" s="1"/>
  <c r="T88" i="8"/>
  <c r="T89" i="8" s="1"/>
  <c r="T90" i="8" s="1"/>
  <c r="T104" i="8" s="1"/>
  <c r="W105" i="11"/>
  <c r="W120" i="11" s="1"/>
  <c r="W106" i="11"/>
  <c r="X97" i="2"/>
  <c r="X98" i="2" s="1"/>
  <c r="X99" i="2" s="1"/>
  <c r="X119" i="2"/>
  <c r="W107" i="11"/>
  <c r="W121" i="11" s="1"/>
  <c r="O37" i="9"/>
  <c r="U37" i="9" s="1"/>
  <c r="O119" i="9"/>
  <c r="X98" i="8"/>
  <c r="X99" i="8" s="1"/>
  <c r="X107" i="8" s="1"/>
  <c r="X121" i="8" s="1"/>
  <c r="X95" i="8"/>
  <c r="X96" i="8" s="1"/>
  <c r="W95" i="9"/>
  <c r="W96" i="9" s="1"/>
  <c r="X95" i="2"/>
  <c r="X96" i="2" s="1"/>
  <c r="X98" i="10"/>
  <c r="X99" i="10" s="1"/>
  <c r="X107" i="10" s="1"/>
  <c r="X121" i="10" s="1"/>
  <c r="X95" i="9"/>
  <c r="X96" i="9" s="1"/>
  <c r="X106" i="9" s="1"/>
  <c r="W95" i="8"/>
  <c r="W96" i="8" s="1"/>
  <c r="W106" i="8" s="1"/>
  <c r="W95" i="10"/>
  <c r="W96" i="10" s="1"/>
  <c r="W106" i="10" s="1"/>
  <c r="X98" i="11"/>
  <c r="X99" i="11" s="1"/>
  <c r="X107" i="11" s="1"/>
  <c r="X121" i="11" s="1"/>
  <c r="X92" i="10"/>
  <c r="X93" i="10" s="1"/>
  <c r="X105" i="10" s="1"/>
  <c r="X120" i="10" s="1"/>
  <c r="W91" i="8"/>
  <c r="X92" i="2"/>
  <c r="X93" i="2" s="1"/>
  <c r="X105" i="2" s="1"/>
  <c r="X120" i="2" s="1"/>
  <c r="W92" i="9"/>
  <c r="W93" i="9" s="1"/>
  <c r="W105" i="9" s="1"/>
  <c r="W120" i="9" s="1"/>
  <c r="W104" i="11"/>
  <c r="W119" i="11"/>
  <c r="W89" i="10"/>
  <c r="W90" i="10" s="1"/>
  <c r="X89" i="2"/>
  <c r="X90" i="2" s="1"/>
  <c r="X89" i="8"/>
  <c r="X90" i="8" s="1"/>
  <c r="W88" i="8"/>
  <c r="W89" i="8" s="1"/>
  <c r="W90" i="8" s="1"/>
  <c r="W104" i="8" s="1"/>
  <c r="X86" i="10"/>
  <c r="X87" i="10" s="1"/>
  <c r="X102" i="10" s="1"/>
  <c r="W85" i="11"/>
  <c r="W86" i="11" s="1"/>
  <c r="W87" i="11" s="1"/>
  <c r="W102" i="11" s="1"/>
  <c r="X86" i="11"/>
  <c r="X87" i="11" s="1"/>
  <c r="W86" i="8"/>
  <c r="W87" i="8" s="1"/>
  <c r="W102" i="8" s="1"/>
  <c r="X106" i="11"/>
  <c r="W105" i="10"/>
  <c r="W120" i="10" s="1"/>
  <c r="V104" i="8"/>
  <c r="V119" i="8"/>
  <c r="W119" i="8"/>
  <c r="X105" i="11"/>
  <c r="X120" i="11" s="1"/>
  <c r="X102" i="8"/>
  <c r="Y88" i="9"/>
  <c r="Y91" i="9"/>
  <c r="Y85" i="2"/>
  <c r="Y88" i="2"/>
  <c r="Y89" i="2" s="1"/>
  <c r="Y90" i="2" s="1"/>
  <c r="Y94" i="2"/>
  <c r="Y95" i="2" s="1"/>
  <c r="Y96" i="2" s="1"/>
  <c r="Y91" i="8"/>
  <c r="Y85" i="11"/>
  <c r="Y86" i="11" s="1"/>
  <c r="Y87" i="11" s="1"/>
  <c r="Y91" i="11"/>
  <c r="Y92" i="11" s="1"/>
  <c r="Y93" i="11" s="1"/>
  <c r="Z70" i="11"/>
  <c r="Z70" i="10"/>
  <c r="Z70" i="9"/>
  <c r="Z70" i="8"/>
  <c r="K129" i="1"/>
  <c r="Z70" i="2"/>
  <c r="Y88" i="10"/>
  <c r="Y97" i="10"/>
  <c r="Y98" i="10" s="1"/>
  <c r="Y99" i="10" s="1"/>
  <c r="O92" i="2"/>
  <c r="U119" i="11"/>
  <c r="U104" i="11"/>
  <c r="O119" i="11"/>
  <c r="Q119" i="11"/>
  <c r="Q104" i="10"/>
  <c r="Q119" i="10"/>
  <c r="P104" i="10"/>
  <c r="P119" i="10"/>
  <c r="O119" i="10"/>
  <c r="U17" i="10"/>
  <c r="O51" i="10"/>
  <c r="R119" i="10"/>
  <c r="R104" i="10"/>
  <c r="S119" i="9"/>
  <c r="S104" i="9"/>
  <c r="V104" i="9"/>
  <c r="V119" i="9"/>
  <c r="U17" i="9"/>
  <c r="O51" i="9"/>
  <c r="U104" i="9"/>
  <c r="U119" i="9"/>
  <c r="O37" i="8"/>
  <c r="U104" i="8"/>
  <c r="U119" i="8"/>
  <c r="P119" i="8"/>
  <c r="W102" i="2"/>
  <c r="S107" i="2"/>
  <c r="S121" i="2" s="1"/>
  <c r="V107" i="2"/>
  <c r="V121" i="2" s="1"/>
  <c r="V104" i="2"/>
  <c r="P104" i="2"/>
  <c r="T104" i="2"/>
  <c r="U107" i="2"/>
  <c r="U121" i="2" s="1"/>
  <c r="O106" i="2"/>
  <c r="R105" i="2"/>
  <c r="R120" i="2" s="1"/>
  <c r="U105" i="2"/>
  <c r="U120" i="2" s="1"/>
  <c r="P102" i="2"/>
  <c r="T106" i="2"/>
  <c r="U102" i="2"/>
  <c r="S105" i="2"/>
  <c r="S120" i="2" s="1"/>
  <c r="T102" i="2"/>
  <c r="P106" i="2"/>
  <c r="X102" i="2"/>
  <c r="U106" i="2"/>
  <c r="W106" i="2"/>
  <c r="Q105" i="2"/>
  <c r="Q120" i="2" s="1"/>
  <c r="U16" i="1"/>
  <c r="Z103" i="2" l="1"/>
  <c r="Z80" i="2"/>
  <c r="Z79" i="2"/>
  <c r="Z94" i="2" s="1"/>
  <c r="Z78" i="2"/>
  <c r="Z77" i="2"/>
  <c r="Z76" i="2"/>
  <c r="Z103" i="9"/>
  <c r="Z80" i="9"/>
  <c r="Z97" i="9" s="1"/>
  <c r="Z98" i="9" s="1"/>
  <c r="Z99" i="9" s="1"/>
  <c r="Z79" i="9"/>
  <c r="Z78" i="9"/>
  <c r="Z77" i="9"/>
  <c r="Z88" i="9" s="1"/>
  <c r="Z89" i="9" s="1"/>
  <c r="Z90" i="9" s="1"/>
  <c r="Z76" i="9"/>
  <c r="Z85" i="9" s="1"/>
  <c r="Z103" i="11"/>
  <c r="Z80" i="11"/>
  <c r="Z97" i="11" s="1"/>
  <c r="Z98" i="11" s="1"/>
  <c r="Z99" i="11" s="1"/>
  <c r="Z79" i="11"/>
  <c r="Z94" i="11" s="1"/>
  <c r="Z78" i="11"/>
  <c r="Z91" i="11" s="1"/>
  <c r="Z92" i="11" s="1"/>
  <c r="Z93" i="11" s="1"/>
  <c r="Z77" i="11"/>
  <c r="Z76" i="11"/>
  <c r="Z103" i="8"/>
  <c r="Z79" i="8"/>
  <c r="Z94" i="8" s="1"/>
  <c r="Z95" i="8" s="1"/>
  <c r="Z96" i="8" s="1"/>
  <c r="Z76" i="8"/>
  <c r="Z80" i="8"/>
  <c r="Z97" i="8" s="1"/>
  <c r="Z98" i="8" s="1"/>
  <c r="Z99" i="8" s="1"/>
  <c r="Z78" i="8"/>
  <c r="Z91" i="8" s="1"/>
  <c r="Z92" i="8" s="1"/>
  <c r="Z93" i="8" s="1"/>
  <c r="Z77" i="8"/>
  <c r="Z88" i="8" s="1"/>
  <c r="Z89" i="8" s="1"/>
  <c r="Z90" i="8" s="1"/>
  <c r="Z103" i="10"/>
  <c r="Z80" i="10"/>
  <c r="Z97" i="10" s="1"/>
  <c r="Z98" i="10" s="1"/>
  <c r="Z99" i="10" s="1"/>
  <c r="Z79" i="10"/>
  <c r="Z94" i="10" s="1"/>
  <c r="Z95" i="10" s="1"/>
  <c r="Z96" i="10" s="1"/>
  <c r="Z78" i="10"/>
  <c r="Z77" i="10"/>
  <c r="Z76" i="10"/>
  <c r="Z85" i="10" s="1"/>
  <c r="Z86" i="10" s="1"/>
  <c r="Z87" i="10" s="1"/>
  <c r="O49" i="9"/>
  <c r="R91" i="11"/>
  <c r="R92" i="11" s="1"/>
  <c r="R93" i="11" s="1"/>
  <c r="R105" i="11" s="1"/>
  <c r="R120" i="11" s="1"/>
  <c r="Q97" i="8"/>
  <c r="Q98" i="8" s="1"/>
  <c r="Q99" i="8" s="1"/>
  <c r="Q107" i="8" s="1"/>
  <c r="Q121" i="8" s="1"/>
  <c r="U85" i="9"/>
  <c r="U86" i="9" s="1"/>
  <c r="U87" i="9" s="1"/>
  <c r="U102" i="9"/>
  <c r="U91" i="10"/>
  <c r="U92" i="10" s="1"/>
  <c r="U93" i="10" s="1"/>
  <c r="U105" i="10" s="1"/>
  <c r="U120" i="10" s="1"/>
  <c r="P85" i="10"/>
  <c r="P86" i="10" s="1"/>
  <c r="P87" i="10" s="1"/>
  <c r="P102" i="10"/>
  <c r="O94" i="10"/>
  <c r="O95" i="10" s="1"/>
  <c r="O96" i="10" s="1"/>
  <c r="O106" i="10" s="1"/>
  <c r="O27" i="8"/>
  <c r="U27" i="8" s="1"/>
  <c r="V97" i="9"/>
  <c r="V98" i="9" s="1"/>
  <c r="V99" i="9" s="1"/>
  <c r="V107" i="9" s="1"/>
  <c r="V121" i="9" s="1"/>
  <c r="O91" i="9"/>
  <c r="O92" i="9" s="1"/>
  <c r="O93" i="9" s="1"/>
  <c r="O105" i="9" s="1"/>
  <c r="O120" i="9" s="1"/>
  <c r="U97" i="10"/>
  <c r="U98" i="10" s="1"/>
  <c r="U99" i="10" s="1"/>
  <c r="U107" i="10" s="1"/>
  <c r="U121" i="10" s="1"/>
  <c r="Q94" i="11"/>
  <c r="Q95" i="11" s="1"/>
  <c r="Q96" i="11" s="1"/>
  <c r="Q106" i="11" s="1"/>
  <c r="U2" i="1"/>
  <c r="T2" i="9"/>
  <c r="T146" i="9" s="1"/>
  <c r="T2" i="10"/>
  <c r="T146" i="10" s="1"/>
  <c r="T2" i="11"/>
  <c r="T146" i="11" s="1"/>
  <c r="T2" i="8"/>
  <c r="T146" i="8" s="1"/>
  <c r="T2" i="7"/>
  <c r="T8" i="7" s="1"/>
  <c r="T2" i="2"/>
  <c r="T146" i="2" s="1"/>
  <c r="R97" i="11"/>
  <c r="R98" i="11" s="1"/>
  <c r="R99" i="11" s="1"/>
  <c r="R107" i="11" s="1"/>
  <c r="R121" i="11" s="1"/>
  <c r="R97" i="9"/>
  <c r="R98" i="9" s="1"/>
  <c r="R99" i="9" s="1"/>
  <c r="R107" i="9" s="1"/>
  <c r="R121" i="9" s="1"/>
  <c r="U85" i="10"/>
  <c r="U86" i="10" s="1"/>
  <c r="U87" i="10" s="1"/>
  <c r="U102" i="10"/>
  <c r="P97" i="9"/>
  <c r="P98" i="9" s="1"/>
  <c r="P99" i="9" s="1"/>
  <c r="P107" i="9" s="1"/>
  <c r="P121" i="9" s="1"/>
  <c r="O91" i="10"/>
  <c r="O92" i="10" s="1"/>
  <c r="O93" i="10" s="1"/>
  <c r="O105" i="10" s="1"/>
  <c r="O120" i="10" s="1"/>
  <c r="P94" i="8"/>
  <c r="P95" i="8" s="1"/>
  <c r="P96" i="8" s="1"/>
  <c r="P106" i="8" s="1"/>
  <c r="S85" i="8"/>
  <c r="S86" i="8" s="1"/>
  <c r="S87" i="8" s="1"/>
  <c r="S102" i="8"/>
  <c r="O88" i="9"/>
  <c r="O89" i="9" s="1"/>
  <c r="O90" i="9" s="1"/>
  <c r="O104" i="9" s="1"/>
  <c r="P94" i="10"/>
  <c r="P95" i="10" s="1"/>
  <c r="P96" i="10" s="1"/>
  <c r="P106" i="10" s="1"/>
  <c r="U91" i="11"/>
  <c r="U92" i="11" s="1"/>
  <c r="U93" i="11" s="1"/>
  <c r="U105" i="11" s="1"/>
  <c r="U120" i="11" s="1"/>
  <c r="R94" i="11"/>
  <c r="R95" i="11" s="1"/>
  <c r="R96" i="11" s="1"/>
  <c r="R106" i="11" s="1"/>
  <c r="Q85" i="8"/>
  <c r="Q86" i="8" s="1"/>
  <c r="Q87" i="8" s="1"/>
  <c r="Q102" i="8"/>
  <c r="U97" i="9"/>
  <c r="U98" i="9" s="1"/>
  <c r="U99" i="9" s="1"/>
  <c r="U107" i="9" s="1"/>
  <c r="U121" i="9" s="1"/>
  <c r="O91" i="11"/>
  <c r="O92" i="11" s="1"/>
  <c r="O93" i="11" s="1"/>
  <c r="O105" i="11" s="1"/>
  <c r="O120" i="11" s="1"/>
  <c r="P91" i="10"/>
  <c r="P92" i="10" s="1"/>
  <c r="P93" i="10" s="1"/>
  <c r="P105" i="10" s="1"/>
  <c r="P120" i="10" s="1"/>
  <c r="U97" i="11"/>
  <c r="U98" i="11" s="1"/>
  <c r="U99" i="11" s="1"/>
  <c r="U107" i="11" s="1"/>
  <c r="U121" i="11" s="1"/>
  <c r="P94" i="11"/>
  <c r="P95" i="11" s="1"/>
  <c r="P96" i="11" s="1"/>
  <c r="P106" i="11" s="1"/>
  <c r="T94" i="8"/>
  <c r="T95" i="8" s="1"/>
  <c r="T96" i="8" s="1"/>
  <c r="T106" i="8" s="1"/>
  <c r="U94" i="9"/>
  <c r="U95" i="9" s="1"/>
  <c r="U96" i="9" s="1"/>
  <c r="U106" i="9" s="1"/>
  <c r="P91" i="9"/>
  <c r="P92" i="9" s="1"/>
  <c r="P93" i="9" s="1"/>
  <c r="P105" i="9" s="1"/>
  <c r="P120" i="9" s="1"/>
  <c r="P85" i="8"/>
  <c r="P86" i="8" s="1"/>
  <c r="P87" i="8" s="1"/>
  <c r="P102" i="8"/>
  <c r="T85" i="8"/>
  <c r="T86" i="8" s="1"/>
  <c r="T87" i="8" s="1"/>
  <c r="T102" i="8"/>
  <c r="O94" i="9"/>
  <c r="O95" i="9" s="1"/>
  <c r="O96" i="9" s="1"/>
  <c r="O106" i="9" s="1"/>
  <c r="O94" i="11"/>
  <c r="O95" i="11" s="1"/>
  <c r="O96" i="11" s="1"/>
  <c r="O106" i="11" s="1"/>
  <c r="U94" i="11"/>
  <c r="U95" i="11" s="1"/>
  <c r="U96" i="11" s="1"/>
  <c r="U106" i="11" s="1"/>
  <c r="V94" i="9"/>
  <c r="V95" i="9" s="1"/>
  <c r="V96" i="9" s="1"/>
  <c r="V106" i="9" s="1"/>
  <c r="R85" i="11"/>
  <c r="R86" i="11" s="1"/>
  <c r="R87" i="11" s="1"/>
  <c r="R102" i="11"/>
  <c r="Q94" i="8"/>
  <c r="Q95" i="8" s="1"/>
  <c r="Q96" i="8" s="1"/>
  <c r="Q106" i="8" s="1"/>
  <c r="U91" i="9"/>
  <c r="U92" i="9" s="1"/>
  <c r="U93" i="9" s="1"/>
  <c r="U105" i="9" s="1"/>
  <c r="U120" i="9" s="1"/>
  <c r="T88" i="10"/>
  <c r="T89" i="10" s="1"/>
  <c r="T90" i="10" s="1"/>
  <c r="T104" i="10" s="1"/>
  <c r="P91" i="8"/>
  <c r="P92" i="8" s="1"/>
  <c r="P93" i="8" s="1"/>
  <c r="P105" i="8" s="1"/>
  <c r="P120" i="8" s="1"/>
  <c r="R94" i="9"/>
  <c r="R95" i="9" s="1"/>
  <c r="R96" i="9" s="1"/>
  <c r="R106" i="9" s="1"/>
  <c r="Q97" i="11"/>
  <c r="Q98" i="11" s="1"/>
  <c r="Q99" i="11" s="1"/>
  <c r="Q107" i="11" s="1"/>
  <c r="Q121" i="11" s="1"/>
  <c r="P97" i="8"/>
  <c r="P98" i="8" s="1"/>
  <c r="P99" i="8" s="1"/>
  <c r="P107" i="8" s="1"/>
  <c r="P121" i="8" s="1"/>
  <c r="R88" i="11"/>
  <c r="R89" i="11" s="1"/>
  <c r="R90" i="11" s="1"/>
  <c r="R104" i="11" s="1"/>
  <c r="V97" i="10"/>
  <c r="V98" i="10" s="1"/>
  <c r="V99" i="10" s="1"/>
  <c r="V107" i="10" s="1"/>
  <c r="V121" i="10" s="1"/>
  <c r="U85" i="11"/>
  <c r="U86" i="11" s="1"/>
  <c r="U87" i="11" s="1"/>
  <c r="U102" i="11"/>
  <c r="S91" i="8"/>
  <c r="S92" i="8" s="1"/>
  <c r="S93" i="8" s="1"/>
  <c r="S105" i="8" s="1"/>
  <c r="S120" i="8" s="1"/>
  <c r="Q91" i="11"/>
  <c r="Q92" i="11" s="1"/>
  <c r="Q93" i="11" s="1"/>
  <c r="Q105" i="11" s="1"/>
  <c r="Q120" i="11" s="1"/>
  <c r="Q97" i="9"/>
  <c r="Q98" i="9" s="1"/>
  <c r="Q99" i="9" s="1"/>
  <c r="Q107" i="9" s="1"/>
  <c r="Q121" i="9" s="1"/>
  <c r="Q91" i="10"/>
  <c r="Q92" i="10" s="1"/>
  <c r="Q93" i="10" s="1"/>
  <c r="Q105" i="10" s="1"/>
  <c r="Q120" i="10" s="1"/>
  <c r="T91" i="8"/>
  <c r="T92" i="8" s="1"/>
  <c r="T93" i="8" s="1"/>
  <c r="T105" i="8" s="1"/>
  <c r="T120" i="8" s="1"/>
  <c r="R85" i="9"/>
  <c r="R86" i="9" s="1"/>
  <c r="R87" i="9" s="1"/>
  <c r="R102" i="9"/>
  <c r="V85" i="10"/>
  <c r="V86" i="10" s="1"/>
  <c r="V87" i="10" s="1"/>
  <c r="V102" i="10"/>
  <c r="P94" i="9"/>
  <c r="P95" i="9" s="1"/>
  <c r="P96" i="9" s="1"/>
  <c r="P106" i="9" s="1"/>
  <c r="O97" i="10"/>
  <c r="O98" i="10" s="1"/>
  <c r="O99" i="10" s="1"/>
  <c r="O107" i="10" s="1"/>
  <c r="O121" i="10" s="1"/>
  <c r="P88" i="11"/>
  <c r="P89" i="11" s="1"/>
  <c r="P90" i="11" s="1"/>
  <c r="P104" i="11" s="1"/>
  <c r="S97" i="8"/>
  <c r="S98" i="8" s="1"/>
  <c r="S99" i="8" s="1"/>
  <c r="S107" i="8" s="1"/>
  <c r="S121" i="8" s="1"/>
  <c r="O85" i="9"/>
  <c r="O86" i="9" s="1"/>
  <c r="O87" i="9" s="1"/>
  <c r="O102" i="9"/>
  <c r="U88" i="10"/>
  <c r="U89" i="10" s="1"/>
  <c r="U90" i="10" s="1"/>
  <c r="U104" i="10" s="1"/>
  <c r="P88" i="9"/>
  <c r="P89" i="9" s="1"/>
  <c r="P90" i="9" s="1"/>
  <c r="P104" i="9" s="1"/>
  <c r="R91" i="9"/>
  <c r="R92" i="9" s="1"/>
  <c r="R93" i="9" s="1"/>
  <c r="R105" i="9" s="1"/>
  <c r="R120" i="9" s="1"/>
  <c r="V88" i="10"/>
  <c r="V89" i="10" s="1"/>
  <c r="V90" i="10" s="1"/>
  <c r="V104" i="10" s="1"/>
  <c r="O97" i="11"/>
  <c r="O98" i="11" s="1"/>
  <c r="O99" i="11" s="1"/>
  <c r="O107" i="11" s="1"/>
  <c r="O121" i="11" s="1"/>
  <c r="P91" i="11"/>
  <c r="P92" i="11" s="1"/>
  <c r="P93" i="11" s="1"/>
  <c r="P105" i="11" s="1"/>
  <c r="P120" i="11" s="1"/>
  <c r="Q88" i="8"/>
  <c r="Q89" i="8" s="1"/>
  <c r="Q90" i="8" s="1"/>
  <c r="Q104" i="8" s="1"/>
  <c r="V94" i="10"/>
  <c r="V95" i="10" s="1"/>
  <c r="V96" i="10" s="1"/>
  <c r="V106" i="10" s="1"/>
  <c r="Q85" i="11"/>
  <c r="Q86" i="11" s="1"/>
  <c r="Q87" i="11" s="1"/>
  <c r="Q102" i="11"/>
  <c r="U97" i="8"/>
  <c r="U98" i="8" s="1"/>
  <c r="U99" i="8" s="1"/>
  <c r="U107" i="8" s="1"/>
  <c r="U121" i="8" s="1"/>
  <c r="S88" i="8"/>
  <c r="S89" i="8" s="1"/>
  <c r="S90" i="8" s="1"/>
  <c r="S104" i="8" s="1"/>
  <c r="O97" i="9"/>
  <c r="O98" i="9" s="1"/>
  <c r="O99" i="9" s="1"/>
  <c r="O107" i="9" s="1"/>
  <c r="O121" i="9" s="1"/>
  <c r="U94" i="10"/>
  <c r="U95" i="10" s="1"/>
  <c r="U96" i="10" s="1"/>
  <c r="U106" i="10" s="1"/>
  <c r="P85" i="9"/>
  <c r="P86" i="9" s="1"/>
  <c r="P87" i="9" s="1"/>
  <c r="P102" i="9"/>
  <c r="O85" i="10"/>
  <c r="O86" i="10" s="1"/>
  <c r="O87" i="10" s="1"/>
  <c r="O102" i="10"/>
  <c r="Y97" i="2"/>
  <c r="Y98" i="2" s="1"/>
  <c r="Y99" i="2" s="1"/>
  <c r="Y107" i="2" s="1"/>
  <c r="Y121" i="2" s="1"/>
  <c r="Y119" i="2"/>
  <c r="Y95" i="11"/>
  <c r="Y96" i="11" s="1"/>
  <c r="Y106" i="11" s="1"/>
  <c r="Y95" i="8"/>
  <c r="Y96" i="8" s="1"/>
  <c r="Y106" i="8" s="1"/>
  <c r="Y95" i="10"/>
  <c r="Y96" i="10" s="1"/>
  <c r="Y106" i="10" s="1"/>
  <c r="Y92" i="9"/>
  <c r="Y93" i="9" s="1"/>
  <c r="Y105" i="9" s="1"/>
  <c r="Y120" i="9" s="1"/>
  <c r="W92" i="8"/>
  <c r="W93" i="8" s="1"/>
  <c r="W105" i="8" s="1"/>
  <c r="W120" i="8" s="1"/>
  <c r="Y92" i="8"/>
  <c r="Y93" i="8" s="1"/>
  <c r="Y91" i="2"/>
  <c r="Y89" i="10"/>
  <c r="Y90" i="10" s="1"/>
  <c r="Y89" i="11"/>
  <c r="Y90" i="11" s="1"/>
  <c r="Y89" i="9"/>
  <c r="Y90" i="9" s="1"/>
  <c r="Y86" i="2"/>
  <c r="Y87" i="2" s="1"/>
  <c r="Y102" i="2" s="1"/>
  <c r="O93" i="2"/>
  <c r="O105" i="2" s="1"/>
  <c r="O120" i="2" s="1"/>
  <c r="K130" i="1"/>
  <c r="K131" i="1" s="1"/>
  <c r="Y107" i="10"/>
  <c r="Y121" i="10" s="1"/>
  <c r="Z88" i="10"/>
  <c r="Z89" i="10" s="1"/>
  <c r="Z90" i="10" s="1"/>
  <c r="Z91" i="10"/>
  <c r="Z92" i="10" s="1"/>
  <c r="Z93" i="10" s="1"/>
  <c r="X105" i="8"/>
  <c r="X120" i="8" s="1"/>
  <c r="W106" i="9"/>
  <c r="X107" i="9"/>
  <c r="X121" i="9" s="1"/>
  <c r="Z85" i="11"/>
  <c r="Z88" i="11"/>
  <c r="Z89" i="11" s="1"/>
  <c r="Z90" i="11" s="1"/>
  <c r="Y107" i="8"/>
  <c r="Y121" i="8" s="1"/>
  <c r="X106" i="10"/>
  <c r="W107" i="10"/>
  <c r="W121" i="10" s="1"/>
  <c r="Y102" i="9"/>
  <c r="X106" i="8"/>
  <c r="X105" i="9"/>
  <c r="X120" i="9" s="1"/>
  <c r="X102" i="11"/>
  <c r="Z88" i="2"/>
  <c r="Z85" i="8"/>
  <c r="Z86" i="8" s="1"/>
  <c r="Z87" i="8" s="1"/>
  <c r="Y102" i="8"/>
  <c r="Y107" i="9"/>
  <c r="Y121" i="9" s="1"/>
  <c r="Z94" i="9"/>
  <c r="Z91" i="9"/>
  <c r="Z92" i="9" s="1"/>
  <c r="Z93" i="9" s="1"/>
  <c r="X102" i="9"/>
  <c r="Y105" i="11"/>
  <c r="Y120" i="11" s="1"/>
  <c r="Y105" i="10"/>
  <c r="Y120" i="10" s="1"/>
  <c r="Y107" i="11"/>
  <c r="Y121" i="11" s="1"/>
  <c r="O37" i="11"/>
  <c r="U17" i="11"/>
  <c r="O51" i="11"/>
  <c r="O37" i="10"/>
  <c r="O50" i="8"/>
  <c r="O51" i="8"/>
  <c r="U17" i="8"/>
  <c r="U37" i="8"/>
  <c r="O49" i="8"/>
  <c r="O37" i="2"/>
  <c r="O104" i="2"/>
  <c r="W104" i="2"/>
  <c r="R107" i="2"/>
  <c r="R121" i="2" s="1"/>
  <c r="R104" i="2"/>
  <c r="S104" i="2"/>
  <c r="P107" i="2"/>
  <c r="P121" i="2" s="1"/>
  <c r="U17" i="2"/>
  <c r="O51" i="2"/>
  <c r="Q102" i="2"/>
  <c r="Q106" i="2"/>
  <c r="X106" i="2"/>
  <c r="R106" i="2"/>
  <c r="T105" i="2"/>
  <c r="T120" i="2" s="1"/>
  <c r="P105" i="2"/>
  <c r="P120" i="2" s="1"/>
  <c r="W105" i="2"/>
  <c r="W120" i="2" s="1"/>
  <c r="J130" i="1"/>
  <c r="V16" i="1"/>
  <c r="O27" i="11" l="1"/>
  <c r="U27" i="11" s="1"/>
  <c r="O27" i="10"/>
  <c r="U27" i="10" s="1"/>
  <c r="V2" i="1"/>
  <c r="U2" i="10"/>
  <c r="U146" i="10" s="1"/>
  <c r="U2" i="11"/>
  <c r="U146" i="11" s="1"/>
  <c r="U2" i="9"/>
  <c r="U146" i="9" s="1"/>
  <c r="U2" i="8"/>
  <c r="U146" i="8" s="1"/>
  <c r="U2" i="7"/>
  <c r="U8" i="7" s="1"/>
  <c r="U2" i="2"/>
  <c r="U146" i="2" s="1"/>
  <c r="O27" i="9"/>
  <c r="Z97" i="2"/>
  <c r="Z98" i="2" s="1"/>
  <c r="Z99" i="2" s="1"/>
  <c r="Z107" i="2" s="1"/>
  <c r="Z121" i="2" s="1"/>
  <c r="Z119" i="2"/>
  <c r="O27" i="2"/>
  <c r="Z95" i="9"/>
  <c r="Z96" i="9" s="1"/>
  <c r="Z95" i="2"/>
  <c r="Z96" i="2" s="1"/>
  <c r="Z106" i="2" s="1"/>
  <c r="Z95" i="11"/>
  <c r="Z96" i="11" s="1"/>
  <c r="Z106" i="11" s="1"/>
  <c r="Y92" i="2"/>
  <c r="Y93" i="2" s="1"/>
  <c r="Y105" i="2" s="1"/>
  <c r="Y120" i="2" s="1"/>
  <c r="Z91" i="2"/>
  <c r="Y104" i="11"/>
  <c r="Y119" i="11"/>
  <c r="Z89" i="2"/>
  <c r="Z90" i="2" s="1"/>
  <c r="Z85" i="2"/>
  <c r="Z86" i="9"/>
  <c r="Z87" i="9" s="1"/>
  <c r="Z86" i="11"/>
  <c r="Z87" i="11" s="1"/>
  <c r="Z102" i="11" s="1"/>
  <c r="O50" i="2"/>
  <c r="Z106" i="10"/>
  <c r="Z107" i="11"/>
  <c r="Z121" i="11" s="1"/>
  <c r="Z107" i="10"/>
  <c r="Z121" i="10" s="1"/>
  <c r="Z102" i="10"/>
  <c r="Z105" i="8"/>
  <c r="Z120" i="8" s="1"/>
  <c r="Z105" i="9"/>
  <c r="Z120" i="9" s="1"/>
  <c r="Z107" i="9"/>
  <c r="Z121" i="9" s="1"/>
  <c r="Y104" i="9"/>
  <c r="Y119" i="9"/>
  <c r="X119" i="11"/>
  <c r="X104" i="11"/>
  <c r="X119" i="10"/>
  <c r="X104" i="10"/>
  <c r="X104" i="8"/>
  <c r="X119" i="8"/>
  <c r="X104" i="9"/>
  <c r="X119" i="9"/>
  <c r="W104" i="10"/>
  <c r="W119" i="10"/>
  <c r="Y106" i="9"/>
  <c r="Y102" i="11"/>
  <c r="Y105" i="8"/>
  <c r="Y120" i="8" s="1"/>
  <c r="Y102" i="10"/>
  <c r="Y106" i="2"/>
  <c r="Z106" i="8"/>
  <c r="Z105" i="10"/>
  <c r="Z120" i="10" s="1"/>
  <c r="Z107" i="8"/>
  <c r="Z121" i="8" s="1"/>
  <c r="Z102" i="8"/>
  <c r="Z105" i="11"/>
  <c r="Z120" i="11" s="1"/>
  <c r="U37" i="11"/>
  <c r="O49" i="11"/>
  <c r="U37" i="10"/>
  <c r="O49" i="10"/>
  <c r="T107" i="2"/>
  <c r="T121" i="2" s="1"/>
  <c r="Y104" i="2"/>
  <c r="Q104" i="2"/>
  <c r="W107" i="2"/>
  <c r="W121" i="2" s="1"/>
  <c r="X104" i="2"/>
  <c r="X107" i="2"/>
  <c r="X121" i="2" s="1"/>
  <c r="Q107" i="2"/>
  <c r="Q121" i="2" s="1"/>
  <c r="U27" i="2"/>
  <c r="U37" i="2"/>
  <c r="O49" i="2"/>
  <c r="K132" i="1"/>
  <c r="W16" i="1"/>
  <c r="X16" i="1" s="1"/>
  <c r="Y16" i="1" s="1"/>
  <c r="Z16" i="1" s="1"/>
  <c r="K146" i="1" s="1"/>
  <c r="K140" i="1"/>
  <c r="J131" i="1"/>
  <c r="K92" i="1"/>
  <c r="K139" i="1"/>
  <c r="T22" i="1" l="1"/>
  <c r="O50" i="10"/>
  <c r="O50" i="11"/>
  <c r="P22" i="1"/>
  <c r="P135" i="11" s="1"/>
  <c r="P136" i="11" s="1"/>
  <c r="K27" i="1"/>
  <c r="J139" i="11" s="1"/>
  <c r="K94" i="1"/>
  <c r="X22" i="1"/>
  <c r="X135" i="8" s="1"/>
  <c r="X136" i="8" s="1"/>
  <c r="K144" i="1"/>
  <c r="K158" i="1" s="1"/>
  <c r="K95" i="1"/>
  <c r="K93" i="1"/>
  <c r="K143" i="1"/>
  <c r="K157" i="1" s="1"/>
  <c r="U27" i="9"/>
  <c r="O50" i="9"/>
  <c r="W2" i="1"/>
  <c r="V2" i="11"/>
  <c r="V146" i="11" s="1"/>
  <c r="V2" i="9"/>
  <c r="V146" i="9" s="1"/>
  <c r="V2" i="8"/>
  <c r="V146" i="8" s="1"/>
  <c r="V2" i="10"/>
  <c r="V146" i="10" s="1"/>
  <c r="V2" i="7"/>
  <c r="V8" i="7" s="1"/>
  <c r="V2" i="2"/>
  <c r="V146" i="2" s="1"/>
  <c r="P135" i="10"/>
  <c r="P136" i="10" s="1"/>
  <c r="X135" i="11"/>
  <c r="X136" i="11" s="1"/>
  <c r="Z92" i="2"/>
  <c r="Z93" i="2" s="1"/>
  <c r="Z105" i="2" s="1"/>
  <c r="Z120" i="2" s="1"/>
  <c r="Z86" i="2"/>
  <c r="Z87" i="2" s="1"/>
  <c r="Z102" i="2" s="1"/>
  <c r="T135" i="9"/>
  <c r="T136" i="9" s="1"/>
  <c r="T135" i="8"/>
  <c r="T136" i="8" s="1"/>
  <c r="T135" i="10"/>
  <c r="T136" i="10" s="1"/>
  <c r="T135" i="11"/>
  <c r="T136" i="11" s="1"/>
  <c r="Y104" i="10"/>
  <c r="Y119" i="10"/>
  <c r="Z104" i="2"/>
  <c r="Z102" i="9"/>
  <c r="Z104" i="10"/>
  <c r="Z106" i="9"/>
  <c r="Z119" i="10"/>
  <c r="Y119" i="8"/>
  <c r="Y104" i="8"/>
  <c r="K153" i="1"/>
  <c r="T135" i="2"/>
  <c r="T136" i="2" s="1"/>
  <c r="K160" i="1"/>
  <c r="J160" i="1"/>
  <c r="J132" i="1"/>
  <c r="J153" i="1" s="1"/>
  <c r="U22" i="1"/>
  <c r="J27" i="1"/>
  <c r="K138" i="1"/>
  <c r="K141" i="1"/>
  <c r="J157" i="1"/>
  <c r="J154" i="1"/>
  <c r="K154" i="1"/>
  <c r="K142" i="1"/>
  <c r="K96" i="1"/>
  <c r="J107" i="1" s="1"/>
  <c r="K145" i="1"/>
  <c r="K136" i="1"/>
  <c r="K135" i="1"/>
  <c r="K97" i="1"/>
  <c r="K137" i="1"/>
  <c r="Q22" i="1"/>
  <c r="Z22" i="1"/>
  <c r="S22" i="1"/>
  <c r="V22" i="1"/>
  <c r="O22" i="1"/>
  <c r="Y22" i="1"/>
  <c r="W22" i="1"/>
  <c r="R22" i="1"/>
  <c r="X135" i="9" l="1"/>
  <c r="X136" i="9" s="1"/>
  <c r="X135" i="10"/>
  <c r="X136" i="10" s="1"/>
  <c r="X135" i="2"/>
  <c r="X136" i="2" s="1"/>
  <c r="J158" i="1"/>
  <c r="J139" i="2"/>
  <c r="P135" i="2"/>
  <c r="P136" i="2" s="1"/>
  <c r="P135" i="9"/>
  <c r="P136" i="9" s="1"/>
  <c r="P135" i="8"/>
  <c r="P136" i="8" s="1"/>
  <c r="J139" i="9"/>
  <c r="J139" i="10"/>
  <c r="J139" i="8"/>
  <c r="X2" i="1"/>
  <c r="W2" i="9"/>
  <c r="W146" i="9" s="1"/>
  <c r="W2" i="8"/>
  <c r="W146" i="8" s="1"/>
  <c r="W2" i="10"/>
  <c r="W146" i="10" s="1"/>
  <c r="W2" i="11"/>
  <c r="W146" i="11" s="1"/>
  <c r="W2" i="7"/>
  <c r="W8" i="7" s="1"/>
  <c r="W2" i="2"/>
  <c r="W146" i="2" s="1"/>
  <c r="Z135" i="8"/>
  <c r="Z136" i="8" s="1"/>
  <c r="Z137" i="8" s="1"/>
  <c r="Z135" i="9"/>
  <c r="Z136" i="9" s="1"/>
  <c r="Z137" i="9" s="1"/>
  <c r="Z135" i="11"/>
  <c r="Z136" i="11" s="1"/>
  <c r="Z137" i="11" s="1"/>
  <c r="Z135" i="10"/>
  <c r="Z136" i="10" s="1"/>
  <c r="Z137" i="10" s="1"/>
  <c r="Q32" i="8"/>
  <c r="Q42" i="8"/>
  <c r="Q42" i="10"/>
  <c r="Q42" i="9"/>
  <c r="Q32" i="11"/>
  <c r="Q32" i="9"/>
  <c r="Q42" i="11"/>
  <c r="Q32" i="10"/>
  <c r="Y135" i="11"/>
  <c r="Y136" i="11" s="1"/>
  <c r="Y135" i="10"/>
  <c r="Y136" i="10" s="1"/>
  <c r="Y135" i="8"/>
  <c r="Y136" i="8" s="1"/>
  <c r="Y135" i="9"/>
  <c r="Y136" i="9" s="1"/>
  <c r="O135" i="9"/>
  <c r="O136" i="9" s="1"/>
  <c r="O135" i="11"/>
  <c r="O136" i="11" s="1"/>
  <c r="O135" i="10"/>
  <c r="O136" i="10" s="1"/>
  <c r="O135" i="8"/>
  <c r="O136" i="8" s="1"/>
  <c r="W135" i="11"/>
  <c r="W136" i="11" s="1"/>
  <c r="W135" i="10"/>
  <c r="W136" i="10" s="1"/>
  <c r="W135" i="8"/>
  <c r="W136" i="8" s="1"/>
  <c r="W135" i="9"/>
  <c r="W136" i="9" s="1"/>
  <c r="V135" i="8"/>
  <c r="V136" i="8" s="1"/>
  <c r="V135" i="9"/>
  <c r="V136" i="9" s="1"/>
  <c r="V135" i="11"/>
  <c r="V136" i="11" s="1"/>
  <c r="V135" i="10"/>
  <c r="V136" i="10" s="1"/>
  <c r="U135" i="9"/>
  <c r="U136" i="9" s="1"/>
  <c r="U135" i="11"/>
  <c r="U136" i="11" s="1"/>
  <c r="U135" i="10"/>
  <c r="U136" i="10" s="1"/>
  <c r="U135" i="8"/>
  <c r="U136" i="8" s="1"/>
  <c r="V127" i="11"/>
  <c r="U127" i="11"/>
  <c r="P127" i="11"/>
  <c r="V127" i="10"/>
  <c r="U127" i="10"/>
  <c r="P127" i="10"/>
  <c r="Z127" i="9"/>
  <c r="Y127" i="9"/>
  <c r="T127" i="9"/>
  <c r="O127" i="9"/>
  <c r="X127" i="8"/>
  <c r="S127" i="8"/>
  <c r="Q127" i="10"/>
  <c r="U127" i="9"/>
  <c r="Y127" i="8"/>
  <c r="O127" i="8"/>
  <c r="R127" i="11"/>
  <c r="Q127" i="11"/>
  <c r="W127" i="11"/>
  <c r="R127" i="10"/>
  <c r="X127" i="11"/>
  <c r="S127" i="11"/>
  <c r="X127" i="10"/>
  <c r="S127" i="10"/>
  <c r="R127" i="9"/>
  <c r="Q127" i="9"/>
  <c r="W127" i="9"/>
  <c r="V127" i="8"/>
  <c r="U127" i="8"/>
  <c r="P127" i="8"/>
  <c r="P127" i="9"/>
  <c r="Z127" i="8"/>
  <c r="Z127" i="11"/>
  <c r="Y127" i="11"/>
  <c r="T127" i="11"/>
  <c r="O127" i="11"/>
  <c r="Z127" i="10"/>
  <c r="Y127" i="10"/>
  <c r="T127" i="10"/>
  <c r="O127" i="10"/>
  <c r="X127" i="9"/>
  <c r="S127" i="9"/>
  <c r="R127" i="8"/>
  <c r="Q127" i="8"/>
  <c r="W127" i="8"/>
  <c r="W127" i="10"/>
  <c r="V127" i="9"/>
  <c r="T127" i="8"/>
  <c r="R135" i="11"/>
  <c r="R136" i="11" s="1"/>
  <c r="R135" i="8"/>
  <c r="R136" i="8" s="1"/>
  <c r="R135" i="10"/>
  <c r="R136" i="10" s="1"/>
  <c r="R135" i="9"/>
  <c r="R136" i="9" s="1"/>
  <c r="S135" i="11"/>
  <c r="S136" i="11" s="1"/>
  <c r="S135" i="8"/>
  <c r="S136" i="8" s="1"/>
  <c r="S135" i="10"/>
  <c r="S136" i="10" s="1"/>
  <c r="S135" i="9"/>
  <c r="S136" i="9" s="1"/>
  <c r="Q135" i="8"/>
  <c r="Q135" i="9"/>
  <c r="Q135" i="10"/>
  <c r="Q135" i="11"/>
  <c r="Z119" i="8"/>
  <c r="Z104" i="8"/>
  <c r="Z104" i="9"/>
  <c r="Z119" i="9"/>
  <c r="Z104" i="11"/>
  <c r="Z119" i="11"/>
  <c r="Q44" i="9"/>
  <c r="Q34" i="9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U135" i="2"/>
  <c r="U136" i="2" s="1"/>
  <c r="Q42" i="2"/>
  <c r="Q32" i="2"/>
  <c r="K151" i="1"/>
  <c r="J151" i="1"/>
  <c r="K159" i="1"/>
  <c r="J159" i="1"/>
  <c r="J106" i="1"/>
  <c r="K149" i="1"/>
  <c r="J149" i="1"/>
  <c r="K156" i="1"/>
  <c r="J156" i="1"/>
  <c r="K106" i="1"/>
  <c r="K105" i="1"/>
  <c r="K107" i="1"/>
  <c r="J22" i="1"/>
  <c r="K150" i="1"/>
  <c r="J150" i="1"/>
  <c r="K155" i="1"/>
  <c r="J155" i="1"/>
  <c r="K152" i="1"/>
  <c r="J152" i="1"/>
  <c r="W137" i="8" l="1"/>
  <c r="V137" i="11"/>
  <c r="Y137" i="8"/>
  <c r="W137" i="10"/>
  <c r="Y137" i="10"/>
  <c r="S137" i="11"/>
  <c r="W137" i="11"/>
  <c r="Y137" i="11"/>
  <c r="S137" i="9"/>
  <c r="X137" i="8"/>
  <c r="V137" i="10"/>
  <c r="Y137" i="9"/>
  <c r="U137" i="10"/>
  <c r="Y2" i="1"/>
  <c r="X2" i="9"/>
  <c r="X146" i="9" s="1"/>
  <c r="X2" i="10"/>
  <c r="X146" i="10" s="1"/>
  <c r="X2" i="8"/>
  <c r="X146" i="8" s="1"/>
  <c r="X2" i="11"/>
  <c r="X146" i="11" s="1"/>
  <c r="X2" i="7"/>
  <c r="X8" i="7" s="1"/>
  <c r="X2" i="2"/>
  <c r="X146" i="2" s="1"/>
  <c r="U137" i="11"/>
  <c r="V137" i="9"/>
  <c r="S137" i="10"/>
  <c r="T137" i="10"/>
  <c r="U137" i="9"/>
  <c r="V137" i="8"/>
  <c r="S137" i="8"/>
  <c r="U137" i="8"/>
  <c r="W137" i="9"/>
  <c r="X137" i="9"/>
  <c r="R137" i="9"/>
  <c r="V32" i="10"/>
  <c r="U32" i="10"/>
  <c r="U42" i="9"/>
  <c r="V42" i="9"/>
  <c r="X137" i="11"/>
  <c r="S31" i="11"/>
  <c r="S31" i="9"/>
  <c r="S31" i="2"/>
  <c r="S31" i="10"/>
  <c r="S31" i="8"/>
  <c r="U42" i="11"/>
  <c r="V42" i="11"/>
  <c r="U42" i="10"/>
  <c r="V42" i="10"/>
  <c r="T137" i="9"/>
  <c r="U32" i="9"/>
  <c r="V32" i="9"/>
  <c r="U42" i="8"/>
  <c r="V42" i="8"/>
  <c r="X137" i="10"/>
  <c r="S41" i="11"/>
  <c r="U41" i="11" s="1"/>
  <c r="S41" i="9"/>
  <c r="V41" i="9" s="1"/>
  <c r="S41" i="2"/>
  <c r="U41" i="2" s="1"/>
  <c r="S41" i="10"/>
  <c r="V41" i="10" s="1"/>
  <c r="S41" i="8"/>
  <c r="V41" i="8" s="1"/>
  <c r="T137" i="11"/>
  <c r="V32" i="11"/>
  <c r="U32" i="11"/>
  <c r="V32" i="8"/>
  <c r="U32" i="8"/>
  <c r="T137" i="8"/>
  <c r="S49" i="10"/>
  <c r="Q136" i="11"/>
  <c r="Q136" i="10"/>
  <c r="R137" i="10"/>
  <c r="Q136" i="9"/>
  <c r="R137" i="8"/>
  <c r="R30" i="11"/>
  <c r="R40" i="11" s="1"/>
  <c r="R49" i="11" s="1"/>
  <c r="R30" i="8"/>
  <c r="R40" i="8" s="1"/>
  <c r="U40" i="8" s="1"/>
  <c r="R30" i="9"/>
  <c r="R40" i="9" s="1"/>
  <c r="V40" i="9" s="1"/>
  <c r="R30" i="10"/>
  <c r="R40" i="10" s="1"/>
  <c r="R49" i="10" s="1"/>
  <c r="Q136" i="8"/>
  <c r="R137" i="11"/>
  <c r="Y137" i="2"/>
  <c r="V34" i="11"/>
  <c r="U34" i="11"/>
  <c r="V44" i="2"/>
  <c r="U44" i="2"/>
  <c r="V44" i="9"/>
  <c r="U44" i="9"/>
  <c r="V34" i="2"/>
  <c r="U34" i="2"/>
  <c r="V34" i="9"/>
  <c r="U34" i="9"/>
  <c r="V34" i="8"/>
  <c r="U34" i="8"/>
  <c r="V34" i="10"/>
  <c r="U34" i="10"/>
  <c r="V44" i="11"/>
  <c r="U44" i="11"/>
  <c r="V44" i="10"/>
  <c r="U44" i="10"/>
  <c r="V44" i="8"/>
  <c r="U44" i="8"/>
  <c r="X137" i="2"/>
  <c r="W137" i="2"/>
  <c r="J161" i="1"/>
  <c r="P137" i="2"/>
  <c r="V41" i="2"/>
  <c r="U32" i="2"/>
  <c r="V32" i="2"/>
  <c r="U42" i="2"/>
  <c r="V42" i="2"/>
  <c r="U137" i="2"/>
  <c r="T137" i="2"/>
  <c r="Q137" i="2"/>
  <c r="V22" i="2"/>
  <c r="U22" i="2"/>
  <c r="O137" i="2"/>
  <c r="R30" i="2"/>
  <c r="R40" i="2" s="1"/>
  <c r="R49" i="2" s="1"/>
  <c r="V137" i="2"/>
  <c r="R137" i="2"/>
  <c r="S137" i="2"/>
  <c r="K161" i="1"/>
  <c r="U41" i="9" l="1"/>
  <c r="U40" i="11"/>
  <c r="U40" i="10"/>
  <c r="U40" i="9"/>
  <c r="V40" i="2"/>
  <c r="R49" i="9"/>
  <c r="U40" i="2"/>
  <c r="V40" i="11"/>
  <c r="V40" i="8"/>
  <c r="V40" i="10"/>
  <c r="R49" i="8"/>
  <c r="S49" i="9"/>
  <c r="S49" i="2"/>
  <c r="S49" i="11"/>
  <c r="S49" i="8"/>
  <c r="V41" i="11"/>
  <c r="Z2" i="1"/>
  <c r="Y2" i="10"/>
  <c r="Y146" i="10" s="1"/>
  <c r="Y2" i="11"/>
  <c r="Y146" i="11" s="1"/>
  <c r="Y2" i="8"/>
  <c r="Y146" i="8" s="1"/>
  <c r="Y2" i="9"/>
  <c r="Y146" i="9" s="1"/>
  <c r="Y2" i="7"/>
  <c r="Y8" i="7" s="1"/>
  <c r="Y2" i="2"/>
  <c r="Y146" i="2" s="1"/>
  <c r="U41" i="8"/>
  <c r="U41" i="10"/>
  <c r="U31" i="9"/>
  <c r="S50" i="9"/>
  <c r="V31" i="9"/>
  <c r="U31" i="11"/>
  <c r="S50" i="11"/>
  <c r="V31" i="11"/>
  <c r="U31" i="10"/>
  <c r="S50" i="10"/>
  <c r="V31" i="10"/>
  <c r="U31" i="8"/>
  <c r="V31" i="8"/>
  <c r="S50" i="8"/>
  <c r="V20" i="10"/>
  <c r="U20" i="10"/>
  <c r="R51" i="10"/>
  <c r="R51" i="9"/>
  <c r="U20" i="9"/>
  <c r="V20" i="9"/>
  <c r="P137" i="10"/>
  <c r="Q137" i="10"/>
  <c r="O137" i="10"/>
  <c r="R51" i="11"/>
  <c r="U20" i="11"/>
  <c r="V20" i="11"/>
  <c r="U30" i="8"/>
  <c r="V30" i="8"/>
  <c r="R50" i="8"/>
  <c r="R50" i="10"/>
  <c r="V30" i="10"/>
  <c r="U30" i="10"/>
  <c r="V20" i="8"/>
  <c r="U20" i="8"/>
  <c r="R51" i="8"/>
  <c r="Q137" i="9"/>
  <c r="P137" i="9"/>
  <c r="O137" i="9"/>
  <c r="Q137" i="8"/>
  <c r="P137" i="8"/>
  <c r="O137" i="8"/>
  <c r="R50" i="9"/>
  <c r="V30" i="9"/>
  <c r="U30" i="9"/>
  <c r="R50" i="11"/>
  <c r="U30" i="11"/>
  <c r="V30" i="11"/>
  <c r="P137" i="11"/>
  <c r="Q137" i="11"/>
  <c r="O137" i="11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J138" i="2"/>
  <c r="J140" i="2" s="1"/>
  <c r="J138" i="11" l="1"/>
  <c r="J140" i="11" s="1"/>
  <c r="V148" i="11" s="1"/>
  <c r="V18" i="7" s="1"/>
  <c r="Z2" i="11"/>
  <c r="Z146" i="11" s="1"/>
  <c r="Z2" i="9"/>
  <c r="Z146" i="9" s="1"/>
  <c r="Z2" i="8"/>
  <c r="Z146" i="8" s="1"/>
  <c r="Z2" i="10"/>
  <c r="Z146" i="10" s="1"/>
  <c r="Z2" i="7"/>
  <c r="Z8" i="7" s="1"/>
  <c r="Z2" i="2"/>
  <c r="Z146" i="2" s="1"/>
  <c r="J138" i="9"/>
  <c r="J140" i="9" s="1"/>
  <c r="Z148" i="9" s="1"/>
  <c r="Z14" i="7" s="1"/>
  <c r="J138" i="8"/>
  <c r="J140" i="8" s="1"/>
  <c r="Y148" i="8" s="1"/>
  <c r="Y12" i="7" s="1"/>
  <c r="J138" i="10"/>
  <c r="J140" i="10" s="1"/>
  <c r="U39" i="2"/>
  <c r="U49" i="2" s="1"/>
  <c r="T49" i="2" s="1"/>
  <c r="V39" i="2"/>
  <c r="V49" i="2" s="1"/>
  <c r="Z124" i="2" s="1"/>
  <c r="V19" i="8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V51" i="8"/>
  <c r="R126" i="8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Z148" i="8" l="1"/>
  <c r="Z12" i="7" s="1"/>
  <c r="Q148" i="11"/>
  <c r="Q18" i="7" s="1"/>
  <c r="S148" i="9"/>
  <c r="S14" i="7" s="1"/>
  <c r="T148" i="9"/>
  <c r="T14" i="7" s="1"/>
  <c r="W148" i="9"/>
  <c r="W14" i="7" s="1"/>
  <c r="O148" i="8"/>
  <c r="O12" i="7" s="1"/>
  <c r="V148" i="9"/>
  <c r="V14" i="7" s="1"/>
  <c r="Y148" i="11"/>
  <c r="Y18" i="7" s="1"/>
  <c r="X148" i="9"/>
  <c r="X14" i="7" s="1"/>
  <c r="P148" i="9"/>
  <c r="P14" i="7" s="1"/>
  <c r="Y148" i="9"/>
  <c r="Y14" i="7" s="1"/>
  <c r="P148" i="11"/>
  <c r="P18" i="7" s="1"/>
  <c r="S148" i="11"/>
  <c r="S18" i="7" s="1"/>
  <c r="R148" i="11"/>
  <c r="R18" i="7" s="1"/>
  <c r="T148" i="11"/>
  <c r="T18" i="7" s="1"/>
  <c r="X148" i="11"/>
  <c r="X18" i="7" s="1"/>
  <c r="O148" i="11"/>
  <c r="O18" i="7" s="1"/>
  <c r="U148" i="11"/>
  <c r="U18" i="7" s="1"/>
  <c r="W148" i="11"/>
  <c r="W18" i="7" s="1"/>
  <c r="Z148" i="11"/>
  <c r="Z18" i="7" s="1"/>
  <c r="U148" i="9"/>
  <c r="U14" i="7" s="1"/>
  <c r="O148" i="9"/>
  <c r="O14" i="7" s="1"/>
  <c r="Q148" i="8"/>
  <c r="Q12" i="7" s="1"/>
  <c r="V148" i="8"/>
  <c r="V12" i="7" s="1"/>
  <c r="T148" i="8"/>
  <c r="T12" i="7" s="1"/>
  <c r="R148" i="8"/>
  <c r="R12" i="7" s="1"/>
  <c r="R148" i="9"/>
  <c r="R14" i="7" s="1"/>
  <c r="Q148" i="9"/>
  <c r="Q14" i="7" s="1"/>
  <c r="P148" i="8"/>
  <c r="P12" i="7" s="1"/>
  <c r="X148" i="8"/>
  <c r="X12" i="7" s="1"/>
  <c r="W148" i="8"/>
  <c r="W12" i="7" s="1"/>
  <c r="U148" i="8"/>
  <c r="U12" i="7" s="1"/>
  <c r="S148" i="8"/>
  <c r="S12" i="7" s="1"/>
  <c r="Z148" i="10"/>
  <c r="Z16" i="7" s="1"/>
  <c r="U148" i="10"/>
  <c r="U16" i="7" s="1"/>
  <c r="P148" i="10"/>
  <c r="P16" i="7" s="1"/>
  <c r="V148" i="10"/>
  <c r="V16" i="7" s="1"/>
  <c r="Q148" i="10"/>
  <c r="Q16" i="7" s="1"/>
  <c r="W148" i="10"/>
  <c r="W16" i="7" s="1"/>
  <c r="S148" i="10"/>
  <c r="S16" i="7" s="1"/>
  <c r="R148" i="10"/>
  <c r="R16" i="7" s="1"/>
  <c r="X148" i="10"/>
  <c r="X16" i="7" s="1"/>
  <c r="Y148" i="10"/>
  <c r="Y16" i="7" s="1"/>
  <c r="T148" i="10"/>
  <c r="T16" i="7" s="1"/>
  <c r="O148" i="10"/>
  <c r="O16" i="7" s="1"/>
  <c r="T51" i="10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Q126" i="2"/>
  <c r="U126" i="2"/>
  <c r="R126" i="2"/>
  <c r="U128" i="11" l="1"/>
  <c r="U147" i="11" s="1"/>
  <c r="U17" i="7" s="1"/>
  <c r="Z128" i="2"/>
  <c r="Z147" i="2" s="1"/>
  <c r="Z9" i="7" s="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U149" i="11" l="1"/>
  <c r="R149" i="9"/>
  <c r="Z149" i="2"/>
  <c r="P149" i="9"/>
  <c r="R149" i="2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<sst xmlns="http://schemas.openxmlformats.org/spreadsheetml/2006/main" count="676" uniqueCount="201">
  <si>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</si>
  <si>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</si>
  <si>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</si>
  <si>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</si>
  <si>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</si>
  <si>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</si>
  <si>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</si>
  <si>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</si>
  <si>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</si>
  <si>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</si>
  <si>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</si>
  <si>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</si>
  <si>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</si>
  <si>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</si>
  <si>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</si>
  <si>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</si>
  <si>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</si>
  <si>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</si>
  <si>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</si>
  <si>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</si>
  <si>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</si>
  <si>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</si>
  <si>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</si>
  <si>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</si>
  <si>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</si>
  <si>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</si>
  <si>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</si>
  <si>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</si>
  <si>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</si>
  <si>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</si>
  <si>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</si>
  <si>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</si>
  <si>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</si>
  <si>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</si>
  <si>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</si>
  <si>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</si>
  <si>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</si>
  <si>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</si>
  <si>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</si>
  <si>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</si>
  <si>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</si>
  <si>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</si>
  <si>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</si>
  <si>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</si>
  <si>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Load Duration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</si>
  <si>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</si>
  <si>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</si>
  <si>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</si>
  <si>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</si>
  <si>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</si>
  <si>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</si>
  <si>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</si>
  <si>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</si>
  <si>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</si>
  <si>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</si>
  <si>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</si>
  <si>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</si>
  <si>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</si>
  <si>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</si>
  <si>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</si>
  <si>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</si>
  <si>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</si>
  <si>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</si>
  <si>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</si>
  <si>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</si>
  <si>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</si>
  <si>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</si>
  <si>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</si>
  <si>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</si>
  <si>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</si>
  <si>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</si>
  <si>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</si>
  <si>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</si>
  <si>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</si>
  <si>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</si>
  <si>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</si>
  <si>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</si>
  <si>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</si>
  <si>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</si>
  <si>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</si>
  <si>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</si>
  <si>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</si>
  <si>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</si>
  <si>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</si>
  <si>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</si>
  <si>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</si>
  <si>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</si>
  <si>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</si>
  <si>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</si>
  <si>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</si>
  <si>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</si>
  <si>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</si>
  <si>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</si>
  <si>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</si>
  <si>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</si>
  <si>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</si>
  <si>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</si>
  <si>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</si>
  <si>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</si>
  <si>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</si>
  <si>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</si>
  <si>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</si>
  <si>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</si>
  <si>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</si>
  <si>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</si>
  <si>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</si>
  <si>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</si>
  <si>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</si>
  <si>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</si>
  <si>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</si>
  <si>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</si>
  <si>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</si>
  <si>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</si>
  <si>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</si>
  <si>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</si>
  <si>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</si>
  <si>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</si>
  <si>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</si>
  <si>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</si>
  <si>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</si>
  <si>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</si>
  <si>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</si>
  <si>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</si>
  <si>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</si>
  <si>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</si>
  <si>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</si>
  <si>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</si>
  <si>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</si>
  <si>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</si>
  <si>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</si>
  <si>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</si>
  <si>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</si>
  <si>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</si>
  <si>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</si>
  <si>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</si>
  <si>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</si>
  <si>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</si>
  <si>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</si>
  <si>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</si>
  <si>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Selected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</si>
  <si>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</si>
  <si>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</si>
  <si>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</si>
  <si>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</si>
  <si>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</si>
  <si>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</si>
  <si>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</si>
  <si>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</si>
  <si>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</si>
  <si>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</si>
  <si>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</si>
  <si>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</si>
  <si>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</si>
  <si>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</si>
  <si>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</si>
  <si>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</si>
  <si>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</si>
  <si>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</si>
  <si>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</si>
  <si>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</si>
  <si>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</si>
  <si>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</si>
  <si>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</si>
  <si>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</si>
  <si>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</si>
  <si>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</si>
  <si>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</si>
  <si>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</si>
  <si>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</si>
  <si>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</si>
  <si>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</si>
  <si>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</si>
  <si>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</si>
  <si>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</si>
  <si>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</si>
  <si>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</si>
  <si>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</si>
  <si>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</si>
  <si>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</si>
  <si>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</si>
  <si>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</si>
  <si>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</si>
  <si>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</si>
  <si>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</si>
  <si>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</si>
  <si>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</si>
  <si>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</si>
  <si>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</si>
  <si>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</si>
  <si>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</si>
  <si>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Days to connect generators, plus 1 day lead time</t>
  </si>
  <si>
    <t>Adjustment</t>
  </si>
  <si>
    <t>Weighted VCR
$/MWh ($2018)</t>
  </si>
  <si>
    <t>Load Duration Adjusted VCR $/MWh ($2021)</t>
  </si>
  <si>
    <t>Sections lost</t>
  </si>
  <si>
    <t>Total Sections</t>
  </si>
  <si>
    <t>LQ Switchboard Risk Monetisation Model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</si>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</sst>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5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sz val="10"/>
      <color rgb="FF00B050"/>
      <name val="Arial"/>
      <family val="2"/>
    </font>
    <font>
      <b/>
      <i/>
      <sz val="10"/>
      <color theme="1"/>
      <name val="Arial"/>
      <family val="2"/>
    </font>
    <font>
      <sz val="10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45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3" fillId="0" borderId="0" xfId="0" applyFont="1" applyProtection="1">
      <protection locked="0"/>
    </xf>
    <xf numFmtId="166" fontId="13" fillId="0" borderId="6" xfId="0" applyNumberFormat="1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0" fontId="8" fillId="5" borderId="6" xfId="0" applyFont="1" applyFill="1" applyBorder="1" applyProtection="1"/>
    <xf numFmtId="0" fontId="8" fillId="5" borderId="12" xfId="0" applyFont="1" applyFill="1" applyBorder="1" applyProtection="1"/>
    <xf numFmtId="0" fontId="8" fillId="5" borderId="5" xfId="0" applyFont="1" applyFill="1" applyBorder="1" applyProtection="1"/>
    <xf numFmtId="0" fontId="8" fillId="5" borderId="13" xfId="0" applyFont="1" applyFill="1" applyBorder="1" applyProtection="1"/>
    <xf numFmtId="166" fontId="8" fillId="5" borderId="11" xfId="0" applyNumberFormat="1" applyFont="1" applyFill="1" applyBorder="1" applyProtection="1">
      <protection locked="0"/>
    </xf>
    <xf numFmtId="166" fontId="8" fillId="5" borderId="6" xfId="0" applyNumberFormat="1" applyFont="1" applyFill="1" applyBorder="1" applyProtection="1">
      <protection locked="0"/>
    </xf>
    <xf numFmtId="166" fontId="8" fillId="5" borderId="12" xfId="0" applyNumberFormat="1" applyFont="1" applyFill="1" applyBorder="1" applyProtection="1">
      <protection locked="0"/>
    </xf>
    <xf numFmtId="165" fontId="8" fillId="5" borderId="14" xfId="0" applyNumberFormat="1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Protection="1"/>
    <xf numFmtId="0" fontId="8" fillId="5" borderId="2" xfId="0" applyFont="1" applyFill="1" applyBorder="1" applyProtection="1"/>
    <xf numFmtId="0" fontId="8" fillId="5" borderId="3" xfId="0" applyFont="1" applyFill="1" applyBorder="1" applyProtection="1"/>
    <xf numFmtId="0" fontId="8" fillId="5" borderId="4" xfId="0" applyFont="1" applyFill="1" applyBorder="1" applyProtection="1"/>
    <xf numFmtId="166" fontId="8" fillId="5" borderId="1" xfId="0" applyNumberFormat="1" applyFont="1" applyFill="1" applyBorder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  <xf numFmtId="0" fontId="8" fillId="5" borderId="20" xfId="0" applyFont="1" applyFill="1" applyBorder="1" applyProtection="1"/>
    <xf numFmtId="0" fontId="8" fillId="5" borderId="21" xfId="0" applyFont="1" applyFill="1" applyBorder="1" applyProtection="1"/>
    <xf numFmtId="0" fontId="8" fillId="5" borderId="22" xfId="0" applyFont="1" applyFill="1" applyBorder="1" applyProtection="1"/>
    <xf numFmtId="0" fontId="8" fillId="5" borderId="23" xfId="0" applyFont="1" applyFill="1" applyBorder="1" applyProtection="1"/>
    <xf numFmtId="166" fontId="8" fillId="5" borderId="20" xfId="0" applyNumberFormat="1" applyFont="1" applyFill="1" applyBorder="1" applyProtection="1">
      <protection locked="0"/>
    </xf>
    <xf numFmtId="166" fontId="8" fillId="5" borderId="21" xfId="0" applyNumberFormat="1" applyFont="1" applyFill="1" applyBorder="1" applyProtection="1">
      <protection locked="0"/>
    </xf>
    <xf numFmtId="165" fontId="8" fillId="5" borderId="24" xfId="0" applyNumberFormat="1" applyFont="1" applyFill="1" applyBorder="1" applyAlignment="1" applyProtection="1">
      <alignment horizontal="center"/>
      <protection locked="0"/>
    </xf>
    <xf numFmtId="0" fontId="8" fillId="5" borderId="3" xfId="0" applyFont="1" applyFill="1" applyBorder="1"/>
    <xf numFmtId="0" fontId="8" fillId="5" borderId="4" xfId="0" applyFont="1" applyFill="1" applyBorder="1"/>
    <xf numFmtId="0" fontId="8" fillId="0" borderId="5" xfId="0" applyFont="1" applyFill="1" applyBorder="1"/>
    <xf numFmtId="0" fontId="8" fillId="5" borderId="2" xfId="0" applyFont="1" applyFill="1" applyBorder="1"/>
    <xf numFmtId="166" fontId="12" fillId="0" borderId="1" xfId="0" applyNumberFormat="1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166" fontId="13" fillId="0" borderId="6" xfId="0" applyNumberFormat="1" applyFont="1" applyFill="1" applyBorder="1" applyProtection="1">
      <protection locked="0"/>
    </xf>
    <xf numFmtId="166" fontId="14" fillId="5" borderId="1" xfId="0" applyNumberFormat="1" applyFont="1" applyFill="1" applyBorder="1"/>
    <xf numFmtId="0" fontId="8" fillId="0" borderId="0" xfId="0" applyFont="1" applyAlignment="1">
      <alignment horizontal="right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1314045.9020725696</c:v>
                </c:pt>
                <c:pt idx="1">
                  <c:v>1368840.1332830237</c:v>
                </c:pt>
                <c:pt idx="2">
                  <c:v>1581835.2547671499</c:v>
                </c:pt>
                <c:pt idx="3">
                  <c:v>1760823.3007485585</c:v>
                </c:pt>
                <c:pt idx="4">
                  <c:v>1895618.2655044759</c:v>
                </c:pt>
                <c:pt idx="5">
                  <c:v>2070355.5133399693</c:v>
                </c:pt>
                <c:pt idx="6">
                  <c:v>2546672.6974708983</c:v>
                </c:pt>
                <c:pt idx="7">
                  <c:v>2765602.6013855543</c:v>
                </c:pt>
                <c:pt idx="8">
                  <c:v>3005355.5130447629</c:v>
                </c:pt>
                <c:pt idx="9">
                  <c:v>3267986.9654064802</c:v>
                </c:pt>
                <c:pt idx="10">
                  <c:v>3555760.0014381032</c:v>
                </c:pt>
                <c:pt idx="11">
                  <c:v>3869343.5896174815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128-4A33-9EB5-4D3B9E86B4D8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769665.6613575567</c:v>
                </c:pt>
                <c:pt idx="1">
                  <c:v>769665.6613575567</c:v>
                </c:pt>
                <c:pt idx="2">
                  <c:v>769665.6613575567</c:v>
                </c:pt>
                <c:pt idx="3">
                  <c:v>769665.6613575567</c:v>
                </c:pt>
                <c:pt idx="4">
                  <c:v>769665.6613575567</c:v>
                </c:pt>
                <c:pt idx="5">
                  <c:v>769665.6613575567</c:v>
                </c:pt>
                <c:pt idx="6">
                  <c:v>769665.6613575567</c:v>
                </c:pt>
                <c:pt idx="7">
                  <c:v>769665.6613575567</c:v>
                </c:pt>
                <c:pt idx="8">
                  <c:v>769665.6613575567</c:v>
                </c:pt>
                <c:pt idx="9">
                  <c:v>769665.6613575567</c:v>
                </c:pt>
                <c:pt idx="10">
                  <c:v>769665.6613575567</c:v>
                </c:pt>
                <c:pt idx="11">
                  <c:v>769665.6613575567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128-4A33-9EB5-4D3B9E86B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82784"/>
        <c:axId val="49784320"/>
      </c:lineChart>
      <c:catAx>
        <c:axId val="4978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784320"/>
        <c:crosses val="autoZero"/>
        <c:auto val="1"/>
        <c:lblAlgn val="ctr"/>
        <c:lblOffset val="100"/>
        <c:noMultiLvlLbl val="0"/>
      </c:catAx>
      <c:valAx>
        <c:axId val="4978432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9782784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1224356.6838338145</c:v>
                </c:pt>
                <c:pt idx="1">
                  <c:v>1279924.2340388184</c:v>
                </c:pt>
                <c:pt idx="2">
                  <c:v>1426904.498169404</c:v>
                </c:pt>
                <c:pt idx="3">
                  <c:v>1604719.0955403314</c:v>
                </c:pt>
                <c:pt idx="4">
                  <c:v>1692604.7116085526</c:v>
                </c:pt>
                <c:pt idx="5">
                  <c:v>1883819.459209071</c:v>
                </c:pt>
                <c:pt idx="6">
                  <c:v>2189637.2288577561</c:v>
                </c:pt>
                <c:pt idx="7">
                  <c:v>2376616.263210881</c:v>
                </c:pt>
                <c:pt idx="8">
                  <c:v>2581379.3727898453</c:v>
                </c:pt>
                <c:pt idx="9">
                  <c:v>2805682.1038251431</c:v>
                </c:pt>
                <c:pt idx="10">
                  <c:v>3051457.228319033</c:v>
                </c:pt>
                <c:pt idx="11">
                  <c:v>3319276.0847582379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150-4344-B90A-B26149B3C723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846632.22749331244</c:v>
                </c:pt>
                <c:pt idx="1">
                  <c:v>846632.22749331244</c:v>
                </c:pt>
                <c:pt idx="2">
                  <c:v>846632.22749331244</c:v>
                </c:pt>
                <c:pt idx="3">
                  <c:v>846632.22749331244</c:v>
                </c:pt>
                <c:pt idx="4">
                  <c:v>846632.22749331244</c:v>
                </c:pt>
                <c:pt idx="5">
                  <c:v>846632.22749331244</c:v>
                </c:pt>
                <c:pt idx="6">
                  <c:v>846632.22749331244</c:v>
                </c:pt>
                <c:pt idx="7">
                  <c:v>846632.22749331244</c:v>
                </c:pt>
                <c:pt idx="8">
                  <c:v>846632.22749331244</c:v>
                </c:pt>
                <c:pt idx="9">
                  <c:v>846632.22749331244</c:v>
                </c:pt>
                <c:pt idx="10">
                  <c:v>846632.22749331244</c:v>
                </c:pt>
                <c:pt idx="11">
                  <c:v>846632.22749331244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150-4344-B90A-B26149B3C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78496"/>
        <c:axId val="101980416"/>
      </c:lineChart>
      <c:catAx>
        <c:axId val="10197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1980416"/>
        <c:crosses val="autoZero"/>
        <c:auto val="1"/>
        <c:lblAlgn val="ctr"/>
        <c:lblOffset val="100"/>
        <c:noMultiLvlLbl val="0"/>
      </c:catAx>
      <c:valAx>
        <c:axId val="10198041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101978496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1027087.5885439747</c:v>
                </c:pt>
                <c:pt idx="1">
                  <c:v>1069817.3487280461</c:v>
                </c:pt>
                <c:pt idx="2">
                  <c:v>1201441.1151827958</c:v>
                </c:pt>
                <c:pt idx="3">
                  <c:v>1362373.4253604121</c:v>
                </c:pt>
                <c:pt idx="4">
                  <c:v>1430965.7552419605</c:v>
                </c:pt>
                <c:pt idx="5">
                  <c:v>1600497.5940443771</c:v>
                </c:pt>
                <c:pt idx="6">
                  <c:v>1882584.2888074906</c:v>
                </c:pt>
                <c:pt idx="7">
                  <c:v>2043582.7590098265</c:v>
                </c:pt>
                <c:pt idx="8">
                  <c:v>2219894.2236087215</c:v>
                </c:pt>
                <c:pt idx="9">
                  <c:v>2413030.2973071653</c:v>
                </c:pt>
                <c:pt idx="10">
                  <c:v>2624655.195222591</c:v>
                </c:pt>
                <c:pt idx="11">
                  <c:v>2855260.8688866151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8FB-4767-BFE6-49771D9CB722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692699.09522180096</c:v>
                </c:pt>
                <c:pt idx="1">
                  <c:v>692699.09522180096</c:v>
                </c:pt>
                <c:pt idx="2">
                  <c:v>692699.09522180096</c:v>
                </c:pt>
                <c:pt idx="3">
                  <c:v>692699.09522180096</c:v>
                </c:pt>
                <c:pt idx="4">
                  <c:v>692699.09522180096</c:v>
                </c:pt>
                <c:pt idx="5">
                  <c:v>692699.09522180096</c:v>
                </c:pt>
                <c:pt idx="6">
                  <c:v>692699.09522180096</c:v>
                </c:pt>
                <c:pt idx="7">
                  <c:v>692699.09522180096</c:v>
                </c:pt>
                <c:pt idx="8">
                  <c:v>692699.09522180096</c:v>
                </c:pt>
                <c:pt idx="9">
                  <c:v>692699.09522180096</c:v>
                </c:pt>
                <c:pt idx="10">
                  <c:v>692699.09522180096</c:v>
                </c:pt>
                <c:pt idx="11">
                  <c:v>692699.09522180096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8FB-4767-BFE6-49771D9CB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193024"/>
        <c:axId val="324421120"/>
      </c:lineChart>
      <c:catAx>
        <c:axId val="25219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4421120"/>
        <c:crosses val="autoZero"/>
        <c:auto val="1"/>
        <c:lblAlgn val="ctr"/>
        <c:lblOffset val="100"/>
        <c:noMultiLvlLbl val="0"/>
      </c:catAx>
      <c:valAx>
        <c:axId val="32442112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52193024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1698487.3367882224</c:v>
                </c:pt>
                <c:pt idx="1">
                  <c:v>1761582.7497236223</c:v>
                </c:pt>
                <c:pt idx="2">
                  <c:v>2000083.1507084335</c:v>
                </c:pt>
                <c:pt idx="3">
                  <c:v>2227527.217345586</c:v>
                </c:pt>
                <c:pt idx="4">
                  <c:v>2398829.6516787456</c:v>
                </c:pt>
                <c:pt idx="5">
                  <c:v>2620884.3837206396</c:v>
                </c:pt>
                <c:pt idx="6">
                  <c:v>3246181.6902783224</c:v>
                </c:pt>
                <c:pt idx="7">
                  <c:v>3526160.8510774109</c:v>
                </c:pt>
                <c:pt idx="8">
                  <c:v>3832769.5774561064</c:v>
                </c:pt>
                <c:pt idx="9">
                  <c:v>4168636.59387038</c:v>
                </c:pt>
                <c:pt idx="10">
                  <c:v>4536655.9995708801</c:v>
                </c:pt>
                <c:pt idx="11">
                  <c:v>4937683.3068913743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F9A-4052-A518-C6C289DF8AD4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846632.22749331244</c:v>
                </c:pt>
                <c:pt idx="1">
                  <c:v>846632.22749331244</c:v>
                </c:pt>
                <c:pt idx="2">
                  <c:v>846632.22749331244</c:v>
                </c:pt>
                <c:pt idx="3">
                  <c:v>846632.22749331244</c:v>
                </c:pt>
                <c:pt idx="4">
                  <c:v>846632.22749331244</c:v>
                </c:pt>
                <c:pt idx="5">
                  <c:v>846632.22749331244</c:v>
                </c:pt>
                <c:pt idx="6">
                  <c:v>846632.22749331244</c:v>
                </c:pt>
                <c:pt idx="7">
                  <c:v>846632.22749331244</c:v>
                </c:pt>
                <c:pt idx="8">
                  <c:v>846632.22749331244</c:v>
                </c:pt>
                <c:pt idx="9">
                  <c:v>846632.22749331244</c:v>
                </c:pt>
                <c:pt idx="10">
                  <c:v>846632.22749331244</c:v>
                </c:pt>
                <c:pt idx="11">
                  <c:v>846632.22749331244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F9A-4052-A518-C6C289DF8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28160"/>
        <c:axId val="359230080"/>
      </c:lineChart>
      <c:catAx>
        <c:axId val="35922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9230080"/>
        <c:crosses val="autoZero"/>
        <c:auto val="1"/>
        <c:lblAlgn val="ctr"/>
        <c:lblOffset val="100"/>
        <c:noMultiLvlLbl val="0"/>
      </c:catAx>
      <c:valAx>
        <c:axId val="35923008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59228160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1460024.2480121448</c:v>
                </c:pt>
                <c:pt idx="1">
                  <c:v>1507429.0286997387</c:v>
                </c:pt>
                <c:pt idx="2">
                  <c:v>1727160.3769696394</c:v>
                </c:pt>
                <c:pt idx="3">
                  <c:v>1933970.5370371889</c:v>
                </c:pt>
                <c:pt idx="4">
                  <c:v>2081692.2882533041</c:v>
                </c:pt>
                <c:pt idx="5">
                  <c:v>2277245.6873197397</c:v>
                </c:pt>
                <c:pt idx="6">
                  <c:v>2873538.3467950583</c:v>
                </c:pt>
                <c:pt idx="7">
                  <c:v>3121763.4847431816</c:v>
                </c:pt>
                <c:pt idx="8">
                  <c:v>3393597.9783684597</c:v>
                </c:pt>
                <c:pt idx="9">
                  <c:v>3691372.4135932452</c:v>
                </c:pt>
                <c:pt idx="10">
                  <c:v>4017652.6534756231</c:v>
                </c:pt>
                <c:pt idx="11">
                  <c:v>4373197.181848675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BBD-4F77-BF97-FAFEE4C08F65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692699.09522180096</c:v>
                </c:pt>
                <c:pt idx="1">
                  <c:v>692699.09522180096</c:v>
                </c:pt>
                <c:pt idx="2">
                  <c:v>692699.09522180096</c:v>
                </c:pt>
                <c:pt idx="3">
                  <c:v>692699.09522180096</c:v>
                </c:pt>
                <c:pt idx="4">
                  <c:v>692699.09522180096</c:v>
                </c:pt>
                <c:pt idx="5">
                  <c:v>692699.09522180096</c:v>
                </c:pt>
                <c:pt idx="6">
                  <c:v>692699.09522180096</c:v>
                </c:pt>
                <c:pt idx="7">
                  <c:v>692699.09522180096</c:v>
                </c:pt>
                <c:pt idx="8">
                  <c:v>692699.09522180096</c:v>
                </c:pt>
                <c:pt idx="9">
                  <c:v>692699.09522180096</c:v>
                </c:pt>
                <c:pt idx="10">
                  <c:v>692699.09522180096</c:v>
                </c:pt>
                <c:pt idx="11">
                  <c:v>692699.09522180096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BBD-4F77-BF97-FAFEE4C08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753600"/>
        <c:axId val="389446656"/>
      </c:lineChart>
      <c:catAx>
        <c:axId val="36175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9446656"/>
        <c:crosses val="autoZero"/>
        <c:auto val="1"/>
        <c:lblAlgn val="ctr"/>
        <c:lblOffset val="100"/>
        <c:noMultiLvlLbl val="0"/>
      </c:catAx>
      <c:valAx>
        <c:axId val="389446656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61753600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tabSelected="1" workbookViewId="0"/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ht="13.15" x14ac:dyDescent="0.4">
      <c r="A1" s="1" t="str">
        <f>J8&amp;" - "&amp;J9</f>
        <v>CitiPower - LQ Switchboard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197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18244386.189767115</v>
      </c>
      <c r="K21" s="10"/>
      <c r="L21" s="10"/>
      <c r="M21" s="10"/>
      <c r="N21" s="10"/>
      <c r="O21" s="18">
        <v>0</v>
      </c>
      <c r="P21" s="18">
        <v>0</v>
      </c>
      <c r="Q21" s="18">
        <v>0</v>
      </c>
      <c r="R21" s="18">
        <v>0</v>
      </c>
      <c r="S21" s="18">
        <v>75000</v>
      </c>
      <c r="T21" s="18">
        <v>4925984.2712371219</v>
      </c>
      <c r="U21" s="18">
        <v>6621700.9592649974</v>
      </c>
      <c r="V21" s="18">
        <v>6621700.9592649974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18905704.825459912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77718.584070796467</v>
      </c>
      <c r="T22" s="19">
        <f t="shared" si="2"/>
        <v>5104540.3028741777</v>
      </c>
      <c r="U22" s="19">
        <f t="shared" si="2"/>
        <v>6861722.9692574702</v>
      </c>
      <c r="V22" s="19">
        <f t="shared" si="2"/>
        <v>6861722.9692574702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57400</v>
      </c>
      <c r="K26" s="18">
        <v>49800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59480.623008849558</v>
      </c>
      <c r="K27" s="19">
        <f>K26*HLOOKUP($J$10,$O$16:$Z$17,2,0)</f>
        <v>51605.139823008853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x14ac:dyDescent="0.2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x14ac:dyDescent="0.2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x14ac:dyDescent="0.2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x14ac:dyDescent="0.2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x14ac:dyDescent="0.2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x14ac:dyDescent="0.2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x14ac:dyDescent="0.2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x14ac:dyDescent="0.2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0.10154717960959841</v>
      </c>
      <c r="P64" s="15">
        <v>0.10857971172151892</v>
      </c>
      <c r="Q64" s="15">
        <v>0.1169919900697282</v>
      </c>
      <c r="R64" s="15">
        <v>0.12624009481486259</v>
      </c>
      <c r="S64" s="15">
        <v>0.13680894306919733</v>
      </c>
      <c r="T64" s="15">
        <v>0.14868682486613119</v>
      </c>
      <c r="U64" s="15">
        <v>0.16168669056817564</v>
      </c>
      <c r="V64" s="15">
        <v>0.17591882486686086</v>
      </c>
      <c r="W64" s="15">
        <v>0.19150461546111805</v>
      </c>
      <c r="X64" s="15">
        <v>0.2085776878657348</v>
      </c>
      <c r="Y64" s="15">
        <v>0.22728515734847399</v>
      </c>
      <c r="Z64" s="15">
        <v>0.2476705120260711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1.1283019956622047E-2</v>
      </c>
      <c r="P65" s="15">
        <v>1.2064412413502101E-2</v>
      </c>
      <c r="Q65" s="15">
        <v>1.299911000774758E-2</v>
      </c>
      <c r="R65" s="15">
        <v>1.4026677201651402E-2</v>
      </c>
      <c r="S65" s="15">
        <v>1.520099367435526E-2</v>
      </c>
      <c r="T65" s="15">
        <v>1.652075831845902E-2</v>
      </c>
      <c r="U65" s="15">
        <v>1.7965187840908406E-2</v>
      </c>
      <c r="V65" s="15">
        <v>1.9546536096317877E-2</v>
      </c>
      <c r="W65" s="15">
        <v>2.1278290606790901E-2</v>
      </c>
      <c r="X65" s="15">
        <v>2.3175298651748315E-2</v>
      </c>
      <c r="Y65" s="15">
        <v>2.5253906372052666E-2</v>
      </c>
      <c r="Z65" s="15">
        <v>2.7518945780674566E-2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137" t="s">
        <v>40</v>
      </c>
      <c r="E66" s="134"/>
      <c r="F66" s="134"/>
      <c r="G66" s="134"/>
      <c r="H66" s="134"/>
      <c r="I66" s="135"/>
      <c r="J66" s="30">
        <v>3</v>
      </c>
      <c r="K66" s="136"/>
      <c r="L66" s="136"/>
      <c r="M66" s="136"/>
      <c r="N66" s="136"/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192</v>
      </c>
      <c r="L70" s="31" t="s">
        <v>44</v>
      </c>
      <c r="M70" s="31" t="s">
        <v>193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45</v>
      </c>
      <c r="E71" s="10"/>
      <c r="F71" s="10"/>
      <c r="G71" s="10"/>
      <c r="H71" s="10"/>
      <c r="I71" s="10"/>
      <c r="J71" s="18">
        <v>4598</v>
      </c>
      <c r="K71" s="18">
        <v>26450</v>
      </c>
      <c r="L71" s="15">
        <v>0.2</v>
      </c>
      <c r="M71" s="19">
        <f>K71*J71/$J$75*L71*$W$17</f>
        <v>109.51070325804795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46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47</v>
      </c>
      <c r="E73" s="10"/>
      <c r="F73" s="10"/>
      <c r="G73" s="10"/>
      <c r="H73" s="10"/>
      <c r="I73" s="10"/>
      <c r="J73" s="18">
        <v>228272</v>
      </c>
      <c r="K73" s="18">
        <v>47770</v>
      </c>
      <c r="L73" s="15">
        <v>0.4</v>
      </c>
      <c r="M73" s="19">
        <f>K73*J73/$J$75*L73*$W$17</f>
        <v>19638.115296769385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48</v>
      </c>
      <c r="E74" s="29"/>
      <c r="F74" s="29"/>
      <c r="G74" s="29"/>
      <c r="H74" s="29"/>
      <c r="I74" s="29"/>
      <c r="J74" s="18">
        <v>2073</v>
      </c>
      <c r="K74" s="18">
        <v>47070</v>
      </c>
      <c r="L74" s="15">
        <v>0.8</v>
      </c>
      <c r="M74" s="19">
        <f>K74*J74/$J$75*L74*$W$17</f>
        <v>351.45151223913894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49</v>
      </c>
      <c r="E75" s="10"/>
      <c r="F75" s="10"/>
      <c r="G75" s="10"/>
      <c r="H75" s="10"/>
      <c r="I75" s="10"/>
      <c r="J75" s="32">
        <f>SUM(J71:J74)</f>
        <v>234943</v>
      </c>
      <c r="K75" s="32">
        <f>SUMPRODUCT(J71:J74,K71:K74)/J75</f>
        <v>47346.57619082075</v>
      </c>
      <c r="L75" s="33">
        <f>M75/(K75*$W$17)</f>
        <v>0.40132212863729688</v>
      </c>
      <c r="M75" s="34">
        <f>SUMPRODUCT(J71:J74,K71:K74,L71:L74)/J75*W17</f>
        <v>20099.077512266573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50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51</v>
      </c>
      <c r="D79" s="9"/>
      <c r="E79" s="10"/>
      <c r="F79" s="10"/>
      <c r="G79" s="10"/>
      <c r="H79" s="10"/>
      <c r="I79" s="10"/>
      <c r="J79" s="30">
        <v>1</v>
      </c>
      <c r="K79" s="10"/>
      <c r="M79" s="142" t="s">
        <v>194</v>
      </c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52</v>
      </c>
      <c r="D80" s="9"/>
      <c r="E80" s="10"/>
      <c r="F80" s="10"/>
      <c r="G80" s="10"/>
      <c r="H80" s="10"/>
      <c r="I80" s="10"/>
      <c r="J80" s="18">
        <v>199.5</v>
      </c>
      <c r="K80" s="10"/>
      <c r="L80" s="10" t="s">
        <v>195</v>
      </c>
      <c r="M80" s="141">
        <f>MAX(M81:M82)</f>
        <v>4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53</v>
      </c>
      <c r="E81" s="10"/>
      <c r="F81" s="10"/>
      <c r="G81" s="10"/>
      <c r="H81" s="10"/>
      <c r="I81" s="10"/>
      <c r="J81" s="18">
        <v>131</v>
      </c>
      <c r="K81" s="10"/>
      <c r="L81" s="10" t="str">
        <f>D64</f>
        <v>Significant</v>
      </c>
      <c r="M81" s="18">
        <v>1</v>
      </c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54</v>
      </c>
      <c r="E82" s="10"/>
      <c r="F82" s="10"/>
      <c r="G82" s="10"/>
      <c r="H82" s="10"/>
      <c r="I82" s="10"/>
      <c r="J82" s="18">
        <v>65.5</v>
      </c>
      <c r="K82" s="10"/>
      <c r="L82" s="10" t="str">
        <f>D65</f>
        <v>Major</v>
      </c>
      <c r="M82" s="18">
        <v>4</v>
      </c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55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56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57</v>
      </c>
      <c r="E85" s="29"/>
      <c r="F85" s="29"/>
      <c r="G85" s="29"/>
      <c r="H85" s="29"/>
      <c r="I85" s="29"/>
      <c r="J85" s="18">
        <v>11.1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58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59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60</v>
      </c>
      <c r="D91" s="10"/>
      <c r="E91" s="10"/>
      <c r="F91" s="10"/>
      <c r="G91" s="10"/>
      <c r="H91" s="10"/>
      <c r="I91" s="10"/>
      <c r="J91" s="10" t="s">
        <v>61</v>
      </c>
      <c r="K91" s="10" t="s">
        <v>62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63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64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65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66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67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68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69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70</v>
      </c>
      <c r="E100" s="10"/>
      <c r="F100" s="10"/>
      <c r="G100" s="10"/>
      <c r="H100" s="10"/>
      <c r="I100" s="10"/>
      <c r="J100" s="18">
        <v>0</v>
      </c>
      <c r="K100" s="18">
        <v>0</v>
      </c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71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72</v>
      </c>
      <c r="E102" s="10"/>
      <c r="F102" s="10"/>
      <c r="G102" s="10"/>
      <c r="H102" s="10"/>
      <c r="I102" s="10"/>
      <c r="J102" s="18">
        <v>0.05</v>
      </c>
      <c r="K102" s="18">
        <v>5</v>
      </c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73</v>
      </c>
      <c r="E103" s="10"/>
      <c r="F103" s="10"/>
      <c r="G103" s="10"/>
      <c r="H103" s="10"/>
      <c r="I103" s="10"/>
      <c r="J103" s="18">
        <v>10</v>
      </c>
      <c r="K103" s="18">
        <v>40</v>
      </c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74</v>
      </c>
      <c r="E104" s="29"/>
      <c r="F104" s="29"/>
      <c r="G104" s="29"/>
      <c r="H104" s="29"/>
      <c r="I104" s="29"/>
      <c r="J104" s="18">
        <v>3</v>
      </c>
      <c r="K104" s="18">
        <v>5</v>
      </c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75</v>
      </c>
      <c r="E105" s="10"/>
      <c r="F105" s="10"/>
      <c r="G105" s="10"/>
      <c r="H105" s="10"/>
      <c r="I105" s="10"/>
      <c r="J105" s="36">
        <f>SUMPRODUCT($K$94:$K$96,J102:J104)</f>
        <v>12124.09911504425</v>
      </c>
      <c r="K105" s="36">
        <f t="shared" ref="K105" si="8">SUMPRODUCT($K$94:$K$96,K102:K104)</f>
        <v>95334.796460177007</v>
      </c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76</v>
      </c>
      <c r="E106" s="10"/>
      <c r="F106" s="10"/>
      <c r="G106" s="10"/>
      <c r="H106" s="10"/>
      <c r="I106" s="10"/>
      <c r="J106" s="19">
        <f>SUMPRODUCT($K$93:$K$96,J101:J104)</f>
        <v>12124.09911504425</v>
      </c>
      <c r="K106" s="19">
        <f t="shared" ref="K106" si="9">SUMPRODUCT($K$93:$K$96,K101:K104)</f>
        <v>95334.796460177007</v>
      </c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77</v>
      </c>
      <c r="E107" s="29"/>
      <c r="F107" s="29"/>
      <c r="G107" s="29"/>
      <c r="H107" s="29"/>
      <c r="I107" s="29"/>
      <c r="J107" s="19">
        <f>SUMPRODUCT($K$92:$K$96,J100:J104)</f>
        <v>12124.09911504425</v>
      </c>
      <c r="K107" s="19">
        <f t="shared" ref="K107" si="10">SUMPRODUCT($K$92:$K$96,K100:K104)</f>
        <v>95334.796460177007</v>
      </c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78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79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80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81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82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83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84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85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86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87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88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89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90</v>
      </c>
      <c r="E123" s="29"/>
      <c r="F123" s="29"/>
      <c r="G123" s="29"/>
      <c r="H123" s="29"/>
      <c r="I123" s="29"/>
      <c r="J123" s="18">
        <v>24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91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92</v>
      </c>
      <c r="E126" s="29"/>
      <c r="F126" s="29"/>
      <c r="G126" s="29"/>
      <c r="H126" s="29"/>
      <c r="I126" s="29"/>
      <c r="J126" s="18">
        <v>2</v>
      </c>
      <c r="K126" s="18">
        <v>0</v>
      </c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93</v>
      </c>
      <c r="E128" s="10"/>
      <c r="F128" s="10"/>
      <c r="G128" s="10"/>
      <c r="H128" s="10"/>
      <c r="I128" s="10"/>
      <c r="J128" s="18">
        <v>2</v>
      </c>
      <c r="K128" s="18">
        <v>12</v>
      </c>
      <c r="L128" s="32"/>
      <c r="M128" s="32"/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94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AVERAGE(O194:Z194)</f>
        <v>19.662483333333338</v>
      </c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95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20</v>
      </c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96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5</v>
      </c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97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3">ROUNDUP(K131/$J$118,0)</f>
        <v>2</v>
      </c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98</v>
      </c>
      <c r="D134" s="10"/>
      <c r="E134" s="10"/>
      <c r="F134" s="10"/>
      <c r="G134" s="10"/>
      <c r="H134" s="10"/>
      <c r="I134" s="10"/>
      <c r="J134" s="10" t="s">
        <v>61</v>
      </c>
      <c r="K134" s="10" t="s">
        <v>62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99</v>
      </c>
      <c r="E135" s="10"/>
      <c r="F135" s="10"/>
      <c r="G135" s="10"/>
      <c r="H135" s="10"/>
      <c r="I135" s="10"/>
      <c r="J135" s="18">
        <v>7000</v>
      </c>
      <c r="K135" s="19">
        <f t="shared" ref="K135:K146" si="14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100</v>
      </c>
      <c r="E136" s="10"/>
      <c r="F136" s="10"/>
      <c r="G136" s="10"/>
      <c r="H136" s="10"/>
      <c r="I136" s="10"/>
      <c r="J136" s="18">
        <v>1.5</v>
      </c>
      <c r="K136" s="19">
        <f t="shared" si="14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101</v>
      </c>
      <c r="E137" s="10"/>
      <c r="F137" s="10"/>
      <c r="G137" s="10"/>
      <c r="H137" s="10"/>
      <c r="I137" s="10"/>
      <c r="J137" s="18">
        <v>150</v>
      </c>
      <c r="K137" s="19">
        <f t="shared" si="14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102</v>
      </c>
      <c r="E138" s="10"/>
      <c r="F138" s="10"/>
      <c r="G138" s="10"/>
      <c r="H138" s="10"/>
      <c r="I138" s="10"/>
      <c r="J138" s="18">
        <v>10000</v>
      </c>
      <c r="K138" s="19">
        <f t="shared" si="14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103</v>
      </c>
      <c r="E139" s="10"/>
      <c r="F139" s="10"/>
      <c r="G139" s="10"/>
      <c r="H139" s="10"/>
      <c r="I139" s="10"/>
      <c r="J139" s="18">
        <v>7000</v>
      </c>
      <c r="K139" s="19">
        <f t="shared" si="14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104</v>
      </c>
      <c r="E140" s="10"/>
      <c r="F140" s="10"/>
      <c r="G140" s="10"/>
      <c r="H140" s="10"/>
      <c r="I140" s="10"/>
      <c r="J140" s="18">
        <v>2000</v>
      </c>
      <c r="K140" s="19">
        <f t="shared" si="14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105</v>
      </c>
      <c r="E141" s="10"/>
      <c r="F141" s="10"/>
      <c r="G141" s="10"/>
      <c r="H141" s="10"/>
      <c r="I141" s="10"/>
      <c r="J141" s="18">
        <v>3000</v>
      </c>
      <c r="K141" s="19">
        <f t="shared" si="14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106</v>
      </c>
      <c r="E142" s="10"/>
      <c r="F142" s="10"/>
      <c r="G142" s="10"/>
      <c r="H142" s="10"/>
      <c r="I142" s="10"/>
      <c r="J142" s="18">
        <v>2000</v>
      </c>
      <c r="K142" s="19">
        <f t="shared" si="14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107</v>
      </c>
      <c r="E143" s="10"/>
      <c r="F143" s="10"/>
      <c r="G143" s="10"/>
      <c r="H143" s="10"/>
      <c r="I143" s="10"/>
      <c r="J143" s="18">
        <v>2500</v>
      </c>
      <c r="K143" s="19">
        <f t="shared" si="14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108</v>
      </c>
      <c r="E144" s="10"/>
      <c r="F144" s="10"/>
      <c r="G144" s="10"/>
      <c r="H144" s="10"/>
      <c r="I144" s="10"/>
      <c r="J144" s="18">
        <v>4000</v>
      </c>
      <c r="K144" s="19">
        <f t="shared" si="14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109</v>
      </c>
      <c r="E145" s="10"/>
      <c r="F145" s="10"/>
      <c r="G145" s="10"/>
      <c r="H145" s="10"/>
      <c r="I145" s="10"/>
      <c r="J145" s="18">
        <v>2500</v>
      </c>
      <c r="K145" s="19">
        <f t="shared" si="14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110</v>
      </c>
      <c r="E146" s="29"/>
      <c r="F146" s="29"/>
      <c r="G146" s="29"/>
      <c r="H146" s="29"/>
      <c r="I146" s="29"/>
      <c r="J146" s="18">
        <v>3000</v>
      </c>
      <c r="K146" s="19">
        <f t="shared" si="14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111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112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1765075.3982300886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113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6676373.765661736</v>
      </c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114</v>
      </c>
      <c r="E151" s="10"/>
      <c r="F151" s="10"/>
      <c r="G151" s="10"/>
      <c r="H151" s="10"/>
      <c r="I151" s="10"/>
      <c r="J151" s="19">
        <f t="shared" ref="J151:K151" si="15">($K137*$J$122*$J$121*J131)
+($K137*J131*$J$123*J128*$J$120)</f>
        <v>0</v>
      </c>
      <c r="K151" s="19">
        <f t="shared" si="15"/>
        <v>1628981.5221238942</v>
      </c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115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4352240.707964601</v>
      </c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116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441268.84955752216</v>
      </c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117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10362.477876106195</v>
      </c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118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186524.60176991153</v>
      </c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119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10362.477876106195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120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12953.097345132745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121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20724.955752212391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122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12953.097345132745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123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15543.716814159292</v>
      </c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49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6">IF(OR(K126&gt;0,K128=0),0,SUM(K149:K160))</f>
        <v>15133364.668316601</v>
      </c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124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125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126</v>
      </c>
      <c r="D167" s="10"/>
      <c r="E167" s="10"/>
      <c r="F167" s="10"/>
      <c r="G167" s="10"/>
      <c r="H167" s="10"/>
      <c r="I167" s="10"/>
      <c r="J167" s="31" t="s">
        <v>127</v>
      </c>
      <c r="K167" s="31" t="s">
        <v>128</v>
      </c>
      <c r="L167" s="31" t="s">
        <v>129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130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131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17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132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17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133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18">K148</f>
        <v>Major</v>
      </c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7.6923076923076927E-3</v>
      </c>
      <c r="K173" s="24">
        <v>3.8461538461538464E-2</v>
      </c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19">D169</f>
        <v>Serious</v>
      </c>
      <c r="E174" s="10"/>
      <c r="F174" s="10"/>
      <c r="G174" s="10"/>
      <c r="H174" s="10"/>
      <c r="I174" s="10"/>
      <c r="J174" s="24">
        <v>1.9230769230769232E-3</v>
      </c>
      <c r="K174" s="24">
        <v>9.6153846153846159E-3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19"/>
        <v>Fataility</v>
      </c>
      <c r="E175" s="29"/>
      <c r="F175" s="29"/>
      <c r="G175" s="29"/>
      <c r="H175" s="29"/>
      <c r="I175" s="29"/>
      <c r="J175" s="24">
        <v>1.9230769230769233E-4</v>
      </c>
      <c r="K175" s="24">
        <v>9.6153846153846159E-4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134</v>
      </c>
      <c r="E177" s="10"/>
      <c r="F177" s="10"/>
      <c r="G177" s="10"/>
      <c r="H177" s="10"/>
      <c r="I177" s="10"/>
      <c r="J177" s="19">
        <f>SUMPRODUCT($L$168:$L$170,J$173:J$175)</f>
        <v>6517.2332258448641</v>
      </c>
      <c r="K177" s="19">
        <f t="shared" ref="K177" si="20">SUMPRODUCT($L$168:$L$170,K$173:K$175)</f>
        <v>32586.166129224315</v>
      </c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135</v>
      </c>
      <c r="E178" s="29"/>
      <c r="F178" s="29"/>
      <c r="G178" s="29"/>
      <c r="H178" s="29"/>
      <c r="I178" s="29"/>
      <c r="J178" s="38">
        <f>J177/SUM($L$168:$L$170)</f>
        <v>4.1151739581478158E-4</v>
      </c>
      <c r="K178" s="38">
        <f t="shared" ref="K178" si="21">K177/SUM($L$168:$L$170)</f>
        <v>2.0575869790739076E-3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136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137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138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91.72</v>
      </c>
      <c r="P185" s="18">
        <v>89.144000000000005</v>
      </c>
      <c r="Q185" s="18">
        <v>93.225999999999999</v>
      </c>
      <c r="R185" s="18">
        <v>96.936000000000007</v>
      </c>
      <c r="S185" s="18">
        <v>96.784999999999997</v>
      </c>
      <c r="T185" s="18">
        <v>97.951999999999998</v>
      </c>
      <c r="U185" s="18">
        <v>106.05200000000001</v>
      </c>
      <c r="V185" s="18">
        <v>106.05200000000001</v>
      </c>
      <c r="W185" s="18">
        <v>106.05200000000001</v>
      </c>
      <c r="X185" s="18">
        <v>106.05200000000001</v>
      </c>
      <c r="Y185" s="18">
        <v>106.05200000000001</v>
      </c>
      <c r="Z185" s="18">
        <v>106.05200000000001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86.108999999999995</v>
      </c>
      <c r="P186" s="18">
        <v>83.646000000000001</v>
      </c>
      <c r="Q186" s="18">
        <v>88.986999999999995</v>
      </c>
      <c r="R186" s="18">
        <v>91.968999999999994</v>
      </c>
      <c r="S186" s="18">
        <v>91.483999999999995</v>
      </c>
      <c r="T186" s="18">
        <v>91.998000000000005</v>
      </c>
      <c r="U186" s="18">
        <v>100.14100000000001</v>
      </c>
      <c r="V186" s="18">
        <v>100.14100000000001</v>
      </c>
      <c r="W186" s="18">
        <v>100.14100000000001</v>
      </c>
      <c r="X186" s="18">
        <v>100.14100000000001</v>
      </c>
      <c r="Y186" s="18">
        <v>100.14100000000001</v>
      </c>
      <c r="Z186" s="18">
        <v>100.14100000000001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139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87.792299999999997</v>
      </c>
      <c r="P187" s="19">
        <f t="shared" ref="P187:Z187" si="22">P185*(1-$J$187)
+P186*$J$187</f>
        <v>85.295400000000001</v>
      </c>
      <c r="Q187" s="19">
        <f t="shared" si="22"/>
        <v>90.258700000000005</v>
      </c>
      <c r="R187" s="19">
        <f t="shared" si="22"/>
        <v>93.459100000000007</v>
      </c>
      <c r="S187" s="19">
        <f t="shared" si="22"/>
        <v>93.074299999999994</v>
      </c>
      <c r="T187" s="19">
        <f t="shared" si="22"/>
        <v>93.784199999999998</v>
      </c>
      <c r="U187" s="19">
        <f t="shared" si="22"/>
        <v>101.9143</v>
      </c>
      <c r="V187" s="19">
        <f t="shared" si="22"/>
        <v>101.9143</v>
      </c>
      <c r="W187" s="19">
        <f t="shared" si="22"/>
        <v>101.9143</v>
      </c>
      <c r="X187" s="19">
        <f t="shared" si="22"/>
        <v>101.9143</v>
      </c>
      <c r="Y187" s="19">
        <f t="shared" si="22"/>
        <v>101.9143</v>
      </c>
      <c r="Z187" s="19">
        <f t="shared" si="22"/>
        <v>101.9143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140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146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141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3">MAX(0,P$187-$J$85-$J80)</f>
        <v>0</v>
      </c>
      <c r="Q192" s="19">
        <f t="shared" si="23"/>
        <v>0</v>
      </c>
      <c r="R192" s="19">
        <f t="shared" si="23"/>
        <v>0</v>
      </c>
      <c r="S192" s="19">
        <f t="shared" si="23"/>
        <v>0</v>
      </c>
      <c r="T192" s="19">
        <f t="shared" si="23"/>
        <v>0</v>
      </c>
      <c r="U192" s="19">
        <f t="shared" si="23"/>
        <v>0</v>
      </c>
      <c r="V192" s="19">
        <f t="shared" si="23"/>
        <v>0</v>
      </c>
      <c r="W192" s="19">
        <f t="shared" si="23"/>
        <v>0</v>
      </c>
      <c r="X192" s="19">
        <f t="shared" si="23"/>
        <v>0</v>
      </c>
      <c r="Y192" s="19">
        <f t="shared" si="23"/>
        <v>0</v>
      </c>
      <c r="Z192" s="19">
        <f t="shared" si="23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142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 t="shared" ref="O193:Z193" si="24">MAX(0,O$187-$J$85-$J81)</f>
        <v>0</v>
      </c>
      <c r="P193" s="19">
        <f t="shared" si="24"/>
        <v>0</v>
      </c>
      <c r="Q193" s="19">
        <f t="shared" si="24"/>
        <v>0</v>
      </c>
      <c r="R193" s="19">
        <f t="shared" si="24"/>
        <v>0</v>
      </c>
      <c r="S193" s="19">
        <f t="shared" si="24"/>
        <v>0</v>
      </c>
      <c r="T193" s="19">
        <f t="shared" si="24"/>
        <v>0</v>
      </c>
      <c r="U193" s="19">
        <f t="shared" si="24"/>
        <v>0</v>
      </c>
      <c r="V193" s="19">
        <f t="shared" si="24"/>
        <v>0</v>
      </c>
      <c r="W193" s="19">
        <f t="shared" si="24"/>
        <v>0</v>
      </c>
      <c r="X193" s="19">
        <f t="shared" si="24"/>
        <v>0</v>
      </c>
      <c r="Y193" s="19">
        <f t="shared" si="24"/>
        <v>0</v>
      </c>
      <c r="Z193" s="19">
        <f t="shared" si="24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143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 t="shared" ref="O194:Z194" si="25">MAX(0,O$187-$J$85-$J82)</f>
        <v>11.192300000000003</v>
      </c>
      <c r="P194" s="19">
        <f t="shared" si="25"/>
        <v>8.6954000000000065</v>
      </c>
      <c r="Q194" s="19">
        <f t="shared" si="25"/>
        <v>13.65870000000001</v>
      </c>
      <c r="R194" s="19">
        <f t="shared" si="25"/>
        <v>16.859100000000012</v>
      </c>
      <c r="S194" s="19">
        <f t="shared" si="25"/>
        <v>16.474299999999999</v>
      </c>
      <c r="T194" s="19">
        <f t="shared" si="25"/>
        <v>17.184200000000004</v>
      </c>
      <c r="U194" s="19">
        <f t="shared" si="25"/>
        <v>25.314300000000003</v>
      </c>
      <c r="V194" s="19">
        <f t="shared" si="25"/>
        <v>25.314300000000003</v>
      </c>
      <c r="W194" s="19">
        <f t="shared" si="25"/>
        <v>25.314300000000003</v>
      </c>
      <c r="X194" s="19">
        <f t="shared" si="25"/>
        <v>25.314300000000003</v>
      </c>
      <c r="Y194" s="19">
        <f t="shared" si="25"/>
        <v>25.314300000000003</v>
      </c>
      <c r="Z194" s="19">
        <f t="shared" si="25"/>
        <v>25.314300000000003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144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 t="shared" ref="O195:Z195" si="26">MAX(0,O$187-$J$85-$J83)</f>
        <v>76.692300000000003</v>
      </c>
      <c r="P195" s="19">
        <f t="shared" si="26"/>
        <v>74.195400000000006</v>
      </c>
      <c r="Q195" s="19">
        <f t="shared" si="26"/>
        <v>79.15870000000001</v>
      </c>
      <c r="R195" s="19">
        <f t="shared" si="26"/>
        <v>82.359100000000012</v>
      </c>
      <c r="S195" s="19">
        <f t="shared" si="26"/>
        <v>81.974299999999999</v>
      </c>
      <c r="T195" s="19">
        <f t="shared" si="26"/>
        <v>82.684200000000004</v>
      </c>
      <c r="U195" s="19">
        <f t="shared" si="26"/>
        <v>90.814300000000003</v>
      </c>
      <c r="V195" s="19">
        <f t="shared" si="26"/>
        <v>90.814300000000003</v>
      </c>
      <c r="W195" s="19">
        <f t="shared" si="26"/>
        <v>90.814300000000003</v>
      </c>
      <c r="X195" s="19">
        <f t="shared" si="26"/>
        <v>90.814300000000003</v>
      </c>
      <c r="Y195" s="19">
        <f t="shared" si="26"/>
        <v>90.814300000000003</v>
      </c>
      <c r="Z195" s="19">
        <f t="shared" si="26"/>
        <v>90.814300000000003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145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 t="shared" ref="O196:Z196" si="27">MAX(0,O$187-$J$85-$J84)</f>
        <v>76.692300000000003</v>
      </c>
      <c r="P196" s="19">
        <f t="shared" si="27"/>
        <v>74.195400000000006</v>
      </c>
      <c r="Q196" s="19">
        <f t="shared" si="27"/>
        <v>79.15870000000001</v>
      </c>
      <c r="R196" s="19">
        <f t="shared" si="27"/>
        <v>82.359100000000012</v>
      </c>
      <c r="S196" s="19">
        <f t="shared" si="27"/>
        <v>81.974299999999999</v>
      </c>
      <c r="T196" s="19">
        <f t="shared" si="27"/>
        <v>82.684200000000004</v>
      </c>
      <c r="U196" s="19">
        <f t="shared" si="27"/>
        <v>90.814300000000003</v>
      </c>
      <c r="V196" s="19">
        <f t="shared" si="27"/>
        <v>90.814300000000003</v>
      </c>
      <c r="W196" s="19">
        <f t="shared" si="27"/>
        <v>90.814300000000003</v>
      </c>
      <c r="X196" s="19">
        <f t="shared" si="27"/>
        <v>90.814300000000003</v>
      </c>
      <c r="Y196" s="19">
        <f t="shared" si="27"/>
        <v>90.814300000000003</v>
      </c>
      <c r="Z196" s="19">
        <f t="shared" si="27"/>
        <v>90.814300000000003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147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t="12.4" hidden="1" x14ac:dyDescent="0.3"/>
    <row r="201" spans="1:57" ht="12.4" hidden="1" x14ac:dyDescent="0.3"/>
    <row r="202" spans="1:57" ht="12.4" hidden="1" x14ac:dyDescent="0.3"/>
    <row r="203" spans="1:57" ht="12.4" hidden="1" x14ac:dyDescent="0.3"/>
    <row r="204" spans="1:57" ht="12.4" hidden="1" x14ac:dyDescent="0.3"/>
    <row r="205" spans="1:57" ht="12.4" hidden="1" x14ac:dyDescent="0.3"/>
    <row r="206" spans="1:57" ht="12.4" hidden="1" x14ac:dyDescent="0.3"/>
    <row r="207" spans="1:57" ht="12.4" hidden="1" x14ac:dyDescent="0.3"/>
    <row r="208" spans="1:57" ht="12.4" hidden="1" x14ac:dyDescent="0.3"/>
    <row r="209" ht="12.4" hidden="1" x14ac:dyDescent="0.3"/>
    <row r="210" ht="12.4" hidden="1" x14ac:dyDescent="0.3"/>
    <row r="211" ht="12.4" hidden="1" x14ac:dyDescent="0.3"/>
    <row r="212" ht="12.4" hidden="1" x14ac:dyDescent="0.3"/>
    <row r="213" ht="12.4" hidden="1" x14ac:dyDescent="0.3"/>
  </sheetData>
  <dataValidations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LQ Switchboard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148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149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69</v>
      </c>
      <c r="J16" s="58" t="s">
        <v>150</v>
      </c>
      <c r="K16" s="58" t="s">
        <v>151</v>
      </c>
      <c r="L16" s="58"/>
      <c r="M16" s="58"/>
      <c r="N16" s="59"/>
      <c r="O16" s="57" t="s">
        <v>152</v>
      </c>
      <c r="P16" s="58" t="s">
        <v>153</v>
      </c>
      <c r="Q16" s="58" t="s">
        <v>154</v>
      </c>
      <c r="R16" s="58" t="s">
        <v>155</v>
      </c>
      <c r="S16" s="58" t="s">
        <v>25</v>
      </c>
      <c r="T16" s="60" t="s">
        <v>156</v>
      </c>
      <c r="U16" s="57" t="s">
        <v>157</v>
      </c>
      <c r="V16" s="61" t="s">
        <v>158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INDEX(Inputs!$J$64:$J$66,MATCH('Base Case'!J17,Inputs!$D$64:$D$66,0))</f>
        <v>3</v>
      </c>
      <c r="J17" s="112" t="s">
        <v>40</v>
      </c>
      <c r="K17" s="113" t="s">
        <v>198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19"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INDEX(Inputs!$J$64:$J$66,MATCH('Base Case'!J18,Inputs!$D$64:$D$66,0))</f>
        <v>3</v>
      </c>
      <c r="J18" s="120" t="s">
        <v>40</v>
      </c>
      <c r="K18" s="121" t="s">
        <v>125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126"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INDEX(Inputs!$J$64:$J$66,MATCH('Base Case'!J19,Inputs!$D$64:$D$66,0))</f>
        <v>3</v>
      </c>
      <c r="J19" s="120" t="s">
        <v>40</v>
      </c>
      <c r="K19" s="121" t="s">
        <v>199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126"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INDEX(Inputs!$J$64:$J$66,MATCH('Base Case'!J20,Inputs!$D$64:$D$66,0))</f>
        <v>3</v>
      </c>
      <c r="J20" s="120" t="s">
        <v>40</v>
      </c>
      <c r="K20" s="121" t="s">
        <v>200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126"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INDEX(Inputs!$J$64:$J$66,MATCH('Base Case'!J21,Inputs!$D$64:$D$66,0))</f>
        <v>3</v>
      </c>
      <c r="J21" s="120" t="s">
        <v>40</v>
      </c>
      <c r="K21" s="121" t="s">
        <v>59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126"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INDEX(Inputs!$J$64:$J$66,MATCH('Base Case'!J22,Inputs!$D$64:$D$66,0))</f>
        <v>3</v>
      </c>
      <c r="J22" s="120" t="s">
        <v>40</v>
      </c>
      <c r="K22" s="121" t="s">
        <v>159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126"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INDEX(Inputs!$J$64:$J$66,MATCH('Base Case'!J23,Inputs!$D$64:$D$66,0))</f>
        <v>3</v>
      </c>
      <c r="J23" s="120" t="s">
        <v>40</v>
      </c>
      <c r="K23" s="121" t="s">
        <v>160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126"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INDEX(Inputs!$J$64:$J$66,MATCH('Base Case'!J24,Inputs!$D$64:$D$66,0))</f>
        <v>3</v>
      </c>
      <c r="J24" s="120" t="s">
        <v>40</v>
      </c>
      <c r="K24" s="121" t="s">
        <v>162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126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INDEX(Inputs!$J$64:$J$66,MATCH('Base Case'!J25,Inputs!$D$64:$D$66,0))</f>
        <v>3</v>
      </c>
      <c r="J25" s="120" t="s">
        <v>40</v>
      </c>
      <c r="K25" s="121" t="s">
        <v>161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12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INDEX(Inputs!$J$64:$J$66,MATCH('Base Case'!J26,Inputs!$D$64:$D$66,0))</f>
        <v>3</v>
      </c>
      <c r="J26" s="127" t="s">
        <v>40</v>
      </c>
      <c r="K26" s="128" t="s">
        <v>161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33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198</v>
      </c>
      <c r="L27" s="102"/>
      <c r="M27" s="102"/>
      <c r="N27" s="103"/>
      <c r="O27" s="63">
        <f>O105</f>
        <v>10797835.45154598</v>
      </c>
      <c r="P27" s="64">
        <v>0</v>
      </c>
      <c r="Q27" s="64">
        <v>0</v>
      </c>
      <c r="R27" s="64">
        <v>0</v>
      </c>
      <c r="S27" s="65">
        <v>0</v>
      </c>
      <c r="T27" s="66">
        <v>1</v>
      </c>
      <c r="U27" s="63">
        <f t="shared" si="0"/>
        <v>10797835.45154598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125</v>
      </c>
      <c r="L28" s="106"/>
      <c r="M28" s="106"/>
      <c r="N28" s="107"/>
      <c r="O28" s="69">
        <v>0</v>
      </c>
      <c r="P28" s="70">
        <f>SUM(Inputs!$L$168:$L$170)*Inputs!$K$178</f>
        <v>32586.166129224315</v>
      </c>
      <c r="Q28" s="71">
        <v>0</v>
      </c>
      <c r="R28" s="71">
        <v>0</v>
      </c>
      <c r="S28" s="72">
        <v>0</v>
      </c>
      <c r="T28" s="76">
        <v>1</v>
      </c>
      <c r="U28" s="74">
        <f t="shared" si="0"/>
        <v>32586.166129224315</v>
      </c>
      <c r="V28" s="75">
        <f t="shared" si="1"/>
        <v>32586.166129224315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199</v>
      </c>
      <c r="L29" s="106"/>
      <c r="M29" s="106"/>
      <c r="N29" s="107"/>
      <c r="O29" s="69">
        <v>0</v>
      </c>
      <c r="P29" s="71">
        <v>0</v>
      </c>
      <c r="Q29" s="70">
        <f>Inputs!$K$161*$I$11</f>
        <v>15133364.668316601</v>
      </c>
      <c r="R29" s="71">
        <v>0</v>
      </c>
      <c r="S29" s="72">
        <v>0</v>
      </c>
      <c r="T29" s="76">
        <v>1</v>
      </c>
      <c r="U29" s="74">
        <f t="shared" si="0"/>
        <v>15133364.668316601</v>
      </c>
      <c r="V29" s="75">
        <f t="shared" si="1"/>
        <v>15133364.668316601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200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18905704.825459912</v>
      </c>
      <c r="S30" s="72">
        <v>0</v>
      </c>
      <c r="T30" s="76">
        <v>1</v>
      </c>
      <c r="U30" s="74">
        <f t="shared" si="0"/>
        <v>18905704.825459912</v>
      </c>
      <c r="V30" s="75">
        <f t="shared" si="1"/>
        <v>18905704.825459912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59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Inputs!$K$105*$I$14</f>
        <v>95334.796460177007</v>
      </c>
      <c r="T31" s="76">
        <v>1</v>
      </c>
      <c r="U31" s="74">
        <f t="shared" si="0"/>
        <v>95334.796460177007</v>
      </c>
      <c r="V31" s="75">
        <f t="shared" si="1"/>
        <v>95334.796460177007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159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1</v>
      </c>
      <c r="U32" s="74">
        <f t="shared" si="0"/>
        <v>51812.389380530978</v>
      </c>
      <c r="V32" s="75">
        <f t="shared" si="1"/>
        <v>51812.389380530978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160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20" t="s">
        <v>39</v>
      </c>
      <c r="K34" s="121" t="s">
        <v>162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126"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161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161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198</v>
      </c>
      <c r="L37" s="102"/>
      <c r="M37" s="102"/>
      <c r="N37" s="103"/>
      <c r="O37" s="63">
        <f>O103</f>
        <v>882272.12134008028</v>
      </c>
      <c r="P37" s="64">
        <v>0</v>
      </c>
      <c r="Q37" s="64">
        <v>0</v>
      </c>
      <c r="R37" s="64">
        <v>0</v>
      </c>
      <c r="S37" s="65">
        <v>0</v>
      </c>
      <c r="T37" s="66">
        <v>1</v>
      </c>
      <c r="U37" s="63">
        <f t="shared" si="0"/>
        <v>882272.12134008028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125</v>
      </c>
      <c r="L38" s="106"/>
      <c r="M38" s="106"/>
      <c r="N38" s="107"/>
      <c r="O38" s="69">
        <v>0</v>
      </c>
      <c r="P38" s="70">
        <f>SUM(Inputs!$L$168:$L$170)*Inputs!$J$178</f>
        <v>6517.2332258448641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6517.2332258448641</v>
      </c>
      <c r="V38" s="75">
        <f t="shared" si="1"/>
        <v>6517.2332258448641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199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200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R30*1/3</f>
        <v>6301901.6084866375</v>
      </c>
      <c r="S40" s="72">
        <v>0</v>
      </c>
      <c r="T40" s="76">
        <v>1</v>
      </c>
      <c r="U40" s="74">
        <f t="shared" si="0"/>
        <v>6301901.6084866375</v>
      </c>
      <c r="V40" s="75">
        <f t="shared" si="1"/>
        <v>6301901.6084866375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59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Inputs!$J$105*$I$14</f>
        <v>12124.09911504425</v>
      </c>
      <c r="T41" s="76">
        <v>1</v>
      </c>
      <c r="U41" s="74">
        <f t="shared" si="0"/>
        <v>12124.09911504425</v>
      </c>
      <c r="V41" s="75">
        <f t="shared" si="1"/>
        <v>12124.09911504425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159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160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20" t="s">
        <v>38</v>
      </c>
      <c r="K44" s="121" t="s">
        <v>162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126"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161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161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882272.12134008028</v>
      </c>
      <c r="P49" s="70">
        <f t="shared" ref="P49:V49" si="2">SUMIF($I$17:$I$46,$I49,P$17:P$46)</f>
        <v>6517.2332258448641</v>
      </c>
      <c r="Q49" s="70">
        <f t="shared" si="2"/>
        <v>51812.389380530978</v>
      </c>
      <c r="R49" s="70">
        <f t="shared" si="2"/>
        <v>6301901.6084866375</v>
      </c>
      <c r="S49" s="70">
        <f t="shared" si="2"/>
        <v>12124.09911504425</v>
      </c>
      <c r="T49" s="56">
        <f>U49/SUM(O49:S49)</f>
        <v>1</v>
      </c>
      <c r="U49" s="70">
        <f t="shared" si="2"/>
        <v>7254627.4515481377</v>
      </c>
      <c r="V49" s="70">
        <f t="shared" si="2"/>
        <v>6372355.3302080575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10797835.45154598</v>
      </c>
      <c r="P50" s="70">
        <f t="shared" si="3"/>
        <v>32586.166129224315</v>
      </c>
      <c r="Q50" s="70">
        <f t="shared" si="3"/>
        <v>15185177.057697132</v>
      </c>
      <c r="R50" s="70">
        <f t="shared" si="3"/>
        <v>18905704.825459912</v>
      </c>
      <c r="S50" s="70">
        <f t="shared" si="3"/>
        <v>95334.796460177007</v>
      </c>
      <c r="T50" s="56">
        <f t="shared" ref="T50:T51" si="4">U50/SUM(O50:S50)</f>
        <v>1</v>
      </c>
      <c r="U50" s="70">
        <f t="shared" si="3"/>
        <v>45016638.297292419</v>
      </c>
      <c r="V50" s="70">
        <f t="shared" si="3"/>
        <v>34218802.845746443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52271265.748840556</v>
      </c>
      <c r="V52" s="88">
        <f>SUM(V49:V51)</f>
        <v>40591158.175954498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50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51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52</v>
      </c>
      <c r="D59" s="51"/>
      <c r="E59" s="51"/>
      <c r="F59" s="51"/>
      <c r="G59" s="51"/>
      <c r="H59" s="51"/>
      <c r="I59" s="51"/>
      <c r="J59" s="70">
        <f>Inputs!J80</f>
        <v>199.5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53</v>
      </c>
      <c r="E60" s="51"/>
      <c r="F60" s="51"/>
      <c r="G60" s="51"/>
      <c r="H60" s="51"/>
      <c r="I60" s="51"/>
      <c r="J60" s="70">
        <f>Inputs!J81</f>
        <v>131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ht="13.15" x14ac:dyDescent="0.4">
      <c r="A61" s="49"/>
      <c r="B61" s="49"/>
      <c r="C61" s="50"/>
      <c r="D61" s="51" t="s">
        <v>54</v>
      </c>
      <c r="E61" s="51"/>
      <c r="F61" s="51"/>
      <c r="G61" s="51"/>
      <c r="H61" s="51"/>
      <c r="I61" s="51"/>
      <c r="J61" s="70">
        <f>Inputs!J82</f>
        <v>65.5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ht="13.15" x14ac:dyDescent="0.4">
      <c r="A62" s="49"/>
      <c r="B62" s="49"/>
      <c r="C62" s="50"/>
      <c r="D62" s="51" t="s">
        <v>55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ht="13.15" x14ac:dyDescent="0.4">
      <c r="A63" s="49"/>
      <c r="B63" s="49"/>
      <c r="C63" s="50"/>
      <c r="D63" s="51" t="s">
        <v>56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ht="13.15" x14ac:dyDescent="0.4">
      <c r="A64" s="49"/>
      <c r="B64" s="49"/>
      <c r="C64" s="50"/>
      <c r="D64" s="87" t="s">
        <v>57</v>
      </c>
      <c r="E64" s="87"/>
      <c r="F64" s="87"/>
      <c r="G64" s="87"/>
      <c r="H64" s="87"/>
      <c r="I64" s="87"/>
      <c r="J64" s="70">
        <f>Inputs!J85</f>
        <v>11.1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ht="13.15" x14ac:dyDescent="0.4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ht="13.15" x14ac:dyDescent="0.4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ht="13.15" x14ac:dyDescent="0.4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91.72</v>
      </c>
      <c r="P69" s="70">
        <f>Inputs!P185*$I$12</f>
        <v>89.144000000000005</v>
      </c>
      <c r="Q69" s="70">
        <f>Inputs!Q185*$I$12</f>
        <v>93.225999999999999</v>
      </c>
      <c r="R69" s="70">
        <f>Inputs!R185*$I$12</f>
        <v>96.936000000000007</v>
      </c>
      <c r="S69" s="70">
        <f>Inputs!S185*$I$12</f>
        <v>96.784999999999997</v>
      </c>
      <c r="T69" s="70">
        <f>Inputs!T185*$I$12</f>
        <v>97.951999999999998</v>
      </c>
      <c r="U69" s="70">
        <f>Inputs!U185*$I$12</f>
        <v>106.05200000000001</v>
      </c>
      <c r="V69" s="70">
        <f>Inputs!V185*$I$12</f>
        <v>106.05200000000001</v>
      </c>
      <c r="W69" s="70">
        <f>Inputs!W185*$I$12</f>
        <v>106.05200000000001</v>
      </c>
      <c r="X69" s="70">
        <f>Inputs!X185*$I$12</f>
        <v>106.05200000000001</v>
      </c>
      <c r="Y69" s="70">
        <f>Inputs!Y185*$I$12</f>
        <v>106.05200000000001</v>
      </c>
      <c r="Z69" s="70">
        <f>Inputs!Z185*$I$12</f>
        <v>106.05200000000001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86.108999999999995</v>
      </c>
      <c r="P70" s="70">
        <f>Inputs!P186*$I$12</f>
        <v>83.646000000000001</v>
      </c>
      <c r="Q70" s="70">
        <f>Inputs!Q186*$I$12</f>
        <v>88.986999999999995</v>
      </c>
      <c r="R70" s="70">
        <f>Inputs!R186*$I$12</f>
        <v>91.968999999999994</v>
      </c>
      <c r="S70" s="70">
        <f>Inputs!S186*$I$12</f>
        <v>91.483999999999995</v>
      </c>
      <c r="T70" s="70">
        <f>Inputs!T186*$I$12</f>
        <v>91.998000000000005</v>
      </c>
      <c r="U70" s="70">
        <f>Inputs!U186*$I$12</f>
        <v>100.14100000000001</v>
      </c>
      <c r="V70" s="70">
        <f>Inputs!V186*$I$12</f>
        <v>100.14100000000001</v>
      </c>
      <c r="W70" s="70">
        <f>Inputs!W186*$I$12</f>
        <v>100.14100000000001</v>
      </c>
      <c r="X70" s="70">
        <f>Inputs!X186*$I$12</f>
        <v>100.14100000000001</v>
      </c>
      <c r="Y70" s="70">
        <f>Inputs!Y186*$I$12</f>
        <v>100.14100000000001</v>
      </c>
      <c r="Z70" s="70">
        <f>Inputs!Z186*$I$12</f>
        <v>100.14100000000001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87.792299999999997</v>
      </c>
      <c r="P71" s="70">
        <f>Inputs!P187*$I$12</f>
        <v>85.295400000000001</v>
      </c>
      <c r="Q71" s="70">
        <f>Inputs!Q187*$I$12</f>
        <v>90.258700000000005</v>
      </c>
      <c r="R71" s="70">
        <f>Inputs!R187*$I$12</f>
        <v>93.459100000000007</v>
      </c>
      <c r="S71" s="70">
        <f>Inputs!S187*$I$12</f>
        <v>93.074299999999994</v>
      </c>
      <c r="T71" s="70">
        <f>Inputs!T187*$I$12</f>
        <v>93.784199999999998</v>
      </c>
      <c r="U71" s="70">
        <f>Inputs!U187*$I$12</f>
        <v>101.9143</v>
      </c>
      <c r="V71" s="70">
        <f>Inputs!V187*$I$12</f>
        <v>101.9143</v>
      </c>
      <c r="W71" s="70">
        <f>Inputs!W187*$I$12</f>
        <v>101.9143</v>
      </c>
      <c r="X71" s="70">
        <f>Inputs!X187*$I$12</f>
        <v>101.9143</v>
      </c>
      <c r="Y71" s="70">
        <f>Inputs!Y187*$I$12</f>
        <v>101.9143</v>
      </c>
      <c r="Z71" s="70">
        <f>Inputs!Z187*$I$12</f>
        <v>101.9143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141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142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143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11.192300000000003</v>
      </c>
      <c r="P78" s="70">
        <f t="shared" si="5"/>
        <v>8.6954000000000065</v>
      </c>
      <c r="Q78" s="70">
        <f t="shared" si="5"/>
        <v>13.65870000000001</v>
      </c>
      <c r="R78" s="70">
        <f t="shared" si="5"/>
        <v>16.859100000000012</v>
      </c>
      <c r="S78" s="70">
        <f t="shared" si="5"/>
        <v>16.474299999999999</v>
      </c>
      <c r="T78" s="70">
        <f t="shared" si="5"/>
        <v>17.184200000000004</v>
      </c>
      <c r="U78" s="70">
        <f t="shared" si="5"/>
        <v>25.314300000000003</v>
      </c>
      <c r="V78" s="70">
        <f t="shared" si="5"/>
        <v>25.314300000000003</v>
      </c>
      <c r="W78" s="70">
        <f t="shared" si="5"/>
        <v>25.314300000000003</v>
      </c>
      <c r="X78" s="70">
        <f t="shared" si="5"/>
        <v>25.314300000000003</v>
      </c>
      <c r="Y78" s="70">
        <f t="shared" si="5"/>
        <v>25.314300000000003</v>
      </c>
      <c r="Z78" s="70">
        <f t="shared" si="5"/>
        <v>25.314300000000003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144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76.692300000000003</v>
      </c>
      <c r="P79" s="70">
        <f t="shared" si="5"/>
        <v>74.195400000000006</v>
      </c>
      <c r="Q79" s="70">
        <f t="shared" si="5"/>
        <v>79.15870000000001</v>
      </c>
      <c r="R79" s="70">
        <f t="shared" si="5"/>
        <v>82.359100000000012</v>
      </c>
      <c r="S79" s="70">
        <f t="shared" si="5"/>
        <v>81.974299999999999</v>
      </c>
      <c r="T79" s="70">
        <f t="shared" si="5"/>
        <v>82.684200000000004</v>
      </c>
      <c r="U79" s="70">
        <f t="shared" si="5"/>
        <v>90.814300000000003</v>
      </c>
      <c r="V79" s="70">
        <f t="shared" si="5"/>
        <v>90.814300000000003</v>
      </c>
      <c r="W79" s="70">
        <f t="shared" si="5"/>
        <v>90.814300000000003</v>
      </c>
      <c r="X79" s="70">
        <f t="shared" si="5"/>
        <v>90.814300000000003</v>
      </c>
      <c r="Y79" s="70">
        <f t="shared" si="5"/>
        <v>90.814300000000003</v>
      </c>
      <c r="Z79" s="70">
        <f t="shared" si="5"/>
        <v>90.814300000000003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145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76.692300000000003</v>
      </c>
      <c r="P80" s="70">
        <f t="shared" si="5"/>
        <v>74.195400000000006</v>
      </c>
      <c r="Q80" s="70">
        <f t="shared" si="5"/>
        <v>79.15870000000001</v>
      </c>
      <c r="R80" s="70">
        <f t="shared" si="5"/>
        <v>82.359100000000012</v>
      </c>
      <c r="S80" s="70">
        <f t="shared" si="5"/>
        <v>81.974299999999999</v>
      </c>
      <c r="T80" s="70">
        <f t="shared" si="5"/>
        <v>82.684200000000004</v>
      </c>
      <c r="U80" s="70">
        <f t="shared" si="5"/>
        <v>90.814300000000003</v>
      </c>
      <c r="V80" s="70">
        <f t="shared" si="5"/>
        <v>90.814300000000003</v>
      </c>
      <c r="W80" s="70">
        <f t="shared" si="5"/>
        <v>90.814300000000003</v>
      </c>
      <c r="X80" s="70">
        <f t="shared" si="5"/>
        <v>90.814300000000003</v>
      </c>
      <c r="Y80" s="70">
        <f t="shared" si="5"/>
        <v>90.814300000000003</v>
      </c>
      <c r="Z80" s="70">
        <f t="shared" si="5"/>
        <v>90.814300000000003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164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165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190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191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165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4</v>
      </c>
      <c r="V91" s="70">
        <f>ROUNDUP(ROUNDUP(V78/Inputs!$J$114,0)/(Inputs!$J$118*Inputs!$J$115*Inputs!$J$114),0)+1</f>
        <v>4</v>
      </c>
      <c r="W91" s="70">
        <f>ROUNDUP(ROUNDUP(W78/Inputs!$J$114,0)/(Inputs!$J$118*Inputs!$J$115*Inputs!$J$114),0)+1</f>
        <v>4</v>
      </c>
      <c r="X91" s="70">
        <f>ROUNDUP(ROUNDUP(X78/Inputs!$J$114,0)/(Inputs!$J$118*Inputs!$J$115*Inputs!$J$114),0)+1</f>
        <v>4</v>
      </c>
      <c r="Y91" s="70">
        <f>ROUNDUP(ROUNDUP(Y78/Inputs!$J$114,0)/(Inputs!$J$118*Inputs!$J$115*Inputs!$J$114),0)+1</f>
        <v>4</v>
      </c>
      <c r="Z91" s="70">
        <f>ROUNDUP(ROUNDUP(Z78/Inputs!$J$114,0)/(Inputs!$J$118*Inputs!$J$115*Inputs!$J$114),0)+1</f>
        <v>4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1">MAX(0,((P91-1)-1)/2)</f>
        <v>0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1</v>
      </c>
      <c r="V92" s="70">
        <f t="shared" si="11"/>
        <v>1</v>
      </c>
      <c r="W92" s="70">
        <f t="shared" si="11"/>
        <v>1</v>
      </c>
      <c r="X92" s="70">
        <f t="shared" si="11"/>
        <v>1</v>
      </c>
      <c r="Y92" s="70">
        <f t="shared" si="11"/>
        <v>1</v>
      </c>
      <c r="Z92" s="70">
        <f t="shared" si="11"/>
        <v>1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2">IFERROR((P91-P92)/P91,0)*MAX(0,P91)</f>
        <v>2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3</v>
      </c>
      <c r="V93" s="93">
        <f t="shared" si="12"/>
        <v>3</v>
      </c>
      <c r="W93" s="93">
        <f t="shared" si="12"/>
        <v>3</v>
      </c>
      <c r="X93" s="93">
        <f t="shared" si="12"/>
        <v>3</v>
      </c>
      <c r="Y93" s="93">
        <f t="shared" si="12"/>
        <v>3</v>
      </c>
      <c r="Z93" s="93">
        <f t="shared" si="12"/>
        <v>3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8</v>
      </c>
      <c r="P94" s="70">
        <f>ROUNDUP(ROUNDUP(P79/Inputs!$J$114,0)/(Inputs!$J$118*Inputs!$J$115*Inputs!$J$114),0)+1</f>
        <v>8</v>
      </c>
      <c r="Q94" s="70">
        <f>ROUNDUP(ROUNDUP(Q79/Inputs!$J$114,0)/(Inputs!$J$118*Inputs!$J$115*Inputs!$J$114),0)+1</f>
        <v>8</v>
      </c>
      <c r="R94" s="70">
        <f>ROUNDUP(ROUNDUP(R79/Inputs!$J$114,0)/(Inputs!$J$118*Inputs!$J$115*Inputs!$J$114),0)+1</f>
        <v>8</v>
      </c>
      <c r="S94" s="70">
        <f>ROUNDUP(ROUNDUP(S79/Inputs!$J$114,0)/(Inputs!$J$118*Inputs!$J$115*Inputs!$J$114),0)+1</f>
        <v>8</v>
      </c>
      <c r="T94" s="70">
        <f>ROUNDUP(ROUNDUP(T79/Inputs!$J$114,0)/(Inputs!$J$118*Inputs!$J$115*Inputs!$J$114),0)+1</f>
        <v>8</v>
      </c>
      <c r="U94" s="70">
        <f>ROUNDUP(ROUNDUP(U79/Inputs!$J$114,0)/(Inputs!$J$118*Inputs!$J$115*Inputs!$J$114),0)+1</f>
        <v>9</v>
      </c>
      <c r="V94" s="70">
        <f>ROUNDUP(ROUNDUP(V79/Inputs!$J$114,0)/(Inputs!$J$118*Inputs!$J$115*Inputs!$J$114),0)+1</f>
        <v>9</v>
      </c>
      <c r="W94" s="70">
        <f>ROUNDUP(ROUNDUP(W79/Inputs!$J$114,0)/(Inputs!$J$118*Inputs!$J$115*Inputs!$J$114),0)+1</f>
        <v>9</v>
      </c>
      <c r="X94" s="70">
        <f>ROUNDUP(ROUNDUP(X79/Inputs!$J$114,0)/(Inputs!$J$118*Inputs!$J$115*Inputs!$J$114),0)+1</f>
        <v>9</v>
      </c>
      <c r="Y94" s="70">
        <f>ROUNDUP(ROUNDUP(Y79/Inputs!$J$114,0)/(Inputs!$J$118*Inputs!$J$115*Inputs!$J$114),0)+1</f>
        <v>9</v>
      </c>
      <c r="Z94" s="70">
        <f>ROUNDUP(ROUNDUP(Z79/Inputs!$J$114,0)/(Inputs!$J$118*Inputs!$J$115*Inputs!$J$114),0)+1</f>
        <v>9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3</v>
      </c>
      <c r="P95" s="70">
        <f t="shared" ref="P95:Z95" si="13">MAX(0,((P94-1)-1)/2)</f>
        <v>3</v>
      </c>
      <c r="Q95" s="70">
        <f t="shared" si="13"/>
        <v>3</v>
      </c>
      <c r="R95" s="70">
        <f t="shared" si="13"/>
        <v>3</v>
      </c>
      <c r="S95" s="70">
        <f t="shared" si="13"/>
        <v>3</v>
      </c>
      <c r="T95" s="70">
        <f t="shared" si="13"/>
        <v>3</v>
      </c>
      <c r="U95" s="70">
        <f t="shared" si="13"/>
        <v>3.5</v>
      </c>
      <c r="V95" s="70">
        <f t="shared" si="13"/>
        <v>3.5</v>
      </c>
      <c r="W95" s="70">
        <f t="shared" si="13"/>
        <v>3.5</v>
      </c>
      <c r="X95" s="70">
        <f t="shared" si="13"/>
        <v>3.5</v>
      </c>
      <c r="Y95" s="70">
        <f t="shared" si="13"/>
        <v>3.5</v>
      </c>
      <c r="Z95" s="70">
        <f t="shared" si="13"/>
        <v>3.5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5</v>
      </c>
      <c r="P96" s="93">
        <f t="shared" ref="P96:Z96" si="14">IFERROR((P94-P95)/P94,0)*MAX(0,P94)</f>
        <v>5</v>
      </c>
      <c r="Q96" s="93">
        <f t="shared" si="14"/>
        <v>5</v>
      </c>
      <c r="R96" s="93">
        <f t="shared" si="14"/>
        <v>5</v>
      </c>
      <c r="S96" s="93">
        <f t="shared" si="14"/>
        <v>5</v>
      </c>
      <c r="T96" s="93">
        <f t="shared" si="14"/>
        <v>5</v>
      </c>
      <c r="U96" s="93">
        <f t="shared" si="14"/>
        <v>5.5</v>
      </c>
      <c r="V96" s="93">
        <f t="shared" si="14"/>
        <v>5.5</v>
      </c>
      <c r="W96" s="93">
        <f t="shared" si="14"/>
        <v>5.5</v>
      </c>
      <c r="X96" s="93">
        <f t="shared" si="14"/>
        <v>5.5</v>
      </c>
      <c r="Y96" s="93">
        <f t="shared" si="14"/>
        <v>5.5</v>
      </c>
      <c r="Z96" s="93">
        <f t="shared" si="14"/>
        <v>5.5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8</v>
      </c>
      <c r="P97" s="70">
        <f>ROUNDUP(ROUNDUP(P80/Inputs!$J$114,0)/(Inputs!$J$118*Inputs!$J$115*Inputs!$J$114),0)+1</f>
        <v>8</v>
      </c>
      <c r="Q97" s="70">
        <f>ROUNDUP(ROUNDUP(Q80/Inputs!$J$114,0)/(Inputs!$J$118*Inputs!$J$115*Inputs!$J$114),0)+1</f>
        <v>8</v>
      </c>
      <c r="R97" s="70">
        <f>ROUNDUP(ROUNDUP(R80/Inputs!$J$114,0)/(Inputs!$J$118*Inputs!$J$115*Inputs!$J$114),0)+1</f>
        <v>8</v>
      </c>
      <c r="S97" s="70">
        <f>ROUNDUP(ROUNDUP(S80/Inputs!$J$114,0)/(Inputs!$J$118*Inputs!$J$115*Inputs!$J$114),0)+1</f>
        <v>8</v>
      </c>
      <c r="T97" s="70">
        <f>ROUNDUP(ROUNDUP(T80/Inputs!$J$114,0)/(Inputs!$J$118*Inputs!$J$115*Inputs!$J$114),0)+1</f>
        <v>8</v>
      </c>
      <c r="U97" s="70">
        <f>ROUNDUP(ROUNDUP(U80/Inputs!$J$114,0)/(Inputs!$J$118*Inputs!$J$115*Inputs!$J$114),0)+1</f>
        <v>9</v>
      </c>
      <c r="V97" s="70">
        <f>ROUNDUP(ROUNDUP(V80/Inputs!$J$114,0)/(Inputs!$J$118*Inputs!$J$115*Inputs!$J$114),0)+1</f>
        <v>9</v>
      </c>
      <c r="W97" s="70">
        <f>ROUNDUP(ROUNDUP(W80/Inputs!$J$114,0)/(Inputs!$J$118*Inputs!$J$115*Inputs!$J$114),0)+1</f>
        <v>9</v>
      </c>
      <c r="X97" s="70">
        <f>ROUNDUP(ROUNDUP(X80/Inputs!$J$114,0)/(Inputs!$J$118*Inputs!$J$115*Inputs!$J$114),0)+1</f>
        <v>9</v>
      </c>
      <c r="Y97" s="70">
        <f>ROUNDUP(ROUNDUP(Y80/Inputs!$J$114,0)/(Inputs!$J$118*Inputs!$J$115*Inputs!$J$114),0)+1</f>
        <v>9</v>
      </c>
      <c r="Z97" s="70">
        <f>ROUNDUP(ROUNDUP(Z80/Inputs!$J$114,0)/(Inputs!$J$118*Inputs!$J$115*Inputs!$J$114),0)+1</f>
        <v>9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3</v>
      </c>
      <c r="P98" s="70">
        <f t="shared" ref="P98:Z98" si="15">MAX(0,((P97-1)-1)/2)</f>
        <v>3</v>
      </c>
      <c r="Q98" s="70">
        <f t="shared" si="15"/>
        <v>3</v>
      </c>
      <c r="R98" s="70">
        <f t="shared" si="15"/>
        <v>3</v>
      </c>
      <c r="S98" s="70">
        <f t="shared" si="15"/>
        <v>3</v>
      </c>
      <c r="T98" s="70">
        <f t="shared" si="15"/>
        <v>3</v>
      </c>
      <c r="U98" s="70">
        <f t="shared" si="15"/>
        <v>3.5</v>
      </c>
      <c r="V98" s="70">
        <f t="shared" si="15"/>
        <v>3.5</v>
      </c>
      <c r="W98" s="70">
        <f t="shared" si="15"/>
        <v>3.5</v>
      </c>
      <c r="X98" s="70">
        <f t="shared" si="15"/>
        <v>3.5</v>
      </c>
      <c r="Y98" s="70">
        <f t="shared" si="15"/>
        <v>3.5</v>
      </c>
      <c r="Z98" s="70">
        <f t="shared" si="15"/>
        <v>3.5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5</v>
      </c>
      <c r="P99" s="93">
        <f t="shared" ref="P99:Z99" si="16">IFERROR((P97-P98)/P97,0)*MAX(0,P97)</f>
        <v>5</v>
      </c>
      <c r="Q99" s="93">
        <f t="shared" si="16"/>
        <v>5</v>
      </c>
      <c r="R99" s="93">
        <f t="shared" si="16"/>
        <v>5</v>
      </c>
      <c r="S99" s="93">
        <f t="shared" si="16"/>
        <v>5</v>
      </c>
      <c r="T99" s="93">
        <f t="shared" si="16"/>
        <v>5</v>
      </c>
      <c r="U99" s="93">
        <f t="shared" si="16"/>
        <v>5.5</v>
      </c>
      <c r="V99" s="93">
        <f t="shared" si="16"/>
        <v>5.5</v>
      </c>
      <c r="W99" s="93">
        <f t="shared" si="16"/>
        <v>5.5</v>
      </c>
      <c r="X99" s="93">
        <f t="shared" si="16"/>
        <v>5.5</v>
      </c>
      <c r="Y99" s="93">
        <f t="shared" si="16"/>
        <v>5.5</v>
      </c>
      <c r="Z99" s="93">
        <f t="shared" si="16"/>
        <v>5.5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168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882272.12134008028</v>
      </c>
      <c r="P103" s="138">
        <f>IF(Inputs!$J$126&gt;0,P71*Inputs!$M$81/Inputs!$M$80*Inputs!$M$75*Inputs!$J$126,P77*Inputs!$M$75*P90*Inputs!$J$123)*$I$13</f>
        <v>857179.42801989114</v>
      </c>
      <c r="Q103" s="138">
        <f>IF(Inputs!$J$126&gt;0,Q71*Inputs!$M$81/Inputs!$M$80*Inputs!$M$75*Inputs!$J$126,Q77*Inputs!$M$75*Q90*Inputs!$J$123)*$I$13</f>
        <v>907058.30372820748</v>
      </c>
      <c r="R103" s="138">
        <f>IF(Inputs!$J$126&gt;0,R71*Inputs!$M$81/Inputs!$M$80*Inputs!$M$75*Inputs!$J$126,R77*Inputs!$M$75*R90*Inputs!$J$123)*$I$13</f>
        <v>939220.84756333649</v>
      </c>
      <c r="S103" s="138">
        <f>IF(Inputs!$J$126&gt;0,S71*Inputs!$M$81/Inputs!$M$80*Inputs!$M$75*Inputs!$J$126,S77*Inputs!$M$75*S90*Inputs!$J$123)*$I$13</f>
        <v>935353.78504997632</v>
      </c>
      <c r="T103" s="138">
        <f>IF(Inputs!$J$126&gt;0,T71*Inputs!$M$81/Inputs!$M$80*Inputs!$M$75*Inputs!$J$126,T77*Inputs!$M$75*T90*Inputs!$J$123)*$I$13</f>
        <v>942487.95261295536</v>
      </c>
      <c r="U103" s="138">
        <f>IF(Inputs!$J$126&gt;0,U71*Inputs!$M$81/Inputs!$M$80*Inputs!$M$75*Inputs!$J$126,U77*Inputs!$M$75*U90*Inputs!$J$123)*$I$13</f>
        <v>1024191.7076541946</v>
      </c>
      <c r="V103" s="138">
        <f>IF(Inputs!$J$126&gt;0,V71*Inputs!$M$81/Inputs!$M$80*Inputs!$M$75*Inputs!$J$126,V77*Inputs!$M$75*V90*Inputs!$J$123)*$I$13</f>
        <v>1024191.7076541946</v>
      </c>
      <c r="W103" s="138">
        <f>IF(Inputs!$J$126&gt;0,W71*Inputs!$M$81/Inputs!$M$80*Inputs!$M$75*Inputs!$J$126,W77*Inputs!$M$75*W90*Inputs!$J$123)*$I$13</f>
        <v>1024191.7076541946</v>
      </c>
      <c r="X103" s="138">
        <f>IF(Inputs!$J$126&gt;0,X71*Inputs!$M$81/Inputs!$M$80*Inputs!$M$75*Inputs!$J$126,X77*Inputs!$M$75*X90*Inputs!$J$123)*$I$13</f>
        <v>1024191.7076541946</v>
      </c>
      <c r="Y103" s="138">
        <f>IF(Inputs!$J$126&gt;0,Y71*Inputs!$M$81/Inputs!$M$80*Inputs!$M$75*Inputs!$J$126,Y77*Inputs!$M$75*Y90*Inputs!$J$123)*$I$13</f>
        <v>1024191.7076541946</v>
      </c>
      <c r="Z103" s="138">
        <f>IF(Inputs!$J$126&gt;0,Z71*Inputs!$M$81/Inputs!$M$80*Inputs!$M$75*Inputs!$J$126,Z77*Inputs!$M$75*Z90*Inputs!$J$123)*$I$13</f>
        <v>1024191.7076541946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10797835.45154598</v>
      </c>
      <c r="P105" s="70">
        <f>P78*Inputs!$M$75*IF(Inputs!$M$126&gt;0,Inputs!$M$126,P93*Inputs!$J$123)*$I$13</f>
        <v>8388936.8928078189</v>
      </c>
      <c r="Q105" s="70">
        <f>Q78*Inputs!$M$75*IF(Inputs!$M$126&gt;0,Inputs!$M$126,Q93*Inputs!$J$123)*$I$13</f>
        <v>16471636.201007741</v>
      </c>
      <c r="R105" s="70">
        <f>R78*Inputs!$M$75*IF(Inputs!$M$126&gt;0,Inputs!$M$126,R93*Inputs!$J$123)*$I$13</f>
        <v>20331141.461223219</v>
      </c>
      <c r="S105" s="70">
        <f>S78*Inputs!$M$75*IF(Inputs!$M$126&gt;0,Inputs!$M$126,S93*Inputs!$J$123)*$I$13</f>
        <v>19867093.959619991</v>
      </c>
      <c r="T105" s="70">
        <f>T78*Inputs!$M$75*IF(Inputs!$M$126&gt;0,Inputs!$M$126,T93*Inputs!$J$123)*$I$13</f>
        <v>20723194.067177478</v>
      </c>
      <c r="U105" s="70">
        <f>U78*Inputs!$M$75*IF(Inputs!$M$126&gt;0,Inputs!$M$126,U93*Inputs!$J$123)*$I$13</f>
        <v>36633173.606551424</v>
      </c>
      <c r="V105" s="70">
        <f>V78*Inputs!$M$75*IF(Inputs!$M$126&gt;0,Inputs!$M$126,V93*Inputs!$J$123)*$I$13</f>
        <v>36633173.606551424</v>
      </c>
      <c r="W105" s="70">
        <f>W78*Inputs!$M$75*IF(Inputs!$M$126&gt;0,Inputs!$M$126,W93*Inputs!$J$123)*$I$13</f>
        <v>36633173.606551424</v>
      </c>
      <c r="X105" s="70">
        <f>X78*Inputs!$M$75*IF(Inputs!$M$126&gt;0,Inputs!$M$126,X93*Inputs!$J$123)*$I$13</f>
        <v>36633173.606551424</v>
      </c>
      <c r="Y105" s="70">
        <f>Y78*Inputs!$M$75*IF(Inputs!$M$126&gt;0,Inputs!$M$126,Y93*Inputs!$J$123)*$I$13</f>
        <v>36633173.606551424</v>
      </c>
      <c r="Z105" s="70">
        <f>Z78*Inputs!$M$75*IF(Inputs!$M$126&gt;0,Inputs!$M$126,Z93*Inputs!$J$123)*$I$13</f>
        <v>36633173.606551424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184973337.87528023</v>
      </c>
      <c r="P106" s="70">
        <f>P79*Inputs!$M$75*IF(Inputs!$M$126&gt;0,Inputs!$M$126,P96*Inputs!$J$123)*$I$13</f>
        <v>178951091.4784348</v>
      </c>
      <c r="Q106" s="70">
        <f>Q79*Inputs!$M$75*IF(Inputs!$M$126&gt;0,Inputs!$M$126,Q96*Inputs!$J$123)*$I$13</f>
        <v>190922021.64843076</v>
      </c>
      <c r="R106" s="70">
        <f>R79*Inputs!$M$75*IF(Inputs!$M$126&gt;0,Inputs!$M$126,R96*Inputs!$J$123)*$I$13</f>
        <v>198641032.16886169</v>
      </c>
      <c r="S106" s="70">
        <f>S79*Inputs!$M$75*IF(Inputs!$M$126&gt;0,Inputs!$M$126,S96*Inputs!$J$123)*$I$13</f>
        <v>197712937.16565526</v>
      </c>
      <c r="T106" s="70">
        <f>T79*Inputs!$M$75*IF(Inputs!$M$126&gt;0,Inputs!$M$126,T96*Inputs!$J$123)*$I$13</f>
        <v>199425137.38077021</v>
      </c>
      <c r="U106" s="70">
        <f>U79*Inputs!$M$75*IF(Inputs!$M$126&gt;0,Inputs!$M$126,U96*Inputs!$J$123)*$I$13</f>
        <v>240937442.44973439</v>
      </c>
      <c r="V106" s="70">
        <f>V79*Inputs!$M$75*IF(Inputs!$M$126&gt;0,Inputs!$M$126,V96*Inputs!$J$123)*$I$13</f>
        <v>240937442.44973439</v>
      </c>
      <c r="W106" s="70">
        <f>W79*Inputs!$M$75*IF(Inputs!$M$126&gt;0,Inputs!$M$126,W96*Inputs!$J$123)*$I$13</f>
        <v>240937442.44973439</v>
      </c>
      <c r="X106" s="70">
        <f>X79*Inputs!$M$75*IF(Inputs!$M$126&gt;0,Inputs!$M$126,X96*Inputs!$J$123)*$I$13</f>
        <v>240937442.44973439</v>
      </c>
      <c r="Y106" s="70">
        <f>Y79*Inputs!$M$75*IF(Inputs!$M$126&gt;0,Inputs!$M$126,Y96*Inputs!$J$123)*$I$13</f>
        <v>240937442.44973439</v>
      </c>
      <c r="Z106" s="70">
        <f>Z79*Inputs!$M$75*IF(Inputs!$M$126&gt;0,Inputs!$M$126,Z96*Inputs!$J$123)*$I$13</f>
        <v>240937442.44973439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184973337.87528023</v>
      </c>
      <c r="P107" s="70">
        <f>P80*Inputs!$M$75*IF(Inputs!$M$126&gt;0,Inputs!$M$126,P99*Inputs!$J$123)*$I$13</f>
        <v>178951091.4784348</v>
      </c>
      <c r="Q107" s="70">
        <f>Q80*Inputs!$M$75*IF(Inputs!$M$126&gt;0,Inputs!$M$126,Q99*Inputs!$J$123)*$I$13</f>
        <v>190922021.64843076</v>
      </c>
      <c r="R107" s="70">
        <f>R80*Inputs!$M$75*IF(Inputs!$M$126&gt;0,Inputs!$M$126,R99*Inputs!$J$123)*$I$13</f>
        <v>198641032.16886169</v>
      </c>
      <c r="S107" s="70">
        <f>S80*Inputs!$M$75*IF(Inputs!$M$126&gt;0,Inputs!$M$126,S99*Inputs!$J$123)*$I$13</f>
        <v>197712937.16565526</v>
      </c>
      <c r="T107" s="70">
        <f>T80*Inputs!$M$75*IF(Inputs!$M$126&gt;0,Inputs!$M$126,T99*Inputs!$J$123)*$I$13</f>
        <v>199425137.38077021</v>
      </c>
      <c r="U107" s="70">
        <f>U80*Inputs!$M$75*IF(Inputs!$M$126&gt;0,Inputs!$M$126,U99*Inputs!$J$123)*$I$13</f>
        <v>240937442.44973439</v>
      </c>
      <c r="V107" s="70">
        <f>V80*Inputs!$M$75*IF(Inputs!$M$126&gt;0,Inputs!$M$126,V99*Inputs!$J$123)*$I$13</f>
        <v>240937442.44973439</v>
      </c>
      <c r="W107" s="70">
        <f>W80*Inputs!$M$75*IF(Inputs!$M$126&gt;0,Inputs!$M$126,W99*Inputs!$J$123)*$I$13</f>
        <v>240937442.44973439</v>
      </c>
      <c r="X107" s="70">
        <f>X80*Inputs!$M$75*IF(Inputs!$M$126&gt;0,Inputs!$M$126,X99*Inputs!$J$123)*$I$13</f>
        <v>240937442.44973439</v>
      </c>
      <c r="Y107" s="70">
        <f>Y80*Inputs!$M$75*IF(Inputs!$M$126&gt;0,Inputs!$M$126,Y99*Inputs!$J$123)*$I$13</f>
        <v>240937442.44973439</v>
      </c>
      <c r="Z107" s="70">
        <f>Z80*Inputs!$M$75*IF(Inputs!$M$126&gt;0,Inputs!$M$126,Z99*Inputs!$J$123)*$I$13</f>
        <v>240937442.44973439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169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170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0.10154717960959841</v>
      </c>
      <c r="P114" s="56">
        <f>Inputs!P64*$I$9</f>
        <v>0.10857971172151892</v>
      </c>
      <c r="Q114" s="56">
        <f>Inputs!Q64*$I$9</f>
        <v>0.1169919900697282</v>
      </c>
      <c r="R114" s="56">
        <f>Inputs!R64*$I$9</f>
        <v>0.12624009481486259</v>
      </c>
      <c r="S114" s="56">
        <f>Inputs!S64*$I$9</f>
        <v>0.13680894306919733</v>
      </c>
      <c r="T114" s="56">
        <f>Inputs!T64*$I$9</f>
        <v>0.14868682486613119</v>
      </c>
      <c r="U114" s="56">
        <f>Inputs!U64*$I$9</f>
        <v>0.16168669056817564</v>
      </c>
      <c r="V114" s="56">
        <f>Inputs!V64*$I$9</f>
        <v>0.17591882486686086</v>
      </c>
      <c r="W114" s="56">
        <f>Inputs!W64*$I$9</f>
        <v>0.19150461546111805</v>
      </c>
      <c r="X114" s="56">
        <f>Inputs!X64*$I$9</f>
        <v>0.2085776878657348</v>
      </c>
      <c r="Y114" s="56">
        <f>Inputs!Y64*$I$9</f>
        <v>0.22728515734847399</v>
      </c>
      <c r="Z114" s="56">
        <f>Inputs!Z64*$I$9</f>
        <v>0.2476705120260711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1.1283019956622047E-2</v>
      </c>
      <c r="P115" s="56">
        <f>Inputs!P65*$I$9</f>
        <v>1.2064412413502101E-2</v>
      </c>
      <c r="Q115" s="56">
        <f>Inputs!Q65*$I$9</f>
        <v>1.299911000774758E-2</v>
      </c>
      <c r="R115" s="56">
        <f>Inputs!R65*$I$9</f>
        <v>1.4026677201651402E-2</v>
      </c>
      <c r="S115" s="56">
        <f>Inputs!S65*$I$9</f>
        <v>1.520099367435526E-2</v>
      </c>
      <c r="T115" s="56">
        <f>Inputs!T65*$I$9</f>
        <v>1.652075831845902E-2</v>
      </c>
      <c r="U115" s="56">
        <f>Inputs!U65*$I$9</f>
        <v>1.7965187840908406E-2</v>
      </c>
      <c r="V115" s="56">
        <f>Inputs!V65*$I$9</f>
        <v>1.9546536096317877E-2</v>
      </c>
      <c r="W115" s="56">
        <f>Inputs!W65*$I$9</f>
        <v>2.1278290606790901E-2</v>
      </c>
      <c r="X115" s="56">
        <f>Inputs!X65*$I$9</f>
        <v>2.3175298651748315E-2</v>
      </c>
      <c r="Y115" s="56">
        <f>Inputs!Y65*$I$9</f>
        <v>2.5253906372052666E-2</v>
      </c>
      <c r="Z115" s="56">
        <f>Inputs!Z65*$I$9</f>
        <v>2.7518945780674566E-2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171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89592.245570262545</v>
      </c>
      <c r="P119" s="70">
        <f t="shared" ref="P119:Z119" si="17">P103*P114*$T$37</f>
        <v>93072.295188016258</v>
      </c>
      <c r="Q119" s="70">
        <f t="shared" si="17"/>
        <v>106118.55606243496</v>
      </c>
      <c r="R119" s="70">
        <f t="shared" si="17"/>
        <v>118567.3288484912</v>
      </c>
      <c r="S119" s="70">
        <f t="shared" si="17"/>
        <v>127964.76272846045</v>
      </c>
      <c r="T119" s="70">
        <f t="shared" si="17"/>
        <v>140135.54114860104</v>
      </c>
      <c r="U119" s="70">
        <f t="shared" si="17"/>
        <v>165598.16771797516</v>
      </c>
      <c r="V119" s="70">
        <f t="shared" si="17"/>
        <v>180174.60164890942</v>
      </c>
      <c r="W119" s="70">
        <f t="shared" si="17"/>
        <v>196137.43913278237</v>
      </c>
      <c r="X119" s="70">
        <f t="shared" si="17"/>
        <v>213623.53831377049</v>
      </c>
      <c r="Y119" s="70">
        <f t="shared" si="17"/>
        <v>232783.57342918587</v>
      </c>
      <c r="Z119" s="70">
        <f t="shared" si="17"/>
        <v>253662.08464757047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O105*O115*$T$27+IF(Inputs!$K$126=0,O103*O115*$T$27,0)</f>
        <v>131786.88684036571</v>
      </c>
      <c r="P120" s="138">
        <f>P105*P115*$T$27+IF(Inputs!$K$126=0,P103*P115*$T$27,0)</f>
        <v>111548.96051767819</v>
      </c>
      <c r="Q120" s="138">
        <f>Q105*Q115*$T$27+IF(Inputs!$K$126=0,Q103*Q115*$T$27,0)</f>
        <v>225907.56165810092</v>
      </c>
      <c r="R120" s="138">
        <f>R105*R115*$T$27+IF(Inputs!$K$126=0,R103*R115*$T$27,0)</f>
        <v>298352.50606752164</v>
      </c>
      <c r="S120" s="138">
        <f>S105*S115*$T$27+IF(Inputs!$K$126=0,S103*S115*$T$27,0)</f>
        <v>316217.87657783407</v>
      </c>
      <c r="T120" s="138">
        <f>T105*T115*$T$27+IF(Inputs!$K$126=0,T103*T115*$T$27,0)</f>
        <v>357933.49645354081</v>
      </c>
      <c r="U120" s="138">
        <f>U105*U115*$T$27+IF(Inputs!$K$126=0,U103*U115*$T$27,0)</f>
        <v>676521.64146341279</v>
      </c>
      <c r="V120" s="138">
        <f>V105*V115*$T$27+IF(Inputs!$K$126=0,V103*V115*$T$27,0)</f>
        <v>736071.05040634889</v>
      </c>
      <c r="W120" s="138">
        <f>W105*W115*$T$27+IF(Inputs!$K$126=0,W103*W115*$T$27,0)</f>
        <v>801284.36264175491</v>
      </c>
      <c r="X120" s="138">
        <f>X105*X115*$T$27+IF(Inputs!$K$126=0,X103*X115*$T$27,0)</f>
        <v>872720.68759470328</v>
      </c>
      <c r="Y120" s="138">
        <f>Y105*Y115*$T$27+IF(Inputs!$K$126=0,Y103*Y115*$T$27,0)</f>
        <v>950995.57786313235</v>
      </c>
      <c r="Z120" s="138">
        <f>Z105*Z115*$T$27+IF(Inputs!$K$126=0,Z103*Z115*$T$27,0)</f>
        <v>1036290.9943246795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0">P107*P116*$T$17</f>
        <v>0</v>
      </c>
      <c r="Q121" s="70">
        <f t="shared" si="20"/>
        <v>0</v>
      </c>
      <c r="R121" s="70">
        <f t="shared" si="20"/>
        <v>0</v>
      </c>
      <c r="S121" s="70">
        <f t="shared" si="20"/>
        <v>0</v>
      </c>
      <c r="T121" s="70">
        <f t="shared" si="20"/>
        <v>0</v>
      </c>
      <c r="U121" s="70">
        <f t="shared" si="20"/>
        <v>0</v>
      </c>
      <c r="V121" s="70">
        <f t="shared" si="20"/>
        <v>0</v>
      </c>
      <c r="W121" s="70">
        <f t="shared" si="20"/>
        <v>0</v>
      </c>
      <c r="X121" s="70">
        <f t="shared" si="20"/>
        <v>0</v>
      </c>
      <c r="Y121" s="70">
        <f t="shared" si="20"/>
        <v>0</v>
      </c>
      <c r="Z121" s="70">
        <f t="shared" si="20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189</v>
      </c>
      <c r="E122" s="51"/>
      <c r="F122" s="51"/>
      <c r="G122" s="51"/>
      <c r="H122" s="51"/>
      <c r="I122" s="51"/>
      <c r="J122" s="139" t="str">
        <f>J119</f>
        <v>Significant</v>
      </c>
      <c r="K122" s="51"/>
      <c r="L122" s="51"/>
      <c r="M122" s="51"/>
      <c r="N122" s="51"/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0</v>
      </c>
      <c r="Z122" s="117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172</v>
      </c>
      <c r="E124" s="51"/>
      <c r="F124" s="51"/>
      <c r="G124" s="51"/>
      <c r="H124" s="51"/>
      <c r="I124" s="51"/>
      <c r="J124" s="139" t="str">
        <f>J119</f>
        <v>Significant</v>
      </c>
      <c r="K124" s="51"/>
      <c r="L124" s="51"/>
      <c r="M124" s="51"/>
      <c r="N124" s="51"/>
      <c r="O124" s="88">
        <f t="shared" ref="O124:Z124" si="21">SUMIF($J$49:$J$51,$J124,$V$49:$V$51)*O114</f>
        <v>647094.7112528194</v>
      </c>
      <c r="P124" s="88">
        <f t="shared" si="21"/>
        <v>691908.50474107545</v>
      </c>
      <c r="Q124" s="88">
        <f t="shared" si="21"/>
        <v>745514.53151248058</v>
      </c>
      <c r="R124" s="88">
        <f t="shared" si="21"/>
        <v>804446.74107946025</v>
      </c>
      <c r="S124" s="88">
        <f t="shared" si="21"/>
        <v>871795.19758713036</v>
      </c>
      <c r="T124" s="88">
        <f t="shared" si="21"/>
        <v>947485.28096740309</v>
      </c>
      <c r="U124" s="88">
        <f t="shared" si="21"/>
        <v>1030325.0444658149</v>
      </c>
      <c r="V124" s="88">
        <f t="shared" si="21"/>
        <v>1121017.2613242785</v>
      </c>
      <c r="W124" s="88">
        <f t="shared" si="21"/>
        <v>1220335.4570931001</v>
      </c>
      <c r="X124" s="88">
        <f t="shared" si="21"/>
        <v>1329131.1410336876</v>
      </c>
      <c r="Y124" s="88">
        <f t="shared" si="21"/>
        <v>1448341.7839067252</v>
      </c>
      <c r="Z124" s="88">
        <f t="shared" si="21"/>
        <v>1578244.507444693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173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386091.43540027243</v>
      </c>
      <c r="P125" s="70">
        <f t="shared" si="22"/>
        <v>412829.74982740439</v>
      </c>
      <c r="Q125" s="70">
        <f t="shared" si="22"/>
        <v>444813.98252528394</v>
      </c>
      <c r="R125" s="70">
        <f t="shared" si="22"/>
        <v>479976.10174423573</v>
      </c>
      <c r="S125" s="70">
        <f t="shared" si="22"/>
        <v>520159.80560220144</v>
      </c>
      <c r="T125" s="70">
        <f t="shared" si="22"/>
        <v>565320.57176157471</v>
      </c>
      <c r="U125" s="70">
        <f t="shared" si="22"/>
        <v>614747.22081484599</v>
      </c>
      <c r="V125" s="70">
        <f t="shared" si="22"/>
        <v>668859.06499716779</v>
      </c>
      <c r="W125" s="70">
        <f t="shared" si="22"/>
        <v>728117.6311682763</v>
      </c>
      <c r="X125" s="70">
        <f t="shared" si="22"/>
        <v>793030.97545546899</v>
      </c>
      <c r="Y125" s="70">
        <f t="shared" si="22"/>
        <v>864158.44323020999</v>
      </c>
      <c r="Z125" s="70">
        <f t="shared" si="22"/>
        <v>941665.38019168889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174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175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59480.623008849558</v>
      </c>
      <c r="P127" s="70">
        <f>Inputs!$J$27*$I$11</f>
        <v>59480.623008849558</v>
      </c>
      <c r="Q127" s="70">
        <f>Inputs!$J$27*$I$11</f>
        <v>59480.623008849558</v>
      </c>
      <c r="R127" s="70">
        <f>Inputs!$J$27*$I$11</f>
        <v>59480.623008849558</v>
      </c>
      <c r="S127" s="70">
        <f>Inputs!$J$27*$I$11</f>
        <v>59480.623008849558</v>
      </c>
      <c r="T127" s="70">
        <f>Inputs!$J$27*$I$11</f>
        <v>59480.623008849558</v>
      </c>
      <c r="U127" s="70">
        <f>Inputs!$J$27*$I$11</f>
        <v>59480.623008849558</v>
      </c>
      <c r="V127" s="70">
        <f>Inputs!$J$27*$I$11</f>
        <v>59480.623008849558</v>
      </c>
      <c r="W127" s="70">
        <f>Inputs!$J$27*$I$11</f>
        <v>59480.623008849558</v>
      </c>
      <c r="X127" s="70">
        <f>Inputs!$J$27*$I$11</f>
        <v>59480.623008849558</v>
      </c>
      <c r="Y127" s="70">
        <f>Inputs!$J$27*$I$11</f>
        <v>59480.623008849558</v>
      </c>
      <c r="Z127" s="70">
        <f>Inputs!$J$27*$I$11</f>
        <v>59480.623008849558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163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1314045.9020725696</v>
      </c>
      <c r="P128" s="98">
        <f t="shared" ref="P128:Z128" si="24">SUM(P119:P127)</f>
        <v>1368840.1332830237</v>
      </c>
      <c r="Q128" s="98">
        <f t="shared" si="24"/>
        <v>1581835.2547671499</v>
      </c>
      <c r="R128" s="98">
        <f t="shared" si="24"/>
        <v>1760823.3007485585</v>
      </c>
      <c r="S128" s="98">
        <f t="shared" si="24"/>
        <v>1895618.2655044759</v>
      </c>
      <c r="T128" s="98">
        <f t="shared" si="24"/>
        <v>2070355.5133399693</v>
      </c>
      <c r="U128" s="98">
        <f t="shared" si="24"/>
        <v>2546672.6974708983</v>
      </c>
      <c r="V128" s="98">
        <f t="shared" si="24"/>
        <v>2765602.6013855543</v>
      </c>
      <c r="W128" s="98">
        <f t="shared" si="24"/>
        <v>3005355.5130447629</v>
      </c>
      <c r="X128" s="98">
        <f t="shared" si="24"/>
        <v>3267986.9654064802</v>
      </c>
      <c r="Y128" s="98">
        <f t="shared" si="24"/>
        <v>3555760.0014381032</v>
      </c>
      <c r="Z128" s="98">
        <f t="shared" si="24"/>
        <v>3869343.5896174815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176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177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178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0</v>
      </c>
      <c r="R135" s="70">
        <f>Inputs!R22*'Base Case'!$I$10</f>
        <v>0</v>
      </c>
      <c r="S135" s="70">
        <f>Inputs!S22*'Base Case'!$I$10</f>
        <v>77718.584070796467</v>
      </c>
      <c r="T135" s="70">
        <f>Inputs!T22*'Base Case'!$I$10</f>
        <v>5104540.3028741777</v>
      </c>
      <c r="U135" s="70">
        <f>Inputs!U22*'Base Case'!$I$10</f>
        <v>6861722.9692574702</v>
      </c>
      <c r="V135" s="70">
        <f>Inputs!V22*'Base Case'!$I$10</f>
        <v>6861722.9692574702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179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1</v>
      </c>
      <c r="U136" s="70">
        <f t="shared" si="25"/>
        <v>1</v>
      </c>
      <c r="V136" s="70">
        <f t="shared" si="25"/>
        <v>1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180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1.0847895468750002</v>
      </c>
      <c r="T137" s="56">
        <f>(T136=1)*(1+Inputs!$J$11)^(SUM(T136:$Z136)-1)</f>
        <v>1.0557562500000002</v>
      </c>
      <c r="U137" s="56">
        <f>(U136=1)*(1+Inputs!$J$11)^(SUM(U136:$Z136)-1)</f>
        <v>1.0275000000000001</v>
      </c>
      <c r="V137" s="56">
        <f>(V136=1)*(1+Inputs!$J$11)^(SUM(V136:$Z136)-1)</f>
        <v>1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181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718060.52153454779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182</v>
      </c>
      <c r="E139" s="51"/>
      <c r="F139" s="51"/>
      <c r="G139" s="51"/>
      <c r="H139" s="51"/>
      <c r="I139" s="51"/>
      <c r="J139" s="70">
        <f>Inputs!K27*$I$11</f>
        <v>51605.139823008853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183</v>
      </c>
      <c r="E140" s="51"/>
      <c r="F140" s="51"/>
      <c r="G140" s="51"/>
      <c r="H140" s="51"/>
      <c r="I140" s="51"/>
      <c r="J140" s="70">
        <f>SUM(J138:J139)</f>
        <v>769665.6613575567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184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185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186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1314045.9020725696</v>
      </c>
      <c r="P147" s="70">
        <f t="shared" ref="P147:Z147" si="27">P128</f>
        <v>1368840.1332830237</v>
      </c>
      <c r="Q147" s="70">
        <f t="shared" si="27"/>
        <v>1581835.2547671499</v>
      </c>
      <c r="R147" s="70">
        <f t="shared" si="27"/>
        <v>1760823.3007485585</v>
      </c>
      <c r="S147" s="70">
        <f t="shared" si="27"/>
        <v>1895618.2655044759</v>
      </c>
      <c r="T147" s="70">
        <f t="shared" si="27"/>
        <v>2070355.5133399693</v>
      </c>
      <c r="U147" s="70">
        <f t="shared" si="27"/>
        <v>2546672.6974708983</v>
      </c>
      <c r="V147" s="70">
        <f t="shared" si="27"/>
        <v>2765602.6013855543</v>
      </c>
      <c r="W147" s="70">
        <f t="shared" si="27"/>
        <v>3005355.5130447629</v>
      </c>
      <c r="X147" s="70">
        <f t="shared" si="27"/>
        <v>3267986.9654064802</v>
      </c>
      <c r="Y147" s="70">
        <f t="shared" si="27"/>
        <v>3555760.0014381032</v>
      </c>
      <c r="Z147" s="70">
        <f t="shared" si="27"/>
        <v>3869343.5896174815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176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769665.6613575567</v>
      </c>
      <c r="P148" s="70">
        <f t="shared" ref="P148:Z148" si="28">$J$140</f>
        <v>769665.6613575567</v>
      </c>
      <c r="Q148" s="70">
        <f t="shared" si="28"/>
        <v>769665.6613575567</v>
      </c>
      <c r="R148" s="70">
        <f t="shared" si="28"/>
        <v>769665.6613575567</v>
      </c>
      <c r="S148" s="70">
        <f t="shared" si="28"/>
        <v>769665.6613575567</v>
      </c>
      <c r="T148" s="70">
        <f t="shared" si="28"/>
        <v>769665.6613575567</v>
      </c>
      <c r="U148" s="70">
        <f t="shared" si="28"/>
        <v>769665.6613575567</v>
      </c>
      <c r="V148" s="70">
        <f t="shared" si="28"/>
        <v>769665.6613575567</v>
      </c>
      <c r="W148" s="70">
        <f t="shared" si="28"/>
        <v>769665.6613575567</v>
      </c>
      <c r="X148" s="70">
        <f t="shared" si="28"/>
        <v>769665.6613575567</v>
      </c>
      <c r="Y148" s="70">
        <f t="shared" si="28"/>
        <v>769665.6613575567</v>
      </c>
      <c r="Z148" s="70">
        <f t="shared" si="28"/>
        <v>769665.6613575567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187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147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LQ Switchboard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148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149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69</v>
      </c>
      <c r="J16" s="58" t="s">
        <v>150</v>
      </c>
      <c r="K16" s="58" t="s">
        <v>151</v>
      </c>
      <c r="L16" s="58"/>
      <c r="M16" s="58"/>
      <c r="N16" s="59"/>
      <c r="O16" s="57" t="s">
        <v>152</v>
      </c>
      <c r="P16" s="58" t="s">
        <v>153</v>
      </c>
      <c r="Q16" s="58" t="s">
        <v>154</v>
      </c>
      <c r="R16" s="58" t="s">
        <v>155</v>
      </c>
      <c r="S16" s="58" t="s">
        <v>25</v>
      </c>
      <c r="T16" s="60" t="s">
        <v>156</v>
      </c>
      <c r="U16" s="57" t="s">
        <v>157</v>
      </c>
      <c r="V16" s="61" t="s">
        <v>158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5906636.3422022285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5906636.3422022285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32586.166129224315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32586.166129224315</v>
      </c>
      <c r="V28" s="75">
        <f t="shared" si="1"/>
        <v>32586.166129224315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16646701.135148263</v>
      </c>
      <c r="R29" s="71">
        <v>0</v>
      </c>
      <c r="S29" s="72">
        <v>0</v>
      </c>
      <c r="T29" s="73">
        <f>'Base Case'!$T29</f>
        <v>1</v>
      </c>
      <c r="U29" s="74">
        <f t="shared" si="0"/>
        <v>16646701.135148263</v>
      </c>
      <c r="V29" s="75">
        <f t="shared" si="1"/>
        <v>16646701.135148263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20796275.308005907</v>
      </c>
      <c r="S30" s="72">
        <v>0</v>
      </c>
      <c r="T30" s="73">
        <f>'Base Case'!$T30</f>
        <v>1</v>
      </c>
      <c r="U30" s="74">
        <f t="shared" si="0"/>
        <v>20796275.308005907</v>
      </c>
      <c r="V30" s="75">
        <f t="shared" si="1"/>
        <v>20796275.308005907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Inputs!$K$105*$I$14</f>
        <v>85801.316814159305</v>
      </c>
      <c r="T31" s="73">
        <f>'Base Case'!$T31</f>
        <v>1</v>
      </c>
      <c r="U31" s="74">
        <f t="shared" si="0"/>
        <v>85801.316814159305</v>
      </c>
      <c r="V31" s="75">
        <f t="shared" si="1"/>
        <v>85801.316814159305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754342.6637457686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754342.6637457686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6517.2332258448641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6517.2332258448641</v>
      </c>
      <c r="V38" s="75">
        <f t="shared" si="1"/>
        <v>6517.2332258448641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R30*1/3</f>
        <v>6932091.7693353025</v>
      </c>
      <c r="S40" s="72">
        <v>0</v>
      </c>
      <c r="T40" s="73">
        <f>'Base Case'!$T40</f>
        <v>1</v>
      </c>
      <c r="U40" s="74">
        <f t="shared" si="0"/>
        <v>6932091.7693353025</v>
      </c>
      <c r="V40" s="75">
        <f t="shared" si="1"/>
        <v>6932091.7693353025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Inputs!$J$105*$I$14</f>
        <v>10911.689203539825</v>
      </c>
      <c r="T41" s="73">
        <f>'Base Case'!$T41</f>
        <v>1</v>
      </c>
      <c r="U41" s="74">
        <f t="shared" si="0"/>
        <v>10911.689203539825</v>
      </c>
      <c r="V41" s="75">
        <f t="shared" si="1"/>
        <v>10911.689203539825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754342.6637457686</v>
      </c>
      <c r="P49" s="70">
        <f t="shared" ref="P49:V49" si="2">SUMIF($I$17:$I$46,$I49,P$17:P$46)</f>
        <v>6517.2332258448641</v>
      </c>
      <c r="Q49" s="70">
        <f t="shared" si="2"/>
        <v>56993.62831858408</v>
      </c>
      <c r="R49" s="70">
        <f t="shared" si="2"/>
        <v>6932091.7693353025</v>
      </c>
      <c r="S49" s="70">
        <f t="shared" si="2"/>
        <v>10911.689203539825</v>
      </c>
      <c r="T49" s="56">
        <f>U49/SUM(O49:S49)</f>
        <v>1</v>
      </c>
      <c r="U49" s="70">
        <f t="shared" si="2"/>
        <v>7760856.9838290401</v>
      </c>
      <c r="V49" s="70">
        <f t="shared" si="2"/>
        <v>7006514.3200832717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5906636.3422022285</v>
      </c>
      <c r="P50" s="70">
        <f t="shared" si="3"/>
        <v>32586.166129224315</v>
      </c>
      <c r="Q50" s="70">
        <f t="shared" si="3"/>
        <v>16703694.763466846</v>
      </c>
      <c r="R50" s="70">
        <f t="shared" si="3"/>
        <v>20796275.308005907</v>
      </c>
      <c r="S50" s="70">
        <f t="shared" si="3"/>
        <v>85801.316814159305</v>
      </c>
      <c r="T50" s="56">
        <f t="shared" ref="T50:T51" si="4">U50/SUM(O50:S50)</f>
        <v>1</v>
      </c>
      <c r="U50" s="70">
        <f t="shared" si="3"/>
        <v>43524993.896618366</v>
      </c>
      <c r="V50" s="70">
        <f t="shared" si="3"/>
        <v>37618357.554416142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51285850.880447403</v>
      </c>
      <c r="V52" s="88">
        <f>SUM(V49:V51)</f>
        <v>44624871.87449941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50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51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52</v>
      </c>
      <c r="D59" s="51"/>
      <c r="E59" s="51"/>
      <c r="F59" s="51"/>
      <c r="G59" s="51"/>
      <c r="H59" s="51"/>
      <c r="I59" s="51"/>
      <c r="J59" s="70">
        <f>Inputs!J80</f>
        <v>199.5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ht="13.15" x14ac:dyDescent="0.4">
      <c r="A60" s="49"/>
      <c r="B60" s="49"/>
      <c r="C60" s="50"/>
      <c r="D60" s="51" t="s">
        <v>53</v>
      </c>
      <c r="E60" s="51"/>
      <c r="F60" s="51"/>
      <c r="G60" s="51"/>
      <c r="H60" s="51"/>
      <c r="I60" s="51"/>
      <c r="J60" s="70">
        <f>Inputs!J81</f>
        <v>131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54</v>
      </c>
      <c r="E61" s="51"/>
      <c r="F61" s="51"/>
      <c r="G61" s="51"/>
      <c r="H61" s="51"/>
      <c r="I61" s="51"/>
      <c r="J61" s="70">
        <f>Inputs!J82</f>
        <v>65.5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55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56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57</v>
      </c>
      <c r="E64" s="87"/>
      <c r="F64" s="87"/>
      <c r="G64" s="87"/>
      <c r="H64" s="87"/>
      <c r="I64" s="87"/>
      <c r="J64" s="70">
        <f>Inputs!J85</f>
        <v>11.1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87.134</v>
      </c>
      <c r="P69" s="70">
        <f>Inputs!P185*$I$12</f>
        <v>84.686800000000005</v>
      </c>
      <c r="Q69" s="70">
        <f>Inputs!Q185*$I$12</f>
        <v>88.564700000000002</v>
      </c>
      <c r="R69" s="70">
        <f>Inputs!R185*$I$12</f>
        <v>92.089200000000005</v>
      </c>
      <c r="S69" s="70">
        <f>Inputs!S185*$I$12</f>
        <v>91.94574999999999</v>
      </c>
      <c r="T69" s="70">
        <f>Inputs!T185*$I$12</f>
        <v>93.054399999999987</v>
      </c>
      <c r="U69" s="70">
        <f>Inputs!U185*$I$12</f>
        <v>100.74940000000001</v>
      </c>
      <c r="V69" s="70">
        <f>Inputs!V185*$I$12</f>
        <v>100.74940000000001</v>
      </c>
      <c r="W69" s="70">
        <f>Inputs!W185*$I$12</f>
        <v>100.74940000000001</v>
      </c>
      <c r="X69" s="70">
        <f>Inputs!X185*$I$12</f>
        <v>100.74940000000001</v>
      </c>
      <c r="Y69" s="70">
        <f>Inputs!Y185*$I$12</f>
        <v>100.74940000000001</v>
      </c>
      <c r="Z69" s="70">
        <f>Inputs!Z185*$I$12</f>
        <v>100.74940000000001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81.803549999999987</v>
      </c>
      <c r="P70" s="70">
        <f>Inputs!P186*$I$12</f>
        <v>79.463700000000003</v>
      </c>
      <c r="Q70" s="70">
        <f>Inputs!Q186*$I$12</f>
        <v>84.537649999999985</v>
      </c>
      <c r="R70" s="70">
        <f>Inputs!R186*$I$12</f>
        <v>87.370549999999994</v>
      </c>
      <c r="S70" s="70">
        <f>Inputs!S186*$I$12</f>
        <v>86.90979999999999</v>
      </c>
      <c r="T70" s="70">
        <f>Inputs!T186*$I$12</f>
        <v>87.398099999999999</v>
      </c>
      <c r="U70" s="70">
        <f>Inputs!U186*$I$12</f>
        <v>95.133949999999999</v>
      </c>
      <c r="V70" s="70">
        <f>Inputs!V186*$I$12</f>
        <v>95.133949999999999</v>
      </c>
      <c r="W70" s="70">
        <f>Inputs!W186*$I$12</f>
        <v>95.133949999999999</v>
      </c>
      <c r="X70" s="70">
        <f>Inputs!X186*$I$12</f>
        <v>95.133949999999999</v>
      </c>
      <c r="Y70" s="70">
        <f>Inputs!Y186*$I$12</f>
        <v>95.133949999999999</v>
      </c>
      <c r="Z70" s="70">
        <f>Inputs!Z186*$I$12</f>
        <v>95.133949999999999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83.402684999999991</v>
      </c>
      <c r="P71" s="70">
        <f>Inputs!P187*$I$12</f>
        <v>81.030630000000002</v>
      </c>
      <c r="Q71" s="70">
        <f>Inputs!Q187*$I$12</f>
        <v>85.745765000000006</v>
      </c>
      <c r="R71" s="70">
        <f>Inputs!R187*$I$12</f>
        <v>88.786145000000005</v>
      </c>
      <c r="S71" s="70">
        <f>Inputs!S187*$I$12</f>
        <v>88.420584999999988</v>
      </c>
      <c r="T71" s="70">
        <f>Inputs!T187*$I$12</f>
        <v>89.094989999999996</v>
      </c>
      <c r="U71" s="70">
        <f>Inputs!U187*$I$12</f>
        <v>96.818584999999999</v>
      </c>
      <c r="V71" s="70">
        <f>Inputs!V187*$I$12</f>
        <v>96.818584999999999</v>
      </c>
      <c r="W71" s="70">
        <f>Inputs!W187*$I$12</f>
        <v>96.818584999999999</v>
      </c>
      <c r="X71" s="70">
        <f>Inputs!X187*$I$12</f>
        <v>96.818584999999999</v>
      </c>
      <c r="Y71" s="70">
        <f>Inputs!Y187*$I$12</f>
        <v>96.818584999999999</v>
      </c>
      <c r="Z71" s="70">
        <f>Inputs!Z187*$I$12</f>
        <v>96.818584999999999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141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76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142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ref="P77:Z77" si="6">MAX(0,P$71-$J$64-$J60)</f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143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6.8026849999999968</v>
      </c>
      <c r="P78" s="70">
        <f t="shared" ref="P78:Z78" si="7">MAX(0,P$71-$J$64-$J61)</f>
        <v>4.4306300000000078</v>
      </c>
      <c r="Q78" s="70">
        <f t="shared" si="7"/>
        <v>9.1457650000000115</v>
      </c>
      <c r="R78" s="70">
        <f t="shared" si="7"/>
        <v>12.18614500000001</v>
      </c>
      <c r="S78" s="70">
        <f t="shared" si="7"/>
        <v>11.820584999999994</v>
      </c>
      <c r="T78" s="70">
        <f t="shared" si="7"/>
        <v>12.494990000000001</v>
      </c>
      <c r="U78" s="70">
        <f t="shared" si="7"/>
        <v>20.218585000000004</v>
      </c>
      <c r="V78" s="70">
        <f t="shared" si="7"/>
        <v>20.218585000000004</v>
      </c>
      <c r="W78" s="70">
        <f t="shared" si="7"/>
        <v>20.218585000000004</v>
      </c>
      <c r="X78" s="70">
        <f t="shared" si="7"/>
        <v>20.218585000000004</v>
      </c>
      <c r="Y78" s="70">
        <f t="shared" si="7"/>
        <v>20.218585000000004</v>
      </c>
      <c r="Z78" s="70">
        <f t="shared" si="7"/>
        <v>20.218585000000004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144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72.302684999999997</v>
      </c>
      <c r="P79" s="70">
        <f t="shared" ref="P79:Z79" si="8">MAX(0,P$71-$J$64-$J62)</f>
        <v>69.930630000000008</v>
      </c>
      <c r="Q79" s="70">
        <f t="shared" si="8"/>
        <v>74.645765000000011</v>
      </c>
      <c r="R79" s="70">
        <f t="shared" si="8"/>
        <v>77.68614500000001</v>
      </c>
      <c r="S79" s="70">
        <f t="shared" si="8"/>
        <v>77.320584999999994</v>
      </c>
      <c r="T79" s="70">
        <f t="shared" si="8"/>
        <v>77.994990000000001</v>
      </c>
      <c r="U79" s="70">
        <f t="shared" si="8"/>
        <v>85.718585000000004</v>
      </c>
      <c r="V79" s="70">
        <f t="shared" si="8"/>
        <v>85.718585000000004</v>
      </c>
      <c r="W79" s="70">
        <f t="shared" si="8"/>
        <v>85.718585000000004</v>
      </c>
      <c r="X79" s="70">
        <f t="shared" si="8"/>
        <v>85.718585000000004</v>
      </c>
      <c r="Y79" s="70">
        <f t="shared" si="8"/>
        <v>85.718585000000004</v>
      </c>
      <c r="Z79" s="70">
        <f t="shared" si="8"/>
        <v>85.718585000000004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145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72.302684999999997</v>
      </c>
      <c r="P80" s="70">
        <f t="shared" ref="P80:Z80" si="9">MAX(0,P$71-$J$64-$J63)</f>
        <v>69.930630000000008</v>
      </c>
      <c r="Q80" s="70">
        <f t="shared" si="9"/>
        <v>74.645765000000011</v>
      </c>
      <c r="R80" s="70">
        <f t="shared" si="9"/>
        <v>77.68614500000001</v>
      </c>
      <c r="S80" s="70">
        <f t="shared" si="9"/>
        <v>77.320584999999994</v>
      </c>
      <c r="T80" s="70">
        <f t="shared" si="9"/>
        <v>77.994990000000001</v>
      </c>
      <c r="U80" s="70">
        <f t="shared" si="9"/>
        <v>85.718585000000004</v>
      </c>
      <c r="V80" s="70">
        <f t="shared" si="9"/>
        <v>85.718585000000004</v>
      </c>
      <c r="W80" s="70">
        <f t="shared" si="9"/>
        <v>85.718585000000004</v>
      </c>
      <c r="X80" s="70">
        <f t="shared" si="9"/>
        <v>85.718585000000004</v>
      </c>
      <c r="Y80" s="70">
        <f t="shared" si="9"/>
        <v>85.718585000000004</v>
      </c>
      <c r="Z80" s="70">
        <f t="shared" si="9"/>
        <v>85.718585000000004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164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165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166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167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165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5">MAX(0,((P91-1)-1)/2)</f>
        <v>0</v>
      </c>
      <c r="Q92" s="70">
        <f t="shared" si="15"/>
        <v>0</v>
      </c>
      <c r="R92" s="70">
        <f t="shared" si="15"/>
        <v>0.5</v>
      </c>
      <c r="S92" s="70">
        <f t="shared" si="15"/>
        <v>0</v>
      </c>
      <c r="T92" s="70">
        <f t="shared" si="15"/>
        <v>0.5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6">IFERROR((P91-P92)/P91,0)*MAX(0,P91)</f>
        <v>2</v>
      </c>
      <c r="Q93" s="93">
        <f t="shared" si="16"/>
        <v>2</v>
      </c>
      <c r="R93" s="93">
        <f t="shared" si="16"/>
        <v>2.5</v>
      </c>
      <c r="S93" s="93">
        <f t="shared" si="16"/>
        <v>2</v>
      </c>
      <c r="T93" s="93">
        <f t="shared" si="16"/>
        <v>2.5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8</v>
      </c>
      <c r="P94" s="70">
        <f>ROUNDUP(ROUNDUP(P79/Inputs!$J$114,0)/(Inputs!$J$118*Inputs!$J$115*Inputs!$J$114),0)+1</f>
        <v>7</v>
      </c>
      <c r="Q94" s="70">
        <f>ROUNDUP(ROUNDUP(Q79/Inputs!$J$114,0)/(Inputs!$J$118*Inputs!$J$115*Inputs!$J$114),0)+1</f>
        <v>8</v>
      </c>
      <c r="R94" s="70">
        <f>ROUNDUP(ROUNDUP(R79/Inputs!$J$114,0)/(Inputs!$J$118*Inputs!$J$115*Inputs!$J$114),0)+1</f>
        <v>8</v>
      </c>
      <c r="S94" s="70">
        <f>ROUNDUP(ROUNDUP(S79/Inputs!$J$114,0)/(Inputs!$J$118*Inputs!$J$115*Inputs!$J$114),0)+1</f>
        <v>8</v>
      </c>
      <c r="T94" s="70">
        <f>ROUNDUP(ROUNDUP(T79/Inputs!$J$114,0)/(Inputs!$J$118*Inputs!$J$115*Inputs!$J$114),0)+1</f>
        <v>8</v>
      </c>
      <c r="U94" s="70">
        <f>ROUNDUP(ROUNDUP(U79/Inputs!$J$114,0)/(Inputs!$J$118*Inputs!$J$115*Inputs!$J$114),0)+1</f>
        <v>9</v>
      </c>
      <c r="V94" s="70">
        <f>ROUNDUP(ROUNDUP(V79/Inputs!$J$114,0)/(Inputs!$J$118*Inputs!$J$115*Inputs!$J$114),0)+1</f>
        <v>9</v>
      </c>
      <c r="W94" s="70">
        <f>ROUNDUP(ROUNDUP(W79/Inputs!$J$114,0)/(Inputs!$J$118*Inputs!$J$115*Inputs!$J$114),0)+1</f>
        <v>9</v>
      </c>
      <c r="X94" s="70">
        <f>ROUNDUP(ROUNDUP(X79/Inputs!$J$114,0)/(Inputs!$J$118*Inputs!$J$115*Inputs!$J$114),0)+1</f>
        <v>9</v>
      </c>
      <c r="Y94" s="70">
        <f>ROUNDUP(ROUNDUP(Y79/Inputs!$J$114,0)/(Inputs!$J$118*Inputs!$J$115*Inputs!$J$114),0)+1</f>
        <v>9</v>
      </c>
      <c r="Z94" s="70">
        <f>ROUNDUP(ROUNDUP(Z79/Inputs!$J$114,0)/(Inputs!$J$118*Inputs!$J$115*Inputs!$J$114),0)+1</f>
        <v>9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3</v>
      </c>
      <c r="P95" s="70">
        <f t="shared" ref="P95:Z95" si="17">MAX(0,((P94-1)-1)/2)</f>
        <v>2.5</v>
      </c>
      <c r="Q95" s="70">
        <f t="shared" si="17"/>
        <v>3</v>
      </c>
      <c r="R95" s="70">
        <f t="shared" si="17"/>
        <v>3</v>
      </c>
      <c r="S95" s="70">
        <f t="shared" si="17"/>
        <v>3</v>
      </c>
      <c r="T95" s="70">
        <f t="shared" si="17"/>
        <v>3</v>
      </c>
      <c r="U95" s="70">
        <f t="shared" si="17"/>
        <v>3.5</v>
      </c>
      <c r="V95" s="70">
        <f t="shared" si="17"/>
        <v>3.5</v>
      </c>
      <c r="W95" s="70">
        <f t="shared" si="17"/>
        <v>3.5</v>
      </c>
      <c r="X95" s="70">
        <f t="shared" si="17"/>
        <v>3.5</v>
      </c>
      <c r="Y95" s="70">
        <f t="shared" si="17"/>
        <v>3.5</v>
      </c>
      <c r="Z95" s="70">
        <f t="shared" si="17"/>
        <v>3.5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5</v>
      </c>
      <c r="P96" s="93">
        <f t="shared" ref="P96:Z96" si="18">IFERROR((P94-P95)/P94,0)*MAX(0,P94)</f>
        <v>4.5</v>
      </c>
      <c r="Q96" s="93">
        <f t="shared" si="18"/>
        <v>5</v>
      </c>
      <c r="R96" s="93">
        <f t="shared" si="18"/>
        <v>5</v>
      </c>
      <c r="S96" s="93">
        <f t="shared" si="18"/>
        <v>5</v>
      </c>
      <c r="T96" s="93">
        <f t="shared" si="18"/>
        <v>5</v>
      </c>
      <c r="U96" s="93">
        <f t="shared" si="18"/>
        <v>5.5</v>
      </c>
      <c r="V96" s="93">
        <f t="shared" si="18"/>
        <v>5.5</v>
      </c>
      <c r="W96" s="93">
        <f t="shared" si="18"/>
        <v>5.5</v>
      </c>
      <c r="X96" s="93">
        <f t="shared" si="18"/>
        <v>5.5</v>
      </c>
      <c r="Y96" s="93">
        <f t="shared" si="18"/>
        <v>5.5</v>
      </c>
      <c r="Z96" s="93">
        <f t="shared" si="18"/>
        <v>5.5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8</v>
      </c>
      <c r="P97" s="70">
        <f>ROUNDUP(ROUNDUP(P80/Inputs!$J$114,0)/(Inputs!$J$118*Inputs!$J$115*Inputs!$J$114),0)+1</f>
        <v>7</v>
      </c>
      <c r="Q97" s="70">
        <f>ROUNDUP(ROUNDUP(Q80/Inputs!$J$114,0)/(Inputs!$J$118*Inputs!$J$115*Inputs!$J$114),0)+1</f>
        <v>8</v>
      </c>
      <c r="R97" s="70">
        <f>ROUNDUP(ROUNDUP(R80/Inputs!$J$114,0)/(Inputs!$J$118*Inputs!$J$115*Inputs!$J$114),0)+1</f>
        <v>8</v>
      </c>
      <c r="S97" s="70">
        <f>ROUNDUP(ROUNDUP(S80/Inputs!$J$114,0)/(Inputs!$J$118*Inputs!$J$115*Inputs!$J$114),0)+1</f>
        <v>8</v>
      </c>
      <c r="T97" s="70">
        <f>ROUNDUP(ROUNDUP(T80/Inputs!$J$114,0)/(Inputs!$J$118*Inputs!$J$115*Inputs!$J$114),0)+1</f>
        <v>8</v>
      </c>
      <c r="U97" s="70">
        <f>ROUNDUP(ROUNDUP(U80/Inputs!$J$114,0)/(Inputs!$J$118*Inputs!$J$115*Inputs!$J$114),0)+1</f>
        <v>9</v>
      </c>
      <c r="V97" s="70">
        <f>ROUNDUP(ROUNDUP(V80/Inputs!$J$114,0)/(Inputs!$J$118*Inputs!$J$115*Inputs!$J$114),0)+1</f>
        <v>9</v>
      </c>
      <c r="W97" s="70">
        <f>ROUNDUP(ROUNDUP(W80/Inputs!$J$114,0)/(Inputs!$J$118*Inputs!$J$115*Inputs!$J$114),0)+1</f>
        <v>9</v>
      </c>
      <c r="X97" s="70">
        <f>ROUNDUP(ROUNDUP(X80/Inputs!$J$114,0)/(Inputs!$J$118*Inputs!$J$115*Inputs!$J$114),0)+1</f>
        <v>9</v>
      </c>
      <c r="Y97" s="70">
        <f>ROUNDUP(ROUNDUP(Y80/Inputs!$J$114,0)/(Inputs!$J$118*Inputs!$J$115*Inputs!$J$114),0)+1</f>
        <v>9</v>
      </c>
      <c r="Z97" s="70">
        <f>ROUNDUP(ROUNDUP(Z80/Inputs!$J$114,0)/(Inputs!$J$118*Inputs!$J$115*Inputs!$J$114),0)+1</f>
        <v>9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3</v>
      </c>
      <c r="P98" s="70">
        <f t="shared" ref="P98:Z98" si="19">MAX(0,((P97-1)-1)/2)</f>
        <v>2.5</v>
      </c>
      <c r="Q98" s="70">
        <f t="shared" si="19"/>
        <v>3</v>
      </c>
      <c r="R98" s="70">
        <f t="shared" si="19"/>
        <v>3</v>
      </c>
      <c r="S98" s="70">
        <f t="shared" si="19"/>
        <v>3</v>
      </c>
      <c r="T98" s="70">
        <f t="shared" si="19"/>
        <v>3</v>
      </c>
      <c r="U98" s="70">
        <f t="shared" si="19"/>
        <v>3.5</v>
      </c>
      <c r="V98" s="70">
        <f t="shared" si="19"/>
        <v>3.5</v>
      </c>
      <c r="W98" s="70">
        <f t="shared" si="19"/>
        <v>3.5</v>
      </c>
      <c r="X98" s="70">
        <f t="shared" si="19"/>
        <v>3.5</v>
      </c>
      <c r="Y98" s="70">
        <f t="shared" si="19"/>
        <v>3.5</v>
      </c>
      <c r="Z98" s="70">
        <f t="shared" si="19"/>
        <v>3.5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5</v>
      </c>
      <c r="P99" s="93">
        <f t="shared" ref="P99:Z99" si="20">IFERROR((P97-P98)/P97,0)*MAX(0,P97)</f>
        <v>4.5</v>
      </c>
      <c r="Q99" s="93">
        <f t="shared" si="20"/>
        <v>5</v>
      </c>
      <c r="R99" s="93">
        <f t="shared" si="20"/>
        <v>5</v>
      </c>
      <c r="S99" s="93">
        <f t="shared" si="20"/>
        <v>5</v>
      </c>
      <c r="T99" s="93">
        <f t="shared" si="20"/>
        <v>5</v>
      </c>
      <c r="U99" s="93">
        <f t="shared" si="20"/>
        <v>5.5</v>
      </c>
      <c r="V99" s="93">
        <f t="shared" si="20"/>
        <v>5.5</v>
      </c>
      <c r="W99" s="93">
        <f t="shared" si="20"/>
        <v>5.5</v>
      </c>
      <c r="X99" s="93">
        <f t="shared" si="20"/>
        <v>5.5</v>
      </c>
      <c r="Y99" s="93">
        <f t="shared" si="20"/>
        <v>5.5</v>
      </c>
      <c r="Z99" s="93">
        <f t="shared" si="20"/>
        <v>5.5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168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754342.6637457686</v>
      </c>
      <c r="P103" s="138">
        <f>IF(Inputs!$J$126&gt;0,P71*Inputs!$M$81/Inputs!$M$80*Inputs!$M$75*Inputs!$J$126,P77*Inputs!$M$75*P90*Inputs!$J$123)*$I$13</f>
        <v>732888.41095700697</v>
      </c>
      <c r="Q103" s="138">
        <f>IF(Inputs!$J$126&gt;0,Q71*Inputs!$M$81/Inputs!$M$80*Inputs!$M$75*Inputs!$J$126,Q77*Inputs!$M$75*Q90*Inputs!$J$123)*$I$13</f>
        <v>775534.8496876175</v>
      </c>
      <c r="R103" s="138">
        <f>IF(Inputs!$J$126&gt;0,R71*Inputs!$M$81/Inputs!$M$80*Inputs!$M$75*Inputs!$J$126,R77*Inputs!$M$75*R90*Inputs!$J$123)*$I$13</f>
        <v>803033.82466665271</v>
      </c>
      <c r="S103" s="138">
        <f>IF(Inputs!$J$126&gt;0,S71*Inputs!$M$81/Inputs!$M$80*Inputs!$M$75*Inputs!$J$126,S77*Inputs!$M$75*S90*Inputs!$J$123)*$I$13</f>
        <v>799727.48621772963</v>
      </c>
      <c r="T103" s="138">
        <f>IF(Inputs!$J$126&gt;0,T71*Inputs!$M$81/Inputs!$M$80*Inputs!$M$75*Inputs!$J$126,T77*Inputs!$M$75*T90*Inputs!$J$123)*$I$13</f>
        <v>805827.19948407682</v>
      </c>
      <c r="U103" s="138">
        <f>IF(Inputs!$J$126&gt;0,U71*Inputs!$M$81/Inputs!$M$80*Inputs!$M$75*Inputs!$J$126,U77*Inputs!$M$75*U90*Inputs!$J$123)*$I$13</f>
        <v>875683.91004433634</v>
      </c>
      <c r="V103" s="138">
        <f>IF(Inputs!$J$126&gt;0,V71*Inputs!$M$81/Inputs!$M$80*Inputs!$M$75*Inputs!$J$126,V77*Inputs!$M$75*V90*Inputs!$J$123)*$I$13</f>
        <v>875683.91004433634</v>
      </c>
      <c r="W103" s="138">
        <f>IF(Inputs!$J$126&gt;0,W71*Inputs!$M$81/Inputs!$M$80*Inputs!$M$75*Inputs!$J$126,W77*Inputs!$M$75*W90*Inputs!$J$123)*$I$13</f>
        <v>875683.91004433634</v>
      </c>
      <c r="X103" s="138">
        <f>IF(Inputs!$J$126&gt;0,X71*Inputs!$M$81/Inputs!$M$80*Inputs!$M$75*Inputs!$J$126,X77*Inputs!$M$75*X90*Inputs!$J$123)*$I$13</f>
        <v>875683.91004433634</v>
      </c>
      <c r="Y103" s="138">
        <f>IF(Inputs!$J$126&gt;0,Y71*Inputs!$M$81/Inputs!$M$80*Inputs!$M$75*Inputs!$J$126,Y77*Inputs!$M$75*Y90*Inputs!$J$123)*$I$13</f>
        <v>875683.91004433634</v>
      </c>
      <c r="Z103" s="138">
        <f>IF(Inputs!$J$126&gt;0,Z71*Inputs!$M$81/Inputs!$M$80*Inputs!$M$75*Inputs!$J$126,Z77*Inputs!$M$75*Z90*Inputs!$J$123)*$I$13</f>
        <v>875683.91004433634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5906636.3422022285</v>
      </c>
      <c r="P105" s="70">
        <f>P78*Inputs!$M$75*IF(Inputs!$M$126&gt;0,Inputs!$M$126,P93*Inputs!$J$123)*$I$13</f>
        <v>3847028.0744811082</v>
      </c>
      <c r="Q105" s="70">
        <f>Q78*Inputs!$M$75*IF(Inputs!$M$126&gt;0,Inputs!$M$126,Q93*Inputs!$J$123)*$I$13</f>
        <v>7941086.1926197167</v>
      </c>
      <c r="R105" s="70">
        <f>R78*Inputs!$M$75*IF(Inputs!$M$126&gt;0,Inputs!$M$126,R93*Inputs!$J$123)*$I$13</f>
        <v>13226234.738258878</v>
      </c>
      <c r="S105" s="70">
        <f>S78*Inputs!$M$75*IF(Inputs!$M$126&gt;0,Inputs!$M$126,S93*Inputs!$J$123)*$I$13</f>
        <v>10263579.299510492</v>
      </c>
      <c r="T105" s="70">
        <f>T78*Inputs!$M$75*IF(Inputs!$M$126&gt;0,Inputs!$M$126,T93*Inputs!$J$123)*$I$13</f>
        <v>13561439.716349769</v>
      </c>
      <c r="U105" s="70">
        <f>U78*Inputs!$M$75*IF(Inputs!$M$126&gt;0,Inputs!$M$126,U93*Inputs!$J$123)*$I$13</f>
        <v>21944244.983580917</v>
      </c>
      <c r="V105" s="70">
        <f>V78*Inputs!$M$75*IF(Inputs!$M$126&gt;0,Inputs!$M$126,V93*Inputs!$J$123)*$I$13</f>
        <v>21944244.983580917</v>
      </c>
      <c r="W105" s="70">
        <f>W78*Inputs!$M$75*IF(Inputs!$M$126&gt;0,Inputs!$M$126,W93*Inputs!$J$123)*$I$13</f>
        <v>21944244.983580917</v>
      </c>
      <c r="X105" s="70">
        <f>X78*Inputs!$M$75*IF(Inputs!$M$126&gt;0,Inputs!$M$126,X93*Inputs!$J$123)*$I$13</f>
        <v>21944244.983580917</v>
      </c>
      <c r="Y105" s="70">
        <f>Y78*Inputs!$M$75*IF(Inputs!$M$126&gt;0,Inputs!$M$126,Y93*Inputs!$J$123)*$I$13</f>
        <v>21944244.983580917</v>
      </c>
      <c r="Z105" s="70">
        <f>Z78*Inputs!$M$75*IF(Inputs!$M$126&gt;0,Inputs!$M$126,Z93*Inputs!$J$123)*$I$13</f>
        <v>21944244.983580917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156947465.17727932</v>
      </c>
      <c r="P106" s="70">
        <f>P79*Inputs!$M$75*IF(Inputs!$M$126&gt;0,Inputs!$M$126,P96*Inputs!$J$123)*$I$13</f>
        <v>136618600.05717888</v>
      </c>
      <c r="Q106" s="70">
        <f>Q79*Inputs!$M$75*IF(Inputs!$M$126&gt;0,Inputs!$M$126,Q96*Inputs!$J$123)*$I$13</f>
        <v>162033589.80332303</v>
      </c>
      <c r="R106" s="70">
        <f>R79*Inputs!$M$75*IF(Inputs!$M$126&gt;0,Inputs!$M$126,R96*Inputs!$J$123)*$I$13</f>
        <v>168633343.7982915</v>
      </c>
      <c r="S106" s="70">
        <f>S79*Inputs!$M$75*IF(Inputs!$M$126&gt;0,Inputs!$M$126,S96*Inputs!$J$123)*$I$13</f>
        <v>167839822.57054996</v>
      </c>
      <c r="T106" s="70">
        <f>T79*Inputs!$M$75*IF(Inputs!$M$126&gt;0,Inputs!$M$126,T96*Inputs!$J$123)*$I$13</f>
        <v>169303753.7544733</v>
      </c>
      <c r="U106" s="70">
        <f>U79*Inputs!$M$75*IF(Inputs!$M$126&gt;0,Inputs!$M$126,U96*Inputs!$J$123)*$I$13</f>
        <v>204676300.71782914</v>
      </c>
      <c r="V106" s="70">
        <f>V79*Inputs!$M$75*IF(Inputs!$M$126&gt;0,Inputs!$M$126,V96*Inputs!$J$123)*$I$13</f>
        <v>204676300.71782914</v>
      </c>
      <c r="W106" s="70">
        <f>W79*Inputs!$M$75*IF(Inputs!$M$126&gt;0,Inputs!$M$126,W96*Inputs!$J$123)*$I$13</f>
        <v>204676300.71782914</v>
      </c>
      <c r="X106" s="70">
        <f>X79*Inputs!$M$75*IF(Inputs!$M$126&gt;0,Inputs!$M$126,X96*Inputs!$J$123)*$I$13</f>
        <v>204676300.71782914</v>
      </c>
      <c r="Y106" s="70">
        <f>Y79*Inputs!$M$75*IF(Inputs!$M$126&gt;0,Inputs!$M$126,Y96*Inputs!$J$123)*$I$13</f>
        <v>204676300.71782914</v>
      </c>
      <c r="Z106" s="70">
        <f>Z79*Inputs!$M$75*IF(Inputs!$M$126&gt;0,Inputs!$M$126,Z96*Inputs!$J$123)*$I$13</f>
        <v>204676300.71782914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156947465.17727932</v>
      </c>
      <c r="P107" s="70">
        <f>P80*Inputs!$M$75*IF(Inputs!$M$126&gt;0,Inputs!$M$126,P99*Inputs!$J$123)*$I$13</f>
        <v>136618600.05717888</v>
      </c>
      <c r="Q107" s="70">
        <f>Q80*Inputs!$M$75*IF(Inputs!$M$126&gt;0,Inputs!$M$126,Q99*Inputs!$J$123)*$I$13</f>
        <v>162033589.80332303</v>
      </c>
      <c r="R107" s="70">
        <f>R80*Inputs!$M$75*IF(Inputs!$M$126&gt;0,Inputs!$M$126,R99*Inputs!$J$123)*$I$13</f>
        <v>168633343.7982915</v>
      </c>
      <c r="S107" s="70">
        <f>S80*Inputs!$M$75*IF(Inputs!$M$126&gt;0,Inputs!$M$126,S99*Inputs!$J$123)*$I$13</f>
        <v>167839822.57054996</v>
      </c>
      <c r="T107" s="70">
        <f>T80*Inputs!$M$75*IF(Inputs!$M$126&gt;0,Inputs!$M$126,T99*Inputs!$J$123)*$I$13</f>
        <v>169303753.7544733</v>
      </c>
      <c r="U107" s="70">
        <f>U80*Inputs!$M$75*IF(Inputs!$M$126&gt;0,Inputs!$M$126,U99*Inputs!$J$123)*$I$13</f>
        <v>204676300.71782914</v>
      </c>
      <c r="V107" s="70">
        <f>V80*Inputs!$M$75*IF(Inputs!$M$126&gt;0,Inputs!$M$126,V99*Inputs!$J$123)*$I$13</f>
        <v>204676300.71782914</v>
      </c>
      <c r="W107" s="70">
        <f>W80*Inputs!$M$75*IF(Inputs!$M$126&gt;0,Inputs!$M$126,W99*Inputs!$J$123)*$I$13</f>
        <v>204676300.71782914</v>
      </c>
      <c r="X107" s="70">
        <f>X80*Inputs!$M$75*IF(Inputs!$M$126&gt;0,Inputs!$M$126,X99*Inputs!$J$123)*$I$13</f>
        <v>204676300.71782914</v>
      </c>
      <c r="Y107" s="70">
        <f>Y80*Inputs!$M$75*IF(Inputs!$M$126&gt;0,Inputs!$M$126,Y99*Inputs!$J$123)*$I$13</f>
        <v>204676300.71782914</v>
      </c>
      <c r="Z107" s="70">
        <f>Z80*Inputs!$M$75*IF(Inputs!$M$126&gt;0,Inputs!$M$126,Z99*Inputs!$J$123)*$I$13</f>
        <v>204676300.71782914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169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170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9.1392461648638582E-2</v>
      </c>
      <c r="P114" s="56">
        <f>Inputs!P64*$I$9</f>
        <v>9.7721740549367039E-2</v>
      </c>
      <c r="Q114" s="56">
        <f>Inputs!Q64*$I$9</f>
        <v>0.10529279106275538</v>
      </c>
      <c r="R114" s="56">
        <f>Inputs!R64*$I$9</f>
        <v>0.11361608533337633</v>
      </c>
      <c r="S114" s="56">
        <f>Inputs!S64*$I$9</f>
        <v>0.12312804876227761</v>
      </c>
      <c r="T114" s="56">
        <f>Inputs!T64*$I$9</f>
        <v>0.13381814237951808</v>
      </c>
      <c r="U114" s="56">
        <f>Inputs!U64*$I$9</f>
        <v>0.14551802151135809</v>
      </c>
      <c r="V114" s="56">
        <f>Inputs!V64*$I$9</f>
        <v>0.15832694238017478</v>
      </c>
      <c r="W114" s="56">
        <f>Inputs!W64*$I$9</f>
        <v>0.17235415391500625</v>
      </c>
      <c r="X114" s="56">
        <f>Inputs!X64*$I$9</f>
        <v>0.18771991907916133</v>
      </c>
      <c r="Y114" s="56">
        <f>Inputs!Y64*$I$9</f>
        <v>0.20455664161362661</v>
      </c>
      <c r="Z114" s="56">
        <f>Inputs!Z64*$I$9</f>
        <v>0.22290346082346399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1.0154717960959844E-2</v>
      </c>
      <c r="P115" s="56">
        <f>Inputs!P65*$I$9</f>
        <v>1.0857971172151891E-2</v>
      </c>
      <c r="Q115" s="56">
        <f>Inputs!Q65*$I$9</f>
        <v>1.1699199006972822E-2</v>
      </c>
      <c r="R115" s="56">
        <f>Inputs!R65*$I$9</f>
        <v>1.2624009481486263E-2</v>
      </c>
      <c r="S115" s="56">
        <f>Inputs!S65*$I$9</f>
        <v>1.3680894306919735E-2</v>
      </c>
      <c r="T115" s="56">
        <f>Inputs!T65*$I$9</f>
        <v>1.4868682486613117E-2</v>
      </c>
      <c r="U115" s="56">
        <f>Inputs!U65*$I$9</f>
        <v>1.6168669056817565E-2</v>
      </c>
      <c r="V115" s="56">
        <f>Inputs!V65*$I$9</f>
        <v>1.759188248668609E-2</v>
      </c>
      <c r="W115" s="56">
        <f>Inputs!W65*$I$9</f>
        <v>1.9150461546111813E-2</v>
      </c>
      <c r="X115" s="56">
        <f>Inputs!X65*$I$9</f>
        <v>2.0857768786573486E-2</v>
      </c>
      <c r="Y115" s="56">
        <f>Inputs!Y65*$I$9</f>
        <v>2.2728515734847399E-2</v>
      </c>
      <c r="Z115" s="56">
        <f>Inputs!Z65*$I$9</f>
        <v>2.476705120260711E-2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171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68941.232966317024</v>
      </c>
      <c r="P119" s="70">
        <f t="shared" ref="P119:Z119" si="21">P103*P114*$T$37</f>
        <v>71619.131147178516</v>
      </c>
      <c r="Q119" s="70">
        <f t="shared" si="21"/>
        <v>81658.228890043712</v>
      </c>
      <c r="R119" s="70">
        <f t="shared" si="21"/>
        <v>91237.559548913981</v>
      </c>
      <c r="S119" s="70">
        <f t="shared" si="21"/>
        <v>98468.884919550299</v>
      </c>
      <c r="T119" s="70">
        <f t="shared" si="21"/>
        <v>107834.29891384851</v>
      </c>
      <c r="U119" s="70">
        <f t="shared" si="21"/>
        <v>127427.7900589819</v>
      </c>
      <c r="V119" s="70">
        <f t="shared" si="21"/>
        <v>138644.35596883579</v>
      </c>
      <c r="W119" s="70">
        <f t="shared" si="21"/>
        <v>150927.75941267604</v>
      </c>
      <c r="X119" s="70">
        <f t="shared" si="21"/>
        <v>164383.31273244641</v>
      </c>
      <c r="Y119" s="70">
        <f t="shared" si="21"/>
        <v>179126.95975375854</v>
      </c>
      <c r="Z119" s="70">
        <f t="shared" si="21"/>
        <v>195192.97413630548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138">
        <f>O105*O115*$T$27+IF(Inputs!$K$126=0,O103*O115*$T$27,0)</f>
        <v>67640.363149276571</v>
      </c>
      <c r="P120" s="138">
        <f>P105*P115*$T$27+IF(Inputs!$K$126=0,P103*P115*$T$27,0)</f>
        <v>49728.601169750254</v>
      </c>
      <c r="Q120" s="138">
        <f>Q105*Q115*$T$27+IF(Inputs!$K$126=0,Q103*Q115*$T$27,0)</f>
        <v>101977.48424232037</v>
      </c>
      <c r="R120" s="138">
        <f>R105*R115*$T$27+IF(Inputs!$K$126=0,R103*R115*$T$27,0)</f>
        <v>177105.61935668904</v>
      </c>
      <c r="S120" s="138">
        <f>S105*S115*$T$27+IF(Inputs!$K$126=0,S103*S115*$T$27,0)</f>
        <v>151355.93082057571</v>
      </c>
      <c r="T120" s="138">
        <f>T105*T115*$T$27+IF(Inputs!$K$126=0,T103*T115*$T$27,0)</f>
        <v>213622.32997195475</v>
      </c>
      <c r="U120" s="138">
        <f>U105*U115*$T$27+IF(Inputs!$K$126=0,U103*U115*$T$27,0)</f>
        <v>368967.87818113569</v>
      </c>
      <c r="V120" s="138">
        <f>V105*V115*$T$27+IF(Inputs!$K$126=0,V103*V115*$T$27,0)</f>
        <v>401445.50745118799</v>
      </c>
      <c r="W120" s="138">
        <f>W105*W115*$T$27+IF(Inputs!$K$126=0,W103*W115*$T$27,0)</f>
        <v>437012.17076237628</v>
      </c>
      <c r="X120" s="138">
        <f>X105*X115*$T$27+IF(Inputs!$K$126=0,X103*X115*$T$27,0)</f>
        <v>475972.80058928323</v>
      </c>
      <c r="Y120" s="138">
        <f>Y105*Y115*$T$27+IF(Inputs!$K$126=0,Y103*Y115*$T$27,0)</f>
        <v>518663.1129268604</v>
      </c>
      <c r="Z120" s="138">
        <f>Z105*Z115*$T$27+IF(Inputs!$K$126=0,Z103*Z115*$T$27,0)</f>
        <v>565182.34734827001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4">P107*P116*$T$17</f>
        <v>0</v>
      </c>
      <c r="Q121" s="70">
        <f t="shared" si="24"/>
        <v>0</v>
      </c>
      <c r="R121" s="70">
        <f t="shared" si="24"/>
        <v>0</v>
      </c>
      <c r="S121" s="70">
        <f t="shared" si="24"/>
        <v>0</v>
      </c>
      <c r="T121" s="70">
        <f t="shared" si="24"/>
        <v>0</v>
      </c>
      <c r="U121" s="70">
        <f t="shared" si="24"/>
        <v>0</v>
      </c>
      <c r="V121" s="70">
        <f t="shared" si="24"/>
        <v>0</v>
      </c>
      <c r="W121" s="70">
        <f t="shared" si="24"/>
        <v>0</v>
      </c>
      <c r="X121" s="70">
        <f t="shared" si="24"/>
        <v>0</v>
      </c>
      <c r="Y121" s="70">
        <f t="shared" si="24"/>
        <v>0</v>
      </c>
      <c r="Z121" s="70">
        <f t="shared" si="24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189</v>
      </c>
      <c r="E122" s="51"/>
      <c r="F122" s="51"/>
      <c r="G122" s="51"/>
      <c r="H122" s="51"/>
      <c r="I122" s="51"/>
      <c r="J122" s="139" t="str">
        <f>J119</f>
        <v>Significant</v>
      </c>
      <c r="K122" s="51"/>
      <c r="L122" s="51"/>
      <c r="M122" s="51"/>
      <c r="N122" s="51"/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0</v>
      </c>
      <c r="Z122" s="117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172</v>
      </c>
      <c r="E124" s="51"/>
      <c r="F124" s="51"/>
      <c r="G124" s="51"/>
      <c r="H124" s="51"/>
      <c r="I124" s="51"/>
      <c r="J124" s="139" t="str">
        <f>J119</f>
        <v>Significant</v>
      </c>
      <c r="K124" s="51"/>
      <c r="L124" s="51"/>
      <c r="M124" s="51"/>
      <c r="N124" s="51"/>
      <c r="O124" s="88">
        <f t="shared" ref="O124:Z124" si="25">SUMIF($J$49:$J$51,$J124,$V$49:$V$51)*O114</f>
        <v>640342.59128884738</v>
      </c>
      <c r="P124" s="88">
        <f t="shared" si="25"/>
        <v>684688.77454260224</v>
      </c>
      <c r="Q124" s="88">
        <f t="shared" si="25"/>
        <v>737735.44838273153</v>
      </c>
      <c r="R124" s="88">
        <f t="shared" si="25"/>
        <v>796052.72888010426</v>
      </c>
      <c r="S124" s="88">
        <f t="shared" si="25"/>
        <v>862698.43685680942</v>
      </c>
      <c r="T124" s="88">
        <f t="shared" si="25"/>
        <v>937598.73086903559</v>
      </c>
      <c r="U124" s="88">
        <f t="shared" si="25"/>
        <v>1019574.1015495161</v>
      </c>
      <c r="V124" s="88">
        <f t="shared" si="25"/>
        <v>1109319.9890416937</v>
      </c>
      <c r="W124" s="88">
        <f t="shared" si="25"/>
        <v>1207601.8475313275</v>
      </c>
      <c r="X124" s="88">
        <f t="shared" si="25"/>
        <v>1315262.3011930168</v>
      </c>
      <c r="Y124" s="88">
        <f t="shared" si="25"/>
        <v>1433229.0387340165</v>
      </c>
      <c r="Z124" s="88">
        <f t="shared" si="25"/>
        <v>1561776.290255721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173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6">SUMIF($J$49:$J$51,$J125,$V$49:$V$51)*O115</f>
        <v>382003.81111963902</v>
      </c>
      <c r="P125" s="70">
        <f t="shared" si="26"/>
        <v>408459.04186955281</v>
      </c>
      <c r="Q125" s="70">
        <f t="shared" si="26"/>
        <v>440104.65134457388</v>
      </c>
      <c r="R125" s="70">
        <f t="shared" si="26"/>
        <v>474894.50244488975</v>
      </c>
      <c r="S125" s="70">
        <f t="shared" si="26"/>
        <v>514652.7737018828</v>
      </c>
      <c r="T125" s="70">
        <f t="shared" si="26"/>
        <v>559335.4141444976</v>
      </c>
      <c r="U125" s="70">
        <f t="shared" si="26"/>
        <v>608238.77375838754</v>
      </c>
      <c r="V125" s="70">
        <f t="shared" si="26"/>
        <v>661777.7254394287</v>
      </c>
      <c r="W125" s="70">
        <f t="shared" si="26"/>
        <v>720408.90977373114</v>
      </c>
      <c r="X125" s="70">
        <f t="shared" si="26"/>
        <v>784635.00400066189</v>
      </c>
      <c r="Y125" s="70">
        <f t="shared" si="26"/>
        <v>855009.43159466283</v>
      </c>
      <c r="Z125" s="70">
        <f t="shared" si="26"/>
        <v>931695.78770820657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174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7">SUMIF($J$49:$J$51,$J126,$V$49:$V$51)*O116</f>
        <v>0</v>
      </c>
      <c r="P126" s="70">
        <f t="shared" si="27"/>
        <v>0</v>
      </c>
      <c r="Q126" s="70">
        <f t="shared" si="27"/>
        <v>0</v>
      </c>
      <c r="R126" s="70">
        <f t="shared" si="27"/>
        <v>0</v>
      </c>
      <c r="S126" s="70">
        <f t="shared" si="27"/>
        <v>0</v>
      </c>
      <c r="T126" s="70">
        <f t="shared" si="27"/>
        <v>0</v>
      </c>
      <c r="U126" s="70">
        <f t="shared" si="27"/>
        <v>0</v>
      </c>
      <c r="V126" s="70">
        <f t="shared" si="27"/>
        <v>0</v>
      </c>
      <c r="W126" s="70">
        <f t="shared" si="27"/>
        <v>0</v>
      </c>
      <c r="X126" s="70">
        <f t="shared" si="27"/>
        <v>0</v>
      </c>
      <c r="Y126" s="70">
        <f t="shared" si="27"/>
        <v>0</v>
      </c>
      <c r="Z126" s="70">
        <f t="shared" si="27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175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65428.685309734516</v>
      </c>
      <c r="P127" s="70">
        <f>Inputs!$J$27*$I$11</f>
        <v>65428.685309734516</v>
      </c>
      <c r="Q127" s="70">
        <f>Inputs!$J$27*$I$11</f>
        <v>65428.685309734516</v>
      </c>
      <c r="R127" s="70">
        <f>Inputs!$J$27*$I$11</f>
        <v>65428.685309734516</v>
      </c>
      <c r="S127" s="70">
        <f>Inputs!$J$27*$I$11</f>
        <v>65428.685309734516</v>
      </c>
      <c r="T127" s="70">
        <f>Inputs!$J$27*$I$11</f>
        <v>65428.685309734516</v>
      </c>
      <c r="U127" s="70">
        <f>Inputs!$J$27*$I$11</f>
        <v>65428.685309734516</v>
      </c>
      <c r="V127" s="70">
        <f>Inputs!$J$27*$I$11</f>
        <v>65428.685309734516</v>
      </c>
      <c r="W127" s="70">
        <f>Inputs!$J$27*$I$11</f>
        <v>65428.685309734516</v>
      </c>
      <c r="X127" s="70">
        <f>Inputs!$J$27*$I$11</f>
        <v>65428.685309734516</v>
      </c>
      <c r="Y127" s="70">
        <f>Inputs!$J$27*$I$11</f>
        <v>65428.685309734516</v>
      </c>
      <c r="Z127" s="70">
        <f>Inputs!$J$27*$I$11</f>
        <v>65428.685309734516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163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1224356.6838338145</v>
      </c>
      <c r="P128" s="98">
        <f t="shared" ref="P128:Z128" si="28">SUM(P119:P127)</f>
        <v>1279924.2340388184</v>
      </c>
      <c r="Q128" s="98">
        <f t="shared" si="28"/>
        <v>1426904.498169404</v>
      </c>
      <c r="R128" s="98">
        <f t="shared" si="28"/>
        <v>1604719.0955403314</v>
      </c>
      <c r="S128" s="98">
        <f t="shared" si="28"/>
        <v>1692604.7116085526</v>
      </c>
      <c r="T128" s="98">
        <f t="shared" si="28"/>
        <v>1883819.459209071</v>
      </c>
      <c r="U128" s="98">
        <f t="shared" si="28"/>
        <v>2189637.2288577561</v>
      </c>
      <c r="V128" s="98">
        <f t="shared" si="28"/>
        <v>2376616.263210881</v>
      </c>
      <c r="W128" s="98">
        <f t="shared" si="28"/>
        <v>2581379.3727898453</v>
      </c>
      <c r="X128" s="98">
        <f t="shared" si="28"/>
        <v>2805682.1038251431</v>
      </c>
      <c r="Y128" s="98">
        <f t="shared" si="28"/>
        <v>3051457.228319033</v>
      </c>
      <c r="Z128" s="98">
        <f t="shared" si="28"/>
        <v>3319276.0847582379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176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177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178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0</v>
      </c>
      <c r="R135" s="70">
        <f>Inputs!R22*'Scenario A'!$I$10</f>
        <v>0</v>
      </c>
      <c r="S135" s="70">
        <f>Inputs!S22*'Scenario A'!$I$10</f>
        <v>85490.442477876117</v>
      </c>
      <c r="T135" s="70">
        <f>Inputs!T22*'Scenario A'!$I$10</f>
        <v>5614994.3331615962</v>
      </c>
      <c r="U135" s="70">
        <f>Inputs!U22*'Scenario A'!$I$10</f>
        <v>7547895.266183218</v>
      </c>
      <c r="V135" s="70">
        <f>Inputs!V22*'Scenario A'!$I$10</f>
        <v>7547895.266183218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179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9">(P135&lt;&gt;0)*1</f>
        <v>0</v>
      </c>
      <c r="Q136" s="70">
        <f t="shared" si="29"/>
        <v>0</v>
      </c>
      <c r="R136" s="70">
        <f t="shared" si="29"/>
        <v>0</v>
      </c>
      <c r="S136" s="70">
        <f t="shared" si="29"/>
        <v>1</v>
      </c>
      <c r="T136" s="70">
        <f t="shared" si="29"/>
        <v>1</v>
      </c>
      <c r="U136" s="70">
        <f t="shared" si="29"/>
        <v>1</v>
      </c>
      <c r="V136" s="70">
        <f t="shared" si="29"/>
        <v>1</v>
      </c>
      <c r="W136" s="70">
        <f t="shared" si="29"/>
        <v>0</v>
      </c>
      <c r="X136" s="70">
        <f t="shared" si="29"/>
        <v>0</v>
      </c>
      <c r="Y136" s="70">
        <f t="shared" si="29"/>
        <v>0</v>
      </c>
      <c r="Z136" s="70">
        <f t="shared" si="29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180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1.0847895468750002</v>
      </c>
      <c r="T137" s="56">
        <f>(T136=1)*(1+Inputs!$J$11)^(SUM(T136:$Z136)-1)</f>
        <v>1.0557562500000002</v>
      </c>
      <c r="U137" s="56">
        <f>(U136=1)*(1+Inputs!$J$11)^(SUM(U136:$Z136)-1)</f>
        <v>1.0275000000000001</v>
      </c>
      <c r="V137" s="56">
        <f>(V136=1)*(1+Inputs!$J$11)^(SUM(V136:$Z136)-1)</f>
        <v>1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181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789866.57368800265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182</v>
      </c>
      <c r="E139" s="51"/>
      <c r="F139" s="51"/>
      <c r="G139" s="51"/>
      <c r="H139" s="51"/>
      <c r="I139" s="51"/>
      <c r="J139" s="70">
        <f>Inputs!K27*$I$11</f>
        <v>56765.653805309739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183</v>
      </c>
      <c r="E140" s="51"/>
      <c r="F140" s="51"/>
      <c r="G140" s="51"/>
      <c r="H140" s="51"/>
      <c r="I140" s="51"/>
      <c r="J140" s="70">
        <f>SUM(J138:J139)</f>
        <v>846632.22749331244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184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185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0">O2</f>
        <v>2019</v>
      </c>
      <c r="P146" s="86">
        <f t="shared" si="30"/>
        <v>2020</v>
      </c>
      <c r="Q146" s="86">
        <f t="shared" si="30"/>
        <v>2021</v>
      </c>
      <c r="R146" s="86">
        <f t="shared" si="30"/>
        <v>2022</v>
      </c>
      <c r="S146" s="86">
        <f t="shared" si="30"/>
        <v>2023</v>
      </c>
      <c r="T146" s="86">
        <f t="shared" si="30"/>
        <v>2024</v>
      </c>
      <c r="U146" s="86">
        <f t="shared" si="30"/>
        <v>2025</v>
      </c>
      <c r="V146" s="86">
        <f t="shared" si="30"/>
        <v>2026</v>
      </c>
      <c r="W146" s="86">
        <f t="shared" si="30"/>
        <v>2027</v>
      </c>
      <c r="X146" s="86">
        <f t="shared" si="30"/>
        <v>2028</v>
      </c>
      <c r="Y146" s="86">
        <f t="shared" si="30"/>
        <v>2029</v>
      </c>
      <c r="Z146" s="86">
        <f t="shared" si="30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186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1224356.6838338145</v>
      </c>
      <c r="P147" s="70">
        <f t="shared" ref="P147:Z147" si="31">P128</f>
        <v>1279924.2340388184</v>
      </c>
      <c r="Q147" s="70">
        <f t="shared" si="31"/>
        <v>1426904.498169404</v>
      </c>
      <c r="R147" s="70">
        <f t="shared" si="31"/>
        <v>1604719.0955403314</v>
      </c>
      <c r="S147" s="70">
        <f t="shared" si="31"/>
        <v>1692604.7116085526</v>
      </c>
      <c r="T147" s="70">
        <f t="shared" si="31"/>
        <v>1883819.459209071</v>
      </c>
      <c r="U147" s="70">
        <f t="shared" si="31"/>
        <v>2189637.2288577561</v>
      </c>
      <c r="V147" s="70">
        <f t="shared" si="31"/>
        <v>2376616.263210881</v>
      </c>
      <c r="W147" s="70">
        <f t="shared" si="31"/>
        <v>2581379.3727898453</v>
      </c>
      <c r="X147" s="70">
        <f t="shared" si="31"/>
        <v>2805682.1038251431</v>
      </c>
      <c r="Y147" s="70">
        <f t="shared" si="31"/>
        <v>3051457.228319033</v>
      </c>
      <c r="Z147" s="70">
        <f t="shared" si="31"/>
        <v>3319276.0847582379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176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846632.22749331244</v>
      </c>
      <c r="P148" s="70">
        <f t="shared" ref="P148:Z148" si="32">$J$140</f>
        <v>846632.22749331244</v>
      </c>
      <c r="Q148" s="70">
        <f t="shared" si="32"/>
        <v>846632.22749331244</v>
      </c>
      <c r="R148" s="70">
        <f t="shared" si="32"/>
        <v>846632.22749331244</v>
      </c>
      <c r="S148" s="70">
        <f t="shared" si="32"/>
        <v>846632.22749331244</v>
      </c>
      <c r="T148" s="70">
        <f t="shared" si="32"/>
        <v>846632.22749331244</v>
      </c>
      <c r="U148" s="70">
        <f t="shared" si="32"/>
        <v>846632.22749331244</v>
      </c>
      <c r="V148" s="70">
        <f t="shared" si="32"/>
        <v>846632.22749331244</v>
      </c>
      <c r="W148" s="70">
        <f t="shared" si="32"/>
        <v>846632.22749331244</v>
      </c>
      <c r="X148" s="70">
        <f t="shared" si="32"/>
        <v>846632.22749331244</v>
      </c>
      <c r="Y148" s="70">
        <f t="shared" si="32"/>
        <v>846632.22749331244</v>
      </c>
      <c r="Z148" s="70">
        <f t="shared" si="32"/>
        <v>846632.22749331244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187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33">(P147&gt;=P148)</f>
        <v>1</v>
      </c>
      <c r="Q149" s="99" t="b">
        <f t="shared" si="33"/>
        <v>1</v>
      </c>
      <c r="R149" s="99" t="b">
        <f t="shared" si="33"/>
        <v>1</v>
      </c>
      <c r="S149" s="99" t="b">
        <f t="shared" si="33"/>
        <v>1</v>
      </c>
      <c r="T149" s="99" t="b">
        <f t="shared" si="33"/>
        <v>1</v>
      </c>
      <c r="U149" s="99" t="b">
        <f t="shared" si="33"/>
        <v>1</v>
      </c>
      <c r="V149" s="99" t="b">
        <f t="shared" si="33"/>
        <v>1</v>
      </c>
      <c r="W149" s="99" t="b">
        <f t="shared" si="33"/>
        <v>1</v>
      </c>
      <c r="X149" s="99" t="b">
        <f t="shared" si="33"/>
        <v>1</v>
      </c>
      <c r="Y149" s="99" t="b">
        <f t="shared" si="33"/>
        <v>1</v>
      </c>
      <c r="Z149" s="99" t="b">
        <f t="shared" si="33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147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LQ Switchboard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148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149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69</v>
      </c>
      <c r="J16" s="58" t="s">
        <v>150</v>
      </c>
      <c r="K16" s="58" t="s">
        <v>151</v>
      </c>
      <c r="L16" s="58"/>
      <c r="M16" s="58"/>
      <c r="N16" s="59"/>
      <c r="O16" s="57" t="s">
        <v>152</v>
      </c>
      <c r="P16" s="58" t="s">
        <v>153</v>
      </c>
      <c r="Q16" s="58" t="s">
        <v>154</v>
      </c>
      <c r="R16" s="58" t="s">
        <v>155</v>
      </c>
      <c r="S16" s="58" t="s">
        <v>25</v>
      </c>
      <c r="T16" s="60" t="s">
        <v>156</v>
      </c>
      <c r="U16" s="57" t="s">
        <v>157</v>
      </c>
      <c r="V16" s="61" t="s">
        <v>158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5906636.3422022285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5906636.3422022285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32586.166129224315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32586.166129224315</v>
      </c>
      <c r="V28" s="75">
        <f t="shared" si="1"/>
        <v>32586.166129224315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13620028.201484941</v>
      </c>
      <c r="R29" s="71">
        <v>0</v>
      </c>
      <c r="S29" s="72">
        <v>0</v>
      </c>
      <c r="T29" s="73">
        <f>'Base Case'!$T29</f>
        <v>1</v>
      </c>
      <c r="U29" s="74">
        <f t="shared" si="0"/>
        <v>13620028.201484941</v>
      </c>
      <c r="V29" s="75">
        <f t="shared" si="1"/>
        <v>13620028.201484941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17015134.342913922</v>
      </c>
      <c r="S30" s="72">
        <v>0</v>
      </c>
      <c r="T30" s="73">
        <f>'Base Case'!$T30</f>
        <v>1</v>
      </c>
      <c r="U30" s="74">
        <f t="shared" si="0"/>
        <v>17015134.342913922</v>
      </c>
      <c r="V30" s="75">
        <f t="shared" si="1"/>
        <v>17015134.342913922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Inputs!$K$105*$I$14</f>
        <v>85801.316814159305</v>
      </c>
      <c r="T31" s="73">
        <f>'Base Case'!$T31</f>
        <v>1</v>
      </c>
      <c r="U31" s="74">
        <f t="shared" si="0"/>
        <v>85801.316814159305</v>
      </c>
      <c r="V31" s="75">
        <f t="shared" si="1"/>
        <v>85801.316814159305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f>Inputs!$L$161*$I$11</f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754342.6637457686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754342.6637457686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6517.2332258448641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6517.2332258448641</v>
      </c>
      <c r="V38" s="75">
        <f t="shared" si="1"/>
        <v>6517.2332258448641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R30*1/3</f>
        <v>5671711.4476379743</v>
      </c>
      <c r="S40" s="72">
        <v>0</v>
      </c>
      <c r="T40" s="73">
        <f>'Base Case'!$T40</f>
        <v>1</v>
      </c>
      <c r="U40" s="74">
        <f t="shared" si="0"/>
        <v>5671711.4476379743</v>
      </c>
      <c r="V40" s="75">
        <f t="shared" si="1"/>
        <v>5671711.4476379743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Inputs!$J$105*$I$14</f>
        <v>10911.689203539825</v>
      </c>
      <c r="T41" s="73">
        <f>'Base Case'!$T41</f>
        <v>1</v>
      </c>
      <c r="U41" s="74">
        <f t="shared" si="0"/>
        <v>10911.689203539825</v>
      </c>
      <c r="V41" s="75">
        <f t="shared" si="1"/>
        <v>10911.689203539825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f>Inputs!$L$161*$I$11</f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ht="13.15" x14ac:dyDescent="0.4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ht="13.15" x14ac:dyDescent="0.4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754342.6637457686</v>
      </c>
      <c r="P49" s="70">
        <f t="shared" ref="P49:V49" si="2">SUMIF($I$17:$I$46,$I49,P$17:P$46)</f>
        <v>6517.2332258448641</v>
      </c>
      <c r="Q49" s="70">
        <f t="shared" si="2"/>
        <v>46631.150442477883</v>
      </c>
      <c r="R49" s="70">
        <f t="shared" si="2"/>
        <v>5671711.4476379743</v>
      </c>
      <c r="S49" s="70">
        <f t="shared" si="2"/>
        <v>10911.689203539825</v>
      </c>
      <c r="T49" s="56">
        <f>U49/SUM(O49:S49)</f>
        <v>1</v>
      </c>
      <c r="U49" s="70">
        <f t="shared" si="2"/>
        <v>6490114.1842556056</v>
      </c>
      <c r="V49" s="70">
        <f t="shared" si="2"/>
        <v>5735771.5205098372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ht="13.15" x14ac:dyDescent="0.4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5906636.3422022285</v>
      </c>
      <c r="P50" s="70">
        <f t="shared" si="3"/>
        <v>32586.166129224315</v>
      </c>
      <c r="Q50" s="70">
        <f t="shared" si="3"/>
        <v>13666659.351927418</v>
      </c>
      <c r="R50" s="70">
        <f t="shared" si="3"/>
        <v>17015134.342913922</v>
      </c>
      <c r="S50" s="70">
        <f t="shared" si="3"/>
        <v>85801.316814159305</v>
      </c>
      <c r="T50" s="56">
        <f t="shared" ref="T50:T51" si="4">U50/SUM(O50:S50)</f>
        <v>1.0000000000000002</v>
      </c>
      <c r="U50" s="70">
        <f t="shared" si="3"/>
        <v>36706817.519986957</v>
      </c>
      <c r="V50" s="70">
        <f t="shared" si="3"/>
        <v>30800181.177784722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ht="13.15" x14ac:dyDescent="0.4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ht="13.15" x14ac:dyDescent="0.4">
      <c r="A52" s="49"/>
      <c r="B52" s="49"/>
      <c r="C52" s="50"/>
      <c r="D52" s="51"/>
      <c r="E52" s="51"/>
      <c r="F52" s="51"/>
      <c r="G52" s="51"/>
      <c r="H52" s="51"/>
      <c r="I52" s="87" t="s">
        <v>163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43196931.704242565</v>
      </c>
      <c r="V52" s="88">
        <f>SUM(V49:V51)</f>
        <v>36535952.698294558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ht="13.15" x14ac:dyDescent="0.4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ht="13.15" x14ac:dyDescent="0.4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ht="13.15" x14ac:dyDescent="0.4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ht="13.15" x14ac:dyDescent="0.4">
      <c r="A56" s="49"/>
      <c r="B56" s="49" t="s">
        <v>50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ht="13.15" x14ac:dyDescent="0.4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ht="13.15" x14ac:dyDescent="0.4">
      <c r="A58" s="49"/>
      <c r="B58" s="49"/>
      <c r="C58" s="50" t="s">
        <v>51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ht="13.15" x14ac:dyDescent="0.4">
      <c r="A59" s="49"/>
      <c r="B59" s="49"/>
      <c r="C59" s="50" t="s">
        <v>52</v>
      </c>
      <c r="D59" s="51"/>
      <c r="E59" s="51"/>
      <c r="F59" s="51"/>
      <c r="G59" s="51"/>
      <c r="H59" s="51"/>
      <c r="I59" s="51"/>
      <c r="J59" s="70">
        <f>Inputs!J80</f>
        <v>199.5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53</v>
      </c>
      <c r="E60" s="51"/>
      <c r="F60" s="51"/>
      <c r="G60" s="51"/>
      <c r="H60" s="51"/>
      <c r="I60" s="51"/>
      <c r="J60" s="70">
        <f>Inputs!J81</f>
        <v>131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54</v>
      </c>
      <c r="E61" s="51"/>
      <c r="F61" s="51"/>
      <c r="G61" s="51"/>
      <c r="H61" s="51"/>
      <c r="I61" s="51"/>
      <c r="J61" s="70">
        <f>Inputs!J82</f>
        <v>65.5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55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56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57</v>
      </c>
      <c r="E64" s="87"/>
      <c r="F64" s="87"/>
      <c r="G64" s="87"/>
      <c r="H64" s="87"/>
      <c r="I64" s="87"/>
      <c r="J64" s="70">
        <f>Inputs!J85</f>
        <v>11.1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87.134</v>
      </c>
      <c r="P69" s="70">
        <f>Inputs!P185*$I$12</f>
        <v>84.686800000000005</v>
      </c>
      <c r="Q69" s="70">
        <f>Inputs!Q185*$I$12</f>
        <v>88.564700000000002</v>
      </c>
      <c r="R69" s="70">
        <f>Inputs!R185*$I$12</f>
        <v>92.089200000000005</v>
      </c>
      <c r="S69" s="70">
        <f>Inputs!S185*$I$12</f>
        <v>91.94574999999999</v>
      </c>
      <c r="T69" s="70">
        <f>Inputs!T185*$I$12</f>
        <v>93.054399999999987</v>
      </c>
      <c r="U69" s="70">
        <f>Inputs!U185*$I$12</f>
        <v>100.74940000000001</v>
      </c>
      <c r="V69" s="70">
        <f>Inputs!V185*$I$12</f>
        <v>100.74940000000001</v>
      </c>
      <c r="W69" s="70">
        <f>Inputs!W185*$I$12</f>
        <v>100.74940000000001</v>
      </c>
      <c r="X69" s="70">
        <f>Inputs!X185*$I$12</f>
        <v>100.74940000000001</v>
      </c>
      <c r="Y69" s="70">
        <f>Inputs!Y185*$I$12</f>
        <v>100.74940000000001</v>
      </c>
      <c r="Z69" s="70">
        <f>Inputs!Z185*$I$12</f>
        <v>100.74940000000001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81.803549999999987</v>
      </c>
      <c r="P70" s="70">
        <f>Inputs!P186*$I$12</f>
        <v>79.463700000000003</v>
      </c>
      <c r="Q70" s="70">
        <f>Inputs!Q186*$I$12</f>
        <v>84.537649999999985</v>
      </c>
      <c r="R70" s="70">
        <f>Inputs!R186*$I$12</f>
        <v>87.370549999999994</v>
      </c>
      <c r="S70" s="70">
        <f>Inputs!S186*$I$12</f>
        <v>86.90979999999999</v>
      </c>
      <c r="T70" s="70">
        <f>Inputs!T186*$I$12</f>
        <v>87.398099999999999</v>
      </c>
      <c r="U70" s="70">
        <f>Inputs!U186*$I$12</f>
        <v>95.133949999999999</v>
      </c>
      <c r="V70" s="70">
        <f>Inputs!V186*$I$12</f>
        <v>95.133949999999999</v>
      </c>
      <c r="W70" s="70">
        <f>Inputs!W186*$I$12</f>
        <v>95.133949999999999</v>
      </c>
      <c r="X70" s="70">
        <f>Inputs!X186*$I$12</f>
        <v>95.133949999999999</v>
      </c>
      <c r="Y70" s="70">
        <f>Inputs!Y186*$I$12</f>
        <v>95.133949999999999</v>
      </c>
      <c r="Z70" s="70">
        <f>Inputs!Z186*$I$12</f>
        <v>95.133949999999999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83.402684999999991</v>
      </c>
      <c r="P71" s="70">
        <f>Inputs!P187*$I$12</f>
        <v>81.030630000000002</v>
      </c>
      <c r="Q71" s="70">
        <f>Inputs!Q187*$I$12</f>
        <v>85.745765000000006</v>
      </c>
      <c r="R71" s="70">
        <f>Inputs!R187*$I$12</f>
        <v>88.786145000000005</v>
      </c>
      <c r="S71" s="70">
        <f>Inputs!S187*$I$12</f>
        <v>88.420584999999988</v>
      </c>
      <c r="T71" s="70">
        <f>Inputs!T187*$I$12</f>
        <v>89.094989999999996</v>
      </c>
      <c r="U71" s="70">
        <f>Inputs!U187*$I$12</f>
        <v>96.818584999999999</v>
      </c>
      <c r="V71" s="70">
        <f>Inputs!V187*$I$12</f>
        <v>96.818584999999999</v>
      </c>
      <c r="W71" s="70">
        <f>Inputs!W187*$I$12</f>
        <v>96.818584999999999</v>
      </c>
      <c r="X71" s="70">
        <f>Inputs!X187*$I$12</f>
        <v>96.818584999999999</v>
      </c>
      <c r="Y71" s="70">
        <f>Inputs!Y187*$I$12</f>
        <v>96.818584999999999</v>
      </c>
      <c r="Z71" s="70">
        <f>Inputs!Z187*$I$12</f>
        <v>96.818584999999999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141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142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143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6.8026849999999968</v>
      </c>
      <c r="P78" s="70">
        <f t="shared" si="5"/>
        <v>4.4306300000000078</v>
      </c>
      <c r="Q78" s="70">
        <f t="shared" si="5"/>
        <v>9.1457650000000115</v>
      </c>
      <c r="R78" s="70">
        <f t="shared" si="5"/>
        <v>12.18614500000001</v>
      </c>
      <c r="S78" s="70">
        <f t="shared" si="5"/>
        <v>11.820584999999994</v>
      </c>
      <c r="T78" s="70">
        <f t="shared" si="5"/>
        <v>12.494990000000001</v>
      </c>
      <c r="U78" s="70">
        <f t="shared" si="5"/>
        <v>20.218585000000004</v>
      </c>
      <c r="V78" s="70">
        <f t="shared" si="5"/>
        <v>20.218585000000004</v>
      </c>
      <c r="W78" s="70">
        <f t="shared" si="5"/>
        <v>20.218585000000004</v>
      </c>
      <c r="X78" s="70">
        <f t="shared" si="5"/>
        <v>20.218585000000004</v>
      </c>
      <c r="Y78" s="70">
        <f t="shared" si="5"/>
        <v>20.218585000000004</v>
      </c>
      <c r="Z78" s="70">
        <f t="shared" si="5"/>
        <v>20.218585000000004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144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72.302684999999997</v>
      </c>
      <c r="P79" s="70">
        <f t="shared" si="5"/>
        <v>69.930630000000008</v>
      </c>
      <c r="Q79" s="70">
        <f t="shared" si="5"/>
        <v>74.645765000000011</v>
      </c>
      <c r="R79" s="70">
        <f t="shared" si="5"/>
        <v>77.68614500000001</v>
      </c>
      <c r="S79" s="70">
        <f t="shared" si="5"/>
        <v>77.320584999999994</v>
      </c>
      <c r="T79" s="70">
        <f t="shared" si="5"/>
        <v>77.994990000000001</v>
      </c>
      <c r="U79" s="70">
        <f t="shared" si="5"/>
        <v>85.718585000000004</v>
      </c>
      <c r="V79" s="70">
        <f t="shared" si="5"/>
        <v>85.718585000000004</v>
      </c>
      <c r="W79" s="70">
        <f t="shared" si="5"/>
        <v>85.718585000000004</v>
      </c>
      <c r="X79" s="70">
        <f t="shared" si="5"/>
        <v>85.718585000000004</v>
      </c>
      <c r="Y79" s="70">
        <f t="shared" si="5"/>
        <v>85.718585000000004</v>
      </c>
      <c r="Z79" s="70">
        <f t="shared" si="5"/>
        <v>85.718585000000004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145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72.302684999999997</v>
      </c>
      <c r="P80" s="70">
        <f t="shared" si="5"/>
        <v>69.930630000000008</v>
      </c>
      <c r="Q80" s="70">
        <f t="shared" si="5"/>
        <v>74.645765000000011</v>
      </c>
      <c r="R80" s="70">
        <f t="shared" si="5"/>
        <v>77.68614500000001</v>
      </c>
      <c r="S80" s="70">
        <f t="shared" si="5"/>
        <v>77.320584999999994</v>
      </c>
      <c r="T80" s="70">
        <f t="shared" si="5"/>
        <v>77.994990000000001</v>
      </c>
      <c r="U80" s="70">
        <f t="shared" si="5"/>
        <v>85.718585000000004</v>
      </c>
      <c r="V80" s="70">
        <f t="shared" si="5"/>
        <v>85.718585000000004</v>
      </c>
      <c r="W80" s="70">
        <f t="shared" si="5"/>
        <v>85.718585000000004</v>
      </c>
      <c r="X80" s="70">
        <f t="shared" si="5"/>
        <v>85.718585000000004</v>
      </c>
      <c r="Y80" s="70">
        <f t="shared" si="5"/>
        <v>85.718585000000004</v>
      </c>
      <c r="Z80" s="70">
        <f t="shared" si="5"/>
        <v>85.718585000000004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164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165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166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167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165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2</v>
      </c>
      <c r="P91" s="70">
        <f>ROUNDUP(ROUNDUP(P78/Inputs!$J$114,0)/(Inputs!$J$118*Inputs!$J$115*Inputs!$J$114),0)+1</f>
        <v>2</v>
      </c>
      <c r="Q91" s="70">
        <f>ROUNDUP(ROUNDUP(Q78/Inputs!$J$114,0)/(Inputs!$J$118*Inputs!$J$115*Inputs!$J$114),0)+1</f>
        <v>2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2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</v>
      </c>
      <c r="P92" s="70">
        <f t="shared" ref="P92:Z92" si="11">MAX(0,((P91-1)-1)/2)</f>
        <v>0</v>
      </c>
      <c r="Q92" s="70">
        <f t="shared" si="11"/>
        <v>0</v>
      </c>
      <c r="R92" s="70">
        <f t="shared" si="11"/>
        <v>0.5</v>
      </c>
      <c r="S92" s="70">
        <f t="shared" si="11"/>
        <v>0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</v>
      </c>
      <c r="P93" s="93">
        <f t="shared" ref="P93:Z93" si="12">IFERROR((P91-P92)/P91,0)*MAX(0,P91)</f>
        <v>2</v>
      </c>
      <c r="Q93" s="93">
        <f t="shared" si="12"/>
        <v>2</v>
      </c>
      <c r="R93" s="93">
        <f t="shared" si="12"/>
        <v>2.5</v>
      </c>
      <c r="S93" s="93">
        <f t="shared" si="12"/>
        <v>2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8</v>
      </c>
      <c r="P94" s="70">
        <f>ROUNDUP(ROUNDUP(P79/Inputs!$J$114,0)/(Inputs!$J$118*Inputs!$J$115*Inputs!$J$114),0)+1</f>
        <v>7</v>
      </c>
      <c r="Q94" s="70">
        <f>ROUNDUP(ROUNDUP(Q79/Inputs!$J$114,0)/(Inputs!$J$118*Inputs!$J$115*Inputs!$J$114),0)+1</f>
        <v>8</v>
      </c>
      <c r="R94" s="70">
        <f>ROUNDUP(ROUNDUP(R79/Inputs!$J$114,0)/(Inputs!$J$118*Inputs!$J$115*Inputs!$J$114),0)+1</f>
        <v>8</v>
      </c>
      <c r="S94" s="70">
        <f>ROUNDUP(ROUNDUP(S79/Inputs!$J$114,0)/(Inputs!$J$118*Inputs!$J$115*Inputs!$J$114),0)+1</f>
        <v>8</v>
      </c>
      <c r="T94" s="70">
        <f>ROUNDUP(ROUNDUP(T79/Inputs!$J$114,0)/(Inputs!$J$118*Inputs!$J$115*Inputs!$J$114),0)+1</f>
        <v>8</v>
      </c>
      <c r="U94" s="70">
        <f>ROUNDUP(ROUNDUP(U79/Inputs!$J$114,0)/(Inputs!$J$118*Inputs!$J$115*Inputs!$J$114),0)+1</f>
        <v>9</v>
      </c>
      <c r="V94" s="70">
        <f>ROUNDUP(ROUNDUP(V79/Inputs!$J$114,0)/(Inputs!$J$118*Inputs!$J$115*Inputs!$J$114),0)+1</f>
        <v>9</v>
      </c>
      <c r="W94" s="70">
        <f>ROUNDUP(ROUNDUP(W79/Inputs!$J$114,0)/(Inputs!$J$118*Inputs!$J$115*Inputs!$J$114),0)+1</f>
        <v>9</v>
      </c>
      <c r="X94" s="70">
        <f>ROUNDUP(ROUNDUP(X79/Inputs!$J$114,0)/(Inputs!$J$118*Inputs!$J$115*Inputs!$J$114),0)+1</f>
        <v>9</v>
      </c>
      <c r="Y94" s="70">
        <f>ROUNDUP(ROUNDUP(Y79/Inputs!$J$114,0)/(Inputs!$J$118*Inputs!$J$115*Inputs!$J$114),0)+1</f>
        <v>9</v>
      </c>
      <c r="Z94" s="70">
        <f>ROUNDUP(ROUNDUP(Z79/Inputs!$J$114,0)/(Inputs!$J$118*Inputs!$J$115*Inputs!$J$114),0)+1</f>
        <v>9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3</v>
      </c>
      <c r="P95" s="70">
        <f t="shared" ref="P95:Z95" si="13">MAX(0,((P94-1)-1)/2)</f>
        <v>2.5</v>
      </c>
      <c r="Q95" s="70">
        <f t="shared" si="13"/>
        <v>3</v>
      </c>
      <c r="R95" s="70">
        <f t="shared" si="13"/>
        <v>3</v>
      </c>
      <c r="S95" s="70">
        <f t="shared" si="13"/>
        <v>3</v>
      </c>
      <c r="T95" s="70">
        <f t="shared" si="13"/>
        <v>3</v>
      </c>
      <c r="U95" s="70">
        <f t="shared" si="13"/>
        <v>3.5</v>
      </c>
      <c r="V95" s="70">
        <f t="shared" si="13"/>
        <v>3.5</v>
      </c>
      <c r="W95" s="70">
        <f t="shared" si="13"/>
        <v>3.5</v>
      </c>
      <c r="X95" s="70">
        <f t="shared" si="13"/>
        <v>3.5</v>
      </c>
      <c r="Y95" s="70">
        <f t="shared" si="13"/>
        <v>3.5</v>
      </c>
      <c r="Z95" s="70">
        <f t="shared" si="13"/>
        <v>3.5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5</v>
      </c>
      <c r="P96" s="93">
        <f t="shared" ref="P96:Z96" si="14">IFERROR((P94-P95)/P94,0)*MAX(0,P94)</f>
        <v>4.5</v>
      </c>
      <c r="Q96" s="93">
        <f t="shared" si="14"/>
        <v>5</v>
      </c>
      <c r="R96" s="93">
        <f t="shared" si="14"/>
        <v>5</v>
      </c>
      <c r="S96" s="93">
        <f t="shared" si="14"/>
        <v>5</v>
      </c>
      <c r="T96" s="93">
        <f t="shared" si="14"/>
        <v>5</v>
      </c>
      <c r="U96" s="93">
        <f t="shared" si="14"/>
        <v>5.5</v>
      </c>
      <c r="V96" s="93">
        <f t="shared" si="14"/>
        <v>5.5</v>
      </c>
      <c r="W96" s="93">
        <f t="shared" si="14"/>
        <v>5.5</v>
      </c>
      <c r="X96" s="93">
        <f t="shared" si="14"/>
        <v>5.5</v>
      </c>
      <c r="Y96" s="93">
        <f t="shared" si="14"/>
        <v>5.5</v>
      </c>
      <c r="Z96" s="93">
        <f t="shared" si="14"/>
        <v>5.5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8</v>
      </c>
      <c r="P97" s="70">
        <f>ROUNDUP(ROUNDUP(P80/Inputs!$J$114,0)/(Inputs!$J$118*Inputs!$J$115*Inputs!$J$114),0)+1</f>
        <v>7</v>
      </c>
      <c r="Q97" s="70">
        <f>ROUNDUP(ROUNDUP(Q80/Inputs!$J$114,0)/(Inputs!$J$118*Inputs!$J$115*Inputs!$J$114),0)+1</f>
        <v>8</v>
      </c>
      <c r="R97" s="70">
        <f>ROUNDUP(ROUNDUP(R80/Inputs!$J$114,0)/(Inputs!$J$118*Inputs!$J$115*Inputs!$J$114),0)+1</f>
        <v>8</v>
      </c>
      <c r="S97" s="70">
        <f>ROUNDUP(ROUNDUP(S80/Inputs!$J$114,0)/(Inputs!$J$118*Inputs!$J$115*Inputs!$J$114),0)+1</f>
        <v>8</v>
      </c>
      <c r="T97" s="70">
        <f>ROUNDUP(ROUNDUP(T80/Inputs!$J$114,0)/(Inputs!$J$118*Inputs!$J$115*Inputs!$J$114),0)+1</f>
        <v>8</v>
      </c>
      <c r="U97" s="70">
        <f>ROUNDUP(ROUNDUP(U80/Inputs!$J$114,0)/(Inputs!$J$118*Inputs!$J$115*Inputs!$J$114),0)+1</f>
        <v>9</v>
      </c>
      <c r="V97" s="70">
        <f>ROUNDUP(ROUNDUP(V80/Inputs!$J$114,0)/(Inputs!$J$118*Inputs!$J$115*Inputs!$J$114),0)+1</f>
        <v>9</v>
      </c>
      <c r="W97" s="70">
        <f>ROUNDUP(ROUNDUP(W80/Inputs!$J$114,0)/(Inputs!$J$118*Inputs!$J$115*Inputs!$J$114),0)+1</f>
        <v>9</v>
      </c>
      <c r="X97" s="70">
        <f>ROUNDUP(ROUNDUP(X80/Inputs!$J$114,0)/(Inputs!$J$118*Inputs!$J$115*Inputs!$J$114),0)+1</f>
        <v>9</v>
      </c>
      <c r="Y97" s="70">
        <f>ROUNDUP(ROUNDUP(Y80/Inputs!$J$114,0)/(Inputs!$J$118*Inputs!$J$115*Inputs!$J$114),0)+1</f>
        <v>9</v>
      </c>
      <c r="Z97" s="70">
        <f>ROUNDUP(ROUNDUP(Z80/Inputs!$J$114,0)/(Inputs!$J$118*Inputs!$J$115*Inputs!$J$114),0)+1</f>
        <v>9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3</v>
      </c>
      <c r="P98" s="70">
        <f t="shared" ref="P98:Z98" si="15">MAX(0,((P97-1)-1)/2)</f>
        <v>2.5</v>
      </c>
      <c r="Q98" s="70">
        <f t="shared" si="15"/>
        <v>3</v>
      </c>
      <c r="R98" s="70">
        <f t="shared" si="15"/>
        <v>3</v>
      </c>
      <c r="S98" s="70">
        <f t="shared" si="15"/>
        <v>3</v>
      </c>
      <c r="T98" s="70">
        <f t="shared" si="15"/>
        <v>3</v>
      </c>
      <c r="U98" s="70">
        <f t="shared" si="15"/>
        <v>3.5</v>
      </c>
      <c r="V98" s="70">
        <f t="shared" si="15"/>
        <v>3.5</v>
      </c>
      <c r="W98" s="70">
        <f t="shared" si="15"/>
        <v>3.5</v>
      </c>
      <c r="X98" s="70">
        <f t="shared" si="15"/>
        <v>3.5</v>
      </c>
      <c r="Y98" s="70">
        <f t="shared" si="15"/>
        <v>3.5</v>
      </c>
      <c r="Z98" s="70">
        <f t="shared" si="15"/>
        <v>3.5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5</v>
      </c>
      <c r="P99" s="93">
        <f t="shared" ref="P99:Z99" si="16">IFERROR((P97-P98)/P97,0)*MAX(0,P97)</f>
        <v>4.5</v>
      </c>
      <c r="Q99" s="93">
        <f t="shared" si="16"/>
        <v>5</v>
      </c>
      <c r="R99" s="93">
        <f t="shared" si="16"/>
        <v>5</v>
      </c>
      <c r="S99" s="93">
        <f t="shared" si="16"/>
        <v>5</v>
      </c>
      <c r="T99" s="93">
        <f t="shared" si="16"/>
        <v>5</v>
      </c>
      <c r="U99" s="93">
        <f t="shared" si="16"/>
        <v>5.5</v>
      </c>
      <c r="V99" s="93">
        <f t="shared" si="16"/>
        <v>5.5</v>
      </c>
      <c r="W99" s="93">
        <f t="shared" si="16"/>
        <v>5.5</v>
      </c>
      <c r="X99" s="93">
        <f t="shared" si="16"/>
        <v>5.5</v>
      </c>
      <c r="Y99" s="93">
        <f t="shared" si="16"/>
        <v>5.5</v>
      </c>
      <c r="Z99" s="93">
        <f t="shared" si="16"/>
        <v>5.5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168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754342.6637457686</v>
      </c>
      <c r="P103" s="138">
        <f>IF(Inputs!$J$126&gt;0,P71*Inputs!$M$81/Inputs!$M$80*Inputs!$M$75*Inputs!$J$126,P77*Inputs!$M$75*P90*Inputs!$J$123)*$I$13</f>
        <v>732888.41095700697</v>
      </c>
      <c r="Q103" s="138">
        <f>IF(Inputs!$J$126&gt;0,Q71*Inputs!$M$81/Inputs!$M$80*Inputs!$M$75*Inputs!$J$126,Q77*Inputs!$M$75*Q90*Inputs!$J$123)*$I$13</f>
        <v>775534.8496876175</v>
      </c>
      <c r="R103" s="138">
        <f>IF(Inputs!$J$126&gt;0,R71*Inputs!$M$81/Inputs!$M$80*Inputs!$M$75*Inputs!$J$126,R77*Inputs!$M$75*R90*Inputs!$J$123)*$I$13</f>
        <v>803033.82466665271</v>
      </c>
      <c r="S103" s="138">
        <f>IF(Inputs!$J$126&gt;0,S71*Inputs!$M$81/Inputs!$M$80*Inputs!$M$75*Inputs!$J$126,S77*Inputs!$M$75*S90*Inputs!$J$123)*$I$13</f>
        <v>799727.48621772963</v>
      </c>
      <c r="T103" s="138">
        <f>IF(Inputs!$J$126&gt;0,T71*Inputs!$M$81/Inputs!$M$80*Inputs!$M$75*Inputs!$J$126,T77*Inputs!$M$75*T90*Inputs!$J$123)*$I$13</f>
        <v>805827.19948407682</v>
      </c>
      <c r="U103" s="138">
        <f>IF(Inputs!$J$126&gt;0,U71*Inputs!$M$81/Inputs!$M$80*Inputs!$M$75*Inputs!$J$126,U77*Inputs!$M$75*U90*Inputs!$J$123)*$I$13</f>
        <v>875683.91004433634</v>
      </c>
      <c r="V103" s="138">
        <f>IF(Inputs!$J$126&gt;0,V71*Inputs!$M$81/Inputs!$M$80*Inputs!$M$75*Inputs!$J$126,V77*Inputs!$M$75*V90*Inputs!$J$123)*$I$13</f>
        <v>875683.91004433634</v>
      </c>
      <c r="W103" s="138">
        <f>IF(Inputs!$J$126&gt;0,W71*Inputs!$M$81/Inputs!$M$80*Inputs!$M$75*Inputs!$J$126,W77*Inputs!$M$75*W90*Inputs!$J$123)*$I$13</f>
        <v>875683.91004433634</v>
      </c>
      <c r="X103" s="138">
        <f>IF(Inputs!$J$126&gt;0,X71*Inputs!$M$81/Inputs!$M$80*Inputs!$M$75*Inputs!$J$126,X77*Inputs!$M$75*X90*Inputs!$J$123)*$I$13</f>
        <v>875683.91004433634</v>
      </c>
      <c r="Y103" s="138">
        <f>IF(Inputs!$J$126&gt;0,Y71*Inputs!$M$81/Inputs!$M$80*Inputs!$M$75*Inputs!$J$126,Y77*Inputs!$M$75*Y90*Inputs!$J$123)*$I$13</f>
        <v>875683.91004433634</v>
      </c>
      <c r="Z103" s="138">
        <f>IF(Inputs!$J$126&gt;0,Z71*Inputs!$M$81/Inputs!$M$80*Inputs!$M$75*Inputs!$J$126,Z77*Inputs!$M$75*Z90*Inputs!$J$123)*$I$13</f>
        <v>875683.91004433634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5906636.3422022285</v>
      </c>
      <c r="P105" s="70">
        <f>P78*Inputs!$M$75*IF(Inputs!$M$126&gt;0,Inputs!$M$126,P93*Inputs!$J$123)*$I$13</f>
        <v>3847028.0744811082</v>
      </c>
      <c r="Q105" s="70">
        <f>Q78*Inputs!$M$75*IF(Inputs!$M$126&gt;0,Inputs!$M$126,Q93*Inputs!$J$123)*$I$13</f>
        <v>7941086.1926197167</v>
      </c>
      <c r="R105" s="70">
        <f>R78*Inputs!$M$75*IF(Inputs!$M$126&gt;0,Inputs!$M$126,R93*Inputs!$J$123)*$I$13</f>
        <v>13226234.738258878</v>
      </c>
      <c r="S105" s="70">
        <f>S78*Inputs!$M$75*IF(Inputs!$M$126&gt;0,Inputs!$M$126,S93*Inputs!$J$123)*$I$13</f>
        <v>10263579.299510492</v>
      </c>
      <c r="T105" s="70">
        <f>T78*Inputs!$M$75*IF(Inputs!$M$126&gt;0,Inputs!$M$126,T93*Inputs!$J$123)*$I$13</f>
        <v>13561439.716349769</v>
      </c>
      <c r="U105" s="70">
        <f>U78*Inputs!$M$75*IF(Inputs!$M$126&gt;0,Inputs!$M$126,U93*Inputs!$J$123)*$I$13</f>
        <v>21944244.983580917</v>
      </c>
      <c r="V105" s="70">
        <f>V78*Inputs!$M$75*IF(Inputs!$M$126&gt;0,Inputs!$M$126,V93*Inputs!$J$123)*$I$13</f>
        <v>21944244.983580917</v>
      </c>
      <c r="W105" s="70">
        <f>W78*Inputs!$M$75*IF(Inputs!$M$126&gt;0,Inputs!$M$126,W93*Inputs!$J$123)*$I$13</f>
        <v>21944244.983580917</v>
      </c>
      <c r="X105" s="70">
        <f>X78*Inputs!$M$75*IF(Inputs!$M$126&gt;0,Inputs!$M$126,X93*Inputs!$J$123)*$I$13</f>
        <v>21944244.983580917</v>
      </c>
      <c r="Y105" s="70">
        <f>Y78*Inputs!$M$75*IF(Inputs!$M$126&gt;0,Inputs!$M$126,Y93*Inputs!$J$123)*$I$13</f>
        <v>21944244.983580917</v>
      </c>
      <c r="Z105" s="70">
        <f>Z78*Inputs!$M$75*IF(Inputs!$M$126&gt;0,Inputs!$M$126,Z93*Inputs!$J$123)*$I$13</f>
        <v>21944244.983580917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156947465.17727932</v>
      </c>
      <c r="P106" s="70">
        <f>P79*Inputs!$M$75*IF(Inputs!$M$126&gt;0,Inputs!$M$126,P96*Inputs!$J$123)*$I$13</f>
        <v>136618600.05717888</v>
      </c>
      <c r="Q106" s="70">
        <f>Q79*Inputs!$M$75*IF(Inputs!$M$126&gt;0,Inputs!$M$126,Q96*Inputs!$J$123)*$I$13</f>
        <v>162033589.80332303</v>
      </c>
      <c r="R106" s="70">
        <f>R79*Inputs!$M$75*IF(Inputs!$M$126&gt;0,Inputs!$M$126,R96*Inputs!$J$123)*$I$13</f>
        <v>168633343.7982915</v>
      </c>
      <c r="S106" s="70">
        <f>S79*Inputs!$M$75*IF(Inputs!$M$126&gt;0,Inputs!$M$126,S96*Inputs!$J$123)*$I$13</f>
        <v>167839822.57054996</v>
      </c>
      <c r="T106" s="70">
        <f>T79*Inputs!$M$75*IF(Inputs!$M$126&gt;0,Inputs!$M$126,T96*Inputs!$J$123)*$I$13</f>
        <v>169303753.7544733</v>
      </c>
      <c r="U106" s="70">
        <f>U79*Inputs!$M$75*IF(Inputs!$M$126&gt;0,Inputs!$M$126,U96*Inputs!$J$123)*$I$13</f>
        <v>204676300.71782914</v>
      </c>
      <c r="V106" s="70">
        <f>V79*Inputs!$M$75*IF(Inputs!$M$126&gt;0,Inputs!$M$126,V96*Inputs!$J$123)*$I$13</f>
        <v>204676300.71782914</v>
      </c>
      <c r="W106" s="70">
        <f>W79*Inputs!$M$75*IF(Inputs!$M$126&gt;0,Inputs!$M$126,W96*Inputs!$J$123)*$I$13</f>
        <v>204676300.71782914</v>
      </c>
      <c r="X106" s="70">
        <f>X79*Inputs!$M$75*IF(Inputs!$M$126&gt;0,Inputs!$M$126,X96*Inputs!$J$123)*$I$13</f>
        <v>204676300.71782914</v>
      </c>
      <c r="Y106" s="70">
        <f>Y79*Inputs!$M$75*IF(Inputs!$M$126&gt;0,Inputs!$M$126,Y96*Inputs!$J$123)*$I$13</f>
        <v>204676300.71782914</v>
      </c>
      <c r="Z106" s="70">
        <f>Z79*Inputs!$M$75*IF(Inputs!$M$126&gt;0,Inputs!$M$126,Z96*Inputs!$J$123)*$I$13</f>
        <v>204676300.71782914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156947465.17727932</v>
      </c>
      <c r="P107" s="70">
        <f>P80*Inputs!$M$75*IF(Inputs!$M$126&gt;0,Inputs!$M$126,P99*Inputs!$J$123)*$I$13</f>
        <v>136618600.05717888</v>
      </c>
      <c r="Q107" s="70">
        <f>Q80*Inputs!$M$75*IF(Inputs!$M$126&gt;0,Inputs!$M$126,Q99*Inputs!$J$123)*$I$13</f>
        <v>162033589.80332303</v>
      </c>
      <c r="R107" s="70">
        <f>R80*Inputs!$M$75*IF(Inputs!$M$126&gt;0,Inputs!$M$126,R99*Inputs!$J$123)*$I$13</f>
        <v>168633343.7982915</v>
      </c>
      <c r="S107" s="70">
        <f>S80*Inputs!$M$75*IF(Inputs!$M$126&gt;0,Inputs!$M$126,S99*Inputs!$J$123)*$I$13</f>
        <v>167839822.57054996</v>
      </c>
      <c r="T107" s="70">
        <f>T80*Inputs!$M$75*IF(Inputs!$M$126&gt;0,Inputs!$M$126,T99*Inputs!$J$123)*$I$13</f>
        <v>169303753.7544733</v>
      </c>
      <c r="U107" s="70">
        <f>U80*Inputs!$M$75*IF(Inputs!$M$126&gt;0,Inputs!$M$126,U99*Inputs!$J$123)*$I$13</f>
        <v>204676300.71782914</v>
      </c>
      <c r="V107" s="70">
        <f>V80*Inputs!$M$75*IF(Inputs!$M$126&gt;0,Inputs!$M$126,V99*Inputs!$J$123)*$I$13</f>
        <v>204676300.71782914</v>
      </c>
      <c r="W107" s="70">
        <f>W80*Inputs!$M$75*IF(Inputs!$M$126&gt;0,Inputs!$M$126,W99*Inputs!$J$123)*$I$13</f>
        <v>204676300.71782914</v>
      </c>
      <c r="X107" s="70">
        <f>X80*Inputs!$M$75*IF(Inputs!$M$126&gt;0,Inputs!$M$126,X99*Inputs!$J$123)*$I$13</f>
        <v>204676300.71782914</v>
      </c>
      <c r="Y107" s="70">
        <f>Y80*Inputs!$M$75*IF(Inputs!$M$126&gt;0,Inputs!$M$126,Y99*Inputs!$J$123)*$I$13</f>
        <v>204676300.71782914</v>
      </c>
      <c r="Z107" s="70">
        <f>Z80*Inputs!$M$75*IF(Inputs!$M$126&gt;0,Inputs!$M$126,Z99*Inputs!$J$123)*$I$13</f>
        <v>204676300.71782914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169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170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9.1392461648638582E-2</v>
      </c>
      <c r="P114" s="56">
        <f>Inputs!P64*$I$9</f>
        <v>9.7721740549367039E-2</v>
      </c>
      <c r="Q114" s="56">
        <f>Inputs!Q64*$I$9</f>
        <v>0.10529279106275538</v>
      </c>
      <c r="R114" s="56">
        <f>Inputs!R64*$I$9</f>
        <v>0.11361608533337633</v>
      </c>
      <c r="S114" s="56">
        <f>Inputs!S64*$I$9</f>
        <v>0.12312804876227761</v>
      </c>
      <c r="T114" s="56">
        <f>Inputs!T64*$I$9</f>
        <v>0.13381814237951808</v>
      </c>
      <c r="U114" s="56">
        <f>Inputs!U64*$I$9</f>
        <v>0.14551802151135809</v>
      </c>
      <c r="V114" s="56">
        <f>Inputs!V64*$I$9</f>
        <v>0.15832694238017478</v>
      </c>
      <c r="W114" s="56">
        <f>Inputs!W64*$I$9</f>
        <v>0.17235415391500625</v>
      </c>
      <c r="X114" s="56">
        <f>Inputs!X64*$I$9</f>
        <v>0.18771991907916133</v>
      </c>
      <c r="Y114" s="56">
        <f>Inputs!Y64*$I$9</f>
        <v>0.20455664161362661</v>
      </c>
      <c r="Z114" s="56">
        <f>Inputs!Z64*$I$9</f>
        <v>0.22290346082346399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1.0154717960959844E-2</v>
      </c>
      <c r="P115" s="56">
        <f>Inputs!P65*$I$9</f>
        <v>1.0857971172151891E-2</v>
      </c>
      <c r="Q115" s="56">
        <f>Inputs!Q65*$I$9</f>
        <v>1.1699199006972822E-2</v>
      </c>
      <c r="R115" s="56">
        <f>Inputs!R65*$I$9</f>
        <v>1.2624009481486263E-2</v>
      </c>
      <c r="S115" s="56">
        <f>Inputs!S65*$I$9</f>
        <v>1.3680894306919735E-2</v>
      </c>
      <c r="T115" s="56">
        <f>Inputs!T65*$I$9</f>
        <v>1.4868682486613117E-2</v>
      </c>
      <c r="U115" s="56">
        <f>Inputs!U65*$I$9</f>
        <v>1.6168669056817565E-2</v>
      </c>
      <c r="V115" s="56">
        <f>Inputs!V65*$I$9</f>
        <v>1.759188248668609E-2</v>
      </c>
      <c r="W115" s="56">
        <f>Inputs!W65*$I$9</f>
        <v>1.9150461546111813E-2</v>
      </c>
      <c r="X115" s="56">
        <f>Inputs!X65*$I$9</f>
        <v>2.0857768786573486E-2</v>
      </c>
      <c r="Y115" s="56">
        <f>Inputs!Y65*$I$9</f>
        <v>2.2728515734847399E-2</v>
      </c>
      <c r="Z115" s="56">
        <f>Inputs!Z65*$I$9</f>
        <v>2.476705120260711E-2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171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68941.232966317024</v>
      </c>
      <c r="P119" s="70">
        <f t="shared" ref="P119:Z119" si="17">P103*P114*$T$37</f>
        <v>71619.131147178516</v>
      </c>
      <c r="Q119" s="70">
        <f t="shared" si="17"/>
        <v>81658.228890043712</v>
      </c>
      <c r="R119" s="70">
        <f t="shared" si="17"/>
        <v>91237.559548913981</v>
      </c>
      <c r="S119" s="70">
        <f t="shared" si="17"/>
        <v>98468.884919550299</v>
      </c>
      <c r="T119" s="70">
        <f t="shared" si="17"/>
        <v>107834.29891384851</v>
      </c>
      <c r="U119" s="70">
        <f t="shared" si="17"/>
        <v>127427.7900589819</v>
      </c>
      <c r="V119" s="70">
        <f t="shared" si="17"/>
        <v>138644.35596883579</v>
      </c>
      <c r="W119" s="70">
        <f t="shared" si="17"/>
        <v>150927.75941267604</v>
      </c>
      <c r="X119" s="70">
        <f t="shared" si="17"/>
        <v>164383.31273244641</v>
      </c>
      <c r="Y119" s="70">
        <f t="shared" si="17"/>
        <v>179126.95975375854</v>
      </c>
      <c r="Z119" s="70">
        <f t="shared" si="17"/>
        <v>195192.97413630548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O105*O115*$T$27+IF(Inputs!$K$126=0,O103*O115*$T$27,0)</f>
        <v>67640.363149276571</v>
      </c>
      <c r="P120" s="138">
        <f>P105*P115*$T$27+IF(Inputs!$K$126=0,P103*P115*$T$27,0)</f>
        <v>49728.601169750254</v>
      </c>
      <c r="Q120" s="138">
        <f>Q105*Q115*$T$27+IF(Inputs!$K$126=0,Q103*Q115*$T$27,0)</f>
        <v>101977.48424232037</v>
      </c>
      <c r="R120" s="138">
        <f>R105*R115*$T$27+IF(Inputs!$K$126=0,R103*R115*$T$27,0)</f>
        <v>177105.61935668904</v>
      </c>
      <c r="S120" s="138">
        <f>S105*S115*$T$27+IF(Inputs!$K$126=0,S103*S115*$T$27,0)</f>
        <v>151355.93082057571</v>
      </c>
      <c r="T120" s="138">
        <f>T105*T115*$T$27+IF(Inputs!$K$126=0,T103*T115*$T$27,0)</f>
        <v>213622.32997195475</v>
      </c>
      <c r="U120" s="138">
        <f>U105*U115*$T$27+IF(Inputs!$K$126=0,U103*U115*$T$27,0)</f>
        <v>368967.87818113569</v>
      </c>
      <c r="V120" s="138">
        <f>V105*V115*$T$27+IF(Inputs!$K$126=0,V103*V115*$T$27,0)</f>
        <v>401445.50745118799</v>
      </c>
      <c r="W120" s="138">
        <f>W105*W115*$T$27+IF(Inputs!$K$126=0,W103*W115*$T$27,0)</f>
        <v>437012.17076237628</v>
      </c>
      <c r="X120" s="138">
        <f>X105*X115*$T$27+IF(Inputs!$K$126=0,X103*X115*$T$27,0)</f>
        <v>475972.80058928323</v>
      </c>
      <c r="Y120" s="138">
        <f>Y105*Y115*$T$27+IF(Inputs!$K$126=0,Y103*Y115*$T$27,0)</f>
        <v>518663.1129268604</v>
      </c>
      <c r="Z120" s="138">
        <f>Z105*Z115*$T$27+IF(Inputs!$K$126=0,Z103*Z115*$T$27,0)</f>
        <v>565182.34734827001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0">P107*P116*$T$17</f>
        <v>0</v>
      </c>
      <c r="Q121" s="70">
        <f t="shared" si="20"/>
        <v>0</v>
      </c>
      <c r="R121" s="70">
        <f t="shared" si="20"/>
        <v>0</v>
      </c>
      <c r="S121" s="70">
        <f t="shared" si="20"/>
        <v>0</v>
      </c>
      <c r="T121" s="70">
        <f t="shared" si="20"/>
        <v>0</v>
      </c>
      <c r="U121" s="70">
        <f t="shared" si="20"/>
        <v>0</v>
      </c>
      <c r="V121" s="70">
        <f t="shared" si="20"/>
        <v>0</v>
      </c>
      <c r="W121" s="70">
        <f t="shared" si="20"/>
        <v>0</v>
      </c>
      <c r="X121" s="70">
        <f t="shared" si="20"/>
        <v>0</v>
      </c>
      <c r="Y121" s="70">
        <f t="shared" si="20"/>
        <v>0</v>
      </c>
      <c r="Z121" s="70">
        <f t="shared" si="20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189</v>
      </c>
      <c r="E122" s="51"/>
      <c r="F122" s="51"/>
      <c r="G122" s="51"/>
      <c r="H122" s="51"/>
      <c r="I122" s="51"/>
      <c r="J122" s="139" t="str">
        <f>J119</f>
        <v>Significant</v>
      </c>
      <c r="K122" s="51"/>
      <c r="L122" s="51"/>
      <c r="M122" s="51"/>
      <c r="N122" s="51"/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0</v>
      </c>
      <c r="Z122" s="117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172</v>
      </c>
      <c r="E124" s="51"/>
      <c r="F124" s="51"/>
      <c r="G124" s="51"/>
      <c r="H124" s="51"/>
      <c r="I124" s="51"/>
      <c r="J124" s="139" t="str">
        <f>J119</f>
        <v>Significant</v>
      </c>
      <c r="K124" s="51"/>
      <c r="L124" s="51"/>
      <c r="M124" s="51"/>
      <c r="N124" s="51"/>
      <c r="O124" s="88">
        <f t="shared" ref="O124:Z124" si="21">SUMIF($J$49:$J$51,$J124,$V$49:$V$51)*O114</f>
        <v>524206.27871354867</v>
      </c>
      <c r="P124" s="88">
        <f t="shared" si="21"/>
        <v>560509.57637771079</v>
      </c>
      <c r="Q124" s="88">
        <f t="shared" si="21"/>
        <v>603935.39229274506</v>
      </c>
      <c r="R124" s="88">
        <f t="shared" si="21"/>
        <v>651675.90652699536</v>
      </c>
      <c r="S124" s="88">
        <f t="shared" si="21"/>
        <v>706234.35546661844</v>
      </c>
      <c r="T124" s="88">
        <f t="shared" si="21"/>
        <v>767550.28998797038</v>
      </c>
      <c r="U124" s="88">
        <f t="shared" si="21"/>
        <v>834658.1235057856</v>
      </c>
      <c r="V124" s="88">
        <f t="shared" si="21"/>
        <v>908127.16703360842</v>
      </c>
      <c r="W124" s="88">
        <f t="shared" si="21"/>
        <v>988584.0474672619</v>
      </c>
      <c r="X124" s="88">
        <f t="shared" si="21"/>
        <v>1076718.5656866648</v>
      </c>
      <c r="Y124" s="88">
        <f t="shared" si="21"/>
        <v>1173290.1592985769</v>
      </c>
      <c r="Z124" s="88">
        <f t="shared" si="21"/>
        <v>1278523.3224143051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173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312767.15300686785</v>
      </c>
      <c r="P125" s="70">
        <f t="shared" si="22"/>
        <v>334427.47932544182</v>
      </c>
      <c r="Q125" s="70">
        <f t="shared" si="22"/>
        <v>360337.44904972205</v>
      </c>
      <c r="R125" s="70">
        <f t="shared" si="22"/>
        <v>388821.77921984904</v>
      </c>
      <c r="S125" s="70">
        <f t="shared" si="22"/>
        <v>421374.02332725137</v>
      </c>
      <c r="T125" s="70">
        <f t="shared" si="22"/>
        <v>457958.11446263868</v>
      </c>
      <c r="U125" s="70">
        <f t="shared" si="22"/>
        <v>497997.93635362259</v>
      </c>
      <c r="V125" s="70">
        <f t="shared" si="22"/>
        <v>541833.16784822964</v>
      </c>
      <c r="W125" s="70">
        <f t="shared" si="22"/>
        <v>589837.68525844312</v>
      </c>
      <c r="X125" s="70">
        <f t="shared" si="22"/>
        <v>642423.05759080639</v>
      </c>
      <c r="Y125" s="70">
        <f t="shared" si="22"/>
        <v>700042.40253543074</v>
      </c>
      <c r="Z125" s="70">
        <f t="shared" si="22"/>
        <v>762829.66427976999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174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175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53532.5607079646</v>
      </c>
      <c r="P127" s="70">
        <f>Inputs!$J$27*$I$11</f>
        <v>53532.5607079646</v>
      </c>
      <c r="Q127" s="70">
        <f>Inputs!$J$27*$I$11</f>
        <v>53532.5607079646</v>
      </c>
      <c r="R127" s="70">
        <f>Inputs!$J$27*$I$11</f>
        <v>53532.5607079646</v>
      </c>
      <c r="S127" s="70">
        <f>Inputs!$J$27*$I$11</f>
        <v>53532.5607079646</v>
      </c>
      <c r="T127" s="70">
        <f>Inputs!$J$27*$I$11</f>
        <v>53532.5607079646</v>
      </c>
      <c r="U127" s="70">
        <f>Inputs!$J$27*$I$11</f>
        <v>53532.5607079646</v>
      </c>
      <c r="V127" s="70">
        <f>Inputs!$J$27*$I$11</f>
        <v>53532.5607079646</v>
      </c>
      <c r="W127" s="70">
        <f>Inputs!$J$27*$I$11</f>
        <v>53532.5607079646</v>
      </c>
      <c r="X127" s="70">
        <f>Inputs!$J$27*$I$11</f>
        <v>53532.5607079646</v>
      </c>
      <c r="Y127" s="70">
        <f>Inputs!$J$27*$I$11</f>
        <v>53532.5607079646</v>
      </c>
      <c r="Z127" s="70">
        <f>Inputs!$J$27*$I$11</f>
        <v>53532.5607079646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163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1027087.5885439747</v>
      </c>
      <c r="P128" s="98">
        <f t="shared" ref="P128:Z128" si="24">SUM(P119:P127)</f>
        <v>1069817.3487280461</v>
      </c>
      <c r="Q128" s="98">
        <f t="shared" si="24"/>
        <v>1201441.1151827958</v>
      </c>
      <c r="R128" s="98">
        <f t="shared" si="24"/>
        <v>1362373.4253604121</v>
      </c>
      <c r="S128" s="98">
        <f t="shared" si="24"/>
        <v>1430965.7552419605</v>
      </c>
      <c r="T128" s="98">
        <f t="shared" si="24"/>
        <v>1600497.5940443771</v>
      </c>
      <c r="U128" s="98">
        <f t="shared" si="24"/>
        <v>1882584.2888074906</v>
      </c>
      <c r="V128" s="98">
        <f t="shared" si="24"/>
        <v>2043582.7590098265</v>
      </c>
      <c r="W128" s="98">
        <f t="shared" si="24"/>
        <v>2219894.2236087215</v>
      </c>
      <c r="X128" s="98">
        <f t="shared" si="24"/>
        <v>2413030.2973071653</v>
      </c>
      <c r="Y128" s="98">
        <f t="shared" si="24"/>
        <v>2624655.195222591</v>
      </c>
      <c r="Z128" s="98">
        <f t="shared" si="24"/>
        <v>2855260.8688866151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176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177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178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0</v>
      </c>
      <c r="R135" s="70">
        <f>Inputs!R22*'Scenario B'!$I$10</f>
        <v>0</v>
      </c>
      <c r="S135" s="70">
        <f>Inputs!S22*'Scenario B'!$I$10</f>
        <v>69946.725663716818</v>
      </c>
      <c r="T135" s="70">
        <f>Inputs!T22*'Scenario B'!$I$10</f>
        <v>4594086.2725867601</v>
      </c>
      <c r="U135" s="70">
        <f>Inputs!U22*'Scenario B'!$I$10</f>
        <v>6175550.6723317234</v>
      </c>
      <c r="V135" s="70">
        <f>Inputs!V22*'Scenario B'!$I$10</f>
        <v>6175550.6723317234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179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1</v>
      </c>
      <c r="U136" s="70">
        <f t="shared" si="25"/>
        <v>1</v>
      </c>
      <c r="V136" s="70">
        <f t="shared" si="25"/>
        <v>1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180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1.0847895468750002</v>
      </c>
      <c r="T137" s="56">
        <f>(T136=1)*(1+Inputs!$J$11)^(SUM(T136:$Z136)-1)</f>
        <v>1.0557562500000002</v>
      </c>
      <c r="U137" s="56">
        <f>(U136=1)*(1+Inputs!$J$11)^(SUM(U136:$Z136)-1)</f>
        <v>1.0275000000000001</v>
      </c>
      <c r="V137" s="56">
        <f>(V136=1)*(1+Inputs!$J$11)^(SUM(V136:$Z136)-1)</f>
        <v>1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181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646254.46938109305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182</v>
      </c>
      <c r="E139" s="51"/>
      <c r="F139" s="51"/>
      <c r="G139" s="51"/>
      <c r="H139" s="51"/>
      <c r="I139" s="51"/>
      <c r="J139" s="70">
        <f>Inputs!K27*$I$11</f>
        <v>46444.625840707966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183</v>
      </c>
      <c r="E140" s="51"/>
      <c r="F140" s="51"/>
      <c r="G140" s="51"/>
      <c r="H140" s="51"/>
      <c r="I140" s="51"/>
      <c r="J140" s="70">
        <f>SUM(J138:J139)</f>
        <v>692699.09522180096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184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185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186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1027087.5885439747</v>
      </c>
      <c r="P147" s="70">
        <f t="shared" ref="P147:Z147" si="27">P128</f>
        <v>1069817.3487280461</v>
      </c>
      <c r="Q147" s="70">
        <f t="shared" si="27"/>
        <v>1201441.1151827958</v>
      </c>
      <c r="R147" s="70">
        <f t="shared" si="27"/>
        <v>1362373.4253604121</v>
      </c>
      <c r="S147" s="70">
        <f t="shared" si="27"/>
        <v>1430965.7552419605</v>
      </c>
      <c r="T147" s="70">
        <f t="shared" si="27"/>
        <v>1600497.5940443771</v>
      </c>
      <c r="U147" s="70">
        <f t="shared" si="27"/>
        <v>1882584.2888074906</v>
      </c>
      <c r="V147" s="70">
        <f t="shared" si="27"/>
        <v>2043582.7590098265</v>
      </c>
      <c r="W147" s="70">
        <f t="shared" si="27"/>
        <v>2219894.2236087215</v>
      </c>
      <c r="X147" s="70">
        <f t="shared" si="27"/>
        <v>2413030.2973071653</v>
      </c>
      <c r="Y147" s="70">
        <f t="shared" si="27"/>
        <v>2624655.195222591</v>
      </c>
      <c r="Z147" s="70">
        <f t="shared" si="27"/>
        <v>2855260.8688866151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176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692699.09522180096</v>
      </c>
      <c r="P148" s="70">
        <f t="shared" ref="P148:Z148" si="28">$J$140</f>
        <v>692699.09522180096</v>
      </c>
      <c r="Q148" s="70">
        <f t="shared" si="28"/>
        <v>692699.09522180096</v>
      </c>
      <c r="R148" s="70">
        <f t="shared" si="28"/>
        <v>692699.09522180096</v>
      </c>
      <c r="S148" s="70">
        <f t="shared" si="28"/>
        <v>692699.09522180096</v>
      </c>
      <c r="T148" s="70">
        <f t="shared" si="28"/>
        <v>692699.09522180096</v>
      </c>
      <c r="U148" s="70">
        <f t="shared" si="28"/>
        <v>692699.09522180096</v>
      </c>
      <c r="V148" s="70">
        <f t="shared" si="28"/>
        <v>692699.09522180096</v>
      </c>
      <c r="W148" s="70">
        <f t="shared" si="28"/>
        <v>692699.09522180096</v>
      </c>
      <c r="X148" s="70">
        <f t="shared" si="28"/>
        <v>692699.09522180096</v>
      </c>
      <c r="Y148" s="70">
        <f t="shared" si="28"/>
        <v>692699.09522180096</v>
      </c>
      <c r="Z148" s="70">
        <f t="shared" si="28"/>
        <v>692699.09522180096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187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147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LQ Switchboard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148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149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69</v>
      </c>
      <c r="J16" s="58" t="s">
        <v>150</v>
      </c>
      <c r="K16" s="58" t="s">
        <v>151</v>
      </c>
      <c r="L16" s="58"/>
      <c r="M16" s="58"/>
      <c r="N16" s="59"/>
      <c r="O16" s="57" t="s">
        <v>152</v>
      </c>
      <c r="P16" s="58" t="s">
        <v>153</v>
      </c>
      <c r="Q16" s="58" t="s">
        <v>154</v>
      </c>
      <c r="R16" s="58" t="s">
        <v>155</v>
      </c>
      <c r="S16" s="58" t="s">
        <v>25</v>
      </c>
      <c r="T16" s="60" t="s">
        <v>156</v>
      </c>
      <c r="U16" s="57" t="s">
        <v>157</v>
      </c>
      <c r="V16" s="61" t="s">
        <v>158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20670019.746720262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20670019.746720262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32586.166129224315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32586.166129224315</v>
      </c>
      <c r="V28" s="75">
        <f t="shared" si="1"/>
        <v>32586.166129224315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16646701.135148263</v>
      </c>
      <c r="R29" s="71">
        <v>0</v>
      </c>
      <c r="S29" s="72">
        <v>0</v>
      </c>
      <c r="T29" s="73">
        <f>'Base Case'!$T29</f>
        <v>1</v>
      </c>
      <c r="U29" s="74">
        <f t="shared" si="0"/>
        <v>16646701.135148263</v>
      </c>
      <c r="V29" s="75">
        <f t="shared" si="1"/>
        <v>16646701.135148263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20796275.308005907</v>
      </c>
      <c r="S30" s="72">
        <v>0</v>
      </c>
      <c r="T30" s="73">
        <f>'Base Case'!$T30</f>
        <v>1</v>
      </c>
      <c r="U30" s="74">
        <f t="shared" si="0"/>
        <v>20796275.308005907</v>
      </c>
      <c r="V30" s="75">
        <f t="shared" si="1"/>
        <v>20796275.308005907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Inputs!$K$105*$I$14</f>
        <v>104868.27610619471</v>
      </c>
      <c r="T31" s="73">
        <f>'Base Case'!$T31</f>
        <v>1</v>
      </c>
      <c r="U31" s="74">
        <f t="shared" si="0"/>
        <v>104868.27610619471</v>
      </c>
      <c r="V31" s="75">
        <f t="shared" si="1"/>
        <v>104868.27610619471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1019024.3001477928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1019024.3001477928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6517.2332258448641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6517.2332258448641</v>
      </c>
      <c r="V38" s="75">
        <f t="shared" si="1"/>
        <v>6517.2332258448641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R30*1/3</f>
        <v>6932091.7693353025</v>
      </c>
      <c r="S40" s="72">
        <v>0</v>
      </c>
      <c r="T40" s="73">
        <f>'Base Case'!$T40</f>
        <v>1</v>
      </c>
      <c r="U40" s="74">
        <f t="shared" si="0"/>
        <v>6932091.7693353025</v>
      </c>
      <c r="V40" s="75">
        <f t="shared" si="1"/>
        <v>6932091.7693353025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Inputs!$J$105*$I$14</f>
        <v>13336.509026548676</v>
      </c>
      <c r="T41" s="73">
        <f>'Base Case'!$T41</f>
        <v>1</v>
      </c>
      <c r="U41" s="74">
        <f t="shared" si="0"/>
        <v>13336.509026548676</v>
      </c>
      <c r="V41" s="75">
        <f t="shared" si="1"/>
        <v>13336.509026548676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1019024.3001477928</v>
      </c>
      <c r="P49" s="70">
        <f t="shared" ref="P49:V49" si="2">SUMIF($I$17:$I$46,$I49,P$17:P$46)</f>
        <v>6517.2332258448641</v>
      </c>
      <c r="Q49" s="70">
        <f t="shared" si="2"/>
        <v>56993.62831858408</v>
      </c>
      <c r="R49" s="70">
        <f t="shared" si="2"/>
        <v>6932091.7693353025</v>
      </c>
      <c r="S49" s="70">
        <f t="shared" si="2"/>
        <v>13336.509026548676</v>
      </c>
      <c r="T49" s="56">
        <f>U49/SUM(O49:S49)</f>
        <v>1.0000000000000002</v>
      </c>
      <c r="U49" s="70">
        <f t="shared" si="2"/>
        <v>8027963.4400540739</v>
      </c>
      <c r="V49" s="70">
        <f t="shared" si="2"/>
        <v>7008939.1399062807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20670019.746720262</v>
      </c>
      <c r="P50" s="70">
        <f t="shared" si="3"/>
        <v>32586.166129224315</v>
      </c>
      <c r="Q50" s="70">
        <f t="shared" si="3"/>
        <v>16703694.763466846</v>
      </c>
      <c r="R50" s="70">
        <f t="shared" si="3"/>
        <v>20796275.308005907</v>
      </c>
      <c r="S50" s="70">
        <f t="shared" si="3"/>
        <v>104868.27610619471</v>
      </c>
      <c r="T50" s="56">
        <f t="shared" ref="T50:T51" si="4">U50/SUM(O50:S50)</f>
        <v>1</v>
      </c>
      <c r="U50" s="70">
        <f t="shared" si="3"/>
        <v>58307444.260428436</v>
      </c>
      <c r="V50" s="70">
        <f t="shared" si="3"/>
        <v>37637424.513708174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66335407.70048251</v>
      </c>
      <c r="V52" s="88">
        <f>SUM(V49:V51)</f>
        <v>44646363.653614454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50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51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52</v>
      </c>
      <c r="D59" s="51"/>
      <c r="E59" s="51"/>
      <c r="F59" s="51"/>
      <c r="G59" s="51"/>
      <c r="H59" s="51"/>
      <c r="I59" s="51"/>
      <c r="J59" s="70">
        <f>Inputs!J80</f>
        <v>199.5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53</v>
      </c>
      <c r="E60" s="51"/>
      <c r="F60" s="51"/>
      <c r="G60" s="51"/>
      <c r="H60" s="51"/>
      <c r="I60" s="51"/>
      <c r="J60" s="70">
        <f>Inputs!J81</f>
        <v>131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54</v>
      </c>
      <c r="E61" s="51"/>
      <c r="F61" s="51"/>
      <c r="G61" s="51"/>
      <c r="H61" s="51"/>
      <c r="I61" s="51"/>
      <c r="J61" s="70">
        <f>Inputs!J82</f>
        <v>65.5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55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56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57</v>
      </c>
      <c r="E64" s="87"/>
      <c r="F64" s="87"/>
      <c r="G64" s="87"/>
      <c r="H64" s="87"/>
      <c r="I64" s="87"/>
      <c r="J64" s="70">
        <f>Inputs!J85</f>
        <v>11.1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96.305999999999997</v>
      </c>
      <c r="P69" s="70">
        <f>Inputs!P185*$I$12</f>
        <v>93.601200000000006</v>
      </c>
      <c r="Q69" s="70">
        <f>Inputs!Q185*$I$12</f>
        <v>97.887299999999996</v>
      </c>
      <c r="R69" s="70">
        <f>Inputs!R185*$I$12</f>
        <v>101.78280000000001</v>
      </c>
      <c r="S69" s="70">
        <f>Inputs!S185*$I$12</f>
        <v>101.62425</v>
      </c>
      <c r="T69" s="70">
        <f>Inputs!T185*$I$12</f>
        <v>102.84960000000001</v>
      </c>
      <c r="U69" s="70">
        <f>Inputs!U185*$I$12</f>
        <v>111.3546</v>
      </c>
      <c r="V69" s="70">
        <f>Inputs!V185*$I$12</f>
        <v>111.3546</v>
      </c>
      <c r="W69" s="70">
        <f>Inputs!W185*$I$12</f>
        <v>111.3546</v>
      </c>
      <c r="X69" s="70">
        <f>Inputs!X185*$I$12</f>
        <v>111.3546</v>
      </c>
      <c r="Y69" s="70">
        <f>Inputs!Y185*$I$12</f>
        <v>111.3546</v>
      </c>
      <c r="Z69" s="70">
        <f>Inputs!Z185*$I$12</f>
        <v>111.3546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90.414450000000002</v>
      </c>
      <c r="P70" s="70">
        <f>Inputs!P186*$I$12</f>
        <v>87.828299999999999</v>
      </c>
      <c r="Q70" s="70">
        <f>Inputs!Q186*$I$12</f>
        <v>93.436350000000004</v>
      </c>
      <c r="R70" s="70">
        <f>Inputs!R186*$I$12</f>
        <v>96.567449999999994</v>
      </c>
      <c r="S70" s="70">
        <f>Inputs!S186*$I$12</f>
        <v>96.058199999999999</v>
      </c>
      <c r="T70" s="70">
        <f>Inputs!T186*$I$12</f>
        <v>96.59790000000001</v>
      </c>
      <c r="U70" s="70">
        <f>Inputs!U186*$I$12</f>
        <v>105.14805000000001</v>
      </c>
      <c r="V70" s="70">
        <f>Inputs!V186*$I$12</f>
        <v>105.14805000000001</v>
      </c>
      <c r="W70" s="70">
        <f>Inputs!W186*$I$12</f>
        <v>105.14805000000001</v>
      </c>
      <c r="X70" s="70">
        <f>Inputs!X186*$I$12</f>
        <v>105.14805000000001</v>
      </c>
      <c r="Y70" s="70">
        <f>Inputs!Y186*$I$12</f>
        <v>105.14805000000001</v>
      </c>
      <c r="Z70" s="70">
        <f>Inputs!Z186*$I$12</f>
        <v>105.14805000000001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92.181915000000004</v>
      </c>
      <c r="P71" s="70">
        <f>Inputs!P187*$I$12</f>
        <v>89.560169999999999</v>
      </c>
      <c r="Q71" s="70">
        <f>Inputs!Q187*$I$12</f>
        <v>94.771635000000003</v>
      </c>
      <c r="R71" s="70">
        <f>Inputs!R187*$I$12</f>
        <v>98.132055000000008</v>
      </c>
      <c r="S71" s="70">
        <f>Inputs!S187*$I$12</f>
        <v>97.728014999999999</v>
      </c>
      <c r="T71" s="70">
        <f>Inputs!T187*$I$12</f>
        <v>98.473410000000001</v>
      </c>
      <c r="U71" s="70">
        <f>Inputs!U187*$I$12</f>
        <v>107.010015</v>
      </c>
      <c r="V71" s="70">
        <f>Inputs!V187*$I$12</f>
        <v>107.010015</v>
      </c>
      <c r="W71" s="70">
        <f>Inputs!W187*$I$12</f>
        <v>107.010015</v>
      </c>
      <c r="X71" s="70">
        <f>Inputs!X187*$I$12</f>
        <v>107.010015</v>
      </c>
      <c r="Y71" s="70">
        <f>Inputs!Y187*$I$12</f>
        <v>107.010015</v>
      </c>
      <c r="Z71" s="70">
        <f>Inputs!Z187*$I$12</f>
        <v>107.010015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141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142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143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15.581915000000009</v>
      </c>
      <c r="P78" s="70">
        <f t="shared" si="5"/>
        <v>12.960170000000005</v>
      </c>
      <c r="Q78" s="70">
        <f t="shared" si="5"/>
        <v>18.171635000000009</v>
      </c>
      <c r="R78" s="70">
        <f t="shared" si="5"/>
        <v>21.532055000000014</v>
      </c>
      <c r="S78" s="70">
        <f t="shared" si="5"/>
        <v>21.128015000000005</v>
      </c>
      <c r="T78" s="70">
        <f t="shared" si="5"/>
        <v>21.873410000000007</v>
      </c>
      <c r="U78" s="70">
        <f t="shared" si="5"/>
        <v>30.410015000000001</v>
      </c>
      <c r="V78" s="70">
        <f t="shared" si="5"/>
        <v>30.410015000000001</v>
      </c>
      <c r="W78" s="70">
        <f t="shared" si="5"/>
        <v>30.410015000000001</v>
      </c>
      <c r="X78" s="70">
        <f t="shared" si="5"/>
        <v>30.410015000000001</v>
      </c>
      <c r="Y78" s="70">
        <f t="shared" si="5"/>
        <v>30.410015000000001</v>
      </c>
      <c r="Z78" s="70">
        <f t="shared" si="5"/>
        <v>30.410015000000001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144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81.081915000000009</v>
      </c>
      <c r="P79" s="70">
        <f t="shared" si="5"/>
        <v>78.460170000000005</v>
      </c>
      <c r="Q79" s="70">
        <f t="shared" si="5"/>
        <v>83.671635000000009</v>
      </c>
      <c r="R79" s="70">
        <f t="shared" si="5"/>
        <v>87.032055000000014</v>
      </c>
      <c r="S79" s="70">
        <f t="shared" si="5"/>
        <v>86.628015000000005</v>
      </c>
      <c r="T79" s="70">
        <f t="shared" si="5"/>
        <v>87.373410000000007</v>
      </c>
      <c r="U79" s="70">
        <f t="shared" si="5"/>
        <v>95.910015000000001</v>
      </c>
      <c r="V79" s="70">
        <f t="shared" si="5"/>
        <v>95.910015000000001</v>
      </c>
      <c r="W79" s="70">
        <f t="shared" si="5"/>
        <v>95.910015000000001</v>
      </c>
      <c r="X79" s="70">
        <f t="shared" si="5"/>
        <v>95.910015000000001</v>
      </c>
      <c r="Y79" s="70">
        <f t="shared" si="5"/>
        <v>95.910015000000001</v>
      </c>
      <c r="Z79" s="70">
        <f t="shared" si="5"/>
        <v>95.910015000000001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145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81.081915000000009</v>
      </c>
      <c r="P80" s="70">
        <f t="shared" si="5"/>
        <v>78.460170000000005</v>
      </c>
      <c r="Q80" s="70">
        <f t="shared" si="5"/>
        <v>83.671635000000009</v>
      </c>
      <c r="R80" s="70">
        <f t="shared" si="5"/>
        <v>87.032055000000014</v>
      </c>
      <c r="S80" s="70">
        <f t="shared" si="5"/>
        <v>86.628015000000005</v>
      </c>
      <c r="T80" s="70">
        <f t="shared" si="5"/>
        <v>87.373410000000007</v>
      </c>
      <c r="U80" s="70">
        <f t="shared" si="5"/>
        <v>95.910015000000001</v>
      </c>
      <c r="V80" s="70">
        <f t="shared" si="5"/>
        <v>95.910015000000001</v>
      </c>
      <c r="W80" s="70">
        <f t="shared" si="5"/>
        <v>95.910015000000001</v>
      </c>
      <c r="X80" s="70">
        <f t="shared" si="5"/>
        <v>95.910015000000001</v>
      </c>
      <c r="Y80" s="70">
        <f t="shared" si="5"/>
        <v>95.910015000000001</v>
      </c>
      <c r="Z80" s="70">
        <f t="shared" si="5"/>
        <v>95.910015000000001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164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165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166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167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165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4</v>
      </c>
      <c r="V91" s="70">
        <f>ROUNDUP(ROUNDUP(V78/Inputs!$J$114,0)/(Inputs!$J$118*Inputs!$J$115*Inputs!$J$114),0)+1</f>
        <v>4</v>
      </c>
      <c r="W91" s="70">
        <f>ROUNDUP(ROUNDUP(W78/Inputs!$J$114,0)/(Inputs!$J$118*Inputs!$J$115*Inputs!$J$114),0)+1</f>
        <v>4</v>
      </c>
      <c r="X91" s="70">
        <f>ROUNDUP(ROUNDUP(X78/Inputs!$J$114,0)/(Inputs!$J$118*Inputs!$J$115*Inputs!$J$114),0)+1</f>
        <v>4</v>
      </c>
      <c r="Y91" s="70">
        <f>ROUNDUP(ROUNDUP(Y78/Inputs!$J$114,0)/(Inputs!$J$118*Inputs!$J$115*Inputs!$J$114),0)+1</f>
        <v>4</v>
      </c>
      <c r="Z91" s="70">
        <f>ROUNDUP(ROUNDUP(Z78/Inputs!$J$114,0)/(Inputs!$J$118*Inputs!$J$115*Inputs!$J$114),0)+1</f>
        <v>4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1</v>
      </c>
      <c r="V92" s="70">
        <f t="shared" si="11"/>
        <v>1</v>
      </c>
      <c r="W92" s="70">
        <f t="shared" si="11"/>
        <v>1</v>
      </c>
      <c r="X92" s="70">
        <f t="shared" si="11"/>
        <v>1</v>
      </c>
      <c r="Y92" s="70">
        <f t="shared" si="11"/>
        <v>1</v>
      </c>
      <c r="Z92" s="70">
        <f t="shared" si="11"/>
        <v>1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3</v>
      </c>
      <c r="V93" s="93">
        <f t="shared" si="12"/>
        <v>3</v>
      </c>
      <c r="W93" s="93">
        <f t="shared" si="12"/>
        <v>3</v>
      </c>
      <c r="X93" s="93">
        <f t="shared" si="12"/>
        <v>3</v>
      </c>
      <c r="Y93" s="93">
        <f t="shared" si="12"/>
        <v>3</v>
      </c>
      <c r="Z93" s="93">
        <f t="shared" si="12"/>
        <v>3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8</v>
      </c>
      <c r="P94" s="70">
        <f>ROUNDUP(ROUNDUP(P79/Inputs!$J$114,0)/(Inputs!$J$118*Inputs!$J$115*Inputs!$J$114),0)+1</f>
        <v>8</v>
      </c>
      <c r="Q94" s="70">
        <f>ROUNDUP(ROUNDUP(Q79/Inputs!$J$114,0)/(Inputs!$J$118*Inputs!$J$115*Inputs!$J$114),0)+1</f>
        <v>8</v>
      </c>
      <c r="R94" s="70">
        <f>ROUNDUP(ROUNDUP(R79/Inputs!$J$114,0)/(Inputs!$J$118*Inputs!$J$115*Inputs!$J$114),0)+1</f>
        <v>9</v>
      </c>
      <c r="S94" s="70">
        <f>ROUNDUP(ROUNDUP(S79/Inputs!$J$114,0)/(Inputs!$J$118*Inputs!$J$115*Inputs!$J$114),0)+1</f>
        <v>9</v>
      </c>
      <c r="T94" s="70">
        <f>ROUNDUP(ROUNDUP(T79/Inputs!$J$114,0)/(Inputs!$J$118*Inputs!$J$115*Inputs!$J$114),0)+1</f>
        <v>9</v>
      </c>
      <c r="U94" s="70">
        <f>ROUNDUP(ROUNDUP(U79/Inputs!$J$114,0)/(Inputs!$J$118*Inputs!$J$115*Inputs!$J$114),0)+1</f>
        <v>9</v>
      </c>
      <c r="V94" s="70">
        <f>ROUNDUP(ROUNDUP(V79/Inputs!$J$114,0)/(Inputs!$J$118*Inputs!$J$115*Inputs!$J$114),0)+1</f>
        <v>9</v>
      </c>
      <c r="W94" s="70">
        <f>ROUNDUP(ROUNDUP(W79/Inputs!$J$114,0)/(Inputs!$J$118*Inputs!$J$115*Inputs!$J$114),0)+1</f>
        <v>9</v>
      </c>
      <c r="X94" s="70">
        <f>ROUNDUP(ROUNDUP(X79/Inputs!$J$114,0)/(Inputs!$J$118*Inputs!$J$115*Inputs!$J$114),0)+1</f>
        <v>9</v>
      </c>
      <c r="Y94" s="70">
        <f>ROUNDUP(ROUNDUP(Y79/Inputs!$J$114,0)/(Inputs!$J$118*Inputs!$J$115*Inputs!$J$114),0)+1</f>
        <v>9</v>
      </c>
      <c r="Z94" s="70">
        <f>ROUNDUP(ROUNDUP(Z79/Inputs!$J$114,0)/(Inputs!$J$118*Inputs!$J$115*Inputs!$J$114),0)+1</f>
        <v>9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3</v>
      </c>
      <c r="P95" s="70">
        <f t="shared" ref="P95:Z95" si="13">MAX(0,((P94-1)-1)/2)</f>
        <v>3</v>
      </c>
      <c r="Q95" s="70">
        <f t="shared" si="13"/>
        <v>3</v>
      </c>
      <c r="R95" s="70">
        <f t="shared" si="13"/>
        <v>3.5</v>
      </c>
      <c r="S95" s="70">
        <f t="shared" si="13"/>
        <v>3.5</v>
      </c>
      <c r="T95" s="70">
        <f t="shared" si="13"/>
        <v>3.5</v>
      </c>
      <c r="U95" s="70">
        <f t="shared" si="13"/>
        <v>3.5</v>
      </c>
      <c r="V95" s="70">
        <f t="shared" si="13"/>
        <v>3.5</v>
      </c>
      <c r="W95" s="70">
        <f t="shared" si="13"/>
        <v>3.5</v>
      </c>
      <c r="X95" s="70">
        <f t="shared" si="13"/>
        <v>3.5</v>
      </c>
      <c r="Y95" s="70">
        <f t="shared" si="13"/>
        <v>3.5</v>
      </c>
      <c r="Z95" s="70">
        <f t="shared" si="13"/>
        <v>3.5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5</v>
      </c>
      <c r="P96" s="93">
        <f t="shared" ref="P96:Z96" si="14">IFERROR((P94-P95)/P94,0)*MAX(0,P94)</f>
        <v>5</v>
      </c>
      <c r="Q96" s="93">
        <f t="shared" si="14"/>
        <v>5</v>
      </c>
      <c r="R96" s="93">
        <f t="shared" si="14"/>
        <v>5.5</v>
      </c>
      <c r="S96" s="93">
        <f t="shared" si="14"/>
        <v>5.5</v>
      </c>
      <c r="T96" s="93">
        <f t="shared" si="14"/>
        <v>5.5</v>
      </c>
      <c r="U96" s="93">
        <f t="shared" si="14"/>
        <v>5.5</v>
      </c>
      <c r="V96" s="93">
        <f t="shared" si="14"/>
        <v>5.5</v>
      </c>
      <c r="W96" s="93">
        <f t="shared" si="14"/>
        <v>5.5</v>
      </c>
      <c r="X96" s="93">
        <f t="shared" si="14"/>
        <v>5.5</v>
      </c>
      <c r="Y96" s="93">
        <f t="shared" si="14"/>
        <v>5.5</v>
      </c>
      <c r="Z96" s="93">
        <f t="shared" si="14"/>
        <v>5.5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8</v>
      </c>
      <c r="P97" s="70">
        <f>ROUNDUP(ROUNDUP(P80/Inputs!$J$114,0)/(Inputs!$J$118*Inputs!$J$115*Inputs!$J$114),0)+1</f>
        <v>8</v>
      </c>
      <c r="Q97" s="70">
        <f>ROUNDUP(ROUNDUP(Q80/Inputs!$J$114,0)/(Inputs!$J$118*Inputs!$J$115*Inputs!$J$114),0)+1</f>
        <v>8</v>
      </c>
      <c r="R97" s="70">
        <f>ROUNDUP(ROUNDUP(R80/Inputs!$J$114,0)/(Inputs!$J$118*Inputs!$J$115*Inputs!$J$114),0)+1</f>
        <v>9</v>
      </c>
      <c r="S97" s="70">
        <f>ROUNDUP(ROUNDUP(S80/Inputs!$J$114,0)/(Inputs!$J$118*Inputs!$J$115*Inputs!$J$114),0)+1</f>
        <v>9</v>
      </c>
      <c r="T97" s="70">
        <f>ROUNDUP(ROUNDUP(T80/Inputs!$J$114,0)/(Inputs!$J$118*Inputs!$J$115*Inputs!$J$114),0)+1</f>
        <v>9</v>
      </c>
      <c r="U97" s="70">
        <f>ROUNDUP(ROUNDUP(U80/Inputs!$J$114,0)/(Inputs!$J$118*Inputs!$J$115*Inputs!$J$114),0)+1</f>
        <v>9</v>
      </c>
      <c r="V97" s="70">
        <f>ROUNDUP(ROUNDUP(V80/Inputs!$J$114,0)/(Inputs!$J$118*Inputs!$J$115*Inputs!$J$114),0)+1</f>
        <v>9</v>
      </c>
      <c r="W97" s="70">
        <f>ROUNDUP(ROUNDUP(W80/Inputs!$J$114,0)/(Inputs!$J$118*Inputs!$J$115*Inputs!$J$114),0)+1</f>
        <v>9</v>
      </c>
      <c r="X97" s="70">
        <f>ROUNDUP(ROUNDUP(X80/Inputs!$J$114,0)/(Inputs!$J$118*Inputs!$J$115*Inputs!$J$114),0)+1</f>
        <v>9</v>
      </c>
      <c r="Y97" s="70">
        <f>ROUNDUP(ROUNDUP(Y80/Inputs!$J$114,0)/(Inputs!$J$118*Inputs!$J$115*Inputs!$J$114),0)+1</f>
        <v>9</v>
      </c>
      <c r="Z97" s="70">
        <f>ROUNDUP(ROUNDUP(Z80/Inputs!$J$114,0)/(Inputs!$J$118*Inputs!$J$115*Inputs!$J$114),0)+1</f>
        <v>9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3</v>
      </c>
      <c r="P98" s="70">
        <f t="shared" ref="P98:Z98" si="15">MAX(0,((P97-1)-1)/2)</f>
        <v>3</v>
      </c>
      <c r="Q98" s="70">
        <f t="shared" si="15"/>
        <v>3</v>
      </c>
      <c r="R98" s="70">
        <f t="shared" si="15"/>
        <v>3.5</v>
      </c>
      <c r="S98" s="70">
        <f t="shared" si="15"/>
        <v>3.5</v>
      </c>
      <c r="T98" s="70">
        <f t="shared" si="15"/>
        <v>3.5</v>
      </c>
      <c r="U98" s="70">
        <f t="shared" si="15"/>
        <v>3.5</v>
      </c>
      <c r="V98" s="70">
        <f t="shared" si="15"/>
        <v>3.5</v>
      </c>
      <c r="W98" s="70">
        <f t="shared" si="15"/>
        <v>3.5</v>
      </c>
      <c r="X98" s="70">
        <f t="shared" si="15"/>
        <v>3.5</v>
      </c>
      <c r="Y98" s="70">
        <f t="shared" si="15"/>
        <v>3.5</v>
      </c>
      <c r="Z98" s="70">
        <f t="shared" si="15"/>
        <v>3.5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5</v>
      </c>
      <c r="P99" s="93">
        <f t="shared" ref="P99:Z99" si="16">IFERROR((P97-P98)/P97,0)*MAX(0,P97)</f>
        <v>5</v>
      </c>
      <c r="Q99" s="93">
        <f t="shared" si="16"/>
        <v>5</v>
      </c>
      <c r="R99" s="93">
        <f t="shared" si="16"/>
        <v>5.5</v>
      </c>
      <c r="S99" s="93">
        <f t="shared" si="16"/>
        <v>5.5</v>
      </c>
      <c r="T99" s="93">
        <f t="shared" si="16"/>
        <v>5.5</v>
      </c>
      <c r="U99" s="93">
        <f t="shared" si="16"/>
        <v>5.5</v>
      </c>
      <c r="V99" s="93">
        <f t="shared" si="16"/>
        <v>5.5</v>
      </c>
      <c r="W99" s="93">
        <f t="shared" si="16"/>
        <v>5.5</v>
      </c>
      <c r="X99" s="93">
        <f t="shared" si="16"/>
        <v>5.5</v>
      </c>
      <c r="Y99" s="93">
        <f t="shared" si="16"/>
        <v>5.5</v>
      </c>
      <c r="Z99" s="93">
        <f t="shared" si="16"/>
        <v>5.5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168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1019024.3001477928</v>
      </c>
      <c r="P103" s="138">
        <f>IF(Inputs!$J$126&gt;0,P71*Inputs!$M$81/Inputs!$M$80*Inputs!$M$75*Inputs!$J$126,P77*Inputs!$M$75*P90*Inputs!$J$123)*$I$13</f>
        <v>990042.23936297442</v>
      </c>
      <c r="Q103" s="138">
        <f>IF(Inputs!$J$126&gt;0,Q71*Inputs!$M$81/Inputs!$M$80*Inputs!$M$75*Inputs!$J$126,Q77*Inputs!$M$75*Q90*Inputs!$J$123)*$I$13</f>
        <v>1047652.3408060798</v>
      </c>
      <c r="R103" s="138">
        <f>IF(Inputs!$J$126&gt;0,R71*Inputs!$M$81/Inputs!$M$80*Inputs!$M$75*Inputs!$J$126,R77*Inputs!$M$75*R90*Inputs!$J$123)*$I$13</f>
        <v>1084800.0789356537</v>
      </c>
      <c r="S103" s="138">
        <f>IF(Inputs!$J$126&gt;0,S71*Inputs!$M$81/Inputs!$M$80*Inputs!$M$75*Inputs!$J$126,S77*Inputs!$M$75*S90*Inputs!$J$123)*$I$13</f>
        <v>1080333.6217327227</v>
      </c>
      <c r="T103" s="138">
        <f>IF(Inputs!$J$126&gt;0,T71*Inputs!$M$81/Inputs!$M$80*Inputs!$M$75*Inputs!$J$126,T77*Inputs!$M$75*T90*Inputs!$J$123)*$I$13</f>
        <v>1088573.5852679636</v>
      </c>
      <c r="U103" s="138">
        <f>IF(Inputs!$J$126&gt;0,U71*Inputs!$M$81/Inputs!$M$80*Inputs!$M$75*Inputs!$J$126,U77*Inputs!$M$75*U90*Inputs!$J$123)*$I$13</f>
        <v>1182941.4223405947</v>
      </c>
      <c r="V103" s="138">
        <f>IF(Inputs!$J$126&gt;0,V71*Inputs!$M$81/Inputs!$M$80*Inputs!$M$75*Inputs!$J$126,V77*Inputs!$M$75*V90*Inputs!$J$123)*$I$13</f>
        <v>1182941.4223405947</v>
      </c>
      <c r="W103" s="138">
        <f>IF(Inputs!$J$126&gt;0,W71*Inputs!$M$81/Inputs!$M$80*Inputs!$M$75*Inputs!$J$126,W77*Inputs!$M$75*W90*Inputs!$J$123)*$I$13</f>
        <v>1182941.4223405947</v>
      </c>
      <c r="X103" s="138">
        <f>IF(Inputs!$J$126&gt;0,X71*Inputs!$M$81/Inputs!$M$80*Inputs!$M$75*Inputs!$J$126,X77*Inputs!$M$75*X90*Inputs!$J$123)*$I$13</f>
        <v>1182941.4223405947</v>
      </c>
      <c r="Y103" s="138">
        <f>IF(Inputs!$J$126&gt;0,Y71*Inputs!$M$81/Inputs!$M$80*Inputs!$M$75*Inputs!$J$126,Y77*Inputs!$M$75*Y90*Inputs!$J$123)*$I$13</f>
        <v>1182941.4223405947</v>
      </c>
      <c r="Z103" s="138">
        <f>IF(Inputs!$J$126&gt;0,Z71*Inputs!$M$81/Inputs!$M$80*Inputs!$M$75*Inputs!$J$126,Z77*Inputs!$M$75*Z90*Inputs!$J$123)*$I$13</f>
        <v>1182941.4223405947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20670019.746720262</v>
      </c>
      <c r="P105" s="70">
        <f>P78*Inputs!$M$75*IF(Inputs!$M$126&gt;0,Inputs!$M$126,P93*Inputs!$J$123)*$I$13</f>
        <v>17192172.452542033</v>
      </c>
      <c r="Q105" s="70">
        <f>Q78*Inputs!$M$75*IF(Inputs!$M$126&gt;0,Inputs!$M$126,Q93*Inputs!$J$123)*$I$13</f>
        <v>24105384.625714682</v>
      </c>
      <c r="R105" s="70">
        <f>R78*Inputs!$M$75*IF(Inputs!$M$126&gt;0,Inputs!$M$126,R93*Inputs!$J$123)*$I$13</f>
        <v>28563113.201263562</v>
      </c>
      <c r="S105" s="70">
        <f>S78*Inputs!$M$75*IF(Inputs!$M$126&gt;0,Inputs!$M$126,S93*Inputs!$J$123)*$I$13</f>
        <v>28027138.336911842</v>
      </c>
      <c r="T105" s="70">
        <f>T78*Inputs!$M$75*IF(Inputs!$M$126&gt;0,Inputs!$M$126,T93*Inputs!$J$123)*$I$13</f>
        <v>29015933.961140741</v>
      </c>
      <c r="U105" s="70">
        <f>U78*Inputs!$M$75*IF(Inputs!$M$126&gt;0,Inputs!$M$126,U93*Inputs!$J$123)*$I$13</f>
        <v>48408089.291827783</v>
      </c>
      <c r="V105" s="70">
        <f>V78*Inputs!$M$75*IF(Inputs!$M$126&gt;0,Inputs!$M$126,V93*Inputs!$J$123)*$I$13</f>
        <v>48408089.291827783</v>
      </c>
      <c r="W105" s="70">
        <f>W78*Inputs!$M$75*IF(Inputs!$M$126&gt;0,Inputs!$M$126,W93*Inputs!$J$123)*$I$13</f>
        <v>48408089.291827783</v>
      </c>
      <c r="X105" s="70">
        <f>X78*Inputs!$M$75*IF(Inputs!$M$126&gt;0,Inputs!$M$126,X93*Inputs!$J$123)*$I$13</f>
        <v>48408089.291827783</v>
      </c>
      <c r="Y105" s="70">
        <f>Y78*Inputs!$M$75*IF(Inputs!$M$126&gt;0,Inputs!$M$126,Y93*Inputs!$J$123)*$I$13</f>
        <v>48408089.291827783</v>
      </c>
      <c r="Z105" s="70">
        <f>Z78*Inputs!$M$75*IF(Inputs!$M$126&gt;0,Inputs!$M$126,Z93*Inputs!$J$123)*$I$13</f>
        <v>48408089.291827783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215116663.66449732</v>
      </c>
      <c r="P106" s="70">
        <f>P79*Inputs!$M$75*IF(Inputs!$M$126&gt;0,Inputs!$M$126,P96*Inputs!$J$123)*$I$13</f>
        <v>208160969.07614085</v>
      </c>
      <c r="Q106" s="70">
        <f>Q79*Inputs!$M$75*IF(Inputs!$M$126&gt;0,Inputs!$M$126,Q96*Inputs!$J$123)*$I$13</f>
        <v>221987393.42248619</v>
      </c>
      <c r="R106" s="70">
        <f>R79*Inputs!$M$75*IF(Inputs!$M$126&gt;0,Inputs!$M$126,R96*Inputs!$J$123)*$I$13</f>
        <v>253993135.63094234</v>
      </c>
      <c r="S106" s="70">
        <f>S79*Inputs!$M$75*IF(Inputs!$M$126&gt;0,Inputs!$M$126,S96*Inputs!$J$123)*$I$13</f>
        <v>252813990.92936856</v>
      </c>
      <c r="T106" s="70">
        <f>T79*Inputs!$M$75*IF(Inputs!$M$126&gt;0,Inputs!$M$126,T96*Inputs!$J$123)*$I$13</f>
        <v>254989341.30267212</v>
      </c>
      <c r="U106" s="70">
        <f>U79*Inputs!$M$75*IF(Inputs!$M$126&gt;0,Inputs!$M$126,U96*Inputs!$J$123)*$I$13</f>
        <v>279902450.28984672</v>
      </c>
      <c r="V106" s="70">
        <f>V79*Inputs!$M$75*IF(Inputs!$M$126&gt;0,Inputs!$M$126,V96*Inputs!$J$123)*$I$13</f>
        <v>279902450.28984672</v>
      </c>
      <c r="W106" s="70">
        <f>W79*Inputs!$M$75*IF(Inputs!$M$126&gt;0,Inputs!$M$126,W96*Inputs!$J$123)*$I$13</f>
        <v>279902450.28984672</v>
      </c>
      <c r="X106" s="70">
        <f>X79*Inputs!$M$75*IF(Inputs!$M$126&gt;0,Inputs!$M$126,X96*Inputs!$J$123)*$I$13</f>
        <v>279902450.28984672</v>
      </c>
      <c r="Y106" s="70">
        <f>Y79*Inputs!$M$75*IF(Inputs!$M$126&gt;0,Inputs!$M$126,Y96*Inputs!$J$123)*$I$13</f>
        <v>279902450.28984672</v>
      </c>
      <c r="Z106" s="70">
        <f>Z79*Inputs!$M$75*IF(Inputs!$M$126&gt;0,Inputs!$M$126,Z96*Inputs!$J$123)*$I$13</f>
        <v>279902450.28984672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215116663.66449732</v>
      </c>
      <c r="P107" s="70">
        <f>P80*Inputs!$M$75*IF(Inputs!$M$126&gt;0,Inputs!$M$126,P99*Inputs!$J$123)*$I$13</f>
        <v>208160969.07614085</v>
      </c>
      <c r="Q107" s="70">
        <f>Q80*Inputs!$M$75*IF(Inputs!$M$126&gt;0,Inputs!$M$126,Q99*Inputs!$J$123)*$I$13</f>
        <v>221987393.42248619</v>
      </c>
      <c r="R107" s="70">
        <f>R80*Inputs!$M$75*IF(Inputs!$M$126&gt;0,Inputs!$M$126,R99*Inputs!$J$123)*$I$13</f>
        <v>253993135.63094234</v>
      </c>
      <c r="S107" s="70">
        <f>S80*Inputs!$M$75*IF(Inputs!$M$126&gt;0,Inputs!$M$126,S99*Inputs!$J$123)*$I$13</f>
        <v>252813990.92936856</v>
      </c>
      <c r="T107" s="70">
        <f>T80*Inputs!$M$75*IF(Inputs!$M$126&gt;0,Inputs!$M$126,T99*Inputs!$J$123)*$I$13</f>
        <v>254989341.30267212</v>
      </c>
      <c r="U107" s="70">
        <f>U80*Inputs!$M$75*IF(Inputs!$M$126&gt;0,Inputs!$M$126,U99*Inputs!$J$123)*$I$13</f>
        <v>279902450.28984672</v>
      </c>
      <c r="V107" s="70">
        <f>V80*Inputs!$M$75*IF(Inputs!$M$126&gt;0,Inputs!$M$126,V99*Inputs!$J$123)*$I$13</f>
        <v>279902450.28984672</v>
      </c>
      <c r="W107" s="70">
        <f>W80*Inputs!$M$75*IF(Inputs!$M$126&gt;0,Inputs!$M$126,W99*Inputs!$J$123)*$I$13</f>
        <v>279902450.28984672</v>
      </c>
      <c r="X107" s="70">
        <f>X80*Inputs!$M$75*IF(Inputs!$M$126&gt;0,Inputs!$M$126,X99*Inputs!$J$123)*$I$13</f>
        <v>279902450.28984672</v>
      </c>
      <c r="Y107" s="70">
        <f>Y80*Inputs!$M$75*IF(Inputs!$M$126&gt;0,Inputs!$M$126,Y99*Inputs!$J$123)*$I$13</f>
        <v>279902450.28984672</v>
      </c>
      <c r="Z107" s="70">
        <f>Z80*Inputs!$M$75*IF(Inputs!$M$126&gt;0,Inputs!$M$126,Z99*Inputs!$J$123)*$I$13</f>
        <v>279902450.28984672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169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170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0.11170189757055826</v>
      </c>
      <c r="P114" s="56">
        <f>Inputs!P64*$I$9</f>
        <v>0.11943768289367082</v>
      </c>
      <c r="Q114" s="56">
        <f>Inputs!Q64*$I$9</f>
        <v>0.12869118907670102</v>
      </c>
      <c r="R114" s="56">
        <f>Inputs!R64*$I$9</f>
        <v>0.13886410429634885</v>
      </c>
      <c r="S114" s="56">
        <f>Inputs!S64*$I$9</f>
        <v>0.15048983737611707</v>
      </c>
      <c r="T114" s="56">
        <f>Inputs!T64*$I$9</f>
        <v>0.16355550735274432</v>
      </c>
      <c r="U114" s="56">
        <f>Inputs!U64*$I$9</f>
        <v>0.17785535962499321</v>
      </c>
      <c r="V114" s="56">
        <f>Inputs!V64*$I$9</f>
        <v>0.19351070735354697</v>
      </c>
      <c r="W114" s="56">
        <f>Inputs!W64*$I$9</f>
        <v>0.21065507700722988</v>
      </c>
      <c r="X114" s="56">
        <f>Inputs!X64*$I$9</f>
        <v>0.2294354566523083</v>
      </c>
      <c r="Y114" s="56">
        <f>Inputs!Y64*$I$9</f>
        <v>0.2500136730833214</v>
      </c>
      <c r="Z114" s="56">
        <f>Inputs!Z64*$I$9</f>
        <v>0.27243756322867824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1.2411321952284253E-2</v>
      </c>
      <c r="P115" s="56">
        <f>Inputs!P65*$I$9</f>
        <v>1.3270853654852312E-2</v>
      </c>
      <c r="Q115" s="56">
        <f>Inputs!Q65*$I$9</f>
        <v>1.4299021008522339E-2</v>
      </c>
      <c r="R115" s="56">
        <f>Inputs!R65*$I$9</f>
        <v>1.5429344921816543E-2</v>
      </c>
      <c r="S115" s="56">
        <f>Inputs!S65*$I$9</f>
        <v>1.6721093041790789E-2</v>
      </c>
      <c r="T115" s="56">
        <f>Inputs!T65*$I$9</f>
        <v>1.8172834150304924E-2</v>
      </c>
      <c r="U115" s="56">
        <f>Inputs!U65*$I$9</f>
        <v>1.9761706624999247E-2</v>
      </c>
      <c r="V115" s="56">
        <f>Inputs!V65*$I$9</f>
        <v>2.1501189705949667E-2</v>
      </c>
      <c r="W115" s="56">
        <f>Inputs!W65*$I$9</f>
        <v>2.3406119667469992E-2</v>
      </c>
      <c r="X115" s="56">
        <f>Inputs!X65*$I$9</f>
        <v>2.5492828516923149E-2</v>
      </c>
      <c r="Y115" s="56">
        <f>Inputs!Y65*$I$9</f>
        <v>2.7779297009257936E-2</v>
      </c>
      <c r="Z115" s="56">
        <f>Inputs!Z65*$I$9</f>
        <v>3.0270840358742026E-2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171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113826.94799701856</v>
      </c>
      <c r="P119" s="70">
        <f t="shared" ref="P119:Z119" si="17">P103*P114*$T$37</f>
        <v>118248.35103637468</v>
      </c>
      <c r="Q119" s="70">
        <f t="shared" si="17"/>
        <v>134823.62547732363</v>
      </c>
      <c r="R119" s="70">
        <f t="shared" si="17"/>
        <v>150639.79130200809</v>
      </c>
      <c r="S119" s="70">
        <f t="shared" si="17"/>
        <v>162579.23104650903</v>
      </c>
      <c r="T119" s="70">
        <f t="shared" si="17"/>
        <v>178042.20502929768</v>
      </c>
      <c r="U119" s="70">
        <f t="shared" si="17"/>
        <v>210392.47208568745</v>
      </c>
      <c r="V119" s="70">
        <f t="shared" si="17"/>
        <v>228911.83139493942</v>
      </c>
      <c r="W119" s="70">
        <f t="shared" si="17"/>
        <v>249192.61641820002</v>
      </c>
      <c r="X119" s="70">
        <f t="shared" si="17"/>
        <v>271408.70542764541</v>
      </c>
      <c r="Y119" s="70">
        <f t="shared" si="17"/>
        <v>295751.53004178067</v>
      </c>
      <c r="Z119" s="70">
        <f t="shared" si="17"/>
        <v>322277.67854473833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O105*O115*$T$27+IF(Inputs!$K$126=0,O103*O115*$T$27,0)</f>
        <v>269189.70850295358</v>
      </c>
      <c r="P120" s="138">
        <f>P105*P115*$T$27+IF(Inputs!$K$126=0,P103*P115*$T$27,0)</f>
        <v>241293.51029737698</v>
      </c>
      <c r="Q120" s="138">
        <f>Q105*Q115*$T$27+IF(Inputs!$K$126=0,Q103*Q115*$T$27,0)</f>
        <v>359663.80401241936</v>
      </c>
      <c r="R120" s="138">
        <f>R105*R115*$T$27+IF(Inputs!$K$126=0,R103*R115*$T$27,0)</f>
        <v>457447.880212299</v>
      </c>
      <c r="S120" s="138">
        <f>S105*S115*$T$27+IF(Inputs!$K$126=0,S103*S115*$T$27,0)</f>
        <v>486708.74683181214</v>
      </c>
      <c r="T120" s="138">
        <f>T105*T115*$T$27+IF(Inputs!$K$126=0,T103*T115*$T$27,0)</f>
        <v>547084.22281748848</v>
      </c>
      <c r="U120" s="138">
        <f>U105*U115*$T$27+IF(Inputs!$K$126=0,U103*U115*$T$27,0)</f>
        <v>980003.40020472242</v>
      </c>
      <c r="V120" s="138">
        <f>V105*V115*$T$27+IF(Inputs!$K$126=0,V103*V115*$T$27,0)</f>
        <v>1066266.1590989109</v>
      </c>
      <c r="W120" s="138">
        <f>W105*W115*$T$27+IF(Inputs!$K$126=0,W103*W115*$T$27,0)</f>
        <v>1160733.5993290048</v>
      </c>
      <c r="X120" s="138">
        <f>X105*X115*$T$27+IF(Inputs!$K$126=0,X103*X115*$T$27,0)</f>
        <v>1264215.6419737635</v>
      </c>
      <c r="Y120" s="138">
        <f>Y105*Y115*$T$27+IF(Inputs!$K$126=0,Y103*Y115*$T$27,0)</f>
        <v>1377603.971204116</v>
      </c>
      <c r="Z120" s="138">
        <f>Z105*Z115*$T$27+IF(Inputs!$K$126=0,Z103*Z115*$T$27,0)</f>
        <v>1501162.1739740635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0">P107*P116*$T$17</f>
        <v>0</v>
      </c>
      <c r="Q121" s="70">
        <f t="shared" si="20"/>
        <v>0</v>
      </c>
      <c r="R121" s="70">
        <f t="shared" si="20"/>
        <v>0</v>
      </c>
      <c r="S121" s="70">
        <f t="shared" si="20"/>
        <v>0</v>
      </c>
      <c r="T121" s="70">
        <f t="shared" si="20"/>
        <v>0</v>
      </c>
      <c r="U121" s="70">
        <f t="shared" si="20"/>
        <v>0</v>
      </c>
      <c r="V121" s="70">
        <f t="shared" si="20"/>
        <v>0</v>
      </c>
      <c r="W121" s="70">
        <f t="shared" si="20"/>
        <v>0</v>
      </c>
      <c r="X121" s="70">
        <f t="shared" si="20"/>
        <v>0</v>
      </c>
      <c r="Y121" s="70">
        <f t="shared" si="20"/>
        <v>0</v>
      </c>
      <c r="Z121" s="70">
        <f t="shared" si="20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189</v>
      </c>
      <c r="E122" s="51"/>
      <c r="F122" s="51"/>
      <c r="G122" s="51"/>
      <c r="H122" s="51"/>
      <c r="I122" s="51"/>
      <c r="J122" s="139" t="str">
        <f>J119</f>
        <v>Significant</v>
      </c>
      <c r="K122" s="51"/>
      <c r="L122" s="51"/>
      <c r="M122" s="51"/>
      <c r="N122" s="51"/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0</v>
      </c>
      <c r="Z122" s="117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172</v>
      </c>
      <c r="E124" s="51"/>
      <c r="F124" s="51"/>
      <c r="G124" s="51"/>
      <c r="H124" s="51"/>
      <c r="I124" s="51"/>
      <c r="J124" s="139" t="str">
        <f>J119</f>
        <v>Significant</v>
      </c>
      <c r="K124" s="51"/>
      <c r="L124" s="51"/>
      <c r="M124" s="51"/>
      <c r="N124" s="51"/>
      <c r="O124" s="88">
        <f t="shared" ref="O124:Z124" si="21">SUMIF($J$49:$J$51,$J124,$V$49:$V$51)*O114</f>
        <v>782911.80188408808</v>
      </c>
      <c r="P124" s="88">
        <f t="shared" si="21"/>
        <v>837131.45041316422</v>
      </c>
      <c r="Q124" s="88">
        <f t="shared" si="21"/>
        <v>901988.71208076936</v>
      </c>
      <c r="R124" s="88">
        <f t="shared" si="21"/>
        <v>973290.05573070736</v>
      </c>
      <c r="S124" s="88">
        <f t="shared" si="21"/>
        <v>1054774.111343598</v>
      </c>
      <c r="T124" s="88">
        <f t="shared" si="21"/>
        <v>1146350.5970318792</v>
      </c>
      <c r="U124" s="88">
        <f t="shared" si="21"/>
        <v>1246577.3913177222</v>
      </c>
      <c r="V124" s="88">
        <f t="shared" si="21"/>
        <v>1356304.7707612256</v>
      </c>
      <c r="W124" s="88">
        <f t="shared" si="21"/>
        <v>1476468.6142559452</v>
      </c>
      <c r="X124" s="88">
        <f t="shared" si="21"/>
        <v>1608099.1522126344</v>
      </c>
      <c r="Y124" s="88">
        <f t="shared" si="21"/>
        <v>1752330.6187854246</v>
      </c>
      <c r="Z124" s="88">
        <f t="shared" si="21"/>
        <v>1909498.3000941749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173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467130.1930944277</v>
      </c>
      <c r="P125" s="70">
        <f t="shared" si="22"/>
        <v>499480.75266697211</v>
      </c>
      <c r="Q125" s="70">
        <f t="shared" si="22"/>
        <v>538178.32382818684</v>
      </c>
      <c r="R125" s="70">
        <f t="shared" si="22"/>
        <v>580720.80479083664</v>
      </c>
      <c r="S125" s="70">
        <f t="shared" si="22"/>
        <v>629338.87714709179</v>
      </c>
      <c r="T125" s="70">
        <f t="shared" si="22"/>
        <v>683978.67353223963</v>
      </c>
      <c r="U125" s="70">
        <f t="shared" si="22"/>
        <v>743779.74136045587</v>
      </c>
      <c r="V125" s="70">
        <f t="shared" si="22"/>
        <v>809249.40451259981</v>
      </c>
      <c r="W125" s="70">
        <f t="shared" si="22"/>
        <v>880946.06214322208</v>
      </c>
      <c r="X125" s="70">
        <f t="shared" si="22"/>
        <v>959484.40894660214</v>
      </c>
      <c r="Y125" s="70">
        <f t="shared" si="22"/>
        <v>1045541.1942298248</v>
      </c>
      <c r="Z125" s="70">
        <f t="shared" si="22"/>
        <v>1139316.4689686638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174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175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65428.685309734516</v>
      </c>
      <c r="P127" s="70">
        <f>Inputs!$J$27*$I$11</f>
        <v>65428.685309734516</v>
      </c>
      <c r="Q127" s="70">
        <f>Inputs!$J$27*$I$11</f>
        <v>65428.685309734516</v>
      </c>
      <c r="R127" s="70">
        <f>Inputs!$J$27*$I$11</f>
        <v>65428.685309734516</v>
      </c>
      <c r="S127" s="70">
        <f>Inputs!$J$27*$I$11</f>
        <v>65428.685309734516</v>
      </c>
      <c r="T127" s="70">
        <f>Inputs!$J$27*$I$11</f>
        <v>65428.685309734516</v>
      </c>
      <c r="U127" s="70">
        <f>Inputs!$J$27*$I$11</f>
        <v>65428.685309734516</v>
      </c>
      <c r="V127" s="70">
        <f>Inputs!$J$27*$I$11</f>
        <v>65428.685309734516</v>
      </c>
      <c r="W127" s="70">
        <f>Inputs!$J$27*$I$11</f>
        <v>65428.685309734516</v>
      </c>
      <c r="X127" s="70">
        <f>Inputs!$J$27*$I$11</f>
        <v>65428.685309734516</v>
      </c>
      <c r="Y127" s="70">
        <f>Inputs!$J$27*$I$11</f>
        <v>65428.685309734516</v>
      </c>
      <c r="Z127" s="70">
        <f>Inputs!$J$27*$I$11</f>
        <v>65428.685309734516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163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1698487.3367882224</v>
      </c>
      <c r="P128" s="98">
        <f t="shared" ref="P128:Z128" si="24">SUM(P119:P127)</f>
        <v>1761582.7497236223</v>
      </c>
      <c r="Q128" s="98">
        <f t="shared" si="24"/>
        <v>2000083.1507084335</v>
      </c>
      <c r="R128" s="98">
        <f t="shared" si="24"/>
        <v>2227527.217345586</v>
      </c>
      <c r="S128" s="98">
        <f t="shared" si="24"/>
        <v>2398829.6516787456</v>
      </c>
      <c r="T128" s="98">
        <f t="shared" si="24"/>
        <v>2620884.3837206396</v>
      </c>
      <c r="U128" s="98">
        <f t="shared" si="24"/>
        <v>3246181.6902783224</v>
      </c>
      <c r="V128" s="98">
        <f t="shared" si="24"/>
        <v>3526160.8510774109</v>
      </c>
      <c r="W128" s="98">
        <f t="shared" si="24"/>
        <v>3832769.5774561064</v>
      </c>
      <c r="X128" s="98">
        <f t="shared" si="24"/>
        <v>4168636.59387038</v>
      </c>
      <c r="Y128" s="98">
        <f t="shared" si="24"/>
        <v>4536655.9995708801</v>
      </c>
      <c r="Z128" s="98">
        <f t="shared" si="24"/>
        <v>4937683.3068913743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176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177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178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0</v>
      </c>
      <c r="R135" s="70">
        <f>Inputs!R22*'Scenario C'!$I$10</f>
        <v>0</v>
      </c>
      <c r="S135" s="70">
        <f>Inputs!S22*'Scenario C'!$I$10</f>
        <v>85490.442477876117</v>
      </c>
      <c r="T135" s="70">
        <f>Inputs!T22*'Scenario C'!$I$10</f>
        <v>5614994.3331615962</v>
      </c>
      <c r="U135" s="70">
        <f>Inputs!U22*'Scenario C'!$I$10</f>
        <v>7547895.266183218</v>
      </c>
      <c r="V135" s="70">
        <f>Inputs!V22*'Scenario C'!$I$10</f>
        <v>7547895.266183218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179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1</v>
      </c>
      <c r="U136" s="70">
        <f t="shared" si="25"/>
        <v>1</v>
      </c>
      <c r="V136" s="70">
        <f t="shared" si="25"/>
        <v>1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180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1.0847895468750002</v>
      </c>
      <c r="T137" s="56">
        <f>(T136=1)*(1+Inputs!$J$11)^(SUM(T136:$Z136)-1)</f>
        <v>1.0557562500000002</v>
      </c>
      <c r="U137" s="56">
        <f>(U136=1)*(1+Inputs!$J$11)^(SUM(U136:$Z136)-1)</f>
        <v>1.0275000000000001</v>
      </c>
      <c r="V137" s="56">
        <f>(V136=1)*(1+Inputs!$J$11)^(SUM(V136:$Z136)-1)</f>
        <v>1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181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789866.57368800265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182</v>
      </c>
      <c r="E139" s="51"/>
      <c r="F139" s="51"/>
      <c r="G139" s="51"/>
      <c r="H139" s="51"/>
      <c r="I139" s="51"/>
      <c r="J139" s="70">
        <f>Inputs!K27*$I$11</f>
        <v>56765.653805309739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183</v>
      </c>
      <c r="E140" s="51"/>
      <c r="F140" s="51"/>
      <c r="G140" s="51"/>
      <c r="H140" s="51"/>
      <c r="I140" s="51"/>
      <c r="J140" s="70">
        <f>SUM(J138:J139)</f>
        <v>846632.22749331244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184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185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186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1698487.3367882224</v>
      </c>
      <c r="P147" s="70">
        <f t="shared" ref="P147:Z147" si="27">P128</f>
        <v>1761582.7497236223</v>
      </c>
      <c r="Q147" s="70">
        <f t="shared" si="27"/>
        <v>2000083.1507084335</v>
      </c>
      <c r="R147" s="70">
        <f t="shared" si="27"/>
        <v>2227527.217345586</v>
      </c>
      <c r="S147" s="70">
        <f t="shared" si="27"/>
        <v>2398829.6516787456</v>
      </c>
      <c r="T147" s="70">
        <f t="shared" si="27"/>
        <v>2620884.3837206396</v>
      </c>
      <c r="U147" s="70">
        <f t="shared" si="27"/>
        <v>3246181.6902783224</v>
      </c>
      <c r="V147" s="70">
        <f t="shared" si="27"/>
        <v>3526160.8510774109</v>
      </c>
      <c r="W147" s="70">
        <f t="shared" si="27"/>
        <v>3832769.5774561064</v>
      </c>
      <c r="X147" s="70">
        <f t="shared" si="27"/>
        <v>4168636.59387038</v>
      </c>
      <c r="Y147" s="70">
        <f t="shared" si="27"/>
        <v>4536655.9995708801</v>
      </c>
      <c r="Z147" s="70">
        <f t="shared" si="27"/>
        <v>4937683.3068913743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176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846632.22749331244</v>
      </c>
      <c r="P148" s="70">
        <f t="shared" ref="P148:Z148" si="28">$J$140</f>
        <v>846632.22749331244</v>
      </c>
      <c r="Q148" s="70">
        <f t="shared" si="28"/>
        <v>846632.22749331244</v>
      </c>
      <c r="R148" s="70">
        <f t="shared" si="28"/>
        <v>846632.22749331244</v>
      </c>
      <c r="S148" s="70">
        <f t="shared" si="28"/>
        <v>846632.22749331244</v>
      </c>
      <c r="T148" s="70">
        <f t="shared" si="28"/>
        <v>846632.22749331244</v>
      </c>
      <c r="U148" s="70">
        <f t="shared" si="28"/>
        <v>846632.22749331244</v>
      </c>
      <c r="V148" s="70">
        <f t="shared" si="28"/>
        <v>846632.22749331244</v>
      </c>
      <c r="W148" s="70">
        <f t="shared" si="28"/>
        <v>846632.22749331244</v>
      </c>
      <c r="X148" s="70">
        <f t="shared" si="28"/>
        <v>846632.22749331244</v>
      </c>
      <c r="Y148" s="70">
        <f t="shared" si="28"/>
        <v>846632.22749331244</v>
      </c>
      <c r="Z148" s="70">
        <f t="shared" si="28"/>
        <v>846632.22749331244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187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147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ht="13.15" x14ac:dyDescent="0.4">
      <c r="A1" s="41" t="str">
        <f>Inputs!A1</f>
        <v>CitiPower - LQ Switchboard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ht="13.15" x14ac:dyDescent="0.4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ht="13.15" x14ac:dyDescent="0.4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ht="13.15" x14ac:dyDescent="0.4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ht="13.15" x14ac:dyDescent="0.4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ht="13.15" x14ac:dyDescent="0.4">
      <c r="A6" s="49"/>
      <c r="B6" s="49" t="s">
        <v>148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ht="13.15" x14ac:dyDescent="0.4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ht="13.15" x14ac:dyDescent="0.4">
      <c r="A8" s="49"/>
      <c r="B8" s="49"/>
      <c r="C8" s="50" t="s">
        <v>149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ht="13.15" x14ac:dyDescent="0.4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ht="13.15" x14ac:dyDescent="0.4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ht="13.15" x14ac:dyDescent="0.4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ht="13.15" x14ac:dyDescent="0.4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ht="13.15" x14ac:dyDescent="0.4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ht="13.15" x14ac:dyDescent="0.4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ht="13.15" x14ac:dyDescent="0.4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9.4" x14ac:dyDescent="0.4">
      <c r="A16" s="49"/>
      <c r="B16" s="49"/>
      <c r="C16" s="50"/>
      <c r="D16" s="51"/>
      <c r="E16" s="51"/>
      <c r="F16" s="51"/>
      <c r="G16" s="51"/>
      <c r="H16" s="51"/>
      <c r="I16" s="57" t="s">
        <v>69</v>
      </c>
      <c r="J16" s="58" t="s">
        <v>150</v>
      </c>
      <c r="K16" s="58" t="s">
        <v>151</v>
      </c>
      <c r="L16" s="58"/>
      <c r="M16" s="58"/>
      <c r="N16" s="59"/>
      <c r="O16" s="57" t="s">
        <v>152</v>
      </c>
      <c r="P16" s="58" t="s">
        <v>153</v>
      </c>
      <c r="Q16" s="58" t="s">
        <v>154</v>
      </c>
      <c r="R16" s="58" t="s">
        <v>155</v>
      </c>
      <c r="S16" s="58" t="s">
        <v>25</v>
      </c>
      <c r="T16" s="60" t="s">
        <v>156</v>
      </c>
      <c r="U16" s="57" t="s">
        <v>157</v>
      </c>
      <c r="V16" s="61" t="s">
        <v>158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ht="13.15" x14ac:dyDescent="0.4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ht="13.15" x14ac:dyDescent="0.4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ht="13.15" x14ac:dyDescent="0.4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ht="13.15" x14ac:dyDescent="0.4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ht="13.15" x14ac:dyDescent="0.4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ht="13.15" x14ac:dyDescent="0.4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ht="13.15" x14ac:dyDescent="0.4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ht="13.15" x14ac:dyDescent="0.4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ht="13.15" x14ac:dyDescent="0.4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ht="13.15" x14ac:dyDescent="0.4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ht="13.15" x14ac:dyDescent="0.4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20670019.746720262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20670019.746720262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ht="13.15" x14ac:dyDescent="0.4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32586.166129224315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32586.166129224315</v>
      </c>
      <c r="V28" s="75">
        <f t="shared" si="1"/>
        <v>32586.166129224315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ht="13.15" x14ac:dyDescent="0.4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13620028.201484941</v>
      </c>
      <c r="R29" s="71">
        <v>0</v>
      </c>
      <c r="S29" s="72">
        <v>0</v>
      </c>
      <c r="T29" s="73">
        <f>'Base Case'!$T29</f>
        <v>1</v>
      </c>
      <c r="U29" s="74">
        <f t="shared" si="0"/>
        <v>13620028.201484941</v>
      </c>
      <c r="V29" s="75">
        <f t="shared" si="1"/>
        <v>13620028.201484941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ht="13.15" x14ac:dyDescent="0.4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17015134.342913922</v>
      </c>
      <c r="S30" s="72">
        <v>0</v>
      </c>
      <c r="T30" s="73">
        <f>'Base Case'!$T30</f>
        <v>1</v>
      </c>
      <c r="U30" s="74">
        <f t="shared" si="0"/>
        <v>17015134.342913922</v>
      </c>
      <c r="V30" s="75">
        <f t="shared" si="1"/>
        <v>17015134.342913922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ht="13.15" x14ac:dyDescent="0.4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Inputs!$K$105*$I$14</f>
        <v>104868.27610619471</v>
      </c>
      <c r="T31" s="73">
        <f>'Base Case'!$T31</f>
        <v>1</v>
      </c>
      <c r="U31" s="74">
        <f t="shared" si="0"/>
        <v>104868.27610619471</v>
      </c>
      <c r="V31" s="75">
        <f t="shared" si="1"/>
        <v>104868.27610619471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ht="13.15" x14ac:dyDescent="0.4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ht="13.15" x14ac:dyDescent="0.4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ht="13.15" x14ac:dyDescent="0.4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ht="13.15" x14ac:dyDescent="0.4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ht="13.15" x14ac:dyDescent="0.4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ht="13.15" x14ac:dyDescent="0.4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1019024.3001477928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1019024.3001477928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ht="13.15" x14ac:dyDescent="0.4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6517.2332258448641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6517.2332258448641</v>
      </c>
      <c r="V38" s="75">
        <f t="shared" si="1"/>
        <v>6517.2332258448641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ht="13.15" x14ac:dyDescent="0.4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ht="13.15" x14ac:dyDescent="0.4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R30*1/3</f>
        <v>5671711.4476379743</v>
      </c>
      <c r="S40" s="72">
        <v>0</v>
      </c>
      <c r="T40" s="73">
        <f>'Base Case'!$T40</f>
        <v>1</v>
      </c>
      <c r="U40" s="74">
        <f t="shared" si="0"/>
        <v>5671711.4476379743</v>
      </c>
      <c r="V40" s="75">
        <f t="shared" si="1"/>
        <v>5671711.4476379743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ht="13.15" x14ac:dyDescent="0.4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Inputs!$J$105*$I$14</f>
        <v>13336.509026548676</v>
      </c>
      <c r="T41" s="73">
        <f>'Base Case'!$T41</f>
        <v>1</v>
      </c>
      <c r="U41" s="74">
        <f t="shared" si="0"/>
        <v>13336.509026548676</v>
      </c>
      <c r="V41" s="75">
        <f t="shared" si="1"/>
        <v>13336.509026548676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ht="13.15" x14ac:dyDescent="0.4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ht="13.15" x14ac:dyDescent="0.4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ht="13.15" x14ac:dyDescent="0.4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ht="13.15" x14ac:dyDescent="0.4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ht="13.15" x14ac:dyDescent="0.4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ht="13.15" x14ac:dyDescent="0.4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1019024.3001477928</v>
      </c>
      <c r="P49" s="70">
        <f t="shared" ref="P49:V49" si="2">SUMIF($I$17:$I$46,$I49,P$17:P$46)</f>
        <v>6517.2332258448641</v>
      </c>
      <c r="Q49" s="70">
        <f t="shared" si="2"/>
        <v>46631.150442477883</v>
      </c>
      <c r="R49" s="70">
        <f t="shared" si="2"/>
        <v>5671711.4476379743</v>
      </c>
      <c r="S49" s="70">
        <f t="shared" si="2"/>
        <v>13336.509026548676</v>
      </c>
      <c r="T49" s="56">
        <f>U49/SUM(O49:S49)</f>
        <v>1.0000000000000002</v>
      </c>
      <c r="U49" s="70">
        <f t="shared" si="2"/>
        <v>6757220.6404806394</v>
      </c>
      <c r="V49" s="70">
        <f t="shared" si="2"/>
        <v>5738196.3403328462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20670019.746720262</v>
      </c>
      <c r="P50" s="70">
        <f t="shared" si="3"/>
        <v>32586.166129224315</v>
      </c>
      <c r="Q50" s="70">
        <f t="shared" si="3"/>
        <v>13666659.351927418</v>
      </c>
      <c r="R50" s="70">
        <f t="shared" si="3"/>
        <v>17015134.342913922</v>
      </c>
      <c r="S50" s="70">
        <f t="shared" si="3"/>
        <v>104868.27610619471</v>
      </c>
      <c r="T50" s="56">
        <f t="shared" ref="T50:T51" si="4">U50/SUM(O50:S50)</f>
        <v>1</v>
      </c>
      <c r="U50" s="70">
        <f t="shared" si="3"/>
        <v>51489267.88379702</v>
      </c>
      <c r="V50" s="70">
        <f t="shared" si="3"/>
        <v>30819248.137076758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58246488.524277657</v>
      </c>
      <c r="V52" s="88">
        <f>SUM(V49:V51)</f>
        <v>36557444.477409601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50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51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52</v>
      </c>
      <c r="D59" s="51"/>
      <c r="E59" s="51"/>
      <c r="F59" s="51"/>
      <c r="G59" s="51"/>
      <c r="H59" s="51"/>
      <c r="I59" s="51"/>
      <c r="J59" s="70">
        <f>Inputs!J80</f>
        <v>199.5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53</v>
      </c>
      <c r="E60" s="51"/>
      <c r="F60" s="51"/>
      <c r="G60" s="51"/>
      <c r="H60" s="51"/>
      <c r="I60" s="51"/>
      <c r="J60" s="70">
        <f>Inputs!J81</f>
        <v>131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54</v>
      </c>
      <c r="E61" s="51"/>
      <c r="F61" s="51"/>
      <c r="G61" s="51"/>
      <c r="H61" s="51"/>
      <c r="I61" s="51"/>
      <c r="J61" s="70">
        <f>Inputs!J82</f>
        <v>65.5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55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56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57</v>
      </c>
      <c r="E64" s="87"/>
      <c r="F64" s="87"/>
      <c r="G64" s="87"/>
      <c r="H64" s="87"/>
      <c r="I64" s="87"/>
      <c r="J64" s="70">
        <f>Inputs!J85</f>
        <v>11.1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96.305999999999997</v>
      </c>
      <c r="P69" s="70">
        <f>Inputs!P185*$I$12</f>
        <v>93.601200000000006</v>
      </c>
      <c r="Q69" s="70">
        <f>Inputs!Q185*$I$12</f>
        <v>97.887299999999996</v>
      </c>
      <c r="R69" s="70">
        <f>Inputs!R185*$I$12</f>
        <v>101.78280000000001</v>
      </c>
      <c r="S69" s="70">
        <f>Inputs!S185*$I$12</f>
        <v>101.62425</v>
      </c>
      <c r="T69" s="70">
        <f>Inputs!T185*$I$12</f>
        <v>102.84960000000001</v>
      </c>
      <c r="U69" s="70">
        <f>Inputs!U185*$I$12</f>
        <v>111.3546</v>
      </c>
      <c r="V69" s="70">
        <f>Inputs!V185*$I$12</f>
        <v>111.3546</v>
      </c>
      <c r="W69" s="70">
        <f>Inputs!W185*$I$12</f>
        <v>111.3546</v>
      </c>
      <c r="X69" s="70">
        <f>Inputs!X185*$I$12</f>
        <v>111.3546</v>
      </c>
      <c r="Y69" s="70">
        <f>Inputs!Y185*$I$12</f>
        <v>111.3546</v>
      </c>
      <c r="Z69" s="70">
        <f>Inputs!Z185*$I$12</f>
        <v>111.3546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90.414450000000002</v>
      </c>
      <c r="P70" s="70">
        <f>Inputs!P186*$I$12</f>
        <v>87.828299999999999</v>
      </c>
      <c r="Q70" s="70">
        <f>Inputs!Q186*$I$12</f>
        <v>93.436350000000004</v>
      </c>
      <c r="R70" s="70">
        <f>Inputs!R186*$I$12</f>
        <v>96.567449999999994</v>
      </c>
      <c r="S70" s="70">
        <f>Inputs!S186*$I$12</f>
        <v>96.058199999999999</v>
      </c>
      <c r="T70" s="70">
        <f>Inputs!T186*$I$12</f>
        <v>96.59790000000001</v>
      </c>
      <c r="U70" s="70">
        <f>Inputs!U186*$I$12</f>
        <v>105.14805000000001</v>
      </c>
      <c r="V70" s="70">
        <f>Inputs!V186*$I$12</f>
        <v>105.14805000000001</v>
      </c>
      <c r="W70" s="70">
        <f>Inputs!W186*$I$12</f>
        <v>105.14805000000001</v>
      </c>
      <c r="X70" s="70">
        <f>Inputs!X186*$I$12</f>
        <v>105.14805000000001</v>
      </c>
      <c r="Y70" s="70">
        <f>Inputs!Y186*$I$12</f>
        <v>105.14805000000001</v>
      </c>
      <c r="Z70" s="70">
        <f>Inputs!Z186*$I$12</f>
        <v>105.14805000000001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92.181915000000004</v>
      </c>
      <c r="P71" s="70">
        <f>Inputs!P187*$I$12</f>
        <v>89.560169999999999</v>
      </c>
      <c r="Q71" s="70">
        <f>Inputs!Q187*$I$12</f>
        <v>94.771635000000003</v>
      </c>
      <c r="R71" s="70">
        <f>Inputs!R187*$I$12</f>
        <v>98.132055000000008</v>
      </c>
      <c r="S71" s="70">
        <f>Inputs!S187*$I$12</f>
        <v>97.728014999999999</v>
      </c>
      <c r="T71" s="70">
        <f>Inputs!T187*$I$12</f>
        <v>98.473410000000001</v>
      </c>
      <c r="U71" s="70">
        <f>Inputs!U187*$I$12</f>
        <v>107.010015</v>
      </c>
      <c r="V71" s="70">
        <f>Inputs!V187*$I$12</f>
        <v>107.010015</v>
      </c>
      <c r="W71" s="70">
        <f>Inputs!W187*$I$12</f>
        <v>107.010015</v>
      </c>
      <c r="X71" s="70">
        <f>Inputs!X187*$I$12</f>
        <v>107.010015</v>
      </c>
      <c r="Y71" s="70">
        <f>Inputs!Y187*$I$12</f>
        <v>107.010015</v>
      </c>
      <c r="Z71" s="70">
        <f>Inputs!Z187*$I$12</f>
        <v>107.010015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141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142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143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15.581915000000009</v>
      </c>
      <c r="P78" s="70">
        <f t="shared" si="5"/>
        <v>12.960170000000005</v>
      </c>
      <c r="Q78" s="70">
        <f t="shared" si="5"/>
        <v>18.171635000000009</v>
      </c>
      <c r="R78" s="70">
        <f t="shared" si="5"/>
        <v>21.532055000000014</v>
      </c>
      <c r="S78" s="70">
        <f t="shared" si="5"/>
        <v>21.128015000000005</v>
      </c>
      <c r="T78" s="70">
        <f t="shared" si="5"/>
        <v>21.873410000000007</v>
      </c>
      <c r="U78" s="70">
        <f t="shared" si="5"/>
        <v>30.410015000000001</v>
      </c>
      <c r="V78" s="70">
        <f t="shared" si="5"/>
        <v>30.410015000000001</v>
      </c>
      <c r="W78" s="70">
        <f t="shared" si="5"/>
        <v>30.410015000000001</v>
      </c>
      <c r="X78" s="70">
        <f t="shared" si="5"/>
        <v>30.410015000000001</v>
      </c>
      <c r="Y78" s="70">
        <f t="shared" si="5"/>
        <v>30.410015000000001</v>
      </c>
      <c r="Z78" s="70">
        <f t="shared" si="5"/>
        <v>30.410015000000001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144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81.081915000000009</v>
      </c>
      <c r="P79" s="70">
        <f t="shared" si="5"/>
        <v>78.460170000000005</v>
      </c>
      <c r="Q79" s="70">
        <f t="shared" si="5"/>
        <v>83.671635000000009</v>
      </c>
      <c r="R79" s="70">
        <f t="shared" si="5"/>
        <v>87.032055000000014</v>
      </c>
      <c r="S79" s="70">
        <f t="shared" si="5"/>
        <v>86.628015000000005</v>
      </c>
      <c r="T79" s="70">
        <f t="shared" si="5"/>
        <v>87.373410000000007</v>
      </c>
      <c r="U79" s="70">
        <f t="shared" si="5"/>
        <v>95.910015000000001</v>
      </c>
      <c r="V79" s="70">
        <f t="shared" si="5"/>
        <v>95.910015000000001</v>
      </c>
      <c r="W79" s="70">
        <f t="shared" si="5"/>
        <v>95.910015000000001</v>
      </c>
      <c r="X79" s="70">
        <f t="shared" si="5"/>
        <v>95.910015000000001</v>
      </c>
      <c r="Y79" s="70">
        <f t="shared" si="5"/>
        <v>95.910015000000001</v>
      </c>
      <c r="Z79" s="70">
        <f t="shared" si="5"/>
        <v>95.910015000000001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145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81.081915000000009</v>
      </c>
      <c r="P80" s="70">
        <f t="shared" si="5"/>
        <v>78.460170000000005</v>
      </c>
      <c r="Q80" s="70">
        <f t="shared" si="5"/>
        <v>83.671635000000009</v>
      </c>
      <c r="R80" s="70">
        <f t="shared" si="5"/>
        <v>87.032055000000014</v>
      </c>
      <c r="S80" s="70">
        <f t="shared" si="5"/>
        <v>86.628015000000005</v>
      </c>
      <c r="T80" s="70">
        <f t="shared" si="5"/>
        <v>87.373410000000007</v>
      </c>
      <c r="U80" s="70">
        <f t="shared" si="5"/>
        <v>95.910015000000001</v>
      </c>
      <c r="V80" s="70">
        <f t="shared" si="5"/>
        <v>95.910015000000001</v>
      </c>
      <c r="W80" s="70">
        <f t="shared" si="5"/>
        <v>95.910015000000001</v>
      </c>
      <c r="X80" s="70">
        <f t="shared" si="5"/>
        <v>95.910015000000001</v>
      </c>
      <c r="Y80" s="70">
        <f t="shared" si="5"/>
        <v>95.910015000000001</v>
      </c>
      <c r="Z80" s="70">
        <f t="shared" si="5"/>
        <v>95.910015000000001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164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165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166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167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165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140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4</v>
      </c>
      <c r="V91" s="70">
        <f>ROUNDUP(ROUNDUP(V78/Inputs!$J$114,0)/(Inputs!$J$118*Inputs!$J$115*Inputs!$J$114),0)+1</f>
        <v>4</v>
      </c>
      <c r="W91" s="70">
        <f>ROUNDUP(ROUNDUP(W78/Inputs!$J$114,0)/(Inputs!$J$118*Inputs!$J$115*Inputs!$J$114),0)+1</f>
        <v>4</v>
      </c>
      <c r="X91" s="70">
        <f>ROUNDUP(ROUNDUP(X78/Inputs!$J$114,0)/(Inputs!$J$118*Inputs!$J$115*Inputs!$J$114),0)+1</f>
        <v>4</v>
      </c>
      <c r="Y91" s="70">
        <f>ROUNDUP(ROUNDUP(Y78/Inputs!$J$114,0)/(Inputs!$J$118*Inputs!$J$115*Inputs!$J$114),0)+1</f>
        <v>4</v>
      </c>
      <c r="Z91" s="70">
        <f>ROUNDUP(ROUNDUP(Z78/Inputs!$J$114,0)/(Inputs!$J$118*Inputs!$J$115*Inputs!$J$114),0)+1</f>
        <v>4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1</v>
      </c>
      <c r="V92" s="70">
        <f t="shared" si="11"/>
        <v>1</v>
      </c>
      <c r="W92" s="70">
        <f t="shared" si="11"/>
        <v>1</v>
      </c>
      <c r="X92" s="70">
        <f t="shared" si="11"/>
        <v>1</v>
      </c>
      <c r="Y92" s="70">
        <f t="shared" si="11"/>
        <v>1</v>
      </c>
      <c r="Z92" s="70">
        <f t="shared" si="11"/>
        <v>1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3</v>
      </c>
      <c r="V93" s="93">
        <f t="shared" si="12"/>
        <v>3</v>
      </c>
      <c r="W93" s="93">
        <f t="shared" si="12"/>
        <v>3</v>
      </c>
      <c r="X93" s="93">
        <f t="shared" si="12"/>
        <v>3</v>
      </c>
      <c r="Y93" s="93">
        <f t="shared" si="12"/>
        <v>3</v>
      </c>
      <c r="Z93" s="93">
        <f t="shared" si="12"/>
        <v>3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8</v>
      </c>
      <c r="P94" s="70">
        <f>ROUNDUP(ROUNDUP(P79/Inputs!$J$114,0)/(Inputs!$J$118*Inputs!$J$115*Inputs!$J$114),0)+1</f>
        <v>8</v>
      </c>
      <c r="Q94" s="70">
        <f>ROUNDUP(ROUNDUP(Q79/Inputs!$J$114,0)/(Inputs!$J$118*Inputs!$J$115*Inputs!$J$114),0)+1</f>
        <v>8</v>
      </c>
      <c r="R94" s="70">
        <f>ROUNDUP(ROUNDUP(R79/Inputs!$J$114,0)/(Inputs!$J$118*Inputs!$J$115*Inputs!$J$114),0)+1</f>
        <v>9</v>
      </c>
      <c r="S94" s="70">
        <f>ROUNDUP(ROUNDUP(S79/Inputs!$J$114,0)/(Inputs!$J$118*Inputs!$J$115*Inputs!$J$114),0)+1</f>
        <v>9</v>
      </c>
      <c r="T94" s="70">
        <f>ROUNDUP(ROUNDUP(T79/Inputs!$J$114,0)/(Inputs!$J$118*Inputs!$J$115*Inputs!$J$114),0)+1</f>
        <v>9</v>
      </c>
      <c r="U94" s="70">
        <f>ROUNDUP(ROUNDUP(U79/Inputs!$J$114,0)/(Inputs!$J$118*Inputs!$J$115*Inputs!$J$114),0)+1</f>
        <v>9</v>
      </c>
      <c r="V94" s="70">
        <f>ROUNDUP(ROUNDUP(V79/Inputs!$J$114,0)/(Inputs!$J$118*Inputs!$J$115*Inputs!$J$114),0)+1</f>
        <v>9</v>
      </c>
      <c r="W94" s="70">
        <f>ROUNDUP(ROUNDUP(W79/Inputs!$J$114,0)/(Inputs!$J$118*Inputs!$J$115*Inputs!$J$114),0)+1</f>
        <v>9</v>
      </c>
      <c r="X94" s="70">
        <f>ROUNDUP(ROUNDUP(X79/Inputs!$J$114,0)/(Inputs!$J$118*Inputs!$J$115*Inputs!$J$114),0)+1</f>
        <v>9</v>
      </c>
      <c r="Y94" s="70">
        <f>ROUNDUP(ROUNDUP(Y79/Inputs!$J$114,0)/(Inputs!$J$118*Inputs!$J$115*Inputs!$J$114),0)+1</f>
        <v>9</v>
      </c>
      <c r="Z94" s="70">
        <f>ROUNDUP(ROUNDUP(Z79/Inputs!$J$114,0)/(Inputs!$J$118*Inputs!$J$115*Inputs!$J$114),0)+1</f>
        <v>9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3</v>
      </c>
      <c r="P95" s="70">
        <f t="shared" ref="P95:Z95" si="13">MAX(0,((P94-1)-1)/2)</f>
        <v>3</v>
      </c>
      <c r="Q95" s="70">
        <f t="shared" si="13"/>
        <v>3</v>
      </c>
      <c r="R95" s="70">
        <f t="shared" si="13"/>
        <v>3.5</v>
      </c>
      <c r="S95" s="70">
        <f t="shared" si="13"/>
        <v>3.5</v>
      </c>
      <c r="T95" s="70">
        <f t="shared" si="13"/>
        <v>3.5</v>
      </c>
      <c r="U95" s="70">
        <f t="shared" si="13"/>
        <v>3.5</v>
      </c>
      <c r="V95" s="70">
        <f t="shared" si="13"/>
        <v>3.5</v>
      </c>
      <c r="W95" s="70">
        <f t="shared" si="13"/>
        <v>3.5</v>
      </c>
      <c r="X95" s="70">
        <f t="shared" si="13"/>
        <v>3.5</v>
      </c>
      <c r="Y95" s="70">
        <f t="shared" si="13"/>
        <v>3.5</v>
      </c>
      <c r="Z95" s="70">
        <f t="shared" si="13"/>
        <v>3.5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5</v>
      </c>
      <c r="P96" s="93">
        <f t="shared" ref="P96:Z96" si="14">IFERROR((P94-P95)/P94,0)*MAX(0,P94)</f>
        <v>5</v>
      </c>
      <c r="Q96" s="93">
        <f t="shared" si="14"/>
        <v>5</v>
      </c>
      <c r="R96" s="93">
        <f t="shared" si="14"/>
        <v>5.5</v>
      </c>
      <c r="S96" s="93">
        <f t="shared" si="14"/>
        <v>5.5</v>
      </c>
      <c r="T96" s="93">
        <f t="shared" si="14"/>
        <v>5.5</v>
      </c>
      <c r="U96" s="93">
        <f t="shared" si="14"/>
        <v>5.5</v>
      </c>
      <c r="V96" s="93">
        <f t="shared" si="14"/>
        <v>5.5</v>
      </c>
      <c r="W96" s="93">
        <f t="shared" si="14"/>
        <v>5.5</v>
      </c>
      <c r="X96" s="93">
        <f t="shared" si="14"/>
        <v>5.5</v>
      </c>
      <c r="Y96" s="93">
        <f t="shared" si="14"/>
        <v>5.5</v>
      </c>
      <c r="Z96" s="93">
        <f t="shared" si="14"/>
        <v>5.5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8</v>
      </c>
      <c r="P97" s="70">
        <f>ROUNDUP(ROUNDUP(P80/Inputs!$J$114,0)/(Inputs!$J$118*Inputs!$J$115*Inputs!$J$114),0)+1</f>
        <v>8</v>
      </c>
      <c r="Q97" s="70">
        <f>ROUNDUP(ROUNDUP(Q80/Inputs!$J$114,0)/(Inputs!$J$118*Inputs!$J$115*Inputs!$J$114),0)+1</f>
        <v>8</v>
      </c>
      <c r="R97" s="70">
        <f>ROUNDUP(ROUNDUP(R80/Inputs!$J$114,0)/(Inputs!$J$118*Inputs!$J$115*Inputs!$J$114),0)+1</f>
        <v>9</v>
      </c>
      <c r="S97" s="70">
        <f>ROUNDUP(ROUNDUP(S80/Inputs!$J$114,0)/(Inputs!$J$118*Inputs!$J$115*Inputs!$J$114),0)+1</f>
        <v>9</v>
      </c>
      <c r="T97" s="70">
        <f>ROUNDUP(ROUNDUP(T80/Inputs!$J$114,0)/(Inputs!$J$118*Inputs!$J$115*Inputs!$J$114),0)+1</f>
        <v>9</v>
      </c>
      <c r="U97" s="70">
        <f>ROUNDUP(ROUNDUP(U80/Inputs!$J$114,0)/(Inputs!$J$118*Inputs!$J$115*Inputs!$J$114),0)+1</f>
        <v>9</v>
      </c>
      <c r="V97" s="70">
        <f>ROUNDUP(ROUNDUP(V80/Inputs!$J$114,0)/(Inputs!$J$118*Inputs!$J$115*Inputs!$J$114),0)+1</f>
        <v>9</v>
      </c>
      <c r="W97" s="70">
        <f>ROUNDUP(ROUNDUP(W80/Inputs!$J$114,0)/(Inputs!$J$118*Inputs!$J$115*Inputs!$J$114),0)+1</f>
        <v>9</v>
      </c>
      <c r="X97" s="70">
        <f>ROUNDUP(ROUNDUP(X80/Inputs!$J$114,0)/(Inputs!$J$118*Inputs!$J$115*Inputs!$J$114),0)+1</f>
        <v>9</v>
      </c>
      <c r="Y97" s="70">
        <f>ROUNDUP(ROUNDUP(Y80/Inputs!$J$114,0)/(Inputs!$J$118*Inputs!$J$115*Inputs!$J$114),0)+1</f>
        <v>9</v>
      </c>
      <c r="Z97" s="70">
        <f>ROUNDUP(ROUNDUP(Z80/Inputs!$J$114,0)/(Inputs!$J$118*Inputs!$J$115*Inputs!$J$114),0)+1</f>
        <v>9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3</v>
      </c>
      <c r="P98" s="70">
        <f t="shared" ref="P98:Z98" si="15">MAX(0,((P97-1)-1)/2)</f>
        <v>3</v>
      </c>
      <c r="Q98" s="70">
        <f t="shared" si="15"/>
        <v>3</v>
      </c>
      <c r="R98" s="70">
        <f t="shared" si="15"/>
        <v>3.5</v>
      </c>
      <c r="S98" s="70">
        <f t="shared" si="15"/>
        <v>3.5</v>
      </c>
      <c r="T98" s="70">
        <f t="shared" si="15"/>
        <v>3.5</v>
      </c>
      <c r="U98" s="70">
        <f t="shared" si="15"/>
        <v>3.5</v>
      </c>
      <c r="V98" s="70">
        <f t="shared" si="15"/>
        <v>3.5</v>
      </c>
      <c r="W98" s="70">
        <f t="shared" si="15"/>
        <v>3.5</v>
      </c>
      <c r="X98" s="70">
        <f t="shared" si="15"/>
        <v>3.5</v>
      </c>
      <c r="Y98" s="70">
        <f t="shared" si="15"/>
        <v>3.5</v>
      </c>
      <c r="Z98" s="70">
        <f t="shared" si="15"/>
        <v>3.5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5</v>
      </c>
      <c r="P99" s="93">
        <f t="shared" ref="P99:Z99" si="16">IFERROR((P97-P98)/P97,0)*MAX(0,P97)</f>
        <v>5</v>
      </c>
      <c r="Q99" s="93">
        <f t="shared" si="16"/>
        <v>5</v>
      </c>
      <c r="R99" s="93">
        <f t="shared" si="16"/>
        <v>5.5</v>
      </c>
      <c r="S99" s="93">
        <f t="shared" si="16"/>
        <v>5.5</v>
      </c>
      <c r="T99" s="93">
        <f t="shared" si="16"/>
        <v>5.5</v>
      </c>
      <c r="U99" s="93">
        <f t="shared" si="16"/>
        <v>5.5</v>
      </c>
      <c r="V99" s="93">
        <f t="shared" si="16"/>
        <v>5.5</v>
      </c>
      <c r="W99" s="93">
        <f t="shared" si="16"/>
        <v>5.5</v>
      </c>
      <c r="X99" s="93">
        <f t="shared" si="16"/>
        <v>5.5</v>
      </c>
      <c r="Y99" s="93">
        <f t="shared" si="16"/>
        <v>5.5</v>
      </c>
      <c r="Z99" s="93">
        <f t="shared" si="16"/>
        <v>5.5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168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1019024.3001477928</v>
      </c>
      <c r="P103" s="138">
        <f>IF(Inputs!$J$126&gt;0,P71*Inputs!$M$81/Inputs!$M$80*Inputs!$M$75*Inputs!$J$126,P77*Inputs!$M$75*P90*Inputs!$J$123)*$I$13</f>
        <v>990042.23936297442</v>
      </c>
      <c r="Q103" s="138">
        <f>IF(Inputs!$J$126&gt;0,Q71*Inputs!$M$81/Inputs!$M$80*Inputs!$M$75*Inputs!$J$126,Q77*Inputs!$M$75*Q90*Inputs!$J$123)*$I$13</f>
        <v>1047652.3408060798</v>
      </c>
      <c r="R103" s="138">
        <f>IF(Inputs!$J$126&gt;0,R71*Inputs!$M$81/Inputs!$M$80*Inputs!$M$75*Inputs!$J$126,R77*Inputs!$M$75*R90*Inputs!$J$123)*$I$13</f>
        <v>1084800.0789356537</v>
      </c>
      <c r="S103" s="138">
        <f>IF(Inputs!$J$126&gt;0,S71*Inputs!$M$81/Inputs!$M$80*Inputs!$M$75*Inputs!$J$126,S77*Inputs!$M$75*S90*Inputs!$J$123)*$I$13</f>
        <v>1080333.6217327227</v>
      </c>
      <c r="T103" s="138">
        <f>IF(Inputs!$J$126&gt;0,T71*Inputs!$M$81/Inputs!$M$80*Inputs!$M$75*Inputs!$J$126,T77*Inputs!$M$75*T90*Inputs!$J$123)*$I$13</f>
        <v>1088573.5852679636</v>
      </c>
      <c r="U103" s="138">
        <f>IF(Inputs!$J$126&gt;0,U71*Inputs!$M$81/Inputs!$M$80*Inputs!$M$75*Inputs!$J$126,U77*Inputs!$M$75*U90*Inputs!$J$123)*$I$13</f>
        <v>1182941.4223405947</v>
      </c>
      <c r="V103" s="138">
        <f>IF(Inputs!$J$126&gt;0,V71*Inputs!$M$81/Inputs!$M$80*Inputs!$M$75*Inputs!$J$126,V77*Inputs!$M$75*V90*Inputs!$J$123)*$I$13</f>
        <v>1182941.4223405947</v>
      </c>
      <c r="W103" s="138">
        <f>IF(Inputs!$J$126&gt;0,W71*Inputs!$M$81/Inputs!$M$80*Inputs!$M$75*Inputs!$J$126,W77*Inputs!$M$75*W90*Inputs!$J$123)*$I$13</f>
        <v>1182941.4223405947</v>
      </c>
      <c r="X103" s="138">
        <f>IF(Inputs!$J$126&gt;0,X71*Inputs!$M$81/Inputs!$M$80*Inputs!$M$75*Inputs!$J$126,X77*Inputs!$M$75*X90*Inputs!$J$123)*$I$13</f>
        <v>1182941.4223405947</v>
      </c>
      <c r="Y103" s="138">
        <f>IF(Inputs!$J$126&gt;0,Y71*Inputs!$M$81/Inputs!$M$80*Inputs!$M$75*Inputs!$J$126,Y77*Inputs!$M$75*Y90*Inputs!$J$123)*$I$13</f>
        <v>1182941.4223405947</v>
      </c>
      <c r="Z103" s="138">
        <f>IF(Inputs!$J$126&gt;0,Z71*Inputs!$M$81/Inputs!$M$80*Inputs!$M$75*Inputs!$J$126,Z77*Inputs!$M$75*Z90*Inputs!$J$123)*$I$13</f>
        <v>1182941.4223405947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20670019.746720262</v>
      </c>
      <c r="P105" s="70">
        <f>P78*Inputs!$M$75*IF(Inputs!$M$126&gt;0,Inputs!$M$126,P93*Inputs!$J$123)*$I$13</f>
        <v>17192172.452542033</v>
      </c>
      <c r="Q105" s="70">
        <f>Q78*Inputs!$M$75*IF(Inputs!$M$126&gt;0,Inputs!$M$126,Q93*Inputs!$J$123)*$I$13</f>
        <v>24105384.625714682</v>
      </c>
      <c r="R105" s="70">
        <f>R78*Inputs!$M$75*IF(Inputs!$M$126&gt;0,Inputs!$M$126,R93*Inputs!$J$123)*$I$13</f>
        <v>28563113.201263562</v>
      </c>
      <c r="S105" s="70">
        <f>S78*Inputs!$M$75*IF(Inputs!$M$126&gt;0,Inputs!$M$126,S93*Inputs!$J$123)*$I$13</f>
        <v>28027138.336911842</v>
      </c>
      <c r="T105" s="70">
        <f>T78*Inputs!$M$75*IF(Inputs!$M$126&gt;0,Inputs!$M$126,T93*Inputs!$J$123)*$I$13</f>
        <v>29015933.961140741</v>
      </c>
      <c r="U105" s="70">
        <f>U78*Inputs!$M$75*IF(Inputs!$M$126&gt;0,Inputs!$M$126,U93*Inputs!$J$123)*$I$13</f>
        <v>48408089.291827783</v>
      </c>
      <c r="V105" s="70">
        <f>V78*Inputs!$M$75*IF(Inputs!$M$126&gt;0,Inputs!$M$126,V93*Inputs!$J$123)*$I$13</f>
        <v>48408089.291827783</v>
      </c>
      <c r="W105" s="70">
        <f>W78*Inputs!$M$75*IF(Inputs!$M$126&gt;0,Inputs!$M$126,W93*Inputs!$J$123)*$I$13</f>
        <v>48408089.291827783</v>
      </c>
      <c r="X105" s="70">
        <f>X78*Inputs!$M$75*IF(Inputs!$M$126&gt;0,Inputs!$M$126,X93*Inputs!$J$123)*$I$13</f>
        <v>48408089.291827783</v>
      </c>
      <c r="Y105" s="70">
        <f>Y78*Inputs!$M$75*IF(Inputs!$M$126&gt;0,Inputs!$M$126,Y93*Inputs!$J$123)*$I$13</f>
        <v>48408089.291827783</v>
      </c>
      <c r="Z105" s="70">
        <f>Z78*Inputs!$M$75*IF(Inputs!$M$126&gt;0,Inputs!$M$126,Z93*Inputs!$J$123)*$I$13</f>
        <v>48408089.291827783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215116663.66449732</v>
      </c>
      <c r="P106" s="70">
        <f>P79*Inputs!$M$75*IF(Inputs!$M$126&gt;0,Inputs!$M$126,P96*Inputs!$J$123)*$I$13</f>
        <v>208160969.07614085</v>
      </c>
      <c r="Q106" s="70">
        <f>Q79*Inputs!$M$75*IF(Inputs!$M$126&gt;0,Inputs!$M$126,Q96*Inputs!$J$123)*$I$13</f>
        <v>221987393.42248619</v>
      </c>
      <c r="R106" s="70">
        <f>R79*Inputs!$M$75*IF(Inputs!$M$126&gt;0,Inputs!$M$126,R96*Inputs!$J$123)*$I$13</f>
        <v>253993135.63094234</v>
      </c>
      <c r="S106" s="70">
        <f>S79*Inputs!$M$75*IF(Inputs!$M$126&gt;0,Inputs!$M$126,S96*Inputs!$J$123)*$I$13</f>
        <v>252813990.92936856</v>
      </c>
      <c r="T106" s="70">
        <f>T79*Inputs!$M$75*IF(Inputs!$M$126&gt;0,Inputs!$M$126,T96*Inputs!$J$123)*$I$13</f>
        <v>254989341.30267212</v>
      </c>
      <c r="U106" s="70">
        <f>U79*Inputs!$M$75*IF(Inputs!$M$126&gt;0,Inputs!$M$126,U96*Inputs!$J$123)*$I$13</f>
        <v>279902450.28984672</v>
      </c>
      <c r="V106" s="70">
        <f>V79*Inputs!$M$75*IF(Inputs!$M$126&gt;0,Inputs!$M$126,V96*Inputs!$J$123)*$I$13</f>
        <v>279902450.28984672</v>
      </c>
      <c r="W106" s="70">
        <f>W79*Inputs!$M$75*IF(Inputs!$M$126&gt;0,Inputs!$M$126,W96*Inputs!$J$123)*$I$13</f>
        <v>279902450.28984672</v>
      </c>
      <c r="X106" s="70">
        <f>X79*Inputs!$M$75*IF(Inputs!$M$126&gt;0,Inputs!$M$126,X96*Inputs!$J$123)*$I$13</f>
        <v>279902450.28984672</v>
      </c>
      <c r="Y106" s="70">
        <f>Y79*Inputs!$M$75*IF(Inputs!$M$126&gt;0,Inputs!$M$126,Y96*Inputs!$J$123)*$I$13</f>
        <v>279902450.28984672</v>
      </c>
      <c r="Z106" s="70">
        <f>Z79*Inputs!$M$75*IF(Inputs!$M$126&gt;0,Inputs!$M$126,Z96*Inputs!$J$123)*$I$13</f>
        <v>279902450.28984672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215116663.66449732</v>
      </c>
      <c r="P107" s="70">
        <f>P80*Inputs!$M$75*IF(Inputs!$M$126&gt;0,Inputs!$M$126,P99*Inputs!$J$123)*$I$13</f>
        <v>208160969.07614085</v>
      </c>
      <c r="Q107" s="70">
        <f>Q80*Inputs!$M$75*IF(Inputs!$M$126&gt;0,Inputs!$M$126,Q99*Inputs!$J$123)*$I$13</f>
        <v>221987393.42248619</v>
      </c>
      <c r="R107" s="70">
        <f>R80*Inputs!$M$75*IF(Inputs!$M$126&gt;0,Inputs!$M$126,R99*Inputs!$J$123)*$I$13</f>
        <v>253993135.63094234</v>
      </c>
      <c r="S107" s="70">
        <f>S80*Inputs!$M$75*IF(Inputs!$M$126&gt;0,Inputs!$M$126,S99*Inputs!$J$123)*$I$13</f>
        <v>252813990.92936856</v>
      </c>
      <c r="T107" s="70">
        <f>T80*Inputs!$M$75*IF(Inputs!$M$126&gt;0,Inputs!$M$126,T99*Inputs!$J$123)*$I$13</f>
        <v>254989341.30267212</v>
      </c>
      <c r="U107" s="70">
        <f>U80*Inputs!$M$75*IF(Inputs!$M$126&gt;0,Inputs!$M$126,U99*Inputs!$J$123)*$I$13</f>
        <v>279902450.28984672</v>
      </c>
      <c r="V107" s="70">
        <f>V80*Inputs!$M$75*IF(Inputs!$M$126&gt;0,Inputs!$M$126,V99*Inputs!$J$123)*$I$13</f>
        <v>279902450.28984672</v>
      </c>
      <c r="W107" s="70">
        <f>W80*Inputs!$M$75*IF(Inputs!$M$126&gt;0,Inputs!$M$126,W99*Inputs!$J$123)*$I$13</f>
        <v>279902450.28984672</v>
      </c>
      <c r="X107" s="70">
        <f>X80*Inputs!$M$75*IF(Inputs!$M$126&gt;0,Inputs!$M$126,X99*Inputs!$J$123)*$I$13</f>
        <v>279902450.28984672</v>
      </c>
      <c r="Y107" s="70">
        <f>Y80*Inputs!$M$75*IF(Inputs!$M$126&gt;0,Inputs!$M$126,Y99*Inputs!$J$123)*$I$13</f>
        <v>279902450.28984672</v>
      </c>
      <c r="Z107" s="70">
        <f>Z80*Inputs!$M$75*IF(Inputs!$M$126&gt;0,Inputs!$M$126,Z99*Inputs!$J$123)*$I$13</f>
        <v>279902450.28984672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169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170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0.11170189757055826</v>
      </c>
      <c r="P114" s="56">
        <f>Inputs!P64*$I$9</f>
        <v>0.11943768289367082</v>
      </c>
      <c r="Q114" s="56">
        <f>Inputs!Q64*$I$9</f>
        <v>0.12869118907670102</v>
      </c>
      <c r="R114" s="56">
        <f>Inputs!R64*$I$9</f>
        <v>0.13886410429634885</v>
      </c>
      <c r="S114" s="56">
        <f>Inputs!S64*$I$9</f>
        <v>0.15048983737611707</v>
      </c>
      <c r="T114" s="56">
        <f>Inputs!T64*$I$9</f>
        <v>0.16355550735274432</v>
      </c>
      <c r="U114" s="56">
        <f>Inputs!U64*$I$9</f>
        <v>0.17785535962499321</v>
      </c>
      <c r="V114" s="56">
        <f>Inputs!V64*$I$9</f>
        <v>0.19351070735354697</v>
      </c>
      <c r="W114" s="56">
        <f>Inputs!W64*$I$9</f>
        <v>0.21065507700722988</v>
      </c>
      <c r="X114" s="56">
        <f>Inputs!X64*$I$9</f>
        <v>0.2294354566523083</v>
      </c>
      <c r="Y114" s="56">
        <f>Inputs!Y64*$I$9</f>
        <v>0.2500136730833214</v>
      </c>
      <c r="Z114" s="56">
        <f>Inputs!Z64*$I$9</f>
        <v>0.27243756322867824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1.2411321952284253E-2</v>
      </c>
      <c r="P115" s="56">
        <f>Inputs!P65*$I$9</f>
        <v>1.3270853654852312E-2</v>
      </c>
      <c r="Q115" s="56">
        <f>Inputs!Q65*$I$9</f>
        <v>1.4299021008522339E-2</v>
      </c>
      <c r="R115" s="56">
        <f>Inputs!R65*$I$9</f>
        <v>1.5429344921816543E-2</v>
      </c>
      <c r="S115" s="56">
        <f>Inputs!S65*$I$9</f>
        <v>1.6721093041790789E-2</v>
      </c>
      <c r="T115" s="56">
        <f>Inputs!T65*$I$9</f>
        <v>1.8172834150304924E-2</v>
      </c>
      <c r="U115" s="56">
        <f>Inputs!U65*$I$9</f>
        <v>1.9761706624999247E-2</v>
      </c>
      <c r="V115" s="56">
        <f>Inputs!V65*$I$9</f>
        <v>2.1501189705949667E-2</v>
      </c>
      <c r="W115" s="56">
        <f>Inputs!W65*$I$9</f>
        <v>2.3406119667469992E-2</v>
      </c>
      <c r="X115" s="56">
        <f>Inputs!X65*$I$9</f>
        <v>2.5492828516923149E-2</v>
      </c>
      <c r="Y115" s="56">
        <f>Inputs!Y65*$I$9</f>
        <v>2.7779297009257936E-2</v>
      </c>
      <c r="Z115" s="56">
        <f>Inputs!Z65*$I$9</f>
        <v>3.0270840358742026E-2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171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113826.94799701856</v>
      </c>
      <c r="P119" s="70">
        <f t="shared" ref="P119:Z119" si="17">P103*P114*$T$37</f>
        <v>118248.35103637468</v>
      </c>
      <c r="Q119" s="70">
        <f t="shared" si="17"/>
        <v>134823.62547732363</v>
      </c>
      <c r="R119" s="70">
        <f t="shared" si="17"/>
        <v>150639.79130200809</v>
      </c>
      <c r="S119" s="70">
        <f t="shared" si="17"/>
        <v>162579.23104650903</v>
      </c>
      <c r="T119" s="70">
        <f t="shared" si="17"/>
        <v>178042.20502929768</v>
      </c>
      <c r="U119" s="70">
        <f t="shared" si="17"/>
        <v>210392.47208568745</v>
      </c>
      <c r="V119" s="70">
        <f t="shared" si="17"/>
        <v>228911.83139493942</v>
      </c>
      <c r="W119" s="70">
        <f t="shared" si="17"/>
        <v>249192.61641820002</v>
      </c>
      <c r="X119" s="70">
        <f t="shared" si="17"/>
        <v>271408.70542764541</v>
      </c>
      <c r="Y119" s="70">
        <f t="shared" si="17"/>
        <v>295751.53004178067</v>
      </c>
      <c r="Z119" s="70">
        <f t="shared" si="17"/>
        <v>322277.67854473833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O105*O115*$T$27+IF(Inputs!$K$126=0,O103*O115*$T$27,0)</f>
        <v>269189.70850295358</v>
      </c>
      <c r="P120" s="138">
        <f>P105*P115*$T$27+IF(Inputs!$K$126=0,P103*P115*$T$27,0)</f>
        <v>241293.51029737698</v>
      </c>
      <c r="Q120" s="138">
        <f>Q105*Q115*$T$27+IF(Inputs!$K$126=0,Q103*Q115*$T$27,0)</f>
        <v>359663.80401241936</v>
      </c>
      <c r="R120" s="138">
        <f>R105*R115*$T$27+IF(Inputs!$K$126=0,R103*R115*$T$27,0)</f>
        <v>457447.880212299</v>
      </c>
      <c r="S120" s="138">
        <f>S105*S115*$T$27+IF(Inputs!$K$126=0,S103*S115*$T$27,0)</f>
        <v>486708.74683181214</v>
      </c>
      <c r="T120" s="138">
        <f>T105*T115*$T$27+IF(Inputs!$K$126=0,T103*T115*$T$27,0)</f>
        <v>547084.22281748848</v>
      </c>
      <c r="U120" s="138">
        <f>U105*U115*$T$27+IF(Inputs!$K$126=0,U103*U115*$T$27,0)</f>
        <v>980003.40020472242</v>
      </c>
      <c r="V120" s="138">
        <f>V105*V115*$T$27+IF(Inputs!$K$126=0,V103*V115*$T$27,0)</f>
        <v>1066266.1590989109</v>
      </c>
      <c r="W120" s="138">
        <f>W105*W115*$T$27+IF(Inputs!$K$126=0,W103*W115*$T$27,0)</f>
        <v>1160733.5993290048</v>
      </c>
      <c r="X120" s="138">
        <f>X105*X115*$T$27+IF(Inputs!$K$126=0,X103*X115*$T$27,0)</f>
        <v>1264215.6419737635</v>
      </c>
      <c r="Y120" s="138">
        <f>Y105*Y115*$T$27+IF(Inputs!$K$126=0,Y103*Y115*$T$27,0)</f>
        <v>1377603.971204116</v>
      </c>
      <c r="Z120" s="138">
        <f>Z105*Z115*$T$27+IF(Inputs!$K$126=0,Z103*Z115*$T$27,0)</f>
        <v>1501162.1739740635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0">P107*P116*$T$17</f>
        <v>0</v>
      </c>
      <c r="Q121" s="70">
        <f t="shared" si="20"/>
        <v>0</v>
      </c>
      <c r="R121" s="70">
        <f t="shared" si="20"/>
        <v>0</v>
      </c>
      <c r="S121" s="70">
        <f t="shared" si="20"/>
        <v>0</v>
      </c>
      <c r="T121" s="70">
        <f t="shared" si="20"/>
        <v>0</v>
      </c>
      <c r="U121" s="70">
        <f t="shared" si="20"/>
        <v>0</v>
      </c>
      <c r="V121" s="70">
        <f t="shared" si="20"/>
        <v>0</v>
      </c>
      <c r="W121" s="70">
        <f t="shared" si="20"/>
        <v>0</v>
      </c>
      <c r="X121" s="70">
        <f t="shared" si="20"/>
        <v>0</v>
      </c>
      <c r="Y121" s="70">
        <f t="shared" si="20"/>
        <v>0</v>
      </c>
      <c r="Z121" s="70">
        <f t="shared" si="20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189</v>
      </c>
      <c r="E122" s="51"/>
      <c r="F122" s="51"/>
      <c r="G122" s="51"/>
      <c r="H122" s="51"/>
      <c r="I122" s="51"/>
      <c r="J122" s="139" t="str">
        <f>J119</f>
        <v>Significant</v>
      </c>
      <c r="K122" s="51"/>
      <c r="L122" s="51"/>
      <c r="M122" s="51"/>
      <c r="N122" s="51"/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0</v>
      </c>
      <c r="Z122" s="117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172</v>
      </c>
      <c r="E124" s="51"/>
      <c r="F124" s="51"/>
      <c r="G124" s="51"/>
      <c r="H124" s="51"/>
      <c r="I124" s="51"/>
      <c r="J124" s="139" t="str">
        <f>J119</f>
        <v>Significant</v>
      </c>
      <c r="K124" s="51"/>
      <c r="L124" s="51"/>
      <c r="M124" s="51"/>
      <c r="N124" s="51"/>
      <c r="O124" s="88">
        <f t="shared" ref="O124:Z124" si="21">SUMIF($J$49:$J$51,$J124,$V$49:$V$51)*O114</f>
        <v>640967.4198476118</v>
      </c>
      <c r="P124" s="88">
        <f t="shared" si="21"/>
        <v>685356.87487829686</v>
      </c>
      <c r="Q124" s="88">
        <f t="shared" si="21"/>
        <v>738455.31019300816</v>
      </c>
      <c r="R124" s="88">
        <f t="shared" si="21"/>
        <v>796829.49507690768</v>
      </c>
      <c r="S124" s="88">
        <f t="shared" si="21"/>
        <v>863540.23408892017</v>
      </c>
      <c r="T124" s="88">
        <f t="shared" si="21"/>
        <v>938513.61373279942</v>
      </c>
      <c r="U124" s="88">
        <f t="shared" si="21"/>
        <v>1020568.9737087183</v>
      </c>
      <c r="V124" s="88">
        <f t="shared" si="21"/>
        <v>1110402.4327513436</v>
      </c>
      <c r="W124" s="88">
        <f t="shared" si="21"/>
        <v>1208780.1919554204</v>
      </c>
      <c r="X124" s="88">
        <f t="shared" si="21"/>
        <v>1316545.697704871</v>
      </c>
      <c r="Y124" s="88">
        <f t="shared" si="21"/>
        <v>1434627.5439198874</v>
      </c>
      <c r="Z124" s="88">
        <f t="shared" si="21"/>
        <v>1563300.2282879998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173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382507.61095659633</v>
      </c>
      <c r="P125" s="70">
        <f t="shared" si="22"/>
        <v>408997.73177972541</v>
      </c>
      <c r="Q125" s="70">
        <f t="shared" si="22"/>
        <v>440685.07657892356</v>
      </c>
      <c r="R125" s="70">
        <f t="shared" si="22"/>
        <v>475520.80973800924</v>
      </c>
      <c r="S125" s="70">
        <f t="shared" si="22"/>
        <v>515331.5155780979</v>
      </c>
      <c r="T125" s="70">
        <f t="shared" si="22"/>
        <v>560073.08503218985</v>
      </c>
      <c r="U125" s="70">
        <f t="shared" si="22"/>
        <v>609040.94008796546</v>
      </c>
      <c r="V125" s="70">
        <f t="shared" si="22"/>
        <v>662650.50079002324</v>
      </c>
      <c r="W125" s="70">
        <f t="shared" si="22"/>
        <v>721359.00995787024</v>
      </c>
      <c r="X125" s="70">
        <f t="shared" si="22"/>
        <v>785669.80777900096</v>
      </c>
      <c r="Y125" s="70">
        <f t="shared" si="22"/>
        <v>856137.04760187457</v>
      </c>
      <c r="Z125" s="70">
        <f t="shared" si="22"/>
        <v>932924.54033390817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174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175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53532.5607079646</v>
      </c>
      <c r="P127" s="70">
        <f>Inputs!$J$27*$I$11</f>
        <v>53532.5607079646</v>
      </c>
      <c r="Q127" s="70">
        <f>Inputs!$J$27*$I$11</f>
        <v>53532.5607079646</v>
      </c>
      <c r="R127" s="70">
        <f>Inputs!$J$27*$I$11</f>
        <v>53532.5607079646</v>
      </c>
      <c r="S127" s="70">
        <f>Inputs!$J$27*$I$11</f>
        <v>53532.5607079646</v>
      </c>
      <c r="T127" s="70">
        <f>Inputs!$J$27*$I$11</f>
        <v>53532.5607079646</v>
      </c>
      <c r="U127" s="70">
        <f>Inputs!$J$27*$I$11</f>
        <v>53532.5607079646</v>
      </c>
      <c r="V127" s="70">
        <f>Inputs!$J$27*$I$11</f>
        <v>53532.5607079646</v>
      </c>
      <c r="W127" s="70">
        <f>Inputs!$J$27*$I$11</f>
        <v>53532.5607079646</v>
      </c>
      <c r="X127" s="70">
        <f>Inputs!$J$27*$I$11</f>
        <v>53532.5607079646</v>
      </c>
      <c r="Y127" s="70">
        <f>Inputs!$J$27*$I$11</f>
        <v>53532.5607079646</v>
      </c>
      <c r="Z127" s="70">
        <f>Inputs!$J$27*$I$11</f>
        <v>53532.5607079646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163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1460024.2480121448</v>
      </c>
      <c r="P128" s="98">
        <f t="shared" ref="P128:Z128" si="24">SUM(P119:P127)</f>
        <v>1507429.0286997387</v>
      </c>
      <c r="Q128" s="98">
        <f t="shared" si="24"/>
        <v>1727160.3769696394</v>
      </c>
      <c r="R128" s="98">
        <f t="shared" si="24"/>
        <v>1933970.5370371889</v>
      </c>
      <c r="S128" s="98">
        <f t="shared" si="24"/>
        <v>2081692.2882533041</v>
      </c>
      <c r="T128" s="98">
        <f t="shared" si="24"/>
        <v>2277245.6873197397</v>
      </c>
      <c r="U128" s="98">
        <f t="shared" si="24"/>
        <v>2873538.3467950583</v>
      </c>
      <c r="V128" s="98">
        <f t="shared" si="24"/>
        <v>3121763.4847431816</v>
      </c>
      <c r="W128" s="98">
        <f t="shared" si="24"/>
        <v>3393597.9783684597</v>
      </c>
      <c r="X128" s="98">
        <f t="shared" si="24"/>
        <v>3691372.4135932452</v>
      </c>
      <c r="Y128" s="98">
        <f t="shared" si="24"/>
        <v>4017652.6534756231</v>
      </c>
      <c r="Z128" s="98">
        <f t="shared" si="24"/>
        <v>4373197.181848675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176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177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178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0</v>
      </c>
      <c r="R135" s="70">
        <f>Inputs!R22*'Scenario D'!$I$10</f>
        <v>0</v>
      </c>
      <c r="S135" s="70">
        <f>Inputs!S22*'Scenario D'!$I$10</f>
        <v>69946.725663716818</v>
      </c>
      <c r="T135" s="70">
        <f>Inputs!T22*'Scenario D'!$I$10</f>
        <v>4594086.2725867601</v>
      </c>
      <c r="U135" s="70">
        <f>Inputs!U22*'Scenario D'!$I$10</f>
        <v>6175550.6723317234</v>
      </c>
      <c r="V135" s="70">
        <f>Inputs!V22*'Scenario D'!$I$10</f>
        <v>6175550.6723317234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179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0</v>
      </c>
      <c r="R136" s="70">
        <f t="shared" si="25"/>
        <v>0</v>
      </c>
      <c r="S136" s="70">
        <f t="shared" si="25"/>
        <v>1</v>
      </c>
      <c r="T136" s="70">
        <f t="shared" si="25"/>
        <v>1</v>
      </c>
      <c r="U136" s="70">
        <f t="shared" si="25"/>
        <v>1</v>
      </c>
      <c r="V136" s="70">
        <f t="shared" si="25"/>
        <v>1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180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0</v>
      </c>
      <c r="R137" s="56">
        <f>(R136=1)*(1+Inputs!$J$11)^(SUM(R136:$Z136)-1)</f>
        <v>0</v>
      </c>
      <c r="S137" s="56">
        <f>(S136=1)*(1+Inputs!$J$11)^(SUM(S136:$Z136)-1)</f>
        <v>1.0847895468750002</v>
      </c>
      <c r="T137" s="56">
        <f>(T136=1)*(1+Inputs!$J$11)^(SUM(T136:$Z136)-1)</f>
        <v>1.0557562500000002</v>
      </c>
      <c r="U137" s="56">
        <f>(U136=1)*(1+Inputs!$J$11)^(SUM(U136:$Z136)-1)</f>
        <v>1.0275000000000001</v>
      </c>
      <c r="V137" s="56">
        <f>(V136=1)*(1+Inputs!$J$11)^(SUM(V136:$Z136)-1)</f>
        <v>1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181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646254.46938109305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182</v>
      </c>
      <c r="E139" s="51"/>
      <c r="F139" s="51"/>
      <c r="G139" s="51"/>
      <c r="H139" s="51"/>
      <c r="I139" s="51"/>
      <c r="J139" s="70">
        <f>Inputs!K27*$I$11</f>
        <v>46444.625840707966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183</v>
      </c>
      <c r="E140" s="51"/>
      <c r="F140" s="51"/>
      <c r="G140" s="51"/>
      <c r="H140" s="51"/>
      <c r="I140" s="51"/>
      <c r="J140" s="70">
        <f>SUM(J138:J139)</f>
        <v>692699.09522180096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184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185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186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1460024.2480121448</v>
      </c>
      <c r="P147" s="70">
        <f t="shared" ref="P147:Z147" si="27">P128</f>
        <v>1507429.0286997387</v>
      </c>
      <c r="Q147" s="70">
        <f t="shared" si="27"/>
        <v>1727160.3769696394</v>
      </c>
      <c r="R147" s="70">
        <f t="shared" si="27"/>
        <v>1933970.5370371889</v>
      </c>
      <c r="S147" s="70">
        <f t="shared" si="27"/>
        <v>2081692.2882533041</v>
      </c>
      <c r="T147" s="70">
        <f t="shared" si="27"/>
        <v>2277245.6873197397</v>
      </c>
      <c r="U147" s="70">
        <f t="shared" si="27"/>
        <v>2873538.3467950583</v>
      </c>
      <c r="V147" s="70">
        <f t="shared" si="27"/>
        <v>3121763.4847431816</v>
      </c>
      <c r="W147" s="70">
        <f t="shared" si="27"/>
        <v>3393597.9783684597</v>
      </c>
      <c r="X147" s="70">
        <f t="shared" si="27"/>
        <v>3691372.4135932452</v>
      </c>
      <c r="Y147" s="70">
        <f t="shared" si="27"/>
        <v>4017652.6534756231</v>
      </c>
      <c r="Z147" s="70">
        <f t="shared" si="27"/>
        <v>4373197.181848675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176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692699.09522180096</v>
      </c>
      <c r="P148" s="70">
        <f t="shared" ref="P148:Z148" si="28">$J$140</f>
        <v>692699.09522180096</v>
      </c>
      <c r="Q148" s="70">
        <f t="shared" si="28"/>
        <v>692699.09522180096</v>
      </c>
      <c r="R148" s="70">
        <f t="shared" si="28"/>
        <v>692699.09522180096</v>
      </c>
      <c r="S148" s="70">
        <f t="shared" si="28"/>
        <v>692699.09522180096</v>
      </c>
      <c r="T148" s="70">
        <f t="shared" si="28"/>
        <v>692699.09522180096</v>
      </c>
      <c r="U148" s="70">
        <f t="shared" si="28"/>
        <v>692699.09522180096</v>
      </c>
      <c r="V148" s="70">
        <f t="shared" si="28"/>
        <v>692699.09522180096</v>
      </c>
      <c r="W148" s="70">
        <f t="shared" si="28"/>
        <v>692699.09522180096</v>
      </c>
      <c r="X148" s="70">
        <f t="shared" si="28"/>
        <v>692699.09522180096</v>
      </c>
      <c r="Y148" s="70">
        <f t="shared" si="28"/>
        <v>692699.09522180096</v>
      </c>
      <c r="Z148" s="70">
        <f t="shared" si="28"/>
        <v>692699.09522180096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187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147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t="12.4" hidden="1" x14ac:dyDescent="0.3"/>
    <row r="154" spans="1:57" ht="12.4" hidden="1" x14ac:dyDescent="0.3"/>
    <row r="155" spans="1:57" ht="12.4" hidden="1" x14ac:dyDescent="0.3"/>
    <row r="156" spans="1:57" ht="12.4" hidden="1" x14ac:dyDescent="0.3"/>
    <row r="157" spans="1:57" ht="12.4" hidden="1" x14ac:dyDescent="0.3"/>
    <row r="158" spans="1:57" ht="12.4" hidden="1" x14ac:dyDescent="0.3"/>
    <row r="159" spans="1:57" ht="12.4" hidden="1" x14ac:dyDescent="0.3"/>
    <row r="160" spans="1:57" ht="12.4" hidden="1" x14ac:dyDescent="0.3"/>
    <row r="161" ht="12.4" hidden="1" x14ac:dyDescent="0.3"/>
    <row r="162" ht="12.4" hidden="1" x14ac:dyDescent="0.3"/>
    <row r="163" ht="12.4" hidden="1" x14ac:dyDescent="0.3"/>
    <row r="164" ht="12.4" hidden="1" x14ac:dyDescent="0.3"/>
    <row r="165" ht="12.4" hidden="1" x14ac:dyDescent="0.3"/>
    <row r="166" ht="12.4" hidden="1" x14ac:dyDescent="0.3"/>
    <row r="167" ht="12.4" hidden="1" x14ac:dyDescent="0.3"/>
    <row r="168" ht="12.4" hidden="1" x14ac:dyDescent="0.3"/>
    <row r="169" ht="12.4" hidden="1" x14ac:dyDescent="0.3"/>
    <row r="170" ht="12.4" hidden="1" x14ac:dyDescent="0.3"/>
    <row r="171" ht="12.4" hidden="1" x14ac:dyDescent="0.3"/>
    <row r="172" ht="12.4" hidden="1" x14ac:dyDescent="0.3"/>
    <row r="173" ht="12.4" hidden="1" x14ac:dyDescent="0.3"/>
    <row r="174" ht="12.4" hidden="1" x14ac:dyDescent="0.3"/>
    <row r="175" ht="12.4" hidden="1" x14ac:dyDescent="0.3"/>
    <row r="176" ht="12.4" hidden="1" x14ac:dyDescent="0.3"/>
    <row r="177" ht="12.4" hidden="1" x14ac:dyDescent="0.3"/>
    <row r="178" ht="12.4" hidden="1" x14ac:dyDescent="0.3"/>
    <row r="179" ht="12.4" hidden="1" x14ac:dyDescent="0.3"/>
    <row r="180" ht="12.4" hidden="1" x14ac:dyDescent="0.3"/>
    <row r="181" ht="12.4" hidden="1" x14ac:dyDescent="0.3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zoomScaleNormal="100" workbookViewId="0"/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ht="13.15" x14ac:dyDescent="0.4">
      <c r="A1" s="1" t="str">
        <f>Inputs!A1</f>
        <v>CitiPower - LQ Switchboard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13.15" x14ac:dyDescent="0.4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ht="13.15" x14ac:dyDescent="0.4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ht="13.15" x14ac:dyDescent="0.4">
      <c r="A4" s="11" t="s">
        <v>184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13.15" x14ac:dyDescent="0.4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ht="13.15" x14ac:dyDescent="0.4">
      <c r="A6" s="8"/>
      <c r="B6" s="8" t="s">
        <v>185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ht="13.15" x14ac:dyDescent="0.4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ht="13.15" x14ac:dyDescent="0.4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ht="13.15" x14ac:dyDescent="0.4">
      <c r="A9" s="8"/>
      <c r="B9" s="8"/>
      <c r="C9" s="9"/>
      <c r="D9" s="10" t="s">
        <v>186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1314045.9020725696</v>
      </c>
      <c r="P9" s="19">
        <f>'Base Case'!P147</f>
        <v>1368840.1332830237</v>
      </c>
      <c r="Q9" s="19">
        <f>'Base Case'!Q147</f>
        <v>1581835.2547671499</v>
      </c>
      <c r="R9" s="19">
        <f>'Base Case'!R147</f>
        <v>1760823.3007485585</v>
      </c>
      <c r="S9" s="19">
        <f>'Base Case'!S147</f>
        <v>1895618.2655044759</v>
      </c>
      <c r="T9" s="19">
        <f>'Base Case'!T147</f>
        <v>2070355.5133399693</v>
      </c>
      <c r="U9" s="19">
        <f>'Base Case'!U147</f>
        <v>2546672.6974708983</v>
      </c>
      <c r="V9" s="19">
        <f>'Base Case'!V147</f>
        <v>2765602.6013855543</v>
      </c>
      <c r="W9" s="19">
        <f>'Base Case'!W147</f>
        <v>3005355.5130447629</v>
      </c>
      <c r="X9" s="19">
        <f>'Base Case'!X147</f>
        <v>3267986.9654064802</v>
      </c>
      <c r="Y9" s="19">
        <f>'Base Case'!Y147</f>
        <v>3555760.0014381032</v>
      </c>
      <c r="Z9" s="19">
        <f>'Base Case'!Z147</f>
        <v>3869343.5896174815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ht="13.15" x14ac:dyDescent="0.4">
      <c r="A10" s="8"/>
      <c r="B10" s="8"/>
      <c r="C10" s="9"/>
      <c r="D10" s="29" t="s">
        <v>176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769665.6613575567</v>
      </c>
      <c r="P10" s="19">
        <f>'Base Case'!P148</f>
        <v>769665.6613575567</v>
      </c>
      <c r="Q10" s="19">
        <f>'Base Case'!Q148</f>
        <v>769665.6613575567</v>
      </c>
      <c r="R10" s="19">
        <f>'Base Case'!R148</f>
        <v>769665.6613575567</v>
      </c>
      <c r="S10" s="19">
        <f>'Base Case'!S148</f>
        <v>769665.6613575567</v>
      </c>
      <c r="T10" s="19">
        <f>'Base Case'!T148</f>
        <v>769665.6613575567</v>
      </c>
      <c r="U10" s="19">
        <f>'Base Case'!U148</f>
        <v>769665.6613575567</v>
      </c>
      <c r="V10" s="19">
        <f>'Base Case'!V148</f>
        <v>769665.6613575567</v>
      </c>
      <c r="W10" s="19">
        <f>'Base Case'!W148</f>
        <v>769665.6613575567</v>
      </c>
      <c r="X10" s="19">
        <f>'Base Case'!X148</f>
        <v>769665.6613575567</v>
      </c>
      <c r="Y10" s="19">
        <f>'Base Case'!Y148</f>
        <v>769665.6613575567</v>
      </c>
      <c r="Z10" s="19">
        <f>'Base Case'!Z148</f>
        <v>769665.6613575567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ht="13.15" x14ac:dyDescent="0.4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1224356.6838338145</v>
      </c>
      <c r="P11" s="36">
        <f>'Scenario A'!P147</f>
        <v>1279924.2340388184</v>
      </c>
      <c r="Q11" s="36">
        <f>'Scenario A'!Q147</f>
        <v>1426904.498169404</v>
      </c>
      <c r="R11" s="36">
        <f>'Scenario A'!R147</f>
        <v>1604719.0955403314</v>
      </c>
      <c r="S11" s="36">
        <f>'Scenario A'!S147</f>
        <v>1692604.7116085526</v>
      </c>
      <c r="T11" s="36">
        <f>'Scenario A'!T147</f>
        <v>1883819.459209071</v>
      </c>
      <c r="U11" s="36">
        <f>'Scenario A'!U147</f>
        <v>2189637.2288577561</v>
      </c>
      <c r="V11" s="36">
        <f>'Scenario A'!V147</f>
        <v>2376616.263210881</v>
      </c>
      <c r="W11" s="36">
        <f>'Scenario A'!W147</f>
        <v>2581379.3727898453</v>
      </c>
      <c r="X11" s="36">
        <f>'Scenario A'!X147</f>
        <v>2805682.1038251431</v>
      </c>
      <c r="Y11" s="36">
        <f>'Scenario A'!Y147</f>
        <v>3051457.228319033</v>
      </c>
      <c r="Z11" s="36">
        <f>'Scenario A'!Z147</f>
        <v>3319276.0847582379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ht="13.15" x14ac:dyDescent="0.4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846632.22749331244</v>
      </c>
      <c r="P12" s="36">
        <f>'Scenario A'!P148</f>
        <v>846632.22749331244</v>
      </c>
      <c r="Q12" s="36">
        <f>'Scenario A'!Q148</f>
        <v>846632.22749331244</v>
      </c>
      <c r="R12" s="36">
        <f>'Scenario A'!R148</f>
        <v>846632.22749331244</v>
      </c>
      <c r="S12" s="36">
        <f>'Scenario A'!S148</f>
        <v>846632.22749331244</v>
      </c>
      <c r="T12" s="36">
        <f>'Scenario A'!T148</f>
        <v>846632.22749331244</v>
      </c>
      <c r="U12" s="36">
        <f>'Scenario A'!U148</f>
        <v>846632.22749331244</v>
      </c>
      <c r="V12" s="36">
        <f>'Scenario A'!V148</f>
        <v>846632.22749331244</v>
      </c>
      <c r="W12" s="36">
        <f>'Scenario A'!W148</f>
        <v>846632.22749331244</v>
      </c>
      <c r="X12" s="36">
        <f>'Scenario A'!X148</f>
        <v>846632.22749331244</v>
      </c>
      <c r="Y12" s="36">
        <f>'Scenario A'!Y148</f>
        <v>846632.22749331244</v>
      </c>
      <c r="Z12" s="36">
        <f>'Scenario A'!Z148</f>
        <v>846632.22749331244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ht="13.15" x14ac:dyDescent="0.4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1027087.5885439747</v>
      </c>
      <c r="P13" s="36">
        <f>'Scenario B'!P147</f>
        <v>1069817.3487280461</v>
      </c>
      <c r="Q13" s="36">
        <f>'Scenario B'!Q147</f>
        <v>1201441.1151827958</v>
      </c>
      <c r="R13" s="36">
        <f>'Scenario B'!R147</f>
        <v>1362373.4253604121</v>
      </c>
      <c r="S13" s="36">
        <f>'Scenario B'!S147</f>
        <v>1430965.7552419605</v>
      </c>
      <c r="T13" s="36">
        <f>'Scenario B'!T147</f>
        <v>1600497.5940443771</v>
      </c>
      <c r="U13" s="36">
        <f>'Scenario B'!U147</f>
        <v>1882584.2888074906</v>
      </c>
      <c r="V13" s="36">
        <f>'Scenario B'!V147</f>
        <v>2043582.7590098265</v>
      </c>
      <c r="W13" s="36">
        <f>'Scenario B'!W147</f>
        <v>2219894.2236087215</v>
      </c>
      <c r="X13" s="36">
        <f>'Scenario B'!X147</f>
        <v>2413030.2973071653</v>
      </c>
      <c r="Y13" s="36">
        <f>'Scenario B'!Y147</f>
        <v>2624655.195222591</v>
      </c>
      <c r="Z13" s="36">
        <f>'Scenario B'!Z147</f>
        <v>2855260.8688866151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ht="13.15" x14ac:dyDescent="0.4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692699.09522180096</v>
      </c>
      <c r="P14" s="36">
        <f>'Scenario B'!P148</f>
        <v>692699.09522180096</v>
      </c>
      <c r="Q14" s="36">
        <f>'Scenario B'!Q148</f>
        <v>692699.09522180096</v>
      </c>
      <c r="R14" s="36">
        <f>'Scenario B'!R148</f>
        <v>692699.09522180096</v>
      </c>
      <c r="S14" s="36">
        <f>'Scenario B'!S148</f>
        <v>692699.09522180096</v>
      </c>
      <c r="T14" s="36">
        <f>'Scenario B'!T148</f>
        <v>692699.09522180096</v>
      </c>
      <c r="U14" s="36">
        <f>'Scenario B'!U148</f>
        <v>692699.09522180096</v>
      </c>
      <c r="V14" s="36">
        <f>'Scenario B'!V148</f>
        <v>692699.09522180096</v>
      </c>
      <c r="W14" s="36">
        <f>'Scenario B'!W148</f>
        <v>692699.09522180096</v>
      </c>
      <c r="X14" s="36">
        <f>'Scenario B'!X148</f>
        <v>692699.09522180096</v>
      </c>
      <c r="Y14" s="36">
        <f>'Scenario B'!Y148</f>
        <v>692699.09522180096</v>
      </c>
      <c r="Z14" s="36">
        <f>'Scenario B'!Z148</f>
        <v>692699.09522180096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ht="13.15" x14ac:dyDescent="0.4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1698487.3367882224</v>
      </c>
      <c r="P15" s="36">
        <f>'Scenario C'!P147</f>
        <v>1761582.7497236223</v>
      </c>
      <c r="Q15" s="36">
        <f>'Scenario C'!Q147</f>
        <v>2000083.1507084335</v>
      </c>
      <c r="R15" s="36">
        <f>'Scenario C'!R147</f>
        <v>2227527.217345586</v>
      </c>
      <c r="S15" s="36">
        <f>'Scenario C'!S147</f>
        <v>2398829.6516787456</v>
      </c>
      <c r="T15" s="36">
        <f>'Scenario C'!T147</f>
        <v>2620884.3837206396</v>
      </c>
      <c r="U15" s="36">
        <f>'Scenario C'!U147</f>
        <v>3246181.6902783224</v>
      </c>
      <c r="V15" s="36">
        <f>'Scenario C'!V147</f>
        <v>3526160.8510774109</v>
      </c>
      <c r="W15" s="36">
        <f>'Scenario C'!W147</f>
        <v>3832769.5774561064</v>
      </c>
      <c r="X15" s="36">
        <f>'Scenario C'!X147</f>
        <v>4168636.59387038</v>
      </c>
      <c r="Y15" s="36">
        <f>'Scenario C'!Y147</f>
        <v>4536655.9995708801</v>
      </c>
      <c r="Z15" s="36">
        <f>'Scenario C'!Z147</f>
        <v>4937683.3068913743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ht="13.15" x14ac:dyDescent="0.4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846632.22749331244</v>
      </c>
      <c r="P16" s="36">
        <f>'Scenario C'!P148</f>
        <v>846632.22749331244</v>
      </c>
      <c r="Q16" s="36">
        <f>'Scenario C'!Q148</f>
        <v>846632.22749331244</v>
      </c>
      <c r="R16" s="36">
        <f>'Scenario C'!R148</f>
        <v>846632.22749331244</v>
      </c>
      <c r="S16" s="36">
        <f>'Scenario C'!S148</f>
        <v>846632.22749331244</v>
      </c>
      <c r="T16" s="36">
        <f>'Scenario C'!T148</f>
        <v>846632.22749331244</v>
      </c>
      <c r="U16" s="36">
        <f>'Scenario C'!U148</f>
        <v>846632.22749331244</v>
      </c>
      <c r="V16" s="36">
        <f>'Scenario C'!V148</f>
        <v>846632.22749331244</v>
      </c>
      <c r="W16" s="36">
        <f>'Scenario C'!W148</f>
        <v>846632.22749331244</v>
      </c>
      <c r="X16" s="36">
        <f>'Scenario C'!X148</f>
        <v>846632.22749331244</v>
      </c>
      <c r="Y16" s="36">
        <f>'Scenario C'!Y148</f>
        <v>846632.22749331244</v>
      </c>
      <c r="Z16" s="36">
        <f>'Scenario C'!Z148</f>
        <v>846632.22749331244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ht="13.15" x14ac:dyDescent="0.4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1460024.2480121448</v>
      </c>
      <c r="P17" s="36">
        <f>'Scenario D'!P147</f>
        <v>1507429.0286997387</v>
      </c>
      <c r="Q17" s="36">
        <f>'Scenario D'!Q147</f>
        <v>1727160.3769696394</v>
      </c>
      <c r="R17" s="36">
        <f>'Scenario D'!R147</f>
        <v>1933970.5370371889</v>
      </c>
      <c r="S17" s="36">
        <f>'Scenario D'!S147</f>
        <v>2081692.2882533041</v>
      </c>
      <c r="T17" s="36">
        <f>'Scenario D'!T147</f>
        <v>2277245.6873197397</v>
      </c>
      <c r="U17" s="36">
        <f>'Scenario D'!U147</f>
        <v>2873538.3467950583</v>
      </c>
      <c r="V17" s="36">
        <f>'Scenario D'!V147</f>
        <v>3121763.4847431816</v>
      </c>
      <c r="W17" s="36">
        <f>'Scenario D'!W147</f>
        <v>3393597.9783684597</v>
      </c>
      <c r="X17" s="36">
        <f>'Scenario D'!X147</f>
        <v>3691372.4135932452</v>
      </c>
      <c r="Y17" s="36">
        <f>'Scenario D'!Y147</f>
        <v>4017652.6534756231</v>
      </c>
      <c r="Z17" s="36">
        <f>'Scenario D'!Z147</f>
        <v>4373197.181848675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ht="13.15" x14ac:dyDescent="0.4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692699.09522180096</v>
      </c>
      <c r="P18" s="36">
        <f>'Scenario D'!P148</f>
        <v>692699.09522180096</v>
      </c>
      <c r="Q18" s="36">
        <f>'Scenario D'!Q148</f>
        <v>692699.09522180096</v>
      </c>
      <c r="R18" s="36">
        <f>'Scenario D'!R148</f>
        <v>692699.09522180096</v>
      </c>
      <c r="S18" s="36">
        <f>'Scenario D'!S148</f>
        <v>692699.09522180096</v>
      </c>
      <c r="T18" s="36">
        <f>'Scenario D'!T148</f>
        <v>692699.09522180096</v>
      </c>
      <c r="U18" s="36">
        <f>'Scenario D'!U148</f>
        <v>692699.09522180096</v>
      </c>
      <c r="V18" s="36">
        <f>'Scenario D'!V148</f>
        <v>692699.09522180096</v>
      </c>
      <c r="W18" s="36">
        <f>'Scenario D'!W148</f>
        <v>692699.09522180096</v>
      </c>
      <c r="X18" s="36">
        <f>'Scenario D'!X148</f>
        <v>692699.09522180096</v>
      </c>
      <c r="Y18" s="36">
        <f>'Scenario D'!Y148</f>
        <v>692699.09522180096</v>
      </c>
      <c r="Z18" s="36">
        <f>'Scenario D'!Z148</f>
        <v>692699.09522180096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ht="13.15" x14ac:dyDescent="0.4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ht="13.15" x14ac:dyDescent="0.4">
      <c r="A20" s="8"/>
      <c r="B20" s="8" t="s">
        <v>188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ht="13.15" x14ac:dyDescent="0.4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ht="13.15" x14ac:dyDescent="0.4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ht="13.15" x14ac:dyDescent="0.4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ht="13.15" x14ac:dyDescent="0.4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ht="13.15" x14ac:dyDescent="0.4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ht="13.15" x14ac:dyDescent="0.4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ht="13.15" x14ac:dyDescent="0.4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ht="13.15" x14ac:dyDescent="0.4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ht="13.15" x14ac:dyDescent="0.4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ht="13.15" x14ac:dyDescent="0.4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ht="13.15" x14ac:dyDescent="0.4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ht="13.15" x14ac:dyDescent="0.4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ht="13.15" x14ac:dyDescent="0.4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ht="13.15" x14ac:dyDescent="0.4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ht="13.15" x14ac:dyDescent="0.4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ht="13.15" x14ac:dyDescent="0.4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ht="13.15" x14ac:dyDescent="0.4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ht="13.15" x14ac:dyDescent="0.4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ht="13.15" x14ac:dyDescent="0.4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ht="13.15" x14ac:dyDescent="0.4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ht="13.15" x14ac:dyDescent="0.4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ht="13.15" x14ac:dyDescent="0.4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ht="13.15" x14ac:dyDescent="0.4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147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2019-10-23T03:49:37Z</dcterms:created>
  <dcterms:modified xsi:type="dcterms:W3CDTF">2020-01-28T06:17:31Z</dcterms:modified>
</cp:coreProperties>
</file>