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L175" i="1" l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8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8" i="10" l="1"/>
  <c r="T28" i="9"/>
  <c r="T27" i="11"/>
  <c r="T27" i="8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11" s="1"/>
  <c r="T34" i="10"/>
  <c r="T34" i="8"/>
  <c r="T37" i="9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J119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I13" i="2"/>
  <c r="R71" i="2"/>
  <c r="R78" i="2" s="1"/>
  <c r="U71" i="2"/>
  <c r="U78" i="2" s="1"/>
  <c r="S71" i="2"/>
  <c r="P71" i="2"/>
  <c r="T71" i="2"/>
  <c r="T78" i="2" s="1"/>
  <c r="Q71" i="2"/>
  <c r="Q78" i="2" s="1"/>
  <c r="O71" i="2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P78" i="2"/>
  <c r="S78" i="2"/>
  <c r="O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L177" i="1" l="1"/>
  <c r="L178" i="1" s="1"/>
  <c r="P18" i="10" s="1"/>
  <c r="V18" i="10" s="1"/>
  <c r="W187" i="1"/>
  <c r="P18" i="8"/>
  <c r="P51" i="8" s="1"/>
  <c r="I13" i="10"/>
  <c r="I9" i="10"/>
  <c r="I12" i="1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97" i="2" s="1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7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X187" i="1"/>
  <c r="W70" i="8"/>
  <c r="W70" i="10"/>
  <c r="W70" i="11"/>
  <c r="W70" i="9"/>
  <c r="X69" i="9"/>
  <c r="X69" i="11"/>
  <c r="X69" i="10"/>
  <c r="W69" i="11"/>
  <c r="W69" i="10"/>
  <c r="W69" i="9"/>
  <c r="W70" i="2"/>
  <c r="X69" i="2"/>
  <c r="S91" i="2"/>
  <c r="S88" i="2"/>
  <c r="L75" i="1"/>
  <c r="K177" i="1"/>
  <c r="K178" i="1" s="1"/>
  <c r="P28" i="2" s="1"/>
  <c r="R16" i="1"/>
  <c r="W69" i="8" l="1"/>
  <c r="P18" i="2"/>
  <c r="P51" i="2" s="1"/>
  <c r="P18" i="11"/>
  <c r="P51" i="11" s="1"/>
  <c r="P18" i="9"/>
  <c r="P51" i="9" s="1"/>
  <c r="V71" i="8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85" i="10" s="1"/>
  <c r="V86" i="10" s="1"/>
  <c r="V87" i="10" s="1"/>
  <c r="V78" i="10"/>
  <c r="V91" i="10" s="1"/>
  <c r="V92" i="10" s="1"/>
  <c r="V93" i="10" s="1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76" i="2"/>
  <c r="V77" i="2"/>
  <c r="V88" i="2" s="1"/>
  <c r="V78" i="2"/>
  <c r="V80" i="11"/>
  <c r="V97" i="11" s="1"/>
  <c r="V98" i="11" s="1"/>
  <c r="V99" i="11" s="1"/>
  <c r="V79" i="11"/>
  <c r="V94" i="11" s="1"/>
  <c r="V95" i="11" s="1"/>
  <c r="V96" i="11" s="1"/>
  <c r="V77" i="11"/>
  <c r="V88" i="11" s="1"/>
  <c r="V89" i="11" s="1"/>
  <c r="V90" i="11" s="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80" i="8"/>
  <c r="V79" i="8"/>
  <c r="V94" i="8" s="1"/>
  <c r="V95" i="8" s="1"/>
  <c r="V96" i="8" s="1"/>
  <c r="V77" i="8"/>
  <c r="V76" i="8"/>
  <c r="V78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U18" i="10"/>
  <c r="P51" i="10"/>
  <c r="U38" i="11"/>
  <c r="V38" i="11"/>
  <c r="U18" i="8"/>
  <c r="V18" i="8"/>
  <c r="V18" i="9"/>
  <c r="V18" i="11"/>
  <c r="V38" i="10"/>
  <c r="V97" i="8"/>
  <c r="V98" i="8" s="1"/>
  <c r="V99" i="8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V97" i="2"/>
  <c r="P88" i="2"/>
  <c r="V85" i="2"/>
  <c r="V94" i="2"/>
  <c r="O97" i="2"/>
  <c r="O98" i="2" s="1"/>
  <c r="O99" i="2" s="1"/>
  <c r="Y69" i="2"/>
  <c r="V18" i="2"/>
  <c r="U1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U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U38" i="9" l="1"/>
  <c r="V38" i="9"/>
  <c r="U18" i="11"/>
  <c r="U18" i="9"/>
  <c r="V38" i="8"/>
  <c r="U38" i="10"/>
  <c r="U38" i="8"/>
  <c r="V38" i="2"/>
  <c r="U38" i="2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76" i="11"/>
  <c r="W78" i="11"/>
  <c r="W91" i="11" s="1"/>
  <c r="W92" i="11" s="1"/>
  <c r="W93" i="11" s="1"/>
  <c r="W105" i="11" s="1"/>
  <c r="U80" i="9"/>
  <c r="U79" i="9"/>
  <c r="U77" i="9"/>
  <c r="U88" i="9" s="1"/>
  <c r="U89" i="9" s="1"/>
  <c r="U90" i="9" s="1"/>
  <c r="U76" i="9"/>
  <c r="U85" i="9" s="1"/>
  <c r="U86" i="9" s="1"/>
  <c r="U87" i="9" s="1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97" i="11" s="1"/>
  <c r="X98" i="11" s="1"/>
  <c r="X99" i="11" s="1"/>
  <c r="X79" i="11"/>
  <c r="X77" i="11"/>
  <c r="X76" i="11"/>
  <c r="X78" i="11"/>
  <c r="X91" i="11" s="1"/>
  <c r="X92" i="11" s="1"/>
  <c r="X93" i="11" s="1"/>
  <c r="W80" i="8"/>
  <c r="W97" i="8" s="1"/>
  <c r="W98" i="8" s="1"/>
  <c r="W99" i="8" s="1"/>
  <c r="W107" i="8" s="1"/>
  <c r="W121" i="8" s="1"/>
  <c r="W79" i="8"/>
  <c r="W77" i="8"/>
  <c r="W76" i="8"/>
  <c r="W85" i="8" s="1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V105" i="8" s="1"/>
  <c r="V122" i="8" s="1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97" i="8" s="1"/>
  <c r="X98" i="8" s="1"/>
  <c r="X99" i="8" s="1"/>
  <c r="X79" i="8"/>
  <c r="X94" i="8" s="1"/>
  <c r="X95" i="8" s="1"/>
  <c r="X96" i="8" s="1"/>
  <c r="X77" i="8"/>
  <c r="X76" i="8"/>
  <c r="X78" i="8"/>
  <c r="X91" i="8" s="1"/>
  <c r="W80" i="9"/>
  <c r="W97" i="9" s="1"/>
  <c r="W98" i="9" s="1"/>
  <c r="W99" i="9" s="1"/>
  <c r="W107" i="9" s="1"/>
  <c r="W121" i="9" s="1"/>
  <c r="W79" i="9"/>
  <c r="W77" i="9"/>
  <c r="W88" i="9" s="1"/>
  <c r="W89" i="9" s="1"/>
  <c r="W90" i="9" s="1"/>
  <c r="W76" i="9"/>
  <c r="W85" i="9" s="1"/>
  <c r="W86" i="9" s="1"/>
  <c r="W87" i="9" s="1"/>
  <c r="W102" i="9" s="1"/>
  <c r="W78" i="9"/>
  <c r="W91" i="9" s="1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94" i="2" s="1"/>
  <c r="X80" i="2"/>
  <c r="X97" i="2" s="1"/>
  <c r="X76" i="2"/>
  <c r="X77" i="2"/>
  <c r="X78" i="2"/>
  <c r="X91" i="2" s="1"/>
  <c r="X92" i="2" s="1"/>
  <c r="X93" i="2" s="1"/>
  <c r="X80" i="9"/>
  <c r="X97" i="9" s="1"/>
  <c r="X79" i="9"/>
  <c r="X77" i="9"/>
  <c r="X76" i="9"/>
  <c r="X85" i="9" s="1"/>
  <c r="X86" i="9" s="1"/>
  <c r="X87" i="9" s="1"/>
  <c r="X78" i="9"/>
  <c r="W88" i="11"/>
  <c r="W89" i="11" s="1"/>
  <c r="W90" i="11" s="1"/>
  <c r="W104" i="11" s="1"/>
  <c r="W120" i="11" s="1"/>
  <c r="W80" i="2"/>
  <c r="W97" i="2" s="1"/>
  <c r="W79" i="2"/>
  <c r="W94" i="2" s="1"/>
  <c r="W95" i="2" s="1"/>
  <c r="W96" i="2" s="1"/>
  <c r="W77" i="2"/>
  <c r="W88" i="2" s="1"/>
  <c r="W89" i="2" s="1"/>
  <c r="W90" i="2" s="1"/>
  <c r="W76" i="2"/>
  <c r="W85" i="2" s="1"/>
  <c r="W86" i="2" s="1"/>
  <c r="W87" i="2" s="1"/>
  <c r="W78" i="2"/>
  <c r="W91" i="2" s="1"/>
  <c r="W80" i="10"/>
  <c r="W97" i="10" s="1"/>
  <c r="W98" i="10" s="1"/>
  <c r="W99" i="10" s="1"/>
  <c r="W79" i="10"/>
  <c r="W77" i="10"/>
  <c r="W76" i="10"/>
  <c r="W85" i="10" s="1"/>
  <c r="W86" i="10" s="1"/>
  <c r="W87" i="10" s="1"/>
  <c r="W78" i="10"/>
  <c r="W91" i="10" s="1"/>
  <c r="W92" i="10" s="1"/>
  <c r="W93" i="10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V10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97" i="10" s="1"/>
  <c r="X98" i="10" s="1"/>
  <c r="X99" i="10" s="1"/>
  <c r="X79" i="10"/>
  <c r="X94" i="10" s="1"/>
  <c r="X95" i="10" s="1"/>
  <c r="X96" i="10" s="1"/>
  <c r="X77" i="10"/>
  <c r="X88" i="10" s="1"/>
  <c r="X89" i="10" s="1"/>
  <c r="X90" i="10" s="1"/>
  <c r="X76" i="10"/>
  <c r="X78" i="10"/>
  <c r="X91" i="10" s="1"/>
  <c r="X92" i="10" s="1"/>
  <c r="X93" i="10" s="1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W98" i="2"/>
  <c r="W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V92" i="9"/>
  <c r="V93" i="9" s="1"/>
  <c r="V105" i="9" s="1"/>
  <c r="V123" i="9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4" i="11"/>
  <c r="W94" i="10"/>
  <c r="V105" i="11"/>
  <c r="V107" i="9"/>
  <c r="V121" i="9" s="1"/>
  <c r="V102" i="9"/>
  <c r="V106" i="8"/>
  <c r="W94" i="8"/>
  <c r="V107" i="8"/>
  <c r="V121" i="8" s="1"/>
  <c r="V107" i="11"/>
  <c r="V121" i="11" s="1"/>
  <c r="X88" i="8"/>
  <c r="X85" i="8"/>
  <c r="X86" i="8" s="1"/>
  <c r="X87" i="8" s="1"/>
  <c r="Y70" i="2"/>
  <c r="Y70" i="10"/>
  <c r="Y70" i="11"/>
  <c r="Y70" i="8"/>
  <c r="Y70" i="9"/>
  <c r="Z187" i="1"/>
  <c r="X88" i="2"/>
  <c r="X85" i="2"/>
  <c r="X86" i="2" s="1"/>
  <c r="X87" i="2" s="1"/>
  <c r="X91" i="9"/>
  <c r="X92" i="9" s="1"/>
  <c r="X93" i="9" s="1"/>
  <c r="X88" i="9"/>
  <c r="X89" i="9" s="1"/>
  <c r="X90" i="9" s="1"/>
  <c r="X94" i="9"/>
  <c r="X95" i="9" s="1"/>
  <c r="X96" i="9" s="1"/>
  <c r="W94" i="9"/>
  <c r="W95" i="9" s="1"/>
  <c r="W96" i="9" s="1"/>
  <c r="X94" i="11"/>
  <c r="X95" i="11" s="1"/>
  <c r="X96" i="11" s="1"/>
  <c r="X88" i="11"/>
  <c r="X89" i="11" s="1"/>
  <c r="X90" i="11" s="1"/>
  <c r="X85" i="11"/>
  <c r="X86" i="11" s="1"/>
  <c r="X87" i="11" s="1"/>
  <c r="R107" i="9"/>
  <c r="R121" i="9" s="1"/>
  <c r="W88" i="10"/>
  <c r="W89" i="10" s="1"/>
  <c r="W90" i="10" s="1"/>
  <c r="X85" i="10"/>
  <c r="X86" i="10" s="1"/>
  <c r="X87" i="10" s="1"/>
  <c r="O91" i="2"/>
  <c r="Z69" i="9"/>
  <c r="Z69" i="10"/>
  <c r="Z69" i="8"/>
  <c r="Z69" i="11"/>
  <c r="O95" i="2"/>
  <c r="O96" i="2" s="1"/>
  <c r="O89" i="2"/>
  <c r="O90" i="2" s="1"/>
  <c r="R105" i="9"/>
  <c r="R122" i="9" s="1"/>
  <c r="O106" i="10"/>
  <c r="U105" i="8"/>
  <c r="U122" i="8" s="1"/>
  <c r="T103" i="9"/>
  <c r="T119" i="9" s="1"/>
  <c r="S106" i="11"/>
  <c r="U105" i="11"/>
  <c r="U123" i="11" s="1"/>
  <c r="Q106" i="10"/>
  <c r="Q107" i="9"/>
  <c r="Q121" i="9" s="1"/>
  <c r="Q105" i="9"/>
  <c r="Q122" i="9" s="1"/>
  <c r="S102" i="9"/>
  <c r="S105" i="9"/>
  <c r="S122" i="9" s="1"/>
  <c r="S105" i="8"/>
  <c r="S122" i="8" s="1"/>
  <c r="R103" i="11"/>
  <c r="R119" i="11" s="1"/>
  <c r="T102" i="11"/>
  <c r="V106" i="11"/>
  <c r="P102" i="11"/>
  <c r="Q107" i="11"/>
  <c r="Q121" i="11" s="1"/>
  <c r="V103" i="11"/>
  <c r="V119" i="11" s="1"/>
  <c r="V104" i="11"/>
  <c r="V120" i="11" s="1"/>
  <c r="T104" i="11"/>
  <c r="T120" i="11" s="1"/>
  <c r="T103" i="11"/>
  <c r="T119" i="11" s="1"/>
  <c r="W103" i="11"/>
  <c r="W119" i="11" s="1"/>
  <c r="R105" i="11"/>
  <c r="U105" i="10"/>
  <c r="P102" i="10"/>
  <c r="Q105" i="10"/>
  <c r="V104" i="10"/>
  <c r="V120" i="10" s="1"/>
  <c r="V103" i="10"/>
  <c r="V119" i="10" s="1"/>
  <c r="V105" i="10"/>
  <c r="V102" i="10"/>
  <c r="R105" i="10"/>
  <c r="Q106" i="9"/>
  <c r="Q102" i="9"/>
  <c r="P103" i="9"/>
  <c r="P119" i="9" s="1"/>
  <c r="P104" i="9"/>
  <c r="P120" i="9" s="1"/>
  <c r="T104" i="9"/>
  <c r="T120" i="9" s="1"/>
  <c r="U105" i="9"/>
  <c r="R105" i="8"/>
  <c r="U107" i="8"/>
  <c r="U121" i="8" s="1"/>
  <c r="O103" i="8"/>
  <c r="O119" i="8" s="1"/>
  <c r="O107" i="8"/>
  <c r="O121" i="8" s="1"/>
  <c r="P105" i="8"/>
  <c r="P50" i="2"/>
  <c r="Z69" i="2"/>
  <c r="U28" i="2"/>
  <c r="V28" i="2"/>
  <c r="O107" i="2"/>
  <c r="O121" i="2" s="1"/>
  <c r="S106" i="2"/>
  <c r="O102" i="2"/>
  <c r="T16" i="1"/>
  <c r="U103" i="10" l="1"/>
  <c r="U119" i="10" s="1"/>
  <c r="U106" i="8"/>
  <c r="R103" i="9"/>
  <c r="R119" i="9" s="1"/>
  <c r="R107" i="10"/>
  <c r="R121" i="10" s="1"/>
  <c r="O107" i="10"/>
  <c r="V106" i="9"/>
  <c r="U102" i="11"/>
  <c r="R104" i="11"/>
  <c r="R120" i="11" s="1"/>
  <c r="Q103" i="9"/>
  <c r="Q119" i="9" s="1"/>
  <c r="P107" i="10"/>
  <c r="P121" i="10" s="1"/>
  <c r="O104" i="8"/>
  <c r="O120" i="8" s="1"/>
  <c r="Q104" i="9"/>
  <c r="Q120" i="9" s="1"/>
  <c r="O105" i="10"/>
  <c r="P107" i="8"/>
  <c r="P121" i="8" s="1"/>
  <c r="T107" i="9"/>
  <c r="T121" i="9" s="1"/>
  <c r="T105" i="9"/>
  <c r="T123" i="9" s="1"/>
  <c r="O102" i="10"/>
  <c r="O107" i="11"/>
  <c r="O121" i="11" s="1"/>
  <c r="R106" i="9"/>
  <c r="U104" i="10"/>
  <c r="U120" i="10" s="1"/>
  <c r="S104" i="8"/>
  <c r="S120" i="8" s="1"/>
  <c r="P106" i="9"/>
  <c r="Q102" i="10"/>
  <c r="P103" i="11"/>
  <c r="P119" i="11" s="1"/>
  <c r="Q102" i="11"/>
  <c r="P106" i="8"/>
  <c r="S103" i="8"/>
  <c r="S119" i="8" s="1"/>
  <c r="P106" i="10"/>
  <c r="P104" i="11"/>
  <c r="P120" i="11" s="1"/>
  <c r="O105" i="11"/>
  <c r="T103" i="8"/>
  <c r="T119" i="8" s="1"/>
  <c r="R106" i="8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M130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79" i="10"/>
  <c r="Y77" i="10"/>
  <c r="Y76" i="10"/>
  <c r="Y85" i="10" s="1"/>
  <c r="Y86" i="10" s="1"/>
  <c r="Y87" i="10" s="1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 s="1"/>
  <c r="S94" i="9"/>
  <c r="S95" i="9" s="1"/>
  <c r="S96" i="9" s="1"/>
  <c r="S106" i="9"/>
  <c r="S85" i="11"/>
  <c r="S86" i="11" s="1"/>
  <c r="S87" i="11" s="1"/>
  <c r="S102" i="11" s="1"/>
  <c r="O88" i="9"/>
  <c r="O89" i="9" s="1"/>
  <c r="O90" i="9" s="1"/>
  <c r="O103" i="9" s="1"/>
  <c r="O104" i="9"/>
  <c r="O85" i="8"/>
  <c r="O86" i="8" s="1"/>
  <c r="O87" i="8" s="1"/>
  <c r="O102" i="8" s="1"/>
  <c r="T91" i="8"/>
  <c r="T92" i="8" s="1"/>
  <c r="T93" i="8" s="1"/>
  <c r="T105" i="8" s="1"/>
  <c r="T97" i="8"/>
  <c r="T98" i="8" s="1"/>
  <c r="T99" i="8" s="1"/>
  <c r="T107" i="8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79" i="11"/>
  <c r="Y77" i="11"/>
  <c r="Y76" i="11"/>
  <c r="Y85" i="11" s="1"/>
  <c r="Y86" i="11" s="1"/>
  <c r="Y87" i="11" s="1"/>
  <c r="Y78" i="11"/>
  <c r="T106" i="10"/>
  <c r="S97" i="9"/>
  <c r="S98" i="9" s="1"/>
  <c r="S99" i="9" s="1"/>
  <c r="S107" i="9" s="1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94" i="2" s="1"/>
  <c r="Y80" i="2"/>
  <c r="Y97" i="2" s="1"/>
  <c r="Y77" i="2"/>
  <c r="Y76" i="2"/>
  <c r="Y78" i="2"/>
  <c r="Y80" i="8"/>
  <c r="Y97" i="8" s="1"/>
  <c r="Y98" i="8" s="1"/>
  <c r="Y99" i="8" s="1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97" i="9" s="1"/>
  <c r="Y98" i="9" s="1"/>
  <c r="Y99" i="9" s="1"/>
  <c r="Y79" i="9"/>
  <c r="Y94" i="9" s="1"/>
  <c r="Y77" i="9"/>
  <c r="Y88" i="9" s="1"/>
  <c r="Y89" i="9" s="1"/>
  <c r="Y90" i="9" s="1"/>
  <c r="Y76" i="9"/>
  <c r="Y78" i="9"/>
  <c r="W103" i="9"/>
  <c r="W119" i="9" s="1"/>
  <c r="W104" i="9"/>
  <c r="W120" i="9" s="1"/>
  <c r="O17" i="10"/>
  <c r="U17" i="10" s="1"/>
  <c r="O121" i="10"/>
  <c r="W95" i="11"/>
  <c r="W96" i="11" s="1"/>
  <c r="W106" i="11" s="1"/>
  <c r="O37" i="9"/>
  <c r="U37" i="9" s="1"/>
  <c r="O119" i="9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1" i="9"/>
  <c r="Y92" i="9" s="1"/>
  <c r="Y93" i="9" s="1"/>
  <c r="Y88" i="2"/>
  <c r="Y91" i="8"/>
  <c r="Y92" i="8" s="1"/>
  <c r="Y93" i="8" s="1"/>
  <c r="Y97" i="11"/>
  <c r="Y98" i="11" s="1"/>
  <c r="Y99" i="11" s="1"/>
  <c r="Y94" i="11"/>
  <c r="Y95" i="11" s="1"/>
  <c r="Y96" i="11" s="1"/>
  <c r="Y88" i="11"/>
  <c r="Y89" i="11" s="1"/>
  <c r="Y90" i="11" s="1"/>
  <c r="Y91" i="11"/>
  <c r="Y92" i="11" s="1"/>
  <c r="Y93" i="11" s="1"/>
  <c r="R123" i="9"/>
  <c r="Q123" i="9"/>
  <c r="X107" i="11"/>
  <c r="X121" i="11" s="1"/>
  <c r="Z70" i="11"/>
  <c r="Z70" i="10"/>
  <c r="Z70" i="9"/>
  <c r="Z70" i="8"/>
  <c r="Z70" i="2"/>
  <c r="Y88" i="10"/>
  <c r="Y89" i="10" s="1"/>
  <c r="Y90" i="10" s="1"/>
  <c r="Y97" i="10"/>
  <c r="Y98" i="10" s="1"/>
  <c r="Y99" i="10" s="1"/>
  <c r="Y94" i="10"/>
  <c r="Y95" i="10" s="1"/>
  <c r="Y96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2" i="9"/>
  <c r="P123" i="8"/>
  <c r="P122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03" i="10" l="1"/>
  <c r="O119" i="10" s="1"/>
  <c r="O104" i="10"/>
  <c r="O120" i="10" s="1"/>
  <c r="S104" i="11"/>
  <c r="S120" i="11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122" i="8"/>
  <c r="O34" i="8"/>
  <c r="J129" i="1"/>
  <c r="K129" i="1"/>
  <c r="Z80" i="9"/>
  <c r="Z79" i="9"/>
  <c r="Z77" i="9"/>
  <c r="Z76" i="9"/>
  <c r="Z85" i="9" s="1"/>
  <c r="Z86" i="9" s="1"/>
  <c r="Z87" i="9" s="1"/>
  <c r="Z78" i="9"/>
  <c r="Z91" i="9" s="1"/>
  <c r="Z92" i="9" s="1"/>
  <c r="Z93" i="9" s="1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88" i="10" s="1"/>
  <c r="Z89" i="10" s="1"/>
  <c r="Z90" i="10" s="1"/>
  <c r="Z76" i="10"/>
  <c r="Z85" i="10" s="1"/>
  <c r="Z86" i="10" s="1"/>
  <c r="Z87" i="10" s="1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88" i="11" s="1"/>
  <c r="Z89" i="11" s="1"/>
  <c r="Z90" i="11" s="1"/>
  <c r="Z76" i="11"/>
  <c r="Z85" i="11" s="1"/>
  <c r="Z86" i="11" s="1"/>
  <c r="Z87" i="11" s="1"/>
  <c r="Z78" i="11"/>
  <c r="Z91" i="11" s="1"/>
  <c r="Z92" i="11" s="1"/>
  <c r="Z93" i="11" s="1"/>
  <c r="Z80" i="8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94" i="10"/>
  <c r="Z95" i="10" s="1"/>
  <c r="Z96" i="10" s="1"/>
  <c r="X105" i="8"/>
  <c r="W106" i="9"/>
  <c r="X107" i="9"/>
  <c r="X121" i="9" s="1"/>
  <c r="Y107" i="8"/>
  <c r="Y121" i="8" s="1"/>
  <c r="X106" i="10"/>
  <c r="W107" i="10"/>
  <c r="W121" i="10" s="1"/>
  <c r="X106" i="8"/>
  <c r="X105" i="9"/>
  <c r="X102" i="11"/>
  <c r="Z97" i="2"/>
  <c r="Z97" i="8"/>
  <c r="Z98" i="8" s="1"/>
  <c r="Z99" i="8" s="1"/>
  <c r="Z91" i="8"/>
  <c r="Z92" i="8" s="1"/>
  <c r="Z93" i="8" s="1"/>
  <c r="Y102" i="8"/>
  <c r="Y107" i="9"/>
  <c r="Y121" i="9" s="1"/>
  <c r="Z94" i="9"/>
  <c r="Z88" i="9"/>
  <c r="Z89" i="9" s="1"/>
  <c r="Z90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44" i="2"/>
  <c r="O49" i="2" s="1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95" i="1"/>
  <c r="K94" i="1"/>
  <c r="K143" i="1"/>
  <c r="L157" i="1" s="1"/>
  <c r="K140" i="1"/>
  <c r="L154" i="1" s="1"/>
  <c r="K144" i="1"/>
  <c r="L158" i="1" s="1"/>
  <c r="K27" i="1"/>
  <c r="K93" i="1"/>
  <c r="T22" i="1"/>
  <c r="X22" i="1"/>
  <c r="M132" i="1"/>
  <c r="P22" i="1"/>
  <c r="J131" i="1"/>
  <c r="K92" i="1"/>
  <c r="K139" i="1"/>
  <c r="O50" i="2" l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1"/>
  <c r="X136" i="11" s="1"/>
  <c r="X135" i="10"/>
  <c r="X136" i="10" s="1"/>
  <c r="X135" i="9"/>
  <c r="X136" i="9" s="1"/>
  <c r="X135" i="8"/>
  <c r="X136" i="8" s="1"/>
  <c r="T135" i="11"/>
  <c r="T136" i="11" s="1"/>
  <c r="T135" i="10"/>
  <c r="T136" i="10" s="1"/>
  <c r="T135" i="9"/>
  <c r="T136" i="9" s="1"/>
  <c r="T135" i="8"/>
  <c r="T136" i="8" s="1"/>
  <c r="J139" i="9"/>
  <c r="J139" i="8"/>
  <c r="J139" i="10"/>
  <c r="J139" i="11"/>
  <c r="P135" i="11"/>
  <c r="P136" i="11" s="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T135" i="2"/>
  <c r="T136" i="2" s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R40" i="2" l="1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7" i="10" s="1"/>
  <c r="V135" i="9"/>
  <c r="V136" i="9" s="1"/>
  <c r="S135" i="11"/>
  <c r="S136" i="11" s="1"/>
  <c r="S135" i="10"/>
  <c r="S136" i="10" s="1"/>
  <c r="S135" i="9"/>
  <c r="S136" i="9" s="1"/>
  <c r="S135" i="8"/>
  <c r="S136" i="8" s="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Q44" i="2" l="1"/>
  <c r="V44" i="2" s="1"/>
  <c r="X137" i="11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Q34" i="11"/>
  <c r="V34" i="11" s="1"/>
  <c r="S31" i="10"/>
  <c r="S31" i="8"/>
  <c r="S31" i="9"/>
  <c r="S31" i="11"/>
  <c r="Q34" i="9"/>
  <c r="U34" i="9" s="1"/>
  <c r="Q34" i="8"/>
  <c r="U34" i="8" s="1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S21" i="9"/>
  <c r="S21" i="8"/>
  <c r="S21" i="11"/>
  <c r="S21" i="10"/>
  <c r="X137" i="2"/>
  <c r="W137" i="2"/>
  <c r="J161" i="1"/>
  <c r="Q44" i="9" s="1"/>
  <c r="U44" i="9" s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Q44" i="8" l="1"/>
  <c r="U44" i="8" s="1"/>
  <c r="Q44" i="11"/>
  <c r="Q44" i="10"/>
  <c r="U44" i="10" s="1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44" i="9"/>
  <c r="V34" i="8"/>
  <c r="V44" i="10"/>
  <c r="V34" i="9"/>
  <c r="J138" i="9"/>
  <c r="J140" i="9" s="1"/>
  <c r="Z148" i="9" s="1"/>
  <c r="Z14" i="7" s="1"/>
  <c r="U34" i="2"/>
  <c r="V34" i="10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V44" i="11" l="1"/>
  <c r="U44" i="11"/>
  <c r="U148" i="9"/>
  <c r="U14" i="7" s="1"/>
  <c r="V44" i="8"/>
  <c r="W148" i="9"/>
  <c r="W14" i="7" s="1"/>
  <c r="Z148" i="8"/>
  <c r="Z12" i="7" s="1"/>
  <c r="P148" i="8"/>
  <c r="P12" i="7" s="1"/>
  <c r="T148" i="9"/>
  <c r="T14" i="7" s="1"/>
  <c r="W148" i="8"/>
  <c r="W12" i="7" s="1"/>
  <c r="V148" i="8"/>
  <c r="V12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U49" i="11" l="1"/>
  <c r="T49" i="11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U128" i="11" l="1"/>
  <c r="U147" i="11" s="1"/>
  <c r="U149" i="11" s="1"/>
  <c r="U52" i="1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<sst xmlns="http://schemas.openxmlformats.org/spreadsheetml/2006/main" count="675" uniqueCount="200">
  <si>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</si>
  <si>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</si>
  <si>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</si>
  <si>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</si>
  <si>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</si>
  <si>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</si>
  <si>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</si>
  <si>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</si>
  <si>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</si>
  <si>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</si>
  <si>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</si>
  <si>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</si>
  <si>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</si>
  <si>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</si>
  <si>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</si>
  <si>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</si>
  <si>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</si>
  <si>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</si>
  <si>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</si>
  <si>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</si>
  <si>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</si>
  <si>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</si>
  <si>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</si>
  <si>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</si>
  <si>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</si>
  <si>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</si>
  <si>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</si>
  <si>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</si>
  <si>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</si>
  <si>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</si>
  <si>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</si>
  <si>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</si>
  <si>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</si>
  <si>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</si>
  <si>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</si>
  <si>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</si>
  <si>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</si>
  <si>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</si>
  <si>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</si>
  <si>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</si>
  <si>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</si>
  <si>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</si>
  <si>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</si>
  <si>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</si>
  <si>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</si>
  <si>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</si>
  <si>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</si>
  <si>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</si>
  <si>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</si>
  <si>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</si>
  <si>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</si>
  <si>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</si>
  <si>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</si>
  <si>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</si>
  <si>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</si>
  <si>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</si>
  <si>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</si>
  <si>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</si>
  <si>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</si>
  <si>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</si>
  <si>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</si>
  <si>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</si>
  <si>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</si>
  <si>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</si>
  <si>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</si>
  <si>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</si>
  <si>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</si>
  <si>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</si>
  <si>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</si>
  <si>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</si>
  <si>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</si>
  <si>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</si>
  <si>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</si>
  <si>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</si>
  <si>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</si>
  <si>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</si>
  <si>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</si>
  <si>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</si>
  <si>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</si>
  <si>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</si>
  <si>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</si>
  <si>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</si>
  <si>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</si>
  <si>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</si>
  <si>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</si>
  <si>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</si>
  <si>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</si>
  <si>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</si>
  <si>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</si>
  <si>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</si>
  <si>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</si>
  <si>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</si>
  <si>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</si>
  <si>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</si>
  <si>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</si>
  <si>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</si>
  <si>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</si>
  <si>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</si>
  <si>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</si>
  <si>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</si>
  <si>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</si>
  <si>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</si>
  <si>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</si>
  <si>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</si>
  <si>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</si>
  <si>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</si>
  <si>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</si>
  <si>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</si>
  <si>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</si>
  <si>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</si>
  <si>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</si>
  <si>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</si>
  <si>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</si>
  <si>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</si>
  <si>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</si>
  <si>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</si>
  <si>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</si>
  <si>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</si>
  <si>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</si>
  <si>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</si>
  <si>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</si>
  <si>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</si>
  <si>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</si>
  <si>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</si>
  <si>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</si>
  <si>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</si>
  <si>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</si>
  <si>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</si>
  <si>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</si>
  <si>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</si>
  <si>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</si>
  <si>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</si>
  <si>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</si>
  <si>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</si>
  <si>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</si>
  <si>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</si>
  <si>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</si>
  <si>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</si>
  <si>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</si>
  <si>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</si>
  <si>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</si>
  <si>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</si>
  <si>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</si>
  <si>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</si>
  <si>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</si>
  <si>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</si>
  <si>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</si>
  <si>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</si>
  <si>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</si>
  <si>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</si>
  <si>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</si>
  <si>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</si>
  <si>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</si>
  <si>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</si>
  <si>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</si>
  <si>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</si>
  <si>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</si>
  <si>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</si>
  <si>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</si>
  <si>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</si>
  <si>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</si>
  <si>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</si>
  <si>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</si>
  <si>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</si>
  <si>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</si>
  <si>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</si>
  <si>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</si>
  <si>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</si>
  <si>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</si>
  <si>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</si>
  <si>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</si>
  <si>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</si>
  <si>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</si>
  <si>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</si>
  <si>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</si>
  <si>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</si>
  <si>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</si>
  <si>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</si>
  <si>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</si>
  <si>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</si>
  <si>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</si>
  <si>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</si>
  <si>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</si>
  <si>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</si>
  <si>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</si>
  <si>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</si>
  <si>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</si>
  <si>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</si>
  <si>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</si>
  <si>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</si>
  <si>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</si>
  <si>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</si>
  <si>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</si>
  <si>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</si>
  <si>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</si>
  <si>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North Richmond Transformer No.2 Replacement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</si>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</sst>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171341.93269474935</c:v>
                </c:pt>
                <c:pt idx="1">
                  <c:v>198337.40288420886</c:v>
                </c:pt>
                <c:pt idx="2">
                  <c:v>212490.02635400271</c:v>
                </c:pt>
                <c:pt idx="3">
                  <c:v>228529.11566303278</c:v>
                </c:pt>
                <c:pt idx="4">
                  <c:v>248960.24076516976</c:v>
                </c:pt>
                <c:pt idx="5">
                  <c:v>273332.50444913894</c:v>
                </c:pt>
                <c:pt idx="6">
                  <c:v>308658.66571551206</c:v>
                </c:pt>
                <c:pt idx="7">
                  <c:v>331955.35581619228</c:v>
                </c:pt>
                <c:pt idx="8">
                  <c:v>357184.29340047343</c:v>
                </c:pt>
                <c:pt idx="9">
                  <c:v>384510.33326063771</c:v>
                </c:pt>
                <c:pt idx="10">
                  <c:v>414112.64027093869</c:v>
                </c:pt>
                <c:pt idx="11">
                  <c:v>446066.83108667587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9F5-4300-8151-6FC2FBAFAF6B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149837.90518212441</c:v>
                </c:pt>
                <c:pt idx="1">
                  <c:v>149837.90518212441</c:v>
                </c:pt>
                <c:pt idx="2">
                  <c:v>149837.90518212441</c:v>
                </c:pt>
                <c:pt idx="3">
                  <c:v>149837.90518212441</c:v>
                </c:pt>
                <c:pt idx="4">
                  <c:v>149837.90518212441</c:v>
                </c:pt>
                <c:pt idx="5">
                  <c:v>149837.90518212441</c:v>
                </c:pt>
                <c:pt idx="6">
                  <c:v>149837.90518212441</c:v>
                </c:pt>
                <c:pt idx="7">
                  <c:v>149837.90518212441</c:v>
                </c:pt>
                <c:pt idx="8">
                  <c:v>149837.90518212441</c:v>
                </c:pt>
                <c:pt idx="9">
                  <c:v>149837.90518212441</c:v>
                </c:pt>
                <c:pt idx="10">
                  <c:v>149837.90518212441</c:v>
                </c:pt>
                <c:pt idx="11">
                  <c:v>149837.90518212441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F5-4300-8151-6FC2FBAFA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6496"/>
        <c:axId val="51540736"/>
      </c:lineChart>
      <c:catAx>
        <c:axId val="4914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40736"/>
        <c:crosses val="autoZero"/>
        <c:auto val="1"/>
        <c:lblAlgn val="ctr"/>
        <c:lblOffset val="100"/>
        <c:noMultiLvlLbl val="0"/>
      </c:catAx>
      <c:valAx>
        <c:axId val="51540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14649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134835.11723928328</c:v>
                </c:pt>
                <c:pt idx="1">
                  <c:v>154086.80208800681</c:v>
                </c:pt>
                <c:pt idx="2">
                  <c:v>164788.10223692367</c:v>
                </c:pt>
                <c:pt idx="3">
                  <c:v>176922.66898146441</c:v>
                </c:pt>
                <c:pt idx="4">
                  <c:v>192407.72587966683</c:v>
                </c:pt>
                <c:pt idx="5">
                  <c:v>212889.10167218695</c:v>
                </c:pt>
                <c:pt idx="6">
                  <c:v>239964.794822041</c:v>
                </c:pt>
                <c:pt idx="7">
                  <c:v>257774.89001603529</c:v>
                </c:pt>
                <c:pt idx="8">
                  <c:v>277062.16980031121</c:v>
                </c:pt>
                <c:pt idx="9">
                  <c:v>297952.66407572769</c:v>
                </c:pt>
                <c:pt idx="10">
                  <c:v>320583.34266297956</c:v>
                </c:pt>
                <c:pt idx="11">
                  <c:v>345012.01376672252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3C-4C2E-8C8E-2FF5CCD956D3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164821.6957003368</c:v>
                </c:pt>
                <c:pt idx="1">
                  <c:v>164821.6957003368</c:v>
                </c:pt>
                <c:pt idx="2">
                  <c:v>164821.6957003368</c:v>
                </c:pt>
                <c:pt idx="3">
                  <c:v>164821.6957003368</c:v>
                </c:pt>
                <c:pt idx="4">
                  <c:v>164821.6957003368</c:v>
                </c:pt>
                <c:pt idx="5">
                  <c:v>164821.6957003368</c:v>
                </c:pt>
                <c:pt idx="6">
                  <c:v>164821.6957003368</c:v>
                </c:pt>
                <c:pt idx="7">
                  <c:v>164821.6957003368</c:v>
                </c:pt>
                <c:pt idx="8">
                  <c:v>164821.6957003368</c:v>
                </c:pt>
                <c:pt idx="9">
                  <c:v>164821.6957003368</c:v>
                </c:pt>
                <c:pt idx="10">
                  <c:v>164821.6957003368</c:v>
                </c:pt>
                <c:pt idx="11">
                  <c:v>164821.6957003368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3C-4C2E-8C8E-2FF5CCD95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648192"/>
        <c:axId val="220649728"/>
      </c:lineChart>
      <c:catAx>
        <c:axId val="22064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0649728"/>
        <c:crosses val="autoZero"/>
        <c:auto val="1"/>
        <c:lblAlgn val="ctr"/>
        <c:lblOffset val="100"/>
        <c:noMultiLvlLbl val="0"/>
      </c:catAx>
      <c:valAx>
        <c:axId val="22064972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2064819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126727.16330312021</c:v>
                </c:pt>
                <c:pt idx="1">
                  <c:v>145541.65934492176</c:v>
                </c:pt>
                <c:pt idx="2">
                  <c:v>155770.0322617584</c:v>
                </c:pt>
                <c:pt idx="3">
                  <c:v>167392.91168661666</c:v>
                </c:pt>
                <c:pt idx="4">
                  <c:v>182324.23874891861</c:v>
                </c:pt>
                <c:pt idx="5">
                  <c:v>202206.27619604734</c:v>
                </c:pt>
                <c:pt idx="6">
                  <c:v>228633.14812438103</c:v>
                </c:pt>
                <c:pt idx="7">
                  <c:v>245740.72948355004</c:v>
                </c:pt>
                <c:pt idx="8">
                  <c:v>264267.22833223786</c:v>
                </c:pt>
                <c:pt idx="9">
                  <c:v>284333.70335986459</c:v>
                </c:pt>
                <c:pt idx="10">
                  <c:v>306071.72165384697</c:v>
                </c:pt>
                <c:pt idx="11">
                  <c:v>329536.81119163817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EB2-4A4F-815E-A6DE88C8929E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134854.11466391193</c:v>
                </c:pt>
                <c:pt idx="1">
                  <c:v>134854.11466391193</c:v>
                </c:pt>
                <c:pt idx="2">
                  <c:v>134854.11466391193</c:v>
                </c:pt>
                <c:pt idx="3">
                  <c:v>134854.11466391193</c:v>
                </c:pt>
                <c:pt idx="4">
                  <c:v>134854.11466391193</c:v>
                </c:pt>
                <c:pt idx="5">
                  <c:v>134854.11466391193</c:v>
                </c:pt>
                <c:pt idx="6">
                  <c:v>134854.11466391193</c:v>
                </c:pt>
                <c:pt idx="7">
                  <c:v>134854.11466391193</c:v>
                </c:pt>
                <c:pt idx="8">
                  <c:v>134854.11466391193</c:v>
                </c:pt>
                <c:pt idx="9">
                  <c:v>134854.11466391193</c:v>
                </c:pt>
                <c:pt idx="10">
                  <c:v>134854.11466391193</c:v>
                </c:pt>
                <c:pt idx="11">
                  <c:v>134854.11466391193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B2-4A4F-815E-A6DE88C89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23040"/>
        <c:axId val="341288064"/>
      </c:lineChart>
      <c:catAx>
        <c:axId val="3244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288064"/>
        <c:crosses val="autoZero"/>
        <c:auto val="1"/>
        <c:lblAlgn val="ctr"/>
        <c:lblOffset val="100"/>
        <c:noMultiLvlLbl val="0"/>
      </c:catAx>
      <c:valAx>
        <c:axId val="3412880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2442304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227807.28668371748</c:v>
                </c:pt>
                <c:pt idx="1">
                  <c:v>260725.68889746442</c:v>
                </c:pt>
                <c:pt idx="2">
                  <c:v>279533.20186061988</c:v>
                </c:pt>
                <c:pt idx="3">
                  <c:v>300805.21640822315</c:v>
                </c:pt>
                <c:pt idx="4">
                  <c:v>327730.79635245859</c:v>
                </c:pt>
                <c:pt idx="5">
                  <c:v>359743.30960006942</c:v>
                </c:pt>
                <c:pt idx="6">
                  <c:v>405759.23826467182</c:v>
                </c:pt>
                <c:pt idx="7">
                  <c:v>436585.57033187198</c:v>
                </c:pt>
                <c:pt idx="8">
                  <c:v>469968.66485365614</c:v>
                </c:pt>
                <c:pt idx="9">
                  <c:v>506126.65876483335</c:v>
                </c:pt>
                <c:pt idx="10">
                  <c:v>545296.62419387535</c:v>
                </c:pt>
                <c:pt idx="11">
                  <c:v>587578.61759154836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23-4DD2-865F-9F759D40F6FB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164821.6957003368</c:v>
                </c:pt>
                <c:pt idx="1">
                  <c:v>164821.6957003368</c:v>
                </c:pt>
                <c:pt idx="2">
                  <c:v>164821.6957003368</c:v>
                </c:pt>
                <c:pt idx="3">
                  <c:v>164821.6957003368</c:v>
                </c:pt>
                <c:pt idx="4">
                  <c:v>164821.6957003368</c:v>
                </c:pt>
                <c:pt idx="5">
                  <c:v>164821.6957003368</c:v>
                </c:pt>
                <c:pt idx="6">
                  <c:v>164821.6957003368</c:v>
                </c:pt>
                <c:pt idx="7">
                  <c:v>164821.6957003368</c:v>
                </c:pt>
                <c:pt idx="8">
                  <c:v>164821.6957003368</c:v>
                </c:pt>
                <c:pt idx="9">
                  <c:v>164821.6957003368</c:v>
                </c:pt>
                <c:pt idx="10">
                  <c:v>164821.6957003368</c:v>
                </c:pt>
                <c:pt idx="11">
                  <c:v>164821.6957003368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23-4DD2-865F-9F759D40F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08032"/>
        <c:axId val="361036416"/>
      </c:lineChart>
      <c:catAx>
        <c:axId val="36010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036416"/>
        <c:crosses val="autoZero"/>
        <c:auto val="1"/>
        <c:lblAlgn val="ctr"/>
        <c:lblOffset val="100"/>
        <c:noMultiLvlLbl val="0"/>
      </c:catAx>
      <c:valAx>
        <c:axId val="3610364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010803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218427.20296429694</c:v>
                </c:pt>
                <c:pt idx="1">
                  <c:v>250811.26330291704</c:v>
                </c:pt>
                <c:pt idx="2">
                  <c:v>269040.75409352995</c:v>
                </c:pt>
                <c:pt idx="3">
                  <c:v>289687.37302818795</c:v>
                </c:pt>
                <c:pt idx="4">
                  <c:v>315936.17206187843</c:v>
                </c:pt>
                <c:pt idx="5">
                  <c:v>347216.16066512204</c:v>
                </c:pt>
                <c:pt idx="6">
                  <c:v>392439.08561453281</c:v>
                </c:pt>
                <c:pt idx="7">
                  <c:v>422406.789661391</c:v>
                </c:pt>
                <c:pt idx="8">
                  <c:v>454860.04081745638</c:v>
                </c:pt>
                <c:pt idx="9">
                  <c:v>490010.90009244613</c:v>
                </c:pt>
                <c:pt idx="10">
                  <c:v>528089.83627415856</c:v>
                </c:pt>
                <c:pt idx="11">
                  <c:v>569194.11886900186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28-40A4-9A1D-6CFD40FBD3C7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134854.11466391193</c:v>
                </c:pt>
                <c:pt idx="1">
                  <c:v>134854.11466391193</c:v>
                </c:pt>
                <c:pt idx="2">
                  <c:v>134854.11466391193</c:v>
                </c:pt>
                <c:pt idx="3">
                  <c:v>134854.11466391193</c:v>
                </c:pt>
                <c:pt idx="4">
                  <c:v>134854.11466391193</c:v>
                </c:pt>
                <c:pt idx="5">
                  <c:v>134854.11466391193</c:v>
                </c:pt>
                <c:pt idx="6">
                  <c:v>134854.11466391193</c:v>
                </c:pt>
                <c:pt idx="7">
                  <c:v>134854.11466391193</c:v>
                </c:pt>
                <c:pt idx="8">
                  <c:v>134854.11466391193</c:v>
                </c:pt>
                <c:pt idx="9">
                  <c:v>134854.11466391193</c:v>
                </c:pt>
                <c:pt idx="10">
                  <c:v>134854.11466391193</c:v>
                </c:pt>
                <c:pt idx="11">
                  <c:v>134854.11466391193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28-40A4-9A1D-6CFD40FBD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9536"/>
        <c:axId val="49731072"/>
      </c:lineChart>
      <c:catAx>
        <c:axId val="4972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31072"/>
        <c:crosses val="autoZero"/>
        <c:auto val="1"/>
        <c:lblAlgn val="ctr"/>
        <c:lblOffset val="100"/>
        <c:noMultiLvlLbl val="0"/>
      </c:catAx>
      <c:valAx>
        <c:axId val="4973107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72953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North Richmond Transformer No.2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50000</v>
      </c>
      <c r="T21" s="18">
        <v>750000</v>
      </c>
      <c r="U21" s="18">
        <v>2948000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51812.389380530978</v>
      </c>
      <c r="T22" s="19">
        <f t="shared" si="2"/>
        <v>777185.84070796461</v>
      </c>
      <c r="U22" s="19">
        <f t="shared" si="2"/>
        <v>3054858.4778761063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11500</v>
      </c>
      <c r="K26" s="18">
        <v>4900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11916.849557522124</v>
      </c>
      <c r="K27" s="19">
        <f>K26*HLOOKUP($J$10,$O$16:$Z$17,2,0)</f>
        <v>5077.6141592920358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0.162842852034605</v>
      </c>
      <c r="P64" s="15">
        <v>0.17527922678080701</v>
      </c>
      <c r="Q64" s="15">
        <v>0.188732225102615</v>
      </c>
      <c r="R64" s="15">
        <v>0.20328780191450599</v>
      </c>
      <c r="S64" s="15">
        <v>0.219039329946284</v>
      </c>
      <c r="T64" s="15">
        <v>0.23608824827411901</v>
      </c>
      <c r="U64" s="15">
        <v>0.25454476803482801</v>
      </c>
      <c r="V64" s="15">
        <v>0.27452864039375302</v>
      </c>
      <c r="W64" s="15">
        <v>0.29616999228780799</v>
      </c>
      <c r="X64" s="15">
        <v>0.31961023595677801</v>
      </c>
      <c r="Y64" s="15">
        <v>0.34500305881131299</v>
      </c>
      <c r="Z64" s="15">
        <v>0.37241332472611699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8.7549920448712598E-4</v>
      </c>
      <c r="P65" s="15">
        <v>9.4236143430541505E-4</v>
      </c>
      <c r="Q65" s="15">
        <v>1.01468938227213E-3</v>
      </c>
      <c r="R65" s="15">
        <v>1.09294517158336E-3</v>
      </c>
      <c r="S65" s="15">
        <v>1.1776308061628199E-3</v>
      </c>
      <c r="T65" s="15">
        <v>1.26929165738774E-3</v>
      </c>
      <c r="U65" s="15">
        <v>1.3685202582517601E-3</v>
      </c>
      <c r="V65" s="15">
        <v>1.4759604322244801E-3</v>
      </c>
      <c r="W65" s="15">
        <v>1.59231178649359E-3</v>
      </c>
      <c r="X65" s="15">
        <v>1.71833460191816E-3</v>
      </c>
      <c r="Y65" s="15">
        <v>1.8548551548995299E-3</v>
      </c>
      <c r="Z65" s="15">
        <v>2.00222217594687E-3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8.7549920448712598E-4</v>
      </c>
      <c r="P66" s="15">
        <v>9.4236143430541505E-4</v>
      </c>
      <c r="Q66" s="15">
        <v>1.01468938227213E-3</v>
      </c>
      <c r="R66" s="15">
        <v>1.09294517158336E-3</v>
      </c>
      <c r="S66" s="15">
        <v>1.1776308061628199E-3</v>
      </c>
      <c r="T66" s="15">
        <v>1.26929165738774E-3</v>
      </c>
      <c r="U66" s="15">
        <v>1.3685202582517601E-3</v>
      </c>
      <c r="V66" s="15">
        <v>1.4759604322244801E-3</v>
      </c>
      <c r="W66" s="15">
        <v>1.59231178649359E-3</v>
      </c>
      <c r="X66" s="15">
        <v>1.71833460191816E-3</v>
      </c>
      <c r="Y66" s="15">
        <v>1.8548551548995299E-3</v>
      </c>
      <c r="Z66" s="15">
        <v>2.00222217594687E-3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44487</v>
      </c>
      <c r="K71" s="18">
        <v>26450</v>
      </c>
      <c r="L71" s="15">
        <v>0.2</v>
      </c>
      <c r="M71" s="19">
        <f>K71*J71/$J$75*L71*$W$17</f>
        <v>1927.4603711934096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74037</v>
      </c>
      <c r="K73" s="18">
        <v>47770</v>
      </c>
      <c r="L73" s="15">
        <v>0.4</v>
      </c>
      <c r="M73" s="19">
        <f>K73*J73/$J$75*L73*$W$17</f>
        <v>11586.725307688936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10627</v>
      </c>
      <c r="K74" s="18">
        <v>47070</v>
      </c>
      <c r="L74" s="15">
        <v>0.8</v>
      </c>
      <c r="M74" s="19">
        <f>K74*J74/$J$75*L74*$W$17</f>
        <v>3277.4911797818067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129151</v>
      </c>
      <c r="K75" s="32">
        <f>SUMPRODUCT(J71:J74,K71:K74)/J75</f>
        <v>40368.572678492616</v>
      </c>
      <c r="L75" s="33">
        <f>M75/(K75*$W$17)</f>
        <v>0.39323868474708884</v>
      </c>
      <c r="M75" s="34">
        <f>SUMPRODUCT(J71:J74,K71:K74,L71:L74)/J75*W17</f>
        <v>16791.676858664148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97.1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65.2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32.200000000000003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191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18.561724999999996</v>
      </c>
      <c r="M129" s="19">
        <f>AVERAGE(O196:Z196)</f>
        <v>50.761724999999984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19</v>
      </c>
      <c r="M130" s="19">
        <f>ROUNDUP(M129/$J$114,0)</f>
        <v>51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5</v>
      </c>
      <c r="M131" s="19">
        <f>ROUNDUP(M130/$J$115,0)</f>
        <v>13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5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872866.05309734517</v>
      </c>
      <c r="M149" s="19">
        <f>IFERROR((M130*$K135)*(M128+(M132/M128)),0)</f>
        <v>4593427.3805309739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3087832.5478091748</v>
      </c>
      <c r="M150" s="19">
        <f>(M128*$J$120*$J$123)*(M129*$L$75*$J$119*$K136)</f>
        <v>16888915.942665745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845578.19469026569</v>
      </c>
      <c r="M151" s="19">
        <f>($K137*$J$122*$J$121*M131)
+($K137*M131*$J$123*M128*$J$120)</f>
        <v>4235351.957522125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2176120.3539823005</v>
      </c>
      <c r="M152" s="19">
        <f>$K138*M128*$J$120*M131</f>
        <v>11315825.840707963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229701.59292035401</v>
      </c>
      <c r="M153" s="19">
        <f>IFERROR((M131*$J$117*$K139)*(M128+(M132/M128)),0)</f>
        <v>1170873.6460176993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10362.477876106195</v>
      </c>
      <c r="M154" s="19">
        <f>$K140*M131</f>
        <v>26942.442477876109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93262.300884955766</v>
      </c>
      <c r="M155" s="19">
        <f>$K141*M128*M131</f>
        <v>484963.96460176999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10362.477876106195</v>
      </c>
      <c r="M156" s="19">
        <f>$K142*M131</f>
        <v>26942.442477876109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12953.097345132745</v>
      </c>
      <c r="M157" s="19">
        <f>$K143*M131</f>
        <v>33678.053097345131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20724.955752212391</v>
      </c>
      <c r="M158" s="19">
        <f>$K144*M131</f>
        <v>53884.884955752219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12953.097345132745</v>
      </c>
      <c r="M159" s="19">
        <f>$K145*M131</f>
        <v>33678.053097345131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15543.716814159292</v>
      </c>
      <c r="M160" s="19">
        <f>$K146*M131</f>
        <v>40413.663716814161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7388260.8663932448</v>
      </c>
      <c r="M161" s="19">
        <f>IF(OR(M126&gt;0,M128=0),0,SUM(M149:M160))</f>
        <v>38904898.271869279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50.598999999999997</v>
      </c>
      <c r="P185" s="18">
        <v>52.313000000000002</v>
      </c>
      <c r="Q185" s="18">
        <v>52.234000000000002</v>
      </c>
      <c r="R185" s="18">
        <v>52.235999999999997</v>
      </c>
      <c r="S185" s="18">
        <v>52.914999999999999</v>
      </c>
      <c r="T185" s="18">
        <v>53.262999999999998</v>
      </c>
      <c r="U185" s="18">
        <v>55.456000000000003</v>
      </c>
      <c r="V185" s="18">
        <v>55.456000000000003</v>
      </c>
      <c r="W185" s="18">
        <v>55.456000000000003</v>
      </c>
      <c r="X185" s="18">
        <v>55.456000000000003</v>
      </c>
      <c r="Y185" s="18">
        <v>55.456000000000003</v>
      </c>
      <c r="Z185" s="18">
        <v>55.456000000000003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46.625</v>
      </c>
      <c r="P186" s="18">
        <v>48.399000000000001</v>
      </c>
      <c r="Q186" s="18">
        <v>48.405000000000001</v>
      </c>
      <c r="R186" s="18">
        <v>48.499000000000002</v>
      </c>
      <c r="S186" s="18">
        <v>48.771000000000001</v>
      </c>
      <c r="T186" s="18">
        <v>49.47</v>
      </c>
      <c r="U186" s="18">
        <v>50.508000000000003</v>
      </c>
      <c r="V186" s="18">
        <v>50.508000000000003</v>
      </c>
      <c r="W186" s="18">
        <v>50.508000000000003</v>
      </c>
      <c r="X186" s="18">
        <v>50.508000000000003</v>
      </c>
      <c r="Y186" s="18">
        <v>50.508000000000003</v>
      </c>
      <c r="Z186" s="18">
        <v>50.508000000000003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194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47.8172</v>
      </c>
      <c r="P187" s="19">
        <f t="shared" ref="P187:Z187" si="27">P185*(1-$J$187)
+P186*$J$187</f>
        <v>49.5732</v>
      </c>
      <c r="Q187" s="19">
        <f t="shared" si="27"/>
        <v>49.553699999999999</v>
      </c>
      <c r="R187" s="19">
        <f t="shared" si="27"/>
        <v>49.620100000000001</v>
      </c>
      <c r="S187" s="19">
        <f t="shared" si="27"/>
        <v>50.014200000000002</v>
      </c>
      <c r="T187" s="19">
        <f t="shared" si="27"/>
        <v>50.607900000000001</v>
      </c>
      <c r="U187" s="19">
        <f t="shared" si="27"/>
        <v>51.992400000000004</v>
      </c>
      <c r="V187" s="19">
        <f t="shared" si="27"/>
        <v>51.992400000000004</v>
      </c>
      <c r="W187" s="19">
        <f t="shared" si="27"/>
        <v>51.992400000000004</v>
      </c>
      <c r="X187" s="19">
        <f t="shared" si="27"/>
        <v>51.992400000000004</v>
      </c>
      <c r="Y187" s="19">
        <f t="shared" si="27"/>
        <v>51.992400000000004</v>
      </c>
      <c r="Z187" s="19">
        <f t="shared" si="27"/>
        <v>51.992400000000004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141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147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142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144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15.617199999999997</v>
      </c>
      <c r="P194" s="19">
        <f t="shared" ref="P194:Z194" si="30">MAX(0,P$187-$J$85-$J82)</f>
        <v>17.373199999999997</v>
      </c>
      <c r="Q194" s="19">
        <f t="shared" si="30"/>
        <v>17.353699999999996</v>
      </c>
      <c r="R194" s="19">
        <f t="shared" si="30"/>
        <v>17.420099999999998</v>
      </c>
      <c r="S194" s="19">
        <f t="shared" si="30"/>
        <v>17.8142</v>
      </c>
      <c r="T194" s="19">
        <f t="shared" si="30"/>
        <v>18.407899999999998</v>
      </c>
      <c r="U194" s="19">
        <f t="shared" si="30"/>
        <v>19.792400000000001</v>
      </c>
      <c r="V194" s="19">
        <f t="shared" si="30"/>
        <v>19.792400000000001</v>
      </c>
      <c r="W194" s="19">
        <f t="shared" si="30"/>
        <v>19.792400000000001</v>
      </c>
      <c r="X194" s="19">
        <f t="shared" si="30"/>
        <v>19.792400000000001</v>
      </c>
      <c r="Y194" s="19">
        <f t="shared" si="30"/>
        <v>19.792400000000001</v>
      </c>
      <c r="Z194" s="19">
        <f t="shared" si="30"/>
        <v>19.792400000000001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47.8172</v>
      </c>
      <c r="P195" s="19">
        <f t="shared" ref="P195:Z195" si="31">MAX(0,P$187-$J$85-$J83)</f>
        <v>49.5732</v>
      </c>
      <c r="Q195" s="19">
        <f t="shared" si="31"/>
        <v>49.553699999999999</v>
      </c>
      <c r="R195" s="19">
        <f t="shared" si="31"/>
        <v>49.620100000000001</v>
      </c>
      <c r="S195" s="19">
        <f t="shared" si="31"/>
        <v>50.014200000000002</v>
      </c>
      <c r="T195" s="19">
        <f t="shared" si="31"/>
        <v>50.607900000000001</v>
      </c>
      <c r="U195" s="19">
        <f t="shared" si="31"/>
        <v>51.992400000000004</v>
      </c>
      <c r="V195" s="19">
        <f t="shared" si="31"/>
        <v>51.992400000000004</v>
      </c>
      <c r="W195" s="19">
        <f t="shared" si="31"/>
        <v>51.992400000000004</v>
      </c>
      <c r="X195" s="19">
        <f t="shared" si="31"/>
        <v>51.992400000000004</v>
      </c>
      <c r="Y195" s="19">
        <f t="shared" si="31"/>
        <v>51.992400000000004</v>
      </c>
      <c r="Z195" s="19">
        <f t="shared" si="31"/>
        <v>51.992400000000004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47.8172</v>
      </c>
      <c r="P196" s="19">
        <f t="shared" ref="P196:Z196" si="32">MAX(0,P$187-$J$85-$J84)</f>
        <v>49.5732</v>
      </c>
      <c r="Q196" s="19">
        <f t="shared" si="32"/>
        <v>49.553699999999999</v>
      </c>
      <c r="R196" s="19">
        <f t="shared" si="32"/>
        <v>49.620100000000001</v>
      </c>
      <c r="S196" s="19">
        <f t="shared" si="32"/>
        <v>50.014200000000002</v>
      </c>
      <c r="T196" s="19">
        <f t="shared" si="32"/>
        <v>50.607900000000001</v>
      </c>
      <c r="U196" s="19">
        <f t="shared" si="32"/>
        <v>51.992400000000004</v>
      </c>
      <c r="V196" s="19">
        <f t="shared" si="32"/>
        <v>51.992400000000004</v>
      </c>
      <c r="W196" s="19">
        <f t="shared" si="32"/>
        <v>51.992400000000004</v>
      </c>
      <c r="X196" s="19">
        <f t="shared" si="32"/>
        <v>51.992400000000004</v>
      </c>
      <c r="Y196" s="19">
        <f t="shared" si="32"/>
        <v>51.992400000000004</v>
      </c>
      <c r="Z196" s="19">
        <f t="shared" si="32"/>
        <v>51.992400000000004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148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40</v>
      </c>
      <c r="K17" s="101" t="s">
        <v>197</v>
      </c>
      <c r="L17" s="102"/>
      <c r="M17" s="102"/>
      <c r="N17" s="103"/>
      <c r="O17" s="63">
        <f>O107</f>
        <v>67446201.537633687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13489240.307526737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40</v>
      </c>
      <c r="K18" s="105" t="s">
        <v>127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40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38904898.271869279</v>
      </c>
      <c r="R19" s="71">
        <v>0</v>
      </c>
      <c r="S19" s="72">
        <v>0</v>
      </c>
      <c r="T19" s="76">
        <v>0.2</v>
      </c>
      <c r="U19" s="74">
        <f t="shared" si="0"/>
        <v>7780979.6543738563</v>
      </c>
      <c r="V19" s="75">
        <f t="shared" si="1"/>
        <v>7780979.6543738563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40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40</v>
      </c>
      <c r="K21" s="105" t="s">
        <v>61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40</v>
      </c>
      <c r="K22" s="105" t="s">
        <v>160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40</v>
      </c>
      <c r="K23" s="105" t="s">
        <v>161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40</v>
      </c>
      <c r="K24" s="105" t="s">
        <v>163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40</v>
      </c>
      <c r="K25" s="105" t="s">
        <v>162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40</v>
      </c>
      <c r="K26" s="109" t="s">
        <v>162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160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161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39</v>
      </c>
      <c r="K34" s="105" t="s">
        <v>163</v>
      </c>
      <c r="L34" s="106"/>
      <c r="M34" s="106"/>
      <c r="N34" s="107"/>
      <c r="O34" s="74">
        <f>O105</f>
        <v>15734338.550227782</v>
      </c>
      <c r="P34" s="71">
        <v>0</v>
      </c>
      <c r="Q34" s="70">
        <f>Inputs!$L$161*$I$11</f>
        <v>7388260.8663932448</v>
      </c>
      <c r="R34" s="71">
        <v>0</v>
      </c>
      <c r="S34" s="72">
        <v>0</v>
      </c>
      <c r="T34" s="76">
        <v>0.04</v>
      </c>
      <c r="U34" s="74">
        <f t="shared" si="0"/>
        <v>924903.97666484106</v>
      </c>
      <c r="V34" s="75">
        <f t="shared" si="1"/>
        <v>295530.4346557298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162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162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11916.849557522124</v>
      </c>
      <c r="S40" s="72">
        <v>0</v>
      </c>
      <c r="T40" s="76">
        <v>1</v>
      </c>
      <c r="U40" s="74">
        <f t="shared" si="0"/>
        <v>11916.849557522124</v>
      </c>
      <c r="V40" s="75">
        <f t="shared" si="1"/>
        <v>11916.849557522124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160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161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38</v>
      </c>
      <c r="K44" s="105" t="s">
        <v>163</v>
      </c>
      <c r="L44" s="106"/>
      <c r="M44" s="106"/>
      <c r="N44" s="107"/>
      <c r="O44" s="74">
        <f>O105</f>
        <v>15734338.550227782</v>
      </c>
      <c r="P44" s="71">
        <v>0</v>
      </c>
      <c r="Q44" s="70">
        <f>SUM(Inputs!$J$161,Inputs!$L$161*(Inputs!$J$128/Inputs!$L$128))*$I$11</f>
        <v>1465924.7750780247</v>
      </c>
      <c r="R44" s="71">
        <v>0</v>
      </c>
      <c r="S44" s="72">
        <v>0</v>
      </c>
      <c r="T44" s="73">
        <f>T34</f>
        <v>0.04</v>
      </c>
      <c r="U44" s="74">
        <f t="shared" si="0"/>
        <v>688010.53301223216</v>
      </c>
      <c r="V44" s="75">
        <f t="shared" si="1"/>
        <v>58636.991003120987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162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162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15734338.550227782</v>
      </c>
      <c r="P49" s="70">
        <f t="shared" ref="P49:V49" si="2">SUMIF($I$17:$I$46,$I49,P$17:P$46)</f>
        <v>8261.6387603969597</v>
      </c>
      <c r="Q49" s="70">
        <f t="shared" si="2"/>
        <v>1517737.1644585556</v>
      </c>
      <c r="R49" s="70">
        <f t="shared" si="2"/>
        <v>11916.849557522124</v>
      </c>
      <c r="S49" s="70">
        <f t="shared" si="2"/>
        <v>63521.989380530969</v>
      </c>
      <c r="T49" s="56">
        <f>U49/SUM(O49:S49)</f>
        <v>4.7504270414668155E-2</v>
      </c>
      <c r="U49" s="70">
        <f t="shared" si="2"/>
        <v>823523.40009121317</v>
      </c>
      <c r="V49" s="70">
        <f t="shared" si="2"/>
        <v>194149.858082102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15734338.550227782</v>
      </c>
      <c r="P50" s="70">
        <f t="shared" si="3"/>
        <v>28915.735661389357</v>
      </c>
      <c r="Q50" s="70">
        <f t="shared" si="3"/>
        <v>7440073.2557737762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0.17134694440592946</v>
      </c>
      <c r="U50" s="70">
        <f t="shared" si="3"/>
        <v>4789780.1630700594</v>
      </c>
      <c r="V50" s="70">
        <f t="shared" si="3"/>
        <v>4160406.6210609479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67446201.537633687</v>
      </c>
      <c r="P51" s="70">
        <f t="shared" si="3"/>
        <v>28915.735661389357</v>
      </c>
      <c r="Q51" s="70">
        <f t="shared" si="3"/>
        <v>38956710.661249809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0.19999999999999996</v>
      </c>
      <c r="U51" s="70">
        <f t="shared" si="3"/>
        <v>24131073.013457645</v>
      </c>
      <c r="V51" s="70">
        <f t="shared" si="3"/>
        <v>10641832.705930913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29744376.576618917</v>
      </c>
      <c r="V52" s="88">
        <f>SUM(V49:V51)</f>
        <v>14996389.185073962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50.598999999999997</v>
      </c>
      <c r="P69" s="70">
        <f>Inputs!P185*$I$12</f>
        <v>52.313000000000002</v>
      </c>
      <c r="Q69" s="70">
        <f>Inputs!Q185*$I$12</f>
        <v>52.234000000000002</v>
      </c>
      <c r="R69" s="70">
        <f>Inputs!R185*$I$12</f>
        <v>52.235999999999997</v>
      </c>
      <c r="S69" s="70">
        <f>Inputs!S185*$I$12</f>
        <v>52.914999999999999</v>
      </c>
      <c r="T69" s="70">
        <f>Inputs!T185*$I$12</f>
        <v>53.262999999999998</v>
      </c>
      <c r="U69" s="70">
        <f>Inputs!U185*$I$12</f>
        <v>55.456000000000003</v>
      </c>
      <c r="V69" s="70">
        <f>Inputs!V185*$I$12</f>
        <v>55.456000000000003</v>
      </c>
      <c r="W69" s="70">
        <f>Inputs!W185*$I$12</f>
        <v>55.456000000000003</v>
      </c>
      <c r="X69" s="70">
        <f>Inputs!X185*$I$12</f>
        <v>55.456000000000003</v>
      </c>
      <c r="Y69" s="70">
        <f>Inputs!Y185*$I$12</f>
        <v>55.456000000000003</v>
      </c>
      <c r="Z69" s="70">
        <f>Inputs!Z185*$I$12</f>
        <v>55.456000000000003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46.625</v>
      </c>
      <c r="P70" s="70">
        <f>Inputs!P186*$I$12</f>
        <v>48.399000000000001</v>
      </c>
      <c r="Q70" s="70">
        <f>Inputs!Q186*$I$12</f>
        <v>48.405000000000001</v>
      </c>
      <c r="R70" s="70">
        <f>Inputs!R186*$I$12</f>
        <v>48.499000000000002</v>
      </c>
      <c r="S70" s="70">
        <f>Inputs!S186*$I$12</f>
        <v>48.771000000000001</v>
      </c>
      <c r="T70" s="70">
        <f>Inputs!T186*$I$12</f>
        <v>49.47</v>
      </c>
      <c r="U70" s="70">
        <f>Inputs!U186*$I$12</f>
        <v>50.508000000000003</v>
      </c>
      <c r="V70" s="70">
        <f>Inputs!V186*$I$12</f>
        <v>50.508000000000003</v>
      </c>
      <c r="W70" s="70">
        <f>Inputs!W186*$I$12</f>
        <v>50.508000000000003</v>
      </c>
      <c r="X70" s="70">
        <f>Inputs!X186*$I$12</f>
        <v>50.508000000000003</v>
      </c>
      <c r="Y70" s="70">
        <f>Inputs!Y186*$I$12</f>
        <v>50.508000000000003</v>
      </c>
      <c r="Z70" s="70">
        <f>Inputs!Z186*$I$12</f>
        <v>50.508000000000003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47.8172</v>
      </c>
      <c r="P71" s="70">
        <f>Inputs!P187*$I$12</f>
        <v>49.5732</v>
      </c>
      <c r="Q71" s="70">
        <f>Inputs!Q187*$I$12</f>
        <v>49.553699999999999</v>
      </c>
      <c r="R71" s="70">
        <f>Inputs!R187*$I$12</f>
        <v>49.620100000000001</v>
      </c>
      <c r="S71" s="70">
        <f>Inputs!S187*$I$12</f>
        <v>50.014200000000002</v>
      </c>
      <c r="T71" s="70">
        <f>Inputs!T187*$I$12</f>
        <v>50.607900000000001</v>
      </c>
      <c r="U71" s="70">
        <f>Inputs!U187*$I$12</f>
        <v>51.992400000000004</v>
      </c>
      <c r="V71" s="70">
        <f>Inputs!V187*$I$12</f>
        <v>51.992400000000004</v>
      </c>
      <c r="W71" s="70">
        <f>Inputs!W187*$I$12</f>
        <v>51.992400000000004</v>
      </c>
      <c r="X71" s="70">
        <f>Inputs!X187*$I$12</f>
        <v>51.992400000000004</v>
      </c>
      <c r="Y71" s="70">
        <f>Inputs!Y187*$I$12</f>
        <v>51.992400000000004</v>
      </c>
      <c r="Z71" s="70">
        <f>Inputs!Z187*$I$12</f>
        <v>51.992400000000004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15.617199999999997</v>
      </c>
      <c r="P78" s="70">
        <f t="shared" ref="P78:Z78" si="7">MAX(0,P$71-$J$64-$J61)</f>
        <v>17.373199999999997</v>
      </c>
      <c r="Q78" s="70">
        <f t="shared" si="7"/>
        <v>17.353699999999996</v>
      </c>
      <c r="R78" s="70">
        <f t="shared" si="7"/>
        <v>17.420099999999998</v>
      </c>
      <c r="S78" s="70">
        <f t="shared" si="7"/>
        <v>17.8142</v>
      </c>
      <c r="T78" s="70">
        <f t="shared" si="7"/>
        <v>18.407899999999998</v>
      </c>
      <c r="U78" s="70">
        <f t="shared" si="7"/>
        <v>19.792400000000001</v>
      </c>
      <c r="V78" s="70">
        <f t="shared" si="7"/>
        <v>19.792400000000001</v>
      </c>
      <c r="W78" s="70">
        <f t="shared" si="7"/>
        <v>19.792400000000001</v>
      </c>
      <c r="X78" s="70">
        <f t="shared" si="7"/>
        <v>19.792400000000001</v>
      </c>
      <c r="Y78" s="70">
        <f t="shared" si="7"/>
        <v>19.792400000000001</v>
      </c>
      <c r="Z78" s="70">
        <f t="shared" si="7"/>
        <v>19.792400000000001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47.8172</v>
      </c>
      <c r="P79" s="70">
        <f t="shared" ref="P79:Z79" si="8">MAX(0,P$71-$J$64-$J62)</f>
        <v>49.5732</v>
      </c>
      <c r="Q79" s="70">
        <f t="shared" si="8"/>
        <v>49.553699999999999</v>
      </c>
      <c r="R79" s="70">
        <f t="shared" si="8"/>
        <v>49.620100000000001</v>
      </c>
      <c r="S79" s="70">
        <f t="shared" si="8"/>
        <v>50.014200000000002</v>
      </c>
      <c r="T79" s="70">
        <f t="shared" si="8"/>
        <v>50.607900000000001</v>
      </c>
      <c r="U79" s="70">
        <f t="shared" si="8"/>
        <v>51.992400000000004</v>
      </c>
      <c r="V79" s="70">
        <f t="shared" si="8"/>
        <v>51.992400000000004</v>
      </c>
      <c r="W79" s="70">
        <f t="shared" si="8"/>
        <v>51.992400000000004</v>
      </c>
      <c r="X79" s="70">
        <f t="shared" si="8"/>
        <v>51.992400000000004</v>
      </c>
      <c r="Y79" s="70">
        <f t="shared" si="8"/>
        <v>51.992400000000004</v>
      </c>
      <c r="Z79" s="70">
        <f t="shared" si="8"/>
        <v>51.992400000000004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47.8172</v>
      </c>
      <c r="P80" s="70">
        <f t="shared" ref="P80:Z80" si="9">MAX(0,P$71-$J$64-$J63)</f>
        <v>49.5732</v>
      </c>
      <c r="Q80" s="70">
        <f t="shared" si="9"/>
        <v>49.553699999999999</v>
      </c>
      <c r="R80" s="70">
        <f t="shared" si="9"/>
        <v>49.620100000000001</v>
      </c>
      <c r="S80" s="70">
        <f t="shared" si="9"/>
        <v>50.014200000000002</v>
      </c>
      <c r="T80" s="70">
        <f t="shared" si="9"/>
        <v>50.607900000000001</v>
      </c>
      <c r="U80" s="70">
        <f t="shared" si="9"/>
        <v>51.992400000000004</v>
      </c>
      <c r="V80" s="70">
        <f t="shared" si="9"/>
        <v>51.992400000000004</v>
      </c>
      <c r="W80" s="70">
        <f t="shared" si="9"/>
        <v>51.992400000000004</v>
      </c>
      <c r="X80" s="70">
        <f t="shared" si="9"/>
        <v>51.992400000000004</v>
      </c>
      <c r="Y80" s="70">
        <f t="shared" si="9"/>
        <v>51.992400000000004</v>
      </c>
      <c r="Z80" s="70">
        <f t="shared" si="9"/>
        <v>51.992400000000004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7">MAX(0,((P94-1)-1)/2)</f>
        <v>2</v>
      </c>
      <c r="Q95" s="70">
        <f t="shared" si="17"/>
        <v>2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8">IFERROR((P94-P95)/P94,0)*MAX(0,P94)</f>
        <v>4</v>
      </c>
      <c r="Q96" s="93">
        <f t="shared" si="18"/>
        <v>4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9">MAX(0,((P97-1)-1)/2)</f>
        <v>2</v>
      </c>
      <c r="Q98" s="70">
        <f t="shared" si="19"/>
        <v>2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20">IFERROR((P97-P98)/P97,0)*MAX(0,P97)</f>
        <v>4</v>
      </c>
      <c r="Q99" s="93">
        <f t="shared" si="20"/>
        <v>4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112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15734338.550227782</v>
      </c>
      <c r="P105" s="70">
        <f>P78*Inputs!$M$75*IF(Inputs!$M$126&gt;0,Inputs!$M$126,P93*Inputs!$J$123)*$I$13</f>
        <v>17503509.624056637</v>
      </c>
      <c r="Q105" s="70">
        <f>Q78*Inputs!$M$75*IF(Inputs!$M$126&gt;0,Inputs!$M$126,Q93*Inputs!$J$123)*$I$13</f>
        <v>17483863.362131998</v>
      </c>
      <c r="R105" s="70">
        <f>R78*Inputs!$M$75*IF(Inputs!$M$126&gt;0,Inputs!$M$126,R93*Inputs!$J$123)*$I$13</f>
        <v>17550761.402736917</v>
      </c>
      <c r="S105" s="70">
        <f>S78*Inputs!$M$75*IF(Inputs!$M$126&gt;0,Inputs!$M$126,S93*Inputs!$J$123)*$I$13</f>
        <v>17947817.393736891</v>
      </c>
      <c r="T105" s="70">
        <f>T78*Inputs!$M$75*IF(Inputs!$M$126&gt;0,Inputs!$M$126,T93*Inputs!$J$123)*$I$13</f>
        <v>18545970.506796222</v>
      </c>
      <c r="U105" s="70">
        <f>U78*Inputs!$M$75*IF(Inputs!$M$126&gt;0,Inputs!$M$126,U93*Inputs!$J$123)*$I$13</f>
        <v>19940855.103445459</v>
      </c>
      <c r="V105" s="70">
        <f>V78*Inputs!$M$75*IF(Inputs!$M$126&gt;0,Inputs!$M$126,V93*Inputs!$J$123)*$I$13</f>
        <v>19940855.103445459</v>
      </c>
      <c r="W105" s="70">
        <f>W78*Inputs!$M$75*IF(Inputs!$M$126&gt;0,Inputs!$M$126,W93*Inputs!$J$123)*$I$13</f>
        <v>19940855.103445459</v>
      </c>
      <c r="X105" s="70">
        <f>X78*Inputs!$M$75*IF(Inputs!$M$126&gt;0,Inputs!$M$126,X93*Inputs!$J$123)*$I$13</f>
        <v>19940855.103445459</v>
      </c>
      <c r="Y105" s="70">
        <f>Y78*Inputs!$M$75*IF(Inputs!$M$126&gt;0,Inputs!$M$126,Y93*Inputs!$J$123)*$I$13</f>
        <v>19940855.103445459</v>
      </c>
      <c r="Z105" s="70">
        <f>Z78*Inputs!$M$75*IF(Inputs!$M$126&gt;0,Inputs!$M$126,Z93*Inputs!$J$123)*$I$13</f>
        <v>19940855.103445459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67446201.537633687</v>
      </c>
      <c r="P106" s="70">
        <f>P79*Inputs!$M$75*IF(Inputs!$M$126&gt;0,Inputs!$M$126,P96*Inputs!$J$123)*$I$13</f>
        <v>79912046.903993234</v>
      </c>
      <c r="Q106" s="70">
        <f>Q79*Inputs!$M$75*IF(Inputs!$M$126&gt;0,Inputs!$M$126,Q96*Inputs!$J$123)*$I$13</f>
        <v>79880612.884913817</v>
      </c>
      <c r="R106" s="70">
        <f>R79*Inputs!$M$75*IF(Inputs!$M$126&gt;0,Inputs!$M$126,R96*Inputs!$J$123)*$I$13</f>
        <v>79987649.749881685</v>
      </c>
      <c r="S106" s="70">
        <f>S79*Inputs!$M$75*IF(Inputs!$M$126&gt;0,Inputs!$M$126,S96*Inputs!$J$123)*$I$13</f>
        <v>80622939.335481644</v>
      </c>
      <c r="T106" s="70">
        <f>T79*Inputs!$M$75*IF(Inputs!$M$126&gt;0,Inputs!$M$126,T96*Inputs!$J$123)*$I$13</f>
        <v>81579984.316376582</v>
      </c>
      <c r="U106" s="70">
        <f>U79*Inputs!$M$75*IF(Inputs!$M$126&gt;0,Inputs!$M$126,U96*Inputs!$J$123)*$I$13</f>
        <v>83811799.671015352</v>
      </c>
      <c r="V106" s="70">
        <f>V79*Inputs!$M$75*IF(Inputs!$M$126&gt;0,Inputs!$M$126,V96*Inputs!$J$123)*$I$13</f>
        <v>83811799.671015352</v>
      </c>
      <c r="W106" s="70">
        <f>W79*Inputs!$M$75*IF(Inputs!$M$126&gt;0,Inputs!$M$126,W96*Inputs!$J$123)*$I$13</f>
        <v>83811799.671015352</v>
      </c>
      <c r="X106" s="70">
        <f>X79*Inputs!$M$75*IF(Inputs!$M$126&gt;0,Inputs!$M$126,X96*Inputs!$J$123)*$I$13</f>
        <v>83811799.671015352</v>
      </c>
      <c r="Y106" s="70">
        <f>Y79*Inputs!$M$75*IF(Inputs!$M$126&gt;0,Inputs!$M$126,Y96*Inputs!$J$123)*$I$13</f>
        <v>83811799.671015352</v>
      </c>
      <c r="Z106" s="70">
        <f>Z79*Inputs!$M$75*IF(Inputs!$M$126&gt;0,Inputs!$M$126,Z96*Inputs!$J$123)*$I$13</f>
        <v>83811799.671015352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67446201.537633687</v>
      </c>
      <c r="P107" s="70">
        <f>P80*Inputs!$M$75*IF(Inputs!$M$126&gt;0,Inputs!$M$126,P99*Inputs!$J$123)*$I$13</f>
        <v>79912046.903993234</v>
      </c>
      <c r="Q107" s="70">
        <f>Q80*Inputs!$M$75*IF(Inputs!$M$126&gt;0,Inputs!$M$126,Q99*Inputs!$J$123)*$I$13</f>
        <v>79880612.884913817</v>
      </c>
      <c r="R107" s="70">
        <f>R80*Inputs!$M$75*IF(Inputs!$M$126&gt;0,Inputs!$M$126,R99*Inputs!$J$123)*$I$13</f>
        <v>79987649.749881685</v>
      </c>
      <c r="S107" s="70">
        <f>S80*Inputs!$M$75*IF(Inputs!$M$126&gt;0,Inputs!$M$126,S99*Inputs!$J$123)*$I$13</f>
        <v>80622939.335481644</v>
      </c>
      <c r="T107" s="70">
        <f>T80*Inputs!$M$75*IF(Inputs!$M$126&gt;0,Inputs!$M$126,T99*Inputs!$J$123)*$I$13</f>
        <v>81579984.316376582</v>
      </c>
      <c r="U107" s="70">
        <f>U80*Inputs!$M$75*IF(Inputs!$M$126&gt;0,Inputs!$M$126,U99*Inputs!$J$123)*$I$13</f>
        <v>83811799.671015352</v>
      </c>
      <c r="V107" s="70">
        <f>V80*Inputs!$M$75*IF(Inputs!$M$126&gt;0,Inputs!$M$126,V99*Inputs!$J$123)*$I$13</f>
        <v>83811799.671015352</v>
      </c>
      <c r="W107" s="70">
        <f>W80*Inputs!$M$75*IF(Inputs!$M$126&gt;0,Inputs!$M$126,W99*Inputs!$J$123)*$I$13</f>
        <v>83811799.671015352</v>
      </c>
      <c r="X107" s="70">
        <f>X80*Inputs!$M$75*IF(Inputs!$M$126&gt;0,Inputs!$M$126,X99*Inputs!$J$123)*$I$13</f>
        <v>83811799.671015352</v>
      </c>
      <c r="Y107" s="70">
        <f>Y80*Inputs!$M$75*IF(Inputs!$M$126&gt;0,Inputs!$M$126,Y99*Inputs!$J$123)*$I$13</f>
        <v>83811799.671015352</v>
      </c>
      <c r="Z107" s="70">
        <f>Z80*Inputs!$M$75*IF(Inputs!$M$126&gt;0,Inputs!$M$126,Z99*Inputs!$J$123)*$I$13</f>
        <v>83811799.671015352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0.162842852034605</v>
      </c>
      <c r="P114" s="56">
        <f>Inputs!P64*$I$9</f>
        <v>0.17527922678080701</v>
      </c>
      <c r="Q114" s="56">
        <f>Inputs!Q64*$I$9</f>
        <v>0.188732225102615</v>
      </c>
      <c r="R114" s="56">
        <f>Inputs!R64*$I$9</f>
        <v>0.20328780191450599</v>
      </c>
      <c r="S114" s="56">
        <f>Inputs!S64*$I$9</f>
        <v>0.219039329946284</v>
      </c>
      <c r="T114" s="56">
        <f>Inputs!T64*$I$9</f>
        <v>0.23608824827411901</v>
      </c>
      <c r="U114" s="56">
        <f>Inputs!U64*$I$9</f>
        <v>0.25454476803482801</v>
      </c>
      <c r="V114" s="56">
        <f>Inputs!V64*$I$9</f>
        <v>0.27452864039375302</v>
      </c>
      <c r="W114" s="56">
        <f>Inputs!W64*$I$9</f>
        <v>0.29616999228780799</v>
      </c>
      <c r="X114" s="56">
        <f>Inputs!X64*$I$9</f>
        <v>0.31961023595677801</v>
      </c>
      <c r="Y114" s="56">
        <f>Inputs!Y64*$I$9</f>
        <v>0.34500305881131299</v>
      </c>
      <c r="Z114" s="56">
        <f>Inputs!Z64*$I$9</f>
        <v>0.37241332472611699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8.7549920448712598E-4</v>
      </c>
      <c r="P115" s="56">
        <f>Inputs!P65*$I$9</f>
        <v>9.4236143430541505E-4</v>
      </c>
      <c r="Q115" s="56">
        <f>Inputs!Q65*$I$9</f>
        <v>1.01468938227213E-3</v>
      </c>
      <c r="R115" s="56">
        <f>Inputs!R65*$I$9</f>
        <v>1.09294517158336E-3</v>
      </c>
      <c r="S115" s="56">
        <f>Inputs!S65*$I$9</f>
        <v>1.1776308061628199E-3</v>
      </c>
      <c r="T115" s="56">
        <f>Inputs!T65*$I$9</f>
        <v>1.26929165738774E-3</v>
      </c>
      <c r="U115" s="56">
        <f>Inputs!U65*$I$9</f>
        <v>1.3685202582517601E-3</v>
      </c>
      <c r="V115" s="56">
        <f>Inputs!V65*$I$9</f>
        <v>1.4759604322244801E-3</v>
      </c>
      <c r="W115" s="56">
        <f>Inputs!W65*$I$9</f>
        <v>1.59231178649359E-3</v>
      </c>
      <c r="X115" s="56">
        <f>Inputs!X65*$I$9</f>
        <v>1.71833460191816E-3</v>
      </c>
      <c r="Y115" s="56">
        <f>Inputs!Y65*$I$9</f>
        <v>1.8548551548995299E-3</v>
      </c>
      <c r="Z115" s="56">
        <f>Inputs!Z65*$I$9</f>
        <v>2.00222217594687E-3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8.7549920448712598E-4</v>
      </c>
      <c r="P116" s="56">
        <f>Inputs!P66*$I$9</f>
        <v>9.4236143430541505E-4</v>
      </c>
      <c r="Q116" s="56">
        <f>Inputs!Q66*$I$9</f>
        <v>1.01468938227213E-3</v>
      </c>
      <c r="R116" s="56">
        <f>Inputs!R66*$I$9</f>
        <v>1.09294517158336E-3</v>
      </c>
      <c r="S116" s="56">
        <f>Inputs!S66*$I$9</f>
        <v>1.1776308061628199E-3</v>
      </c>
      <c r="T116" s="56">
        <f>Inputs!T66*$I$9</f>
        <v>1.26929165738774E-3</v>
      </c>
      <c r="U116" s="56">
        <f>Inputs!U66*$I$9</f>
        <v>1.3685202582517601E-3</v>
      </c>
      <c r="V116" s="56">
        <f>Inputs!V66*$I$9</f>
        <v>1.4759604322244801E-3</v>
      </c>
      <c r="W116" s="56">
        <f>Inputs!W66*$I$9</f>
        <v>1.59231178649359E-3</v>
      </c>
      <c r="X116" s="56">
        <f>Inputs!X66*$I$9</f>
        <v>1.71833460191816E-3</v>
      </c>
      <c r="Y116" s="56">
        <f>Inputs!Y66*$I$9</f>
        <v>1.8548551548995299E-3</v>
      </c>
      <c r="Z116" s="56">
        <f>Inputs!Z66*$I$9</f>
        <v>2.00222217594687E-3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11809.819158375334</v>
      </c>
      <c r="P121" s="70">
        <f t="shared" ref="P121:Z121" si="25">P107*P116*$T$17</f>
        <v>15061.206227745733</v>
      </c>
      <c r="Q121" s="70">
        <f t="shared" si="25"/>
        <v>16210.80194874247</v>
      </c>
      <c r="R121" s="70">
        <f t="shared" si="25"/>
        <v>17484.423116086829</v>
      </c>
      <c r="S121" s="70">
        <f t="shared" si="25"/>
        <v>18988.811408971877</v>
      </c>
      <c r="T121" s="70">
        <f t="shared" si="25"/>
        <v>20709.758700519895</v>
      </c>
      <c r="U121" s="70">
        <f t="shared" si="25"/>
        <v>22939.629146064544</v>
      </c>
      <c r="V121" s="70">
        <f t="shared" si="25"/>
        <v>24740.580013588671</v>
      </c>
      <c r="W121" s="70">
        <f t="shared" si="25"/>
        <v>26690.903292679468</v>
      </c>
      <c r="X121" s="70">
        <f t="shared" si="25"/>
        <v>28803.343084747747</v>
      </c>
      <c r="Y121" s="70">
        <f t="shared" si="25"/>
        <v>31091.749732237909</v>
      </c>
      <c r="Z121" s="70">
        <f t="shared" si="25"/>
        <v>33561.968781464704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102488.98257588496</v>
      </c>
      <c r="P122" s="88">
        <f t="shared" ref="P122:Z122" si="26">P105*P114*$T$44</f>
        <v>122720.06531420245</v>
      </c>
      <c r="Q122" s="88">
        <f t="shared" si="26"/>
        <v>131990.73742901039</v>
      </c>
      <c r="R122" s="88">
        <f t="shared" si="26"/>
        <v>142714.2282995336</v>
      </c>
      <c r="S122" s="88">
        <f t="shared" si="26"/>
        <v>157251.11583689559</v>
      </c>
      <c r="T122" s="88">
        <f t="shared" si="26"/>
        <v>175139.42757971981</v>
      </c>
      <c r="U122" s="88">
        <f t="shared" si="26"/>
        <v>203033.61346890562</v>
      </c>
      <c r="V122" s="88">
        <f t="shared" si="26"/>
        <v>218973.43359350853</v>
      </c>
      <c r="W122" s="88">
        <f t="shared" si="26"/>
        <v>236235.31608798954</v>
      </c>
      <c r="X122" s="88">
        <f t="shared" si="26"/>
        <v>254932.05619168497</v>
      </c>
      <c r="Y122" s="88">
        <f t="shared" si="26"/>
        <v>275186.24024007458</v>
      </c>
      <c r="Z122" s="88">
        <f t="shared" si="26"/>
        <v>297049.60587823525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551.01603535422169</v>
      </c>
      <c r="P123" s="70">
        <f t="shared" ref="P123:Z123" si="27">P105*P115*$T$34</f>
        <v>659.785297388186</v>
      </c>
      <c r="Q123" s="70">
        <f t="shared" si="27"/>
        <v>709.62762058608178</v>
      </c>
      <c r="R123" s="70">
        <f t="shared" si="27"/>
        <v>767.28079730931654</v>
      </c>
      <c r="S123" s="70">
        <f t="shared" si="27"/>
        <v>845.43610664997834</v>
      </c>
      <c r="T123" s="70">
        <f t="shared" si="27"/>
        <v>941.60982569742089</v>
      </c>
      <c r="U123" s="70">
        <f t="shared" si="27"/>
        <v>1091.5785670371242</v>
      </c>
      <c r="V123" s="70">
        <f t="shared" si="27"/>
        <v>1177.2765246962836</v>
      </c>
      <c r="W123" s="70">
        <f t="shared" si="27"/>
        <v>1270.0823445590825</v>
      </c>
      <c r="X123" s="70">
        <f t="shared" si="27"/>
        <v>1370.6024526434664</v>
      </c>
      <c r="Y123" s="70">
        <f t="shared" si="27"/>
        <v>1479.4959152692163</v>
      </c>
      <c r="Z123" s="70">
        <f t="shared" si="27"/>
        <v>1597.0408918184726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31615.916612203295</v>
      </c>
      <c r="P124" s="88">
        <f t="shared" si="28"/>
        <v>34030.437004234256</v>
      </c>
      <c r="Q124" s="88">
        <f t="shared" si="28"/>
        <v>36642.334719192033</v>
      </c>
      <c r="R124" s="88">
        <f t="shared" si="28"/>
        <v>39468.297891523798</v>
      </c>
      <c r="S124" s="88">
        <f t="shared" si="28"/>
        <v>42526.45482346975</v>
      </c>
      <c r="T124" s="88">
        <f t="shared" si="28"/>
        <v>45836.499897272268</v>
      </c>
      <c r="U124" s="88">
        <f t="shared" si="28"/>
        <v>49419.830589503428</v>
      </c>
      <c r="V124" s="88">
        <f t="shared" si="28"/>
        <v>53299.696571919565</v>
      </c>
      <c r="W124" s="88">
        <f t="shared" si="28"/>
        <v>57501.361970855163</v>
      </c>
      <c r="X124" s="88">
        <f t="shared" si="28"/>
        <v>62052.281952595586</v>
      </c>
      <c r="Y124" s="88">
        <f t="shared" si="28"/>
        <v>66982.294906107505</v>
      </c>
      <c r="Z124" s="88">
        <f t="shared" si="28"/>
        <v>72303.994143459378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3642.4326870818318</v>
      </c>
      <c r="P125" s="70">
        <f t="shared" si="29"/>
        <v>3920.6067507167404</v>
      </c>
      <c r="Q125" s="70">
        <f t="shared" si="29"/>
        <v>4221.5204243252128</v>
      </c>
      <c r="R125" s="70">
        <f t="shared" si="29"/>
        <v>4547.0963283120045</v>
      </c>
      <c r="S125" s="70">
        <f t="shared" si="29"/>
        <v>4899.4230031251373</v>
      </c>
      <c r="T125" s="70">
        <f t="shared" si="29"/>
        <v>5280.7694154533774</v>
      </c>
      <c r="U125" s="70">
        <f t="shared" si="29"/>
        <v>5693.6007434866606</v>
      </c>
      <c r="V125" s="70">
        <f t="shared" si="29"/>
        <v>6140.5955546507057</v>
      </c>
      <c r="W125" s="70">
        <f t="shared" si="29"/>
        <v>6624.6644993213185</v>
      </c>
      <c r="X125" s="70">
        <f t="shared" si="29"/>
        <v>7148.970655018441</v>
      </c>
      <c r="Y125" s="70">
        <f t="shared" si="29"/>
        <v>7716.951667553034</v>
      </c>
      <c r="Z125" s="70">
        <f t="shared" si="29"/>
        <v>8330.0583976444159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9316.9160683275932</v>
      </c>
      <c r="P126" s="70">
        <f t="shared" si="30"/>
        <v>10028.452732399332</v>
      </c>
      <c r="Q126" s="70">
        <f t="shared" si="30"/>
        <v>10798.154654624388</v>
      </c>
      <c r="R126" s="70">
        <f t="shared" si="30"/>
        <v>11630.939672745075</v>
      </c>
      <c r="S126" s="70">
        <f t="shared" si="30"/>
        <v>12532.150028535285</v>
      </c>
      <c r="T126" s="70">
        <f t="shared" si="30"/>
        <v>13507.589472954107</v>
      </c>
      <c r="U126" s="70">
        <f t="shared" si="30"/>
        <v>14563.5636429926</v>
      </c>
      <c r="V126" s="70">
        <f t="shared" si="30"/>
        <v>15706.924000306399</v>
      </c>
      <c r="W126" s="70">
        <f t="shared" si="30"/>
        <v>16945.115647546765</v>
      </c>
      <c r="X126" s="70">
        <f t="shared" si="30"/>
        <v>18286.22936642545</v>
      </c>
      <c r="Y126" s="70">
        <f t="shared" si="30"/>
        <v>19739.058252174367</v>
      </c>
      <c r="Z126" s="70">
        <f t="shared" si="30"/>
        <v>21307.31343653156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11916.849557522124</v>
      </c>
      <c r="P127" s="70">
        <f>Inputs!$J$27*$I$11</f>
        <v>11916.849557522124</v>
      </c>
      <c r="Q127" s="70">
        <f>Inputs!$J$27*$I$11</f>
        <v>11916.849557522124</v>
      </c>
      <c r="R127" s="70">
        <f>Inputs!$J$27*$I$11</f>
        <v>11916.849557522124</v>
      </c>
      <c r="S127" s="70">
        <f>Inputs!$J$27*$I$11</f>
        <v>11916.849557522124</v>
      </c>
      <c r="T127" s="70">
        <f>Inputs!$J$27*$I$11</f>
        <v>11916.849557522124</v>
      </c>
      <c r="U127" s="70">
        <f>Inputs!$J$27*$I$11</f>
        <v>11916.849557522124</v>
      </c>
      <c r="V127" s="70">
        <f>Inputs!$J$27*$I$11</f>
        <v>11916.849557522124</v>
      </c>
      <c r="W127" s="70">
        <f>Inputs!$J$27*$I$11</f>
        <v>11916.849557522124</v>
      </c>
      <c r="X127" s="70">
        <f>Inputs!$J$27*$I$11</f>
        <v>11916.849557522124</v>
      </c>
      <c r="Y127" s="70">
        <f>Inputs!$J$27*$I$11</f>
        <v>11916.849557522124</v>
      </c>
      <c r="Z127" s="70">
        <f>Inputs!$J$27*$I$11</f>
        <v>11916.849557522124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171341.93269474935</v>
      </c>
      <c r="P128" s="98">
        <f t="shared" ref="P128:Z128" si="31">SUM(P119:P127)</f>
        <v>198337.40288420886</v>
      </c>
      <c r="Q128" s="98">
        <f t="shared" si="31"/>
        <v>212490.02635400271</v>
      </c>
      <c r="R128" s="98">
        <f t="shared" si="31"/>
        <v>228529.11566303278</v>
      </c>
      <c r="S128" s="98">
        <f t="shared" si="31"/>
        <v>248960.24076516976</v>
      </c>
      <c r="T128" s="98">
        <f t="shared" si="31"/>
        <v>273332.50444913894</v>
      </c>
      <c r="U128" s="98">
        <f t="shared" si="31"/>
        <v>308658.66571551206</v>
      </c>
      <c r="V128" s="98">
        <f t="shared" si="31"/>
        <v>331955.35581619228</v>
      </c>
      <c r="W128" s="98">
        <f t="shared" si="31"/>
        <v>357184.29340047343</v>
      </c>
      <c r="X128" s="98">
        <f t="shared" si="31"/>
        <v>384510.33326063771</v>
      </c>
      <c r="Y128" s="98">
        <f t="shared" si="31"/>
        <v>414112.64027093869</v>
      </c>
      <c r="Z128" s="98">
        <f t="shared" si="31"/>
        <v>446066.83108667587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51812.389380530978</v>
      </c>
      <c r="T135" s="70">
        <f>Inputs!T22*'Base Case'!$I$10</f>
        <v>777185.84070796461</v>
      </c>
      <c r="U135" s="70">
        <f>Inputs!U22*'Base Case'!$I$10</f>
        <v>3054858.4778761063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0</v>
      </c>
      <c r="S136" s="70">
        <f t="shared" si="32"/>
        <v>1</v>
      </c>
      <c r="T136" s="70">
        <f t="shared" si="32"/>
        <v>1</v>
      </c>
      <c r="U136" s="70">
        <f t="shared" si="32"/>
        <v>1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1.0557562500000002</v>
      </c>
      <c r="T137" s="56">
        <f>(T136=1)*(1+Inputs!$J$11)^(SUM(T136:$Z136)-1)</f>
        <v>1.0275000000000001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5077.6141592920358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149837.90518212441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171341.93269474935</v>
      </c>
      <c r="P147" s="70">
        <f t="shared" ref="P147:Z147" si="34">P128</f>
        <v>198337.40288420886</v>
      </c>
      <c r="Q147" s="70">
        <f t="shared" si="34"/>
        <v>212490.02635400271</v>
      </c>
      <c r="R147" s="70">
        <f t="shared" si="34"/>
        <v>228529.11566303278</v>
      </c>
      <c r="S147" s="70">
        <f t="shared" si="34"/>
        <v>248960.24076516976</v>
      </c>
      <c r="T147" s="70">
        <f t="shared" si="34"/>
        <v>273332.50444913894</v>
      </c>
      <c r="U147" s="70">
        <f t="shared" si="34"/>
        <v>308658.66571551206</v>
      </c>
      <c r="V147" s="70">
        <f t="shared" si="34"/>
        <v>331955.35581619228</v>
      </c>
      <c r="W147" s="70">
        <f t="shared" si="34"/>
        <v>357184.29340047343</v>
      </c>
      <c r="X147" s="70">
        <f t="shared" si="34"/>
        <v>384510.33326063771</v>
      </c>
      <c r="Y147" s="70">
        <f t="shared" si="34"/>
        <v>414112.64027093869</v>
      </c>
      <c r="Z147" s="70">
        <f t="shared" si="34"/>
        <v>446066.83108667587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149837.90518212441</v>
      </c>
      <c r="P148" s="70">
        <f t="shared" ref="P148:Z148" si="35">$J$140</f>
        <v>149837.90518212441</v>
      </c>
      <c r="Q148" s="70">
        <f t="shared" si="35"/>
        <v>149837.90518212441</v>
      </c>
      <c r="R148" s="70">
        <f t="shared" si="35"/>
        <v>149837.90518212441</v>
      </c>
      <c r="S148" s="70">
        <f t="shared" si="35"/>
        <v>149837.90518212441</v>
      </c>
      <c r="T148" s="70">
        <f t="shared" si="35"/>
        <v>149837.90518212441</v>
      </c>
      <c r="U148" s="70">
        <f t="shared" si="35"/>
        <v>149837.90518212441</v>
      </c>
      <c r="V148" s="70">
        <f t="shared" si="35"/>
        <v>149837.90518212441</v>
      </c>
      <c r="W148" s="70">
        <f t="shared" si="35"/>
        <v>149837.90518212441</v>
      </c>
      <c r="X148" s="70">
        <f t="shared" si="35"/>
        <v>149837.90518212441</v>
      </c>
      <c r="Y148" s="70">
        <f t="shared" si="35"/>
        <v>149837.90518212441</v>
      </c>
      <c r="Z148" s="70">
        <f t="shared" si="35"/>
        <v>149837.90518212441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6">(P147&gt;=P148)</f>
        <v>1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57666502.314676799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11533300.46293536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42795388.099056214</v>
      </c>
      <c r="R19" s="71">
        <v>0</v>
      </c>
      <c r="S19" s="72">
        <v>0</v>
      </c>
      <c r="T19" s="73">
        <f>'Base Case'!$T19</f>
        <v>0.2</v>
      </c>
      <c r="U19" s="74">
        <f t="shared" si="0"/>
        <v>8559077.6198112424</v>
      </c>
      <c r="V19" s="75">
        <f t="shared" si="1"/>
        <v>8559077.6198112424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11992991.07435249</v>
      </c>
      <c r="P34" s="71">
        <v>0</v>
      </c>
      <c r="Q34" s="70">
        <f>Inputs!$L$161*$I$11</f>
        <v>8127086.95303257</v>
      </c>
      <c r="R34" s="71">
        <v>0</v>
      </c>
      <c r="S34" s="72">
        <v>0</v>
      </c>
      <c r="T34" s="73">
        <f>'Base Case'!$T34</f>
        <v>0.04</v>
      </c>
      <c r="U34" s="74">
        <f t="shared" si="0"/>
        <v>804803.1210954024</v>
      </c>
      <c r="V34" s="75">
        <f t="shared" si="1"/>
        <v>325083.47812130279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13108.534513274337</v>
      </c>
      <c r="S40" s="72">
        <v>0</v>
      </c>
      <c r="T40" s="73">
        <f>'Base Case'!$T40</f>
        <v>1</v>
      </c>
      <c r="U40" s="74">
        <f t="shared" si="0"/>
        <v>13108.534513274337</v>
      </c>
      <c r="V40" s="75">
        <f t="shared" si="1"/>
        <v>13108.534513274337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11992991.07435249</v>
      </c>
      <c r="P44" s="71">
        <v>0</v>
      </c>
      <c r="Q44" s="70">
        <f>SUM(Inputs!$J$161,Inputs!$L$161*(Inputs!$J$128/Inputs!$L$128))*$I$11</f>
        <v>1612517.2525858274</v>
      </c>
      <c r="R44" s="71">
        <v>0</v>
      </c>
      <c r="S44" s="72">
        <v>0</v>
      </c>
      <c r="T44" s="73">
        <f>'Base Case'!$T44</f>
        <v>0.04</v>
      </c>
      <c r="U44" s="74">
        <f t="shared" si="0"/>
        <v>544220.3330775327</v>
      </c>
      <c r="V44" s="75">
        <f t="shared" si="1"/>
        <v>64500.690103433095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11992991.07435249</v>
      </c>
      <c r="P49" s="70">
        <f t="shared" ref="P49:V49" si="2">SUMIF($I$17:$I$46,$I49,P$17:P$46)</f>
        <v>8261.6387603969597</v>
      </c>
      <c r="Q49" s="70">
        <f t="shared" si="2"/>
        <v>1669510.8809044114</v>
      </c>
      <c r="R49" s="70">
        <f t="shared" si="2"/>
        <v>13108.534513274337</v>
      </c>
      <c r="S49" s="70">
        <f t="shared" si="2"/>
        <v>57169.790442477875</v>
      </c>
      <c r="T49" s="56">
        <f>U49/SUM(O49:S49)</f>
        <v>4.9468877914831948E-2</v>
      </c>
      <c r="U49" s="70">
        <f t="shared" si="2"/>
        <v>679753.92511226598</v>
      </c>
      <c r="V49" s="70">
        <f t="shared" si="2"/>
        <v>200034.28213816634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11992991.07435249</v>
      </c>
      <c r="P50" s="70">
        <f t="shared" si="3"/>
        <v>28915.735661389357</v>
      </c>
      <c r="Q50" s="70">
        <f t="shared" si="3"/>
        <v>8184080.5813511545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0.19459951930511274</v>
      </c>
      <c r="U50" s="70">
        <f t="shared" si="3"/>
        <v>4915212.0032882318</v>
      </c>
      <c r="V50" s="70">
        <f t="shared" si="3"/>
        <v>4435492.3603141317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57666502.314676799</v>
      </c>
      <c r="P51" s="70">
        <f t="shared" si="3"/>
        <v>28915.735661389357</v>
      </c>
      <c r="Q51" s="70">
        <f t="shared" si="3"/>
        <v>42852381.7273748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0.19999999999999998</v>
      </c>
      <c r="U51" s="70">
        <f t="shared" si="3"/>
        <v>23135859.444392156</v>
      </c>
      <c r="V51" s="70">
        <f t="shared" si="3"/>
        <v>11602558.981456794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28730825.372792654</v>
      </c>
      <c r="V52" s="88">
        <f>SUM(V49:V51)</f>
        <v>16238085.623909092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48.069049999999997</v>
      </c>
      <c r="P69" s="70">
        <f>Inputs!P185*$I$12</f>
        <v>49.69735</v>
      </c>
      <c r="Q69" s="70">
        <f>Inputs!Q185*$I$12</f>
        <v>49.622300000000003</v>
      </c>
      <c r="R69" s="70">
        <f>Inputs!R185*$I$12</f>
        <v>49.624199999999995</v>
      </c>
      <c r="S69" s="70">
        <f>Inputs!S185*$I$12</f>
        <v>50.26925</v>
      </c>
      <c r="T69" s="70">
        <f>Inputs!T185*$I$12</f>
        <v>50.599849999999996</v>
      </c>
      <c r="U69" s="70">
        <f>Inputs!U185*$I$12</f>
        <v>52.683199999999999</v>
      </c>
      <c r="V69" s="70">
        <f>Inputs!V185*$I$12</f>
        <v>52.683199999999999</v>
      </c>
      <c r="W69" s="70">
        <f>Inputs!W185*$I$12</f>
        <v>52.683199999999999</v>
      </c>
      <c r="X69" s="70">
        <f>Inputs!X185*$I$12</f>
        <v>52.683199999999999</v>
      </c>
      <c r="Y69" s="70">
        <f>Inputs!Y185*$I$12</f>
        <v>52.683199999999999</v>
      </c>
      <c r="Z69" s="70">
        <f>Inputs!Z185*$I$12</f>
        <v>52.683199999999999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44.293749999999996</v>
      </c>
      <c r="P70" s="70">
        <f>Inputs!P186*$I$12</f>
        <v>45.979050000000001</v>
      </c>
      <c r="Q70" s="70">
        <f>Inputs!Q186*$I$12</f>
        <v>45.984749999999998</v>
      </c>
      <c r="R70" s="70">
        <f>Inputs!R186*$I$12</f>
        <v>46.07405</v>
      </c>
      <c r="S70" s="70">
        <f>Inputs!S186*$I$12</f>
        <v>46.332450000000001</v>
      </c>
      <c r="T70" s="70">
        <f>Inputs!T186*$I$12</f>
        <v>46.996499999999997</v>
      </c>
      <c r="U70" s="70">
        <f>Inputs!U186*$I$12</f>
        <v>47.982599999999998</v>
      </c>
      <c r="V70" s="70">
        <f>Inputs!V186*$I$12</f>
        <v>47.982599999999998</v>
      </c>
      <c r="W70" s="70">
        <f>Inputs!W186*$I$12</f>
        <v>47.982599999999998</v>
      </c>
      <c r="X70" s="70">
        <f>Inputs!X186*$I$12</f>
        <v>47.982599999999998</v>
      </c>
      <c r="Y70" s="70">
        <f>Inputs!Y186*$I$12</f>
        <v>47.982599999999998</v>
      </c>
      <c r="Z70" s="70">
        <f>Inputs!Z186*$I$12</f>
        <v>47.982599999999998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45.426339999999996</v>
      </c>
      <c r="P71" s="70">
        <f>Inputs!P187*$I$12</f>
        <v>47.094539999999995</v>
      </c>
      <c r="Q71" s="70">
        <f>Inputs!Q187*$I$12</f>
        <v>47.076014999999998</v>
      </c>
      <c r="R71" s="70">
        <f>Inputs!R187*$I$12</f>
        <v>47.139094999999998</v>
      </c>
      <c r="S71" s="70">
        <f>Inputs!S187*$I$12</f>
        <v>47.513489999999997</v>
      </c>
      <c r="T71" s="70">
        <f>Inputs!T187*$I$12</f>
        <v>48.077504999999995</v>
      </c>
      <c r="U71" s="70">
        <f>Inputs!U187*$I$12</f>
        <v>49.392780000000002</v>
      </c>
      <c r="V71" s="70">
        <f>Inputs!V187*$I$12</f>
        <v>49.392780000000002</v>
      </c>
      <c r="W71" s="70">
        <f>Inputs!W187*$I$12</f>
        <v>49.392780000000002</v>
      </c>
      <c r="X71" s="70">
        <f>Inputs!X187*$I$12</f>
        <v>49.392780000000002</v>
      </c>
      <c r="Y71" s="70">
        <f>Inputs!Y187*$I$12</f>
        <v>49.392780000000002</v>
      </c>
      <c r="Z71" s="70">
        <f>Inputs!Z187*$I$12</f>
        <v>49.392780000000002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13.226339999999993</v>
      </c>
      <c r="P78" s="70">
        <f t="shared" si="5"/>
        <v>14.894539999999992</v>
      </c>
      <c r="Q78" s="70">
        <f t="shared" si="5"/>
        <v>14.876014999999995</v>
      </c>
      <c r="R78" s="70">
        <f t="shared" si="5"/>
        <v>14.939094999999995</v>
      </c>
      <c r="S78" s="70">
        <f t="shared" si="5"/>
        <v>15.313489999999994</v>
      </c>
      <c r="T78" s="70">
        <f t="shared" si="5"/>
        <v>15.877504999999992</v>
      </c>
      <c r="U78" s="70">
        <f t="shared" si="5"/>
        <v>17.192779999999999</v>
      </c>
      <c r="V78" s="70">
        <f t="shared" si="5"/>
        <v>17.192779999999999</v>
      </c>
      <c r="W78" s="70">
        <f t="shared" si="5"/>
        <v>17.192779999999999</v>
      </c>
      <c r="X78" s="70">
        <f t="shared" si="5"/>
        <v>17.192779999999999</v>
      </c>
      <c r="Y78" s="70">
        <f t="shared" si="5"/>
        <v>17.192779999999999</v>
      </c>
      <c r="Z78" s="70">
        <f t="shared" si="5"/>
        <v>17.192779999999999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45.426339999999996</v>
      </c>
      <c r="P79" s="70">
        <f t="shared" si="5"/>
        <v>47.094539999999995</v>
      </c>
      <c r="Q79" s="70">
        <f t="shared" si="5"/>
        <v>47.076014999999998</v>
      </c>
      <c r="R79" s="70">
        <f t="shared" si="5"/>
        <v>47.139094999999998</v>
      </c>
      <c r="S79" s="70">
        <f t="shared" si="5"/>
        <v>47.513489999999997</v>
      </c>
      <c r="T79" s="70">
        <f t="shared" si="5"/>
        <v>48.077504999999995</v>
      </c>
      <c r="U79" s="70">
        <f t="shared" si="5"/>
        <v>49.392780000000002</v>
      </c>
      <c r="V79" s="70">
        <f t="shared" si="5"/>
        <v>49.392780000000002</v>
      </c>
      <c r="W79" s="70">
        <f t="shared" si="5"/>
        <v>49.392780000000002</v>
      </c>
      <c r="X79" s="70">
        <f t="shared" si="5"/>
        <v>49.392780000000002</v>
      </c>
      <c r="Y79" s="70">
        <f t="shared" si="5"/>
        <v>49.392780000000002</v>
      </c>
      <c r="Z79" s="70">
        <f t="shared" si="5"/>
        <v>49.392780000000002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45.426339999999996</v>
      </c>
      <c r="P80" s="70">
        <f t="shared" si="5"/>
        <v>47.094539999999995</v>
      </c>
      <c r="Q80" s="70">
        <f t="shared" si="5"/>
        <v>47.076014999999998</v>
      </c>
      <c r="R80" s="70">
        <f t="shared" si="5"/>
        <v>47.139094999999998</v>
      </c>
      <c r="S80" s="70">
        <f t="shared" si="5"/>
        <v>47.513489999999997</v>
      </c>
      <c r="T80" s="70">
        <f t="shared" si="5"/>
        <v>48.077504999999995</v>
      </c>
      <c r="U80" s="70">
        <f t="shared" si="5"/>
        <v>49.392780000000002</v>
      </c>
      <c r="V80" s="70">
        <f t="shared" si="5"/>
        <v>49.392780000000002</v>
      </c>
      <c r="W80" s="70">
        <f t="shared" si="5"/>
        <v>49.392780000000002</v>
      </c>
      <c r="X80" s="70">
        <f t="shared" si="5"/>
        <v>49.392780000000002</v>
      </c>
      <c r="Y80" s="70">
        <f t="shared" si="5"/>
        <v>49.392780000000002</v>
      </c>
      <c r="Z80" s="70">
        <f t="shared" si="5"/>
        <v>49.392780000000002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11992991.07435249</v>
      </c>
      <c r="P105" s="70">
        <f>P78*Inputs!$M$75*IF(Inputs!$M$126&gt;0,Inputs!$M$126,P93*Inputs!$J$123)*$I$13</f>
        <v>13505632.342476159</v>
      </c>
      <c r="Q105" s="70">
        <f>Q78*Inputs!$M$75*IF(Inputs!$M$126&gt;0,Inputs!$M$126,Q93*Inputs!$J$123)*$I$13</f>
        <v>13488834.788530597</v>
      </c>
      <c r="R105" s="70">
        <f>R78*Inputs!$M$75*IF(Inputs!$M$126&gt;0,Inputs!$M$126,R93*Inputs!$J$123)*$I$13</f>
        <v>13546032.613247801</v>
      </c>
      <c r="S105" s="70">
        <f>S78*Inputs!$M$75*IF(Inputs!$M$126&gt;0,Inputs!$M$126,S93*Inputs!$J$123)*$I$13</f>
        <v>13885515.485552777</v>
      </c>
      <c r="T105" s="70">
        <f>T78*Inputs!$M$75*IF(Inputs!$M$126&gt;0,Inputs!$M$126,T93*Inputs!$J$123)*$I$13</f>
        <v>14396936.397218507</v>
      </c>
      <c r="U105" s="70">
        <f>U78*Inputs!$M$75*IF(Inputs!$M$126&gt;0,Inputs!$M$126,U93*Inputs!$J$123)*$I$13</f>
        <v>15589562.727353603</v>
      </c>
      <c r="V105" s="70">
        <f>V78*Inputs!$M$75*IF(Inputs!$M$126&gt;0,Inputs!$M$126,V93*Inputs!$J$123)*$I$13</f>
        <v>15589562.727353603</v>
      </c>
      <c r="W105" s="70">
        <f>W78*Inputs!$M$75*IF(Inputs!$M$126&gt;0,Inputs!$M$126,W93*Inputs!$J$123)*$I$13</f>
        <v>15589562.727353603</v>
      </c>
      <c r="X105" s="70">
        <f>X78*Inputs!$M$75*IF(Inputs!$M$126&gt;0,Inputs!$M$126,X93*Inputs!$J$123)*$I$13</f>
        <v>15589562.727353603</v>
      </c>
      <c r="Y105" s="70">
        <f>Y78*Inputs!$M$75*IF(Inputs!$M$126&gt;0,Inputs!$M$126,Y93*Inputs!$J$123)*$I$13</f>
        <v>15589562.727353603</v>
      </c>
      <c r="Z105" s="70">
        <f>Z78*Inputs!$M$75*IF(Inputs!$M$126&gt;0,Inputs!$M$126,Z93*Inputs!$J$123)*$I$13</f>
        <v>15589562.727353603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57666502.314676799</v>
      </c>
      <c r="P106" s="70">
        <f>P79*Inputs!$M$75*IF(Inputs!$M$126&gt;0,Inputs!$M$126,P96*Inputs!$J$123)*$I$13</f>
        <v>59784200.09004993</v>
      </c>
      <c r="Q106" s="70">
        <f>Q79*Inputs!$M$75*IF(Inputs!$M$126&gt;0,Inputs!$M$126,Q96*Inputs!$J$123)*$I$13</f>
        <v>59760683.514526151</v>
      </c>
      <c r="R106" s="70">
        <f>R79*Inputs!$M$75*IF(Inputs!$M$126&gt;0,Inputs!$M$126,R96*Inputs!$J$123)*$I$13</f>
        <v>59840760.469130233</v>
      </c>
      <c r="S106" s="70">
        <f>S79*Inputs!$M$75*IF(Inputs!$M$126&gt;0,Inputs!$M$126,S96*Inputs!$J$123)*$I$13</f>
        <v>60316036.490357198</v>
      </c>
      <c r="T106" s="70">
        <f>T79*Inputs!$M$75*IF(Inputs!$M$126&gt;0,Inputs!$M$126,T96*Inputs!$J$123)*$I$13</f>
        <v>69750886.590501979</v>
      </c>
      <c r="U106" s="70">
        <f>U79*Inputs!$M$75*IF(Inputs!$M$126&gt;0,Inputs!$M$126,U96*Inputs!$J$123)*$I$13</f>
        <v>71659088.718718141</v>
      </c>
      <c r="V106" s="70">
        <f>V79*Inputs!$M$75*IF(Inputs!$M$126&gt;0,Inputs!$M$126,V96*Inputs!$J$123)*$I$13</f>
        <v>71659088.718718141</v>
      </c>
      <c r="W106" s="70">
        <f>W79*Inputs!$M$75*IF(Inputs!$M$126&gt;0,Inputs!$M$126,W96*Inputs!$J$123)*$I$13</f>
        <v>71659088.718718141</v>
      </c>
      <c r="X106" s="70">
        <f>X79*Inputs!$M$75*IF(Inputs!$M$126&gt;0,Inputs!$M$126,X96*Inputs!$J$123)*$I$13</f>
        <v>71659088.718718141</v>
      </c>
      <c r="Y106" s="70">
        <f>Y79*Inputs!$M$75*IF(Inputs!$M$126&gt;0,Inputs!$M$126,Y96*Inputs!$J$123)*$I$13</f>
        <v>71659088.718718141</v>
      </c>
      <c r="Z106" s="70">
        <f>Z79*Inputs!$M$75*IF(Inputs!$M$126&gt;0,Inputs!$M$126,Z96*Inputs!$J$123)*$I$13</f>
        <v>71659088.718718141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57666502.314676799</v>
      </c>
      <c r="P107" s="70">
        <f>P80*Inputs!$M$75*IF(Inputs!$M$126&gt;0,Inputs!$M$126,P99*Inputs!$J$123)*$I$13</f>
        <v>59784200.09004993</v>
      </c>
      <c r="Q107" s="70">
        <f>Q80*Inputs!$M$75*IF(Inputs!$M$126&gt;0,Inputs!$M$126,Q99*Inputs!$J$123)*$I$13</f>
        <v>59760683.514526151</v>
      </c>
      <c r="R107" s="70">
        <f>R80*Inputs!$M$75*IF(Inputs!$M$126&gt;0,Inputs!$M$126,R99*Inputs!$J$123)*$I$13</f>
        <v>59840760.469130233</v>
      </c>
      <c r="S107" s="70">
        <f>S80*Inputs!$M$75*IF(Inputs!$M$126&gt;0,Inputs!$M$126,S99*Inputs!$J$123)*$I$13</f>
        <v>60316036.490357198</v>
      </c>
      <c r="T107" s="70">
        <f>T80*Inputs!$M$75*IF(Inputs!$M$126&gt;0,Inputs!$M$126,T99*Inputs!$J$123)*$I$13</f>
        <v>69750886.590501979</v>
      </c>
      <c r="U107" s="70">
        <f>U80*Inputs!$M$75*IF(Inputs!$M$126&gt;0,Inputs!$M$126,U99*Inputs!$J$123)*$I$13</f>
        <v>71659088.718718141</v>
      </c>
      <c r="V107" s="70">
        <f>V80*Inputs!$M$75*IF(Inputs!$M$126&gt;0,Inputs!$M$126,V99*Inputs!$J$123)*$I$13</f>
        <v>71659088.718718141</v>
      </c>
      <c r="W107" s="70">
        <f>W80*Inputs!$M$75*IF(Inputs!$M$126&gt;0,Inputs!$M$126,W99*Inputs!$J$123)*$I$13</f>
        <v>71659088.718718141</v>
      </c>
      <c r="X107" s="70">
        <f>X80*Inputs!$M$75*IF(Inputs!$M$126&gt;0,Inputs!$M$126,X99*Inputs!$J$123)*$I$13</f>
        <v>71659088.718718141</v>
      </c>
      <c r="Y107" s="70">
        <f>Y80*Inputs!$M$75*IF(Inputs!$M$126&gt;0,Inputs!$M$126,Y99*Inputs!$J$123)*$I$13</f>
        <v>71659088.718718141</v>
      </c>
      <c r="Z107" s="70">
        <f>Z80*Inputs!$M$75*IF(Inputs!$M$126&gt;0,Inputs!$M$126,Z99*Inputs!$J$123)*$I$13</f>
        <v>71659088.718718141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0.14655856683114449</v>
      </c>
      <c r="P114" s="56">
        <f>Inputs!P64*$I$9</f>
        <v>0.15775130410272631</v>
      </c>
      <c r="Q114" s="56">
        <f>Inputs!Q64*$I$9</f>
        <v>0.16985900259235351</v>
      </c>
      <c r="R114" s="56">
        <f>Inputs!R64*$I$9</f>
        <v>0.18295902172305539</v>
      </c>
      <c r="S114" s="56">
        <f>Inputs!S64*$I$9</f>
        <v>0.19713539695165561</v>
      </c>
      <c r="T114" s="56">
        <f>Inputs!T64*$I$9</f>
        <v>0.21247942344670712</v>
      </c>
      <c r="U114" s="56">
        <f>Inputs!U64*$I$9</f>
        <v>0.22909029123134522</v>
      </c>
      <c r="V114" s="56">
        <f>Inputs!V64*$I$9</f>
        <v>0.24707577635437772</v>
      </c>
      <c r="W114" s="56">
        <f>Inputs!W64*$I$9</f>
        <v>0.26655299305902719</v>
      </c>
      <c r="X114" s="56">
        <f>Inputs!X64*$I$9</f>
        <v>0.28764921236110019</v>
      </c>
      <c r="Y114" s="56">
        <f>Inputs!Y64*$I$9</f>
        <v>0.3105027529301817</v>
      </c>
      <c r="Z114" s="56">
        <f>Inputs!Z64*$I$9</f>
        <v>0.3351719922535053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7.8794928403841337E-4</v>
      </c>
      <c r="P115" s="56">
        <f>Inputs!P65*$I$9</f>
        <v>8.4812529087487359E-4</v>
      </c>
      <c r="Q115" s="56">
        <f>Inputs!Q65*$I$9</f>
        <v>9.1322044404491701E-4</v>
      </c>
      <c r="R115" s="56">
        <f>Inputs!R65*$I$9</f>
        <v>9.8365065442502413E-4</v>
      </c>
      <c r="S115" s="56">
        <f>Inputs!S65*$I$9</f>
        <v>1.0598677255465379E-3</v>
      </c>
      <c r="T115" s="56">
        <f>Inputs!T65*$I$9</f>
        <v>1.142362491648966E-3</v>
      </c>
      <c r="U115" s="56">
        <f>Inputs!U65*$I$9</f>
        <v>1.2316682324265841E-3</v>
      </c>
      <c r="V115" s="56">
        <f>Inputs!V65*$I$9</f>
        <v>1.328364389002032E-3</v>
      </c>
      <c r="W115" s="56">
        <f>Inputs!W65*$I$9</f>
        <v>1.4330806078442311E-3</v>
      </c>
      <c r="X115" s="56">
        <f>Inputs!X65*$I$9</f>
        <v>1.546501141726344E-3</v>
      </c>
      <c r="Y115" s="56">
        <f>Inputs!Y65*$I$9</f>
        <v>1.6693696394095769E-3</v>
      </c>
      <c r="Z115" s="56">
        <f>Inputs!Z65*$I$9</f>
        <v>1.8019999583521831E-3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7.8794928403841337E-4</v>
      </c>
      <c r="P116" s="56">
        <f>Inputs!P66*$I$9</f>
        <v>8.4812529087487359E-4</v>
      </c>
      <c r="Q116" s="56">
        <f>Inputs!Q66*$I$9</f>
        <v>9.1322044404491701E-4</v>
      </c>
      <c r="R116" s="56">
        <f>Inputs!R66*$I$9</f>
        <v>9.8365065442502413E-4</v>
      </c>
      <c r="S116" s="56">
        <f>Inputs!S66*$I$9</f>
        <v>1.0598677255465379E-3</v>
      </c>
      <c r="T116" s="56">
        <f>Inputs!T66*$I$9</f>
        <v>1.142362491648966E-3</v>
      </c>
      <c r="U116" s="56">
        <f>Inputs!U66*$I$9</f>
        <v>1.2316682324265841E-3</v>
      </c>
      <c r="V116" s="56">
        <f>Inputs!V66*$I$9</f>
        <v>1.328364389002032E-3</v>
      </c>
      <c r="W116" s="56">
        <f>Inputs!W66*$I$9</f>
        <v>1.4330806078442311E-3</v>
      </c>
      <c r="X116" s="56">
        <f>Inputs!X66*$I$9</f>
        <v>1.546501141726344E-3</v>
      </c>
      <c r="Y116" s="56">
        <f>Inputs!Y66*$I$9</f>
        <v>1.6693696394095769E-3</v>
      </c>
      <c r="Z116" s="56">
        <f>Inputs!Z66*$I$9</f>
        <v>1.8019999583521831E-3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9087.6558423698189</v>
      </c>
      <c r="P121" s="70">
        <f t="shared" ref="P121:Z121" si="21">P107*P116*$T$17</f>
        <v>10140.898418219049</v>
      </c>
      <c r="Q121" s="70">
        <f t="shared" si="21"/>
        <v>10914.935587112666</v>
      </c>
      <c r="R121" s="70">
        <f t="shared" si="21"/>
        <v>11772.480639350215</v>
      </c>
      <c r="S121" s="70">
        <f t="shared" si="21"/>
        <v>12785.404081803375</v>
      </c>
      <c r="T121" s="70">
        <f t="shared" si="21"/>
        <v>15936.159320050059</v>
      </c>
      <c r="U121" s="70">
        <f t="shared" si="21"/>
        <v>17652.044627896666</v>
      </c>
      <c r="V121" s="70">
        <f t="shared" si="21"/>
        <v>19037.876320456486</v>
      </c>
      <c r="W121" s="70">
        <f t="shared" si="21"/>
        <v>20538.650083716857</v>
      </c>
      <c r="X121" s="70">
        <f t="shared" si="21"/>
        <v>22164.172503713398</v>
      </c>
      <c r="Y121" s="70">
        <f t="shared" si="21"/>
        <v>23925.101418957078</v>
      </c>
      <c r="Z121" s="70">
        <f t="shared" si="21"/>
        <v>25825.934977337096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70307.023355032346</v>
      </c>
      <c r="P122" s="88">
        <f t="shared" ref="P122:Z122" si="22">P105*P114*$T$44</f>
        <v>85221.2445903029</v>
      </c>
      <c r="Q122" s="88">
        <f t="shared" si="22"/>
        <v>91648.000932513882</v>
      </c>
      <c r="R122" s="88">
        <f t="shared" si="22"/>
        <v>99134.755005936851</v>
      </c>
      <c r="S122" s="88">
        <f t="shared" si="22"/>
        <v>109493.06428491231</v>
      </c>
      <c r="T122" s="88">
        <f t="shared" si="22"/>
        <v>122362.10980319604</v>
      </c>
      <c r="U122" s="88">
        <f t="shared" si="22"/>
        <v>142856.69861515047</v>
      </c>
      <c r="V122" s="88">
        <f t="shared" si="22"/>
        <v>154072.13255544647</v>
      </c>
      <c r="W122" s="88">
        <f t="shared" si="22"/>
        <v>166217.78421830214</v>
      </c>
      <c r="X122" s="88">
        <f t="shared" si="22"/>
        <v>179373.01758308915</v>
      </c>
      <c r="Y122" s="88">
        <f t="shared" si="22"/>
        <v>193624.08575284184</v>
      </c>
      <c r="Z122" s="88">
        <f t="shared" si="22"/>
        <v>209007.39190752388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377.99474922060512</v>
      </c>
      <c r="P123" s="70">
        <f t="shared" ref="P123:Z123" si="23">P105*P115*$T$34</f>
        <v>458.17873435646771</v>
      </c>
      <c r="Q123" s="70">
        <f t="shared" si="23"/>
        <v>492.73118780921743</v>
      </c>
      <c r="R123" s="70">
        <f t="shared" si="23"/>
        <v>532.98255379535669</v>
      </c>
      <c r="S123" s="70">
        <f t="shared" si="23"/>
        <v>588.67238862856209</v>
      </c>
      <c r="T123" s="70">
        <f t="shared" si="23"/>
        <v>657.86080539352884</v>
      </c>
      <c r="U123" s="70">
        <f t="shared" si="23"/>
        <v>768.04676674811867</v>
      </c>
      <c r="V123" s="70">
        <f t="shared" si="23"/>
        <v>828.34479868519691</v>
      </c>
      <c r="W123" s="70">
        <f t="shared" si="23"/>
        <v>893.64400117366677</v>
      </c>
      <c r="X123" s="70">
        <f t="shared" si="23"/>
        <v>964.37106227467211</v>
      </c>
      <c r="Y123" s="70">
        <f t="shared" si="23"/>
        <v>1040.9897083486105</v>
      </c>
      <c r="Z123" s="70">
        <f t="shared" si="23"/>
        <v>1123.6956554167975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29316.737707266464</v>
      </c>
      <c r="P124" s="88">
        <f t="shared" si="24"/>
        <v>31555.668872548431</v>
      </c>
      <c r="Q124" s="88">
        <f t="shared" si="24"/>
        <v>33977.623648266366</v>
      </c>
      <c r="R124" s="88">
        <f t="shared" si="24"/>
        <v>36598.076571072568</v>
      </c>
      <c r="S124" s="88">
        <f t="shared" si="24"/>
        <v>39433.837613246891</v>
      </c>
      <c r="T124" s="88">
        <f t="shared" si="24"/>
        <v>42503.168938293529</v>
      </c>
      <c r="U124" s="88">
        <f t="shared" si="24"/>
        <v>45825.911951285605</v>
      </c>
      <c r="V124" s="88">
        <f t="shared" si="24"/>
        <v>49423.625556778083</v>
      </c>
      <c r="W124" s="88">
        <f t="shared" si="24"/>
        <v>53319.73661834214</v>
      </c>
      <c r="X124" s="88">
        <f t="shared" si="24"/>
        <v>57539.703702261642</v>
      </c>
      <c r="Y124" s="88">
        <f t="shared" si="24"/>
        <v>62111.195284313319</v>
      </c>
      <c r="Z124" s="88">
        <f t="shared" si="24"/>
        <v>67045.888863248983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3494.9430296673722</v>
      </c>
      <c r="P125" s="70">
        <f t="shared" si="25"/>
        <v>3761.8532482647024</v>
      </c>
      <c r="Q125" s="70">
        <f t="shared" si="25"/>
        <v>4050.5823028439086</v>
      </c>
      <c r="R125" s="70">
        <f t="shared" si="25"/>
        <v>4362.9749629201906</v>
      </c>
      <c r="S125" s="70">
        <f t="shared" si="25"/>
        <v>4701.0351996051841</v>
      </c>
      <c r="T125" s="70">
        <f t="shared" si="25"/>
        <v>5066.9401044184042</v>
      </c>
      <c r="U125" s="70">
        <f t="shared" si="25"/>
        <v>5463.0550353697236</v>
      </c>
      <c r="V125" s="70">
        <f t="shared" si="25"/>
        <v>5891.9500991318628</v>
      </c>
      <c r="W125" s="70">
        <f t="shared" si="25"/>
        <v>6356.4180878074194</v>
      </c>
      <c r="X125" s="70">
        <f t="shared" si="25"/>
        <v>6859.4939993442813</v>
      </c>
      <c r="Y125" s="70">
        <f t="shared" si="25"/>
        <v>7404.4762821415352</v>
      </c>
      <c r="Z125" s="70">
        <f t="shared" si="25"/>
        <v>7992.7570485574915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9142.2280424523433</v>
      </c>
      <c r="P126" s="70">
        <f t="shared" si="26"/>
        <v>9840.4237110409194</v>
      </c>
      <c r="Q126" s="70">
        <f t="shared" si="26"/>
        <v>10595.694065103313</v>
      </c>
      <c r="R126" s="70">
        <f t="shared" si="26"/>
        <v>11412.864735114917</v>
      </c>
      <c r="S126" s="70">
        <f t="shared" si="26"/>
        <v>12297.177798196168</v>
      </c>
      <c r="T126" s="70">
        <f t="shared" si="26"/>
        <v>13254.328187561072</v>
      </c>
      <c r="U126" s="70">
        <f t="shared" si="26"/>
        <v>14290.503312316077</v>
      </c>
      <c r="V126" s="70">
        <f t="shared" si="26"/>
        <v>15412.426172262893</v>
      </c>
      <c r="W126" s="70">
        <f t="shared" si="26"/>
        <v>16627.402277694644</v>
      </c>
      <c r="X126" s="70">
        <f t="shared" si="26"/>
        <v>17943.370711770178</v>
      </c>
      <c r="Y126" s="70">
        <f t="shared" si="26"/>
        <v>19368.959703102875</v>
      </c>
      <c r="Z126" s="70">
        <f t="shared" si="26"/>
        <v>20907.810801363888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13108.534513274337</v>
      </c>
      <c r="P127" s="70">
        <f>Inputs!$J$27*$I$11</f>
        <v>13108.534513274337</v>
      </c>
      <c r="Q127" s="70">
        <f>Inputs!$J$27*$I$11</f>
        <v>13108.534513274337</v>
      </c>
      <c r="R127" s="70">
        <f>Inputs!$J$27*$I$11</f>
        <v>13108.534513274337</v>
      </c>
      <c r="S127" s="70">
        <f>Inputs!$J$27*$I$11</f>
        <v>13108.534513274337</v>
      </c>
      <c r="T127" s="70">
        <f>Inputs!$J$27*$I$11</f>
        <v>13108.534513274337</v>
      </c>
      <c r="U127" s="70">
        <f>Inputs!$J$27*$I$11</f>
        <v>13108.534513274337</v>
      </c>
      <c r="V127" s="70">
        <f>Inputs!$J$27*$I$11</f>
        <v>13108.534513274337</v>
      </c>
      <c r="W127" s="70">
        <f>Inputs!$J$27*$I$11</f>
        <v>13108.534513274337</v>
      </c>
      <c r="X127" s="70">
        <f>Inputs!$J$27*$I$11</f>
        <v>13108.534513274337</v>
      </c>
      <c r="Y127" s="70">
        <f>Inputs!$J$27*$I$11</f>
        <v>13108.534513274337</v>
      </c>
      <c r="Z127" s="70">
        <f>Inputs!$J$27*$I$11</f>
        <v>13108.534513274337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134835.11723928328</v>
      </c>
      <c r="P128" s="98">
        <f t="shared" ref="P128:Z128" si="27">SUM(P119:P127)</f>
        <v>154086.80208800681</v>
      </c>
      <c r="Q128" s="98">
        <f t="shared" si="27"/>
        <v>164788.10223692367</v>
      </c>
      <c r="R128" s="98">
        <f t="shared" si="27"/>
        <v>176922.66898146441</v>
      </c>
      <c r="S128" s="98">
        <f t="shared" si="27"/>
        <v>192407.72587966683</v>
      </c>
      <c r="T128" s="98">
        <f t="shared" si="27"/>
        <v>212889.10167218695</v>
      </c>
      <c r="U128" s="98">
        <f t="shared" si="27"/>
        <v>239964.794822041</v>
      </c>
      <c r="V128" s="98">
        <f t="shared" si="27"/>
        <v>257774.89001603529</v>
      </c>
      <c r="W128" s="98">
        <f t="shared" si="27"/>
        <v>277062.16980031121</v>
      </c>
      <c r="X128" s="98">
        <f t="shared" si="27"/>
        <v>297952.66407572769</v>
      </c>
      <c r="Y128" s="98">
        <f t="shared" si="27"/>
        <v>320583.34266297956</v>
      </c>
      <c r="Z128" s="98">
        <f t="shared" si="27"/>
        <v>345012.01376672252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56993.62831858408</v>
      </c>
      <c r="T135" s="70">
        <f>Inputs!T22*'Scenario A'!$I$10</f>
        <v>854904.42477876111</v>
      </c>
      <c r="U135" s="70">
        <f>Inputs!U22*'Scenario A'!$I$10</f>
        <v>3360344.325663717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0</v>
      </c>
      <c r="S136" s="70">
        <f t="shared" si="28"/>
        <v>1</v>
      </c>
      <c r="T136" s="70">
        <f t="shared" si="28"/>
        <v>1</v>
      </c>
      <c r="U136" s="70">
        <f t="shared" si="28"/>
        <v>1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1.0557562500000002</v>
      </c>
      <c r="T137" s="56">
        <f>(T136=1)*(1+Inputs!$J$11)^(SUM(T136:$Z136)-1)</f>
        <v>1.0275000000000001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5585.3755752212401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164821.6957003368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134835.11723928328</v>
      </c>
      <c r="P147" s="70">
        <f t="shared" ref="P147:Z147" si="30">P128</f>
        <v>154086.80208800681</v>
      </c>
      <c r="Q147" s="70">
        <f t="shared" si="30"/>
        <v>164788.10223692367</v>
      </c>
      <c r="R147" s="70">
        <f t="shared" si="30"/>
        <v>176922.66898146441</v>
      </c>
      <c r="S147" s="70">
        <f t="shared" si="30"/>
        <v>192407.72587966683</v>
      </c>
      <c r="T147" s="70">
        <f t="shared" si="30"/>
        <v>212889.10167218695</v>
      </c>
      <c r="U147" s="70">
        <f t="shared" si="30"/>
        <v>239964.794822041</v>
      </c>
      <c r="V147" s="70">
        <f t="shared" si="30"/>
        <v>257774.89001603529</v>
      </c>
      <c r="W147" s="70">
        <f t="shared" si="30"/>
        <v>277062.16980031121</v>
      </c>
      <c r="X147" s="70">
        <f t="shared" si="30"/>
        <v>297952.66407572769</v>
      </c>
      <c r="Y147" s="70">
        <f t="shared" si="30"/>
        <v>320583.34266297956</v>
      </c>
      <c r="Z147" s="70">
        <f t="shared" si="30"/>
        <v>345012.01376672252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164821.6957003368</v>
      </c>
      <c r="P148" s="70">
        <f t="shared" ref="P148:Z148" si="31">$J$140</f>
        <v>164821.6957003368</v>
      </c>
      <c r="Q148" s="70">
        <f t="shared" si="31"/>
        <v>164821.6957003368</v>
      </c>
      <c r="R148" s="70">
        <f t="shared" si="31"/>
        <v>164821.6957003368</v>
      </c>
      <c r="S148" s="70">
        <f t="shared" si="31"/>
        <v>164821.6957003368</v>
      </c>
      <c r="T148" s="70">
        <f t="shared" si="31"/>
        <v>164821.6957003368</v>
      </c>
      <c r="U148" s="70">
        <f t="shared" si="31"/>
        <v>164821.6957003368</v>
      </c>
      <c r="V148" s="70">
        <f t="shared" si="31"/>
        <v>164821.6957003368</v>
      </c>
      <c r="W148" s="70">
        <f t="shared" si="31"/>
        <v>164821.6957003368</v>
      </c>
      <c r="X148" s="70">
        <f t="shared" si="31"/>
        <v>164821.6957003368</v>
      </c>
      <c r="Y148" s="70">
        <f t="shared" si="31"/>
        <v>164821.6957003368</v>
      </c>
      <c r="Z148" s="70">
        <f t="shared" si="31"/>
        <v>164821.6957003368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57666502.314676799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11533300.46293536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35014408.444682352</v>
      </c>
      <c r="R19" s="71">
        <v>0</v>
      </c>
      <c r="S19" s="72">
        <v>0</v>
      </c>
      <c r="T19" s="73">
        <f>'Base Case'!$T19</f>
        <v>0.2</v>
      </c>
      <c r="U19" s="74">
        <f t="shared" si="0"/>
        <v>7002881.688936471</v>
      </c>
      <c r="V19" s="75">
        <f t="shared" si="1"/>
        <v>7002881.688936471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11992991.07435249</v>
      </c>
      <c r="P34" s="71">
        <v>0</v>
      </c>
      <c r="Q34" s="70">
        <f>Inputs!$L$161*$I$11</f>
        <v>6649434.7797539206</v>
      </c>
      <c r="R34" s="71">
        <v>0</v>
      </c>
      <c r="S34" s="72">
        <v>0</v>
      </c>
      <c r="T34" s="73">
        <f>'Base Case'!$T34</f>
        <v>0.04</v>
      </c>
      <c r="U34" s="74">
        <f t="shared" si="0"/>
        <v>745697.03416425642</v>
      </c>
      <c r="V34" s="75">
        <f t="shared" si="1"/>
        <v>265977.39119015681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10725.164601769911</v>
      </c>
      <c r="S40" s="72">
        <v>0</v>
      </c>
      <c r="T40" s="73">
        <f>'Base Case'!$T40</f>
        <v>1</v>
      </c>
      <c r="U40" s="74">
        <f t="shared" si="0"/>
        <v>10725.164601769911</v>
      </c>
      <c r="V40" s="75">
        <f t="shared" si="1"/>
        <v>10725.164601769911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11992991.07435249</v>
      </c>
      <c r="P44" s="71">
        <v>0</v>
      </c>
      <c r="Q44" s="70">
        <f>SUM(Inputs!$J$161,Inputs!$L$161*(Inputs!$J$128/Inputs!$L$128))*$I$11</f>
        <v>1319332.2975702223</v>
      </c>
      <c r="R44" s="71">
        <v>0</v>
      </c>
      <c r="S44" s="72">
        <v>0</v>
      </c>
      <c r="T44" s="73">
        <f>'Base Case'!$T44</f>
        <v>0.04</v>
      </c>
      <c r="U44" s="74">
        <f t="shared" si="0"/>
        <v>532492.93487690855</v>
      </c>
      <c r="V44" s="75">
        <f t="shared" si="1"/>
        <v>52773.291902808895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11992991.07435249</v>
      </c>
      <c r="P49" s="70">
        <f t="shared" ref="P49:V49" si="2">SUMIF($I$17:$I$46,$I49,P$17:P$46)</f>
        <v>8261.6387603969597</v>
      </c>
      <c r="Q49" s="70">
        <f t="shared" si="2"/>
        <v>1365963.4480127001</v>
      </c>
      <c r="R49" s="70">
        <f t="shared" si="2"/>
        <v>10725.164601769911</v>
      </c>
      <c r="S49" s="70">
        <f t="shared" si="2"/>
        <v>57169.790442477875</v>
      </c>
      <c r="T49" s="56">
        <f>U49/SUM(O49:S49)</f>
        <v>4.8773744664855644E-2</v>
      </c>
      <c r="U49" s="70">
        <f t="shared" si="2"/>
        <v>655280.67912403122</v>
      </c>
      <c r="V49" s="70">
        <f t="shared" si="2"/>
        <v>175561.03614993152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11992991.07435249</v>
      </c>
      <c r="P50" s="70">
        <f t="shared" si="3"/>
        <v>28915.735661389357</v>
      </c>
      <c r="Q50" s="70">
        <f t="shared" si="3"/>
        <v>6696065.9301963989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0.18380999178457905</v>
      </c>
      <c r="U50" s="70">
        <f t="shared" si="3"/>
        <v>4226398.8607818633</v>
      </c>
      <c r="V50" s="70">
        <f t="shared" si="3"/>
        <v>3746679.2178077642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57666502.314676799</v>
      </c>
      <c r="P51" s="70">
        <f t="shared" si="3"/>
        <v>28915.735661389357</v>
      </c>
      <c r="Q51" s="70">
        <f t="shared" si="3"/>
        <v>35061039.595124833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21111528.21298641</v>
      </c>
      <c r="V51" s="70">
        <f t="shared" si="3"/>
        <v>9578227.7500510477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25993207.752892304</v>
      </c>
      <c r="V52" s="88">
        <f>SUM(V49:V51)</f>
        <v>13500468.004008744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48.069049999999997</v>
      </c>
      <c r="P69" s="70">
        <f>Inputs!P185*$I$12</f>
        <v>49.69735</v>
      </c>
      <c r="Q69" s="70">
        <f>Inputs!Q185*$I$12</f>
        <v>49.622300000000003</v>
      </c>
      <c r="R69" s="70">
        <f>Inputs!R185*$I$12</f>
        <v>49.624199999999995</v>
      </c>
      <c r="S69" s="70">
        <f>Inputs!S185*$I$12</f>
        <v>50.26925</v>
      </c>
      <c r="T69" s="70">
        <f>Inputs!T185*$I$12</f>
        <v>50.599849999999996</v>
      </c>
      <c r="U69" s="70">
        <f>Inputs!U185*$I$12</f>
        <v>52.683199999999999</v>
      </c>
      <c r="V69" s="70">
        <f>Inputs!V185*$I$12</f>
        <v>52.683199999999999</v>
      </c>
      <c r="W69" s="70">
        <f>Inputs!W185*$I$12</f>
        <v>52.683199999999999</v>
      </c>
      <c r="X69" s="70">
        <f>Inputs!X185*$I$12</f>
        <v>52.683199999999999</v>
      </c>
      <c r="Y69" s="70">
        <f>Inputs!Y185*$I$12</f>
        <v>52.683199999999999</v>
      </c>
      <c r="Z69" s="70">
        <f>Inputs!Z185*$I$12</f>
        <v>52.683199999999999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44.293749999999996</v>
      </c>
      <c r="P70" s="70">
        <f>Inputs!P186*$I$12</f>
        <v>45.979050000000001</v>
      </c>
      <c r="Q70" s="70">
        <f>Inputs!Q186*$I$12</f>
        <v>45.984749999999998</v>
      </c>
      <c r="R70" s="70">
        <f>Inputs!R186*$I$12</f>
        <v>46.07405</v>
      </c>
      <c r="S70" s="70">
        <f>Inputs!S186*$I$12</f>
        <v>46.332450000000001</v>
      </c>
      <c r="T70" s="70">
        <f>Inputs!T186*$I$12</f>
        <v>46.996499999999997</v>
      </c>
      <c r="U70" s="70">
        <f>Inputs!U186*$I$12</f>
        <v>47.982599999999998</v>
      </c>
      <c r="V70" s="70">
        <f>Inputs!V186*$I$12</f>
        <v>47.982599999999998</v>
      </c>
      <c r="W70" s="70">
        <f>Inputs!W186*$I$12</f>
        <v>47.982599999999998</v>
      </c>
      <c r="X70" s="70">
        <f>Inputs!X186*$I$12</f>
        <v>47.982599999999998</v>
      </c>
      <c r="Y70" s="70">
        <f>Inputs!Y186*$I$12</f>
        <v>47.982599999999998</v>
      </c>
      <c r="Z70" s="70">
        <f>Inputs!Z186*$I$12</f>
        <v>47.982599999999998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45.426339999999996</v>
      </c>
      <c r="P71" s="70">
        <f>Inputs!P187*$I$12</f>
        <v>47.094539999999995</v>
      </c>
      <c r="Q71" s="70">
        <f>Inputs!Q187*$I$12</f>
        <v>47.076014999999998</v>
      </c>
      <c r="R71" s="70">
        <f>Inputs!R187*$I$12</f>
        <v>47.139094999999998</v>
      </c>
      <c r="S71" s="70">
        <f>Inputs!S187*$I$12</f>
        <v>47.513489999999997</v>
      </c>
      <c r="T71" s="70">
        <f>Inputs!T187*$I$12</f>
        <v>48.077504999999995</v>
      </c>
      <c r="U71" s="70">
        <f>Inputs!U187*$I$12</f>
        <v>49.392780000000002</v>
      </c>
      <c r="V71" s="70">
        <f>Inputs!V187*$I$12</f>
        <v>49.392780000000002</v>
      </c>
      <c r="W71" s="70">
        <f>Inputs!W187*$I$12</f>
        <v>49.392780000000002</v>
      </c>
      <c r="X71" s="70">
        <f>Inputs!X187*$I$12</f>
        <v>49.392780000000002</v>
      </c>
      <c r="Y71" s="70">
        <f>Inputs!Y187*$I$12</f>
        <v>49.392780000000002</v>
      </c>
      <c r="Z71" s="70">
        <f>Inputs!Z187*$I$12</f>
        <v>49.392780000000002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13.226339999999993</v>
      </c>
      <c r="P78" s="70">
        <f t="shared" si="5"/>
        <v>14.894539999999992</v>
      </c>
      <c r="Q78" s="70">
        <f t="shared" si="5"/>
        <v>14.876014999999995</v>
      </c>
      <c r="R78" s="70">
        <f t="shared" si="5"/>
        <v>14.939094999999995</v>
      </c>
      <c r="S78" s="70">
        <f t="shared" si="5"/>
        <v>15.313489999999994</v>
      </c>
      <c r="T78" s="70">
        <f t="shared" si="5"/>
        <v>15.877504999999992</v>
      </c>
      <c r="U78" s="70">
        <f t="shared" si="5"/>
        <v>17.192779999999999</v>
      </c>
      <c r="V78" s="70">
        <f t="shared" si="5"/>
        <v>17.192779999999999</v>
      </c>
      <c r="W78" s="70">
        <f t="shared" si="5"/>
        <v>17.192779999999999</v>
      </c>
      <c r="X78" s="70">
        <f t="shared" si="5"/>
        <v>17.192779999999999</v>
      </c>
      <c r="Y78" s="70">
        <f t="shared" si="5"/>
        <v>17.192779999999999</v>
      </c>
      <c r="Z78" s="70">
        <f t="shared" si="5"/>
        <v>17.192779999999999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45.426339999999996</v>
      </c>
      <c r="P79" s="70">
        <f t="shared" si="5"/>
        <v>47.094539999999995</v>
      </c>
      <c r="Q79" s="70">
        <f t="shared" si="5"/>
        <v>47.076014999999998</v>
      </c>
      <c r="R79" s="70">
        <f t="shared" si="5"/>
        <v>47.139094999999998</v>
      </c>
      <c r="S79" s="70">
        <f t="shared" si="5"/>
        <v>47.513489999999997</v>
      </c>
      <c r="T79" s="70">
        <f t="shared" si="5"/>
        <v>48.077504999999995</v>
      </c>
      <c r="U79" s="70">
        <f t="shared" si="5"/>
        <v>49.392780000000002</v>
      </c>
      <c r="V79" s="70">
        <f t="shared" si="5"/>
        <v>49.392780000000002</v>
      </c>
      <c r="W79" s="70">
        <f t="shared" si="5"/>
        <v>49.392780000000002</v>
      </c>
      <c r="X79" s="70">
        <f t="shared" si="5"/>
        <v>49.392780000000002</v>
      </c>
      <c r="Y79" s="70">
        <f t="shared" si="5"/>
        <v>49.392780000000002</v>
      </c>
      <c r="Z79" s="70">
        <f t="shared" si="5"/>
        <v>49.392780000000002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45.426339999999996</v>
      </c>
      <c r="P80" s="70">
        <f t="shared" si="5"/>
        <v>47.094539999999995</v>
      </c>
      <c r="Q80" s="70">
        <f t="shared" si="5"/>
        <v>47.076014999999998</v>
      </c>
      <c r="R80" s="70">
        <f t="shared" si="5"/>
        <v>47.139094999999998</v>
      </c>
      <c r="S80" s="70">
        <f t="shared" si="5"/>
        <v>47.513489999999997</v>
      </c>
      <c r="T80" s="70">
        <f t="shared" si="5"/>
        <v>48.077504999999995</v>
      </c>
      <c r="U80" s="70">
        <f t="shared" si="5"/>
        <v>49.392780000000002</v>
      </c>
      <c r="V80" s="70">
        <f t="shared" si="5"/>
        <v>49.392780000000002</v>
      </c>
      <c r="W80" s="70">
        <f t="shared" si="5"/>
        <v>49.392780000000002</v>
      </c>
      <c r="X80" s="70">
        <f t="shared" si="5"/>
        <v>49.392780000000002</v>
      </c>
      <c r="Y80" s="70">
        <f t="shared" si="5"/>
        <v>49.392780000000002</v>
      </c>
      <c r="Z80" s="70">
        <f t="shared" si="5"/>
        <v>49.392780000000002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11992991.07435249</v>
      </c>
      <c r="P105" s="70">
        <f>P78*Inputs!$M$75*IF(Inputs!$M$126&gt;0,Inputs!$M$126,P93*Inputs!$J$123)*$I$13</f>
        <v>13505632.342476159</v>
      </c>
      <c r="Q105" s="70">
        <f>Q78*Inputs!$M$75*IF(Inputs!$M$126&gt;0,Inputs!$M$126,Q93*Inputs!$J$123)*$I$13</f>
        <v>13488834.788530597</v>
      </c>
      <c r="R105" s="70">
        <f>R78*Inputs!$M$75*IF(Inputs!$M$126&gt;0,Inputs!$M$126,R93*Inputs!$J$123)*$I$13</f>
        <v>13546032.613247801</v>
      </c>
      <c r="S105" s="70">
        <f>S78*Inputs!$M$75*IF(Inputs!$M$126&gt;0,Inputs!$M$126,S93*Inputs!$J$123)*$I$13</f>
        <v>13885515.485552777</v>
      </c>
      <c r="T105" s="70">
        <f>T78*Inputs!$M$75*IF(Inputs!$M$126&gt;0,Inputs!$M$126,T93*Inputs!$J$123)*$I$13</f>
        <v>14396936.397218507</v>
      </c>
      <c r="U105" s="70">
        <f>U78*Inputs!$M$75*IF(Inputs!$M$126&gt;0,Inputs!$M$126,U93*Inputs!$J$123)*$I$13</f>
        <v>15589562.727353603</v>
      </c>
      <c r="V105" s="70">
        <f>V78*Inputs!$M$75*IF(Inputs!$M$126&gt;0,Inputs!$M$126,V93*Inputs!$J$123)*$I$13</f>
        <v>15589562.727353603</v>
      </c>
      <c r="W105" s="70">
        <f>W78*Inputs!$M$75*IF(Inputs!$M$126&gt;0,Inputs!$M$126,W93*Inputs!$J$123)*$I$13</f>
        <v>15589562.727353603</v>
      </c>
      <c r="X105" s="70">
        <f>X78*Inputs!$M$75*IF(Inputs!$M$126&gt;0,Inputs!$M$126,X93*Inputs!$J$123)*$I$13</f>
        <v>15589562.727353603</v>
      </c>
      <c r="Y105" s="70">
        <f>Y78*Inputs!$M$75*IF(Inputs!$M$126&gt;0,Inputs!$M$126,Y93*Inputs!$J$123)*$I$13</f>
        <v>15589562.727353603</v>
      </c>
      <c r="Z105" s="70">
        <f>Z78*Inputs!$M$75*IF(Inputs!$M$126&gt;0,Inputs!$M$126,Z93*Inputs!$J$123)*$I$13</f>
        <v>15589562.727353603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57666502.314676799</v>
      </c>
      <c r="P106" s="70">
        <f>P79*Inputs!$M$75*IF(Inputs!$M$126&gt;0,Inputs!$M$126,P96*Inputs!$J$123)*$I$13</f>
        <v>59784200.09004993</v>
      </c>
      <c r="Q106" s="70">
        <f>Q79*Inputs!$M$75*IF(Inputs!$M$126&gt;0,Inputs!$M$126,Q96*Inputs!$J$123)*$I$13</f>
        <v>59760683.514526151</v>
      </c>
      <c r="R106" s="70">
        <f>R79*Inputs!$M$75*IF(Inputs!$M$126&gt;0,Inputs!$M$126,R96*Inputs!$J$123)*$I$13</f>
        <v>59840760.469130233</v>
      </c>
      <c r="S106" s="70">
        <f>S79*Inputs!$M$75*IF(Inputs!$M$126&gt;0,Inputs!$M$126,S96*Inputs!$J$123)*$I$13</f>
        <v>60316036.490357198</v>
      </c>
      <c r="T106" s="70">
        <f>T79*Inputs!$M$75*IF(Inputs!$M$126&gt;0,Inputs!$M$126,T96*Inputs!$J$123)*$I$13</f>
        <v>69750886.590501979</v>
      </c>
      <c r="U106" s="70">
        <f>U79*Inputs!$M$75*IF(Inputs!$M$126&gt;0,Inputs!$M$126,U96*Inputs!$J$123)*$I$13</f>
        <v>71659088.718718141</v>
      </c>
      <c r="V106" s="70">
        <f>V79*Inputs!$M$75*IF(Inputs!$M$126&gt;0,Inputs!$M$126,V96*Inputs!$J$123)*$I$13</f>
        <v>71659088.718718141</v>
      </c>
      <c r="W106" s="70">
        <f>W79*Inputs!$M$75*IF(Inputs!$M$126&gt;0,Inputs!$M$126,W96*Inputs!$J$123)*$I$13</f>
        <v>71659088.718718141</v>
      </c>
      <c r="X106" s="70">
        <f>X79*Inputs!$M$75*IF(Inputs!$M$126&gt;0,Inputs!$M$126,X96*Inputs!$J$123)*$I$13</f>
        <v>71659088.718718141</v>
      </c>
      <c r="Y106" s="70">
        <f>Y79*Inputs!$M$75*IF(Inputs!$M$126&gt;0,Inputs!$M$126,Y96*Inputs!$J$123)*$I$13</f>
        <v>71659088.718718141</v>
      </c>
      <c r="Z106" s="70">
        <f>Z79*Inputs!$M$75*IF(Inputs!$M$126&gt;0,Inputs!$M$126,Z96*Inputs!$J$123)*$I$13</f>
        <v>71659088.718718141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57666502.314676799</v>
      </c>
      <c r="P107" s="70">
        <f>P80*Inputs!$M$75*IF(Inputs!$M$126&gt;0,Inputs!$M$126,P99*Inputs!$J$123)*$I$13</f>
        <v>59784200.09004993</v>
      </c>
      <c r="Q107" s="70">
        <f>Q80*Inputs!$M$75*IF(Inputs!$M$126&gt;0,Inputs!$M$126,Q99*Inputs!$J$123)*$I$13</f>
        <v>59760683.514526151</v>
      </c>
      <c r="R107" s="70">
        <f>R80*Inputs!$M$75*IF(Inputs!$M$126&gt;0,Inputs!$M$126,R99*Inputs!$J$123)*$I$13</f>
        <v>59840760.469130233</v>
      </c>
      <c r="S107" s="70">
        <f>S80*Inputs!$M$75*IF(Inputs!$M$126&gt;0,Inputs!$M$126,S99*Inputs!$J$123)*$I$13</f>
        <v>60316036.490357198</v>
      </c>
      <c r="T107" s="70">
        <f>T80*Inputs!$M$75*IF(Inputs!$M$126&gt;0,Inputs!$M$126,T99*Inputs!$J$123)*$I$13</f>
        <v>69750886.590501979</v>
      </c>
      <c r="U107" s="70">
        <f>U80*Inputs!$M$75*IF(Inputs!$M$126&gt;0,Inputs!$M$126,U99*Inputs!$J$123)*$I$13</f>
        <v>71659088.718718141</v>
      </c>
      <c r="V107" s="70">
        <f>V80*Inputs!$M$75*IF(Inputs!$M$126&gt;0,Inputs!$M$126,V99*Inputs!$J$123)*$I$13</f>
        <v>71659088.718718141</v>
      </c>
      <c r="W107" s="70">
        <f>W80*Inputs!$M$75*IF(Inputs!$M$126&gt;0,Inputs!$M$126,W99*Inputs!$J$123)*$I$13</f>
        <v>71659088.718718141</v>
      </c>
      <c r="X107" s="70">
        <f>X80*Inputs!$M$75*IF(Inputs!$M$126&gt;0,Inputs!$M$126,X99*Inputs!$J$123)*$I$13</f>
        <v>71659088.718718141</v>
      </c>
      <c r="Y107" s="70">
        <f>Y80*Inputs!$M$75*IF(Inputs!$M$126&gt;0,Inputs!$M$126,Y99*Inputs!$J$123)*$I$13</f>
        <v>71659088.718718141</v>
      </c>
      <c r="Z107" s="70">
        <f>Z80*Inputs!$M$75*IF(Inputs!$M$126&gt;0,Inputs!$M$126,Z99*Inputs!$J$123)*$I$13</f>
        <v>71659088.718718141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0.14655856683114449</v>
      </c>
      <c r="P114" s="56">
        <f>Inputs!P64*$I$9</f>
        <v>0.15775130410272631</v>
      </c>
      <c r="Q114" s="56">
        <f>Inputs!Q64*$I$9</f>
        <v>0.16985900259235351</v>
      </c>
      <c r="R114" s="56">
        <f>Inputs!R64*$I$9</f>
        <v>0.18295902172305539</v>
      </c>
      <c r="S114" s="56">
        <f>Inputs!S64*$I$9</f>
        <v>0.19713539695165561</v>
      </c>
      <c r="T114" s="56">
        <f>Inputs!T64*$I$9</f>
        <v>0.21247942344670712</v>
      </c>
      <c r="U114" s="56">
        <f>Inputs!U64*$I$9</f>
        <v>0.22909029123134522</v>
      </c>
      <c r="V114" s="56">
        <f>Inputs!V64*$I$9</f>
        <v>0.24707577635437772</v>
      </c>
      <c r="W114" s="56">
        <f>Inputs!W64*$I$9</f>
        <v>0.26655299305902719</v>
      </c>
      <c r="X114" s="56">
        <f>Inputs!X64*$I$9</f>
        <v>0.28764921236110019</v>
      </c>
      <c r="Y114" s="56">
        <f>Inputs!Y64*$I$9</f>
        <v>0.3105027529301817</v>
      </c>
      <c r="Z114" s="56">
        <f>Inputs!Z64*$I$9</f>
        <v>0.3351719922535053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7.8794928403841337E-4</v>
      </c>
      <c r="P115" s="56">
        <f>Inputs!P65*$I$9</f>
        <v>8.4812529087487359E-4</v>
      </c>
      <c r="Q115" s="56">
        <f>Inputs!Q65*$I$9</f>
        <v>9.1322044404491701E-4</v>
      </c>
      <c r="R115" s="56">
        <f>Inputs!R65*$I$9</f>
        <v>9.8365065442502413E-4</v>
      </c>
      <c r="S115" s="56">
        <f>Inputs!S65*$I$9</f>
        <v>1.0598677255465379E-3</v>
      </c>
      <c r="T115" s="56">
        <f>Inputs!T65*$I$9</f>
        <v>1.142362491648966E-3</v>
      </c>
      <c r="U115" s="56">
        <f>Inputs!U65*$I$9</f>
        <v>1.2316682324265841E-3</v>
      </c>
      <c r="V115" s="56">
        <f>Inputs!V65*$I$9</f>
        <v>1.328364389002032E-3</v>
      </c>
      <c r="W115" s="56">
        <f>Inputs!W65*$I$9</f>
        <v>1.4330806078442311E-3</v>
      </c>
      <c r="X115" s="56">
        <f>Inputs!X65*$I$9</f>
        <v>1.546501141726344E-3</v>
      </c>
      <c r="Y115" s="56">
        <f>Inputs!Y65*$I$9</f>
        <v>1.6693696394095769E-3</v>
      </c>
      <c r="Z115" s="56">
        <f>Inputs!Z65*$I$9</f>
        <v>1.8019999583521831E-3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7.8794928403841337E-4</v>
      </c>
      <c r="P116" s="56">
        <f>Inputs!P66*$I$9</f>
        <v>8.4812529087487359E-4</v>
      </c>
      <c r="Q116" s="56">
        <f>Inputs!Q66*$I$9</f>
        <v>9.1322044404491701E-4</v>
      </c>
      <c r="R116" s="56">
        <f>Inputs!R66*$I$9</f>
        <v>9.8365065442502413E-4</v>
      </c>
      <c r="S116" s="56">
        <f>Inputs!S66*$I$9</f>
        <v>1.0598677255465379E-3</v>
      </c>
      <c r="T116" s="56">
        <f>Inputs!T66*$I$9</f>
        <v>1.142362491648966E-3</v>
      </c>
      <c r="U116" s="56">
        <f>Inputs!U66*$I$9</f>
        <v>1.2316682324265841E-3</v>
      </c>
      <c r="V116" s="56">
        <f>Inputs!V66*$I$9</f>
        <v>1.328364389002032E-3</v>
      </c>
      <c r="W116" s="56">
        <f>Inputs!W66*$I$9</f>
        <v>1.4330806078442311E-3</v>
      </c>
      <c r="X116" s="56">
        <f>Inputs!X66*$I$9</f>
        <v>1.546501141726344E-3</v>
      </c>
      <c r="Y116" s="56">
        <f>Inputs!Y66*$I$9</f>
        <v>1.6693696394095769E-3</v>
      </c>
      <c r="Z116" s="56">
        <f>Inputs!Z66*$I$9</f>
        <v>1.8019999583521831E-3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9087.6558423698189</v>
      </c>
      <c r="P121" s="70">
        <f t="shared" ref="P121:Z121" si="21">P107*P116*$T$17</f>
        <v>10140.898418219049</v>
      </c>
      <c r="Q121" s="70">
        <f t="shared" si="21"/>
        <v>10914.935587112666</v>
      </c>
      <c r="R121" s="70">
        <f t="shared" si="21"/>
        <v>11772.480639350215</v>
      </c>
      <c r="S121" s="70">
        <f t="shared" si="21"/>
        <v>12785.404081803375</v>
      </c>
      <c r="T121" s="70">
        <f t="shared" si="21"/>
        <v>15936.159320050059</v>
      </c>
      <c r="U121" s="70">
        <f t="shared" si="21"/>
        <v>17652.044627896666</v>
      </c>
      <c r="V121" s="70">
        <f t="shared" si="21"/>
        <v>19037.876320456486</v>
      </c>
      <c r="W121" s="70">
        <f t="shared" si="21"/>
        <v>20538.650083716857</v>
      </c>
      <c r="X121" s="70">
        <f t="shared" si="21"/>
        <v>22164.172503713398</v>
      </c>
      <c r="Y121" s="70">
        <f t="shared" si="21"/>
        <v>23925.101418957078</v>
      </c>
      <c r="Z121" s="70">
        <f t="shared" si="21"/>
        <v>25825.934977337096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70307.023355032346</v>
      </c>
      <c r="P122" s="88">
        <f t="shared" ref="P122:Z122" si="22">P105*P114*$T$44</f>
        <v>85221.2445903029</v>
      </c>
      <c r="Q122" s="88">
        <f t="shared" si="22"/>
        <v>91648.000932513882</v>
      </c>
      <c r="R122" s="88">
        <f t="shared" si="22"/>
        <v>99134.755005936851</v>
      </c>
      <c r="S122" s="88">
        <f t="shared" si="22"/>
        <v>109493.06428491231</v>
      </c>
      <c r="T122" s="88">
        <f t="shared" si="22"/>
        <v>122362.10980319604</v>
      </c>
      <c r="U122" s="88">
        <f t="shared" si="22"/>
        <v>142856.69861515047</v>
      </c>
      <c r="V122" s="88">
        <f t="shared" si="22"/>
        <v>154072.13255544647</v>
      </c>
      <c r="W122" s="88">
        <f t="shared" si="22"/>
        <v>166217.78421830214</v>
      </c>
      <c r="X122" s="88">
        <f t="shared" si="22"/>
        <v>179373.01758308915</v>
      </c>
      <c r="Y122" s="88">
        <f t="shared" si="22"/>
        <v>193624.08575284184</v>
      </c>
      <c r="Z122" s="88">
        <f t="shared" si="22"/>
        <v>209007.39190752388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377.99474922060512</v>
      </c>
      <c r="P123" s="70">
        <f t="shared" ref="P123:Z123" si="23">P105*P115*$T$34</f>
        <v>458.17873435646771</v>
      </c>
      <c r="Q123" s="70">
        <f t="shared" si="23"/>
        <v>492.73118780921743</v>
      </c>
      <c r="R123" s="70">
        <f t="shared" si="23"/>
        <v>532.98255379535669</v>
      </c>
      <c r="S123" s="70">
        <f t="shared" si="23"/>
        <v>588.67238862856209</v>
      </c>
      <c r="T123" s="70">
        <f t="shared" si="23"/>
        <v>657.86080539352884</v>
      </c>
      <c r="U123" s="70">
        <f t="shared" si="23"/>
        <v>768.04676674811867</v>
      </c>
      <c r="V123" s="70">
        <f t="shared" si="23"/>
        <v>828.34479868519691</v>
      </c>
      <c r="W123" s="70">
        <f t="shared" si="23"/>
        <v>893.64400117366677</v>
      </c>
      <c r="X123" s="70">
        <f t="shared" si="23"/>
        <v>964.37106227467211</v>
      </c>
      <c r="Y123" s="70">
        <f t="shared" si="23"/>
        <v>1040.9897083486105</v>
      </c>
      <c r="Z123" s="70">
        <f t="shared" si="23"/>
        <v>1123.6956554167975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25729.973849524711</v>
      </c>
      <c r="P124" s="88">
        <f t="shared" si="24"/>
        <v>27694.982402277572</v>
      </c>
      <c r="Q124" s="88">
        <f t="shared" si="24"/>
        <v>29820.622494507486</v>
      </c>
      <c r="R124" s="88">
        <f t="shared" si="24"/>
        <v>32120.475426677433</v>
      </c>
      <c r="S124" s="88">
        <f t="shared" si="24"/>
        <v>34609.294550660707</v>
      </c>
      <c r="T124" s="88">
        <f t="shared" si="24"/>
        <v>37303.107740843952</v>
      </c>
      <c r="U124" s="88">
        <f t="shared" si="24"/>
        <v>40219.328900464541</v>
      </c>
      <c r="V124" s="88">
        <f t="shared" si="24"/>
        <v>43376.879304323302</v>
      </c>
      <c r="W124" s="88">
        <f t="shared" si="24"/>
        <v>46796.319650308316</v>
      </c>
      <c r="X124" s="88">
        <f t="shared" si="24"/>
        <v>50499.99376982644</v>
      </c>
      <c r="Y124" s="88">
        <f t="shared" si="24"/>
        <v>54512.185031828885</v>
      </c>
      <c r="Z124" s="88">
        <f t="shared" si="24"/>
        <v>58843.142248462209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2952.1932071932306</v>
      </c>
      <c r="P125" s="70">
        <f t="shared" si="25"/>
        <v>3177.6534014180538</v>
      </c>
      <c r="Q125" s="70">
        <f t="shared" si="25"/>
        <v>3421.5440589802688</v>
      </c>
      <c r="R125" s="70">
        <f t="shared" si="25"/>
        <v>3685.4234645172446</v>
      </c>
      <c r="S125" s="70">
        <f t="shared" si="25"/>
        <v>3970.9843809303966</v>
      </c>
      <c r="T125" s="70">
        <f t="shared" si="25"/>
        <v>4280.0658066642764</v>
      </c>
      <c r="U125" s="70">
        <f t="shared" si="25"/>
        <v>4614.6657696667053</v>
      </c>
      <c r="V125" s="70">
        <f t="shared" si="25"/>
        <v>4976.9552499498222</v>
      </c>
      <c r="W125" s="70">
        <f t="shared" si="25"/>
        <v>5369.2933308532993</v>
      </c>
      <c r="X125" s="70">
        <f t="shared" si="25"/>
        <v>5794.243688022073</v>
      </c>
      <c r="Y125" s="70">
        <f t="shared" si="25"/>
        <v>6254.5925348151031</v>
      </c>
      <c r="Z125" s="70">
        <f t="shared" si="25"/>
        <v>6751.5157944485809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7547.1576980095861</v>
      </c>
      <c r="P126" s="70">
        <f t="shared" si="26"/>
        <v>8123.5371965778304</v>
      </c>
      <c r="Q126" s="70">
        <f t="shared" si="26"/>
        <v>8747.0333990649633</v>
      </c>
      <c r="R126" s="70">
        <f t="shared" si="26"/>
        <v>9421.6299945696392</v>
      </c>
      <c r="S126" s="70">
        <f t="shared" si="26"/>
        <v>10151.654460213338</v>
      </c>
      <c r="T126" s="70">
        <f t="shared" si="26"/>
        <v>10941.808118129584</v>
      </c>
      <c r="U126" s="70">
        <f t="shared" si="26"/>
        <v>11797.198842684631</v>
      </c>
      <c r="V126" s="70">
        <f t="shared" si="26"/>
        <v>12723.376652918869</v>
      </c>
      <c r="W126" s="70">
        <f t="shared" si="26"/>
        <v>13726.372446113637</v>
      </c>
      <c r="X126" s="70">
        <f t="shared" si="26"/>
        <v>14812.740151168897</v>
      </c>
      <c r="Y126" s="70">
        <f t="shared" si="26"/>
        <v>15989.602605285521</v>
      </c>
      <c r="Z126" s="70">
        <f t="shared" si="26"/>
        <v>17259.966006679711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10725.164601769911</v>
      </c>
      <c r="P127" s="70">
        <f>Inputs!$J$27*$I$11</f>
        <v>10725.164601769911</v>
      </c>
      <c r="Q127" s="70">
        <f>Inputs!$J$27*$I$11</f>
        <v>10725.164601769911</v>
      </c>
      <c r="R127" s="70">
        <f>Inputs!$J$27*$I$11</f>
        <v>10725.164601769911</v>
      </c>
      <c r="S127" s="70">
        <f>Inputs!$J$27*$I$11</f>
        <v>10725.164601769911</v>
      </c>
      <c r="T127" s="70">
        <f>Inputs!$J$27*$I$11</f>
        <v>10725.164601769911</v>
      </c>
      <c r="U127" s="70">
        <f>Inputs!$J$27*$I$11</f>
        <v>10725.164601769911</v>
      </c>
      <c r="V127" s="70">
        <f>Inputs!$J$27*$I$11</f>
        <v>10725.164601769911</v>
      </c>
      <c r="W127" s="70">
        <f>Inputs!$J$27*$I$11</f>
        <v>10725.164601769911</v>
      </c>
      <c r="X127" s="70">
        <f>Inputs!$J$27*$I$11</f>
        <v>10725.164601769911</v>
      </c>
      <c r="Y127" s="70">
        <f>Inputs!$J$27*$I$11</f>
        <v>10725.164601769911</v>
      </c>
      <c r="Z127" s="70">
        <f>Inputs!$J$27*$I$11</f>
        <v>10725.164601769911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126727.16330312021</v>
      </c>
      <c r="P128" s="98">
        <f t="shared" ref="P128:Z128" si="27">SUM(P119:P127)</f>
        <v>145541.65934492176</v>
      </c>
      <c r="Q128" s="98">
        <f t="shared" si="27"/>
        <v>155770.0322617584</v>
      </c>
      <c r="R128" s="98">
        <f t="shared" si="27"/>
        <v>167392.91168661666</v>
      </c>
      <c r="S128" s="98">
        <f t="shared" si="27"/>
        <v>182324.23874891861</v>
      </c>
      <c r="T128" s="98">
        <f t="shared" si="27"/>
        <v>202206.27619604734</v>
      </c>
      <c r="U128" s="98">
        <f t="shared" si="27"/>
        <v>228633.14812438103</v>
      </c>
      <c r="V128" s="98">
        <f t="shared" si="27"/>
        <v>245740.72948355004</v>
      </c>
      <c r="W128" s="98">
        <f t="shared" si="27"/>
        <v>264267.22833223786</v>
      </c>
      <c r="X128" s="98">
        <f t="shared" si="27"/>
        <v>284333.70335986459</v>
      </c>
      <c r="Y128" s="98">
        <f t="shared" si="27"/>
        <v>306071.72165384697</v>
      </c>
      <c r="Z128" s="98">
        <f t="shared" si="27"/>
        <v>329536.81119163817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46631.150442477883</v>
      </c>
      <c r="T135" s="70">
        <f>Inputs!T22*'Scenario B'!$I$10</f>
        <v>699467.25663716812</v>
      </c>
      <c r="U135" s="70">
        <f>Inputs!U22*'Scenario B'!$I$10</f>
        <v>2749372.6300884956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0</v>
      </c>
      <c r="S136" s="70">
        <f t="shared" si="28"/>
        <v>1</v>
      </c>
      <c r="T136" s="70">
        <f t="shared" si="28"/>
        <v>1</v>
      </c>
      <c r="U136" s="70">
        <f t="shared" si="28"/>
        <v>1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1.0557562500000002</v>
      </c>
      <c r="T137" s="56">
        <f>(T136=1)*(1+Inputs!$J$11)^(SUM(T136:$Z136)-1)</f>
        <v>1.0275000000000001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4569.8527433628324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134854.11466391193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126727.16330312021</v>
      </c>
      <c r="P147" s="70">
        <f t="shared" ref="P147:Z147" si="30">P128</f>
        <v>145541.65934492176</v>
      </c>
      <c r="Q147" s="70">
        <f t="shared" si="30"/>
        <v>155770.0322617584</v>
      </c>
      <c r="R147" s="70">
        <f t="shared" si="30"/>
        <v>167392.91168661666</v>
      </c>
      <c r="S147" s="70">
        <f t="shared" si="30"/>
        <v>182324.23874891861</v>
      </c>
      <c r="T147" s="70">
        <f t="shared" si="30"/>
        <v>202206.27619604734</v>
      </c>
      <c r="U147" s="70">
        <f t="shared" si="30"/>
        <v>228633.14812438103</v>
      </c>
      <c r="V147" s="70">
        <f t="shared" si="30"/>
        <v>245740.72948355004</v>
      </c>
      <c r="W147" s="70">
        <f t="shared" si="30"/>
        <v>264267.22833223786</v>
      </c>
      <c r="X147" s="70">
        <f t="shared" si="30"/>
        <v>284333.70335986459</v>
      </c>
      <c r="Y147" s="70">
        <f t="shared" si="30"/>
        <v>306071.72165384697</v>
      </c>
      <c r="Z147" s="70">
        <f t="shared" si="30"/>
        <v>329536.81119163817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134854.11466391193</v>
      </c>
      <c r="P148" s="70">
        <f t="shared" ref="P148:Z148" si="31">$J$140</f>
        <v>134854.11466391193</v>
      </c>
      <c r="Q148" s="70">
        <f t="shared" si="31"/>
        <v>134854.11466391193</v>
      </c>
      <c r="R148" s="70">
        <f t="shared" si="31"/>
        <v>134854.11466391193</v>
      </c>
      <c r="S148" s="70">
        <f t="shared" si="31"/>
        <v>134854.11466391193</v>
      </c>
      <c r="T148" s="70">
        <f t="shared" si="31"/>
        <v>134854.11466391193</v>
      </c>
      <c r="U148" s="70">
        <f t="shared" si="31"/>
        <v>134854.11466391193</v>
      </c>
      <c r="V148" s="70">
        <f t="shared" si="31"/>
        <v>134854.11466391193</v>
      </c>
      <c r="W148" s="70">
        <f t="shared" si="31"/>
        <v>134854.11466391193</v>
      </c>
      <c r="X148" s="70">
        <f t="shared" si="31"/>
        <v>134854.11466391193</v>
      </c>
      <c r="Y148" s="70">
        <f t="shared" si="31"/>
        <v>134854.11466391193</v>
      </c>
      <c r="Z148" s="70">
        <f t="shared" si="31"/>
        <v>134854.11466391193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89028986.029676467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17805797.205935296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42795388.099056214</v>
      </c>
      <c r="R19" s="71">
        <v>0</v>
      </c>
      <c r="S19" s="72">
        <v>0</v>
      </c>
      <c r="T19" s="73">
        <f>'Base Case'!$T19</f>
        <v>0.2</v>
      </c>
      <c r="U19" s="74">
        <f t="shared" si="0"/>
        <v>8559077.6198112424</v>
      </c>
      <c r="V19" s="75">
        <f t="shared" si="1"/>
        <v>8559077.6198112424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19957444.608514745</v>
      </c>
      <c r="P34" s="71">
        <v>0</v>
      </c>
      <c r="Q34" s="70">
        <f>Inputs!$L$161*$I$11</f>
        <v>8127086.95303257</v>
      </c>
      <c r="R34" s="71">
        <v>0</v>
      </c>
      <c r="S34" s="72">
        <v>0</v>
      </c>
      <c r="T34" s="73">
        <f>'Base Case'!$T34</f>
        <v>0.04</v>
      </c>
      <c r="U34" s="74">
        <f t="shared" si="0"/>
        <v>1123381.2624618928</v>
      </c>
      <c r="V34" s="75">
        <f t="shared" si="1"/>
        <v>325083.47812130279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13108.534513274337</v>
      </c>
      <c r="S40" s="72">
        <v>0</v>
      </c>
      <c r="T40" s="73">
        <f>'Base Case'!$T40</f>
        <v>1</v>
      </c>
      <c r="U40" s="74">
        <f t="shared" si="0"/>
        <v>13108.534513274337</v>
      </c>
      <c r="V40" s="75">
        <f t="shared" si="1"/>
        <v>13108.534513274337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19957444.608514745</v>
      </c>
      <c r="P44" s="71">
        <v>0</v>
      </c>
      <c r="Q44" s="70">
        <f>SUM(Inputs!$J$161,Inputs!$L$161*(Inputs!$J$128/Inputs!$L$128))*$I$11</f>
        <v>1612517.2525858274</v>
      </c>
      <c r="R44" s="71">
        <v>0</v>
      </c>
      <c r="S44" s="72">
        <v>0</v>
      </c>
      <c r="T44" s="73">
        <f>'Base Case'!$T44</f>
        <v>0.04</v>
      </c>
      <c r="U44" s="74">
        <f t="shared" si="0"/>
        <v>862798.47444402298</v>
      </c>
      <c r="V44" s="75">
        <f t="shared" si="1"/>
        <v>64500.690103433095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19957444.608514745</v>
      </c>
      <c r="P49" s="70">
        <f t="shared" ref="P49:V49" si="2">SUMIF($I$17:$I$46,$I49,P$17:P$46)</f>
        <v>8261.6387603969597</v>
      </c>
      <c r="Q49" s="70">
        <f t="shared" si="2"/>
        <v>1669510.8809044114</v>
      </c>
      <c r="R49" s="70">
        <f t="shared" si="2"/>
        <v>13108.534513274337</v>
      </c>
      <c r="S49" s="70">
        <f t="shared" si="2"/>
        <v>69874.188318584071</v>
      </c>
      <c r="T49" s="56">
        <f>U49/SUM(O49:S49)</f>
        <v>4.6552498424853511E-2</v>
      </c>
      <c r="U49" s="70">
        <f t="shared" si="2"/>
        <v>1011036.4643548625</v>
      </c>
      <c r="V49" s="70">
        <f t="shared" si="2"/>
        <v>212738.68001427254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19957444.608514745</v>
      </c>
      <c r="P50" s="70">
        <f t="shared" si="3"/>
        <v>28915.735661389357</v>
      </c>
      <c r="Q50" s="70">
        <f t="shared" si="3"/>
        <v>8184080.5813511545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0.1608712655658624</v>
      </c>
      <c r="U50" s="70">
        <f t="shared" si="3"/>
        <v>5372431.8086547218</v>
      </c>
      <c r="V50" s="70">
        <f t="shared" si="3"/>
        <v>4574134.0243141325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89028986.029676467</v>
      </c>
      <c r="P51" s="70">
        <f t="shared" si="3"/>
        <v>28915.735661389357</v>
      </c>
      <c r="Q51" s="70">
        <f t="shared" si="3"/>
        <v>42852381.7273748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</v>
      </c>
      <c r="U51" s="70">
        <f t="shared" si="3"/>
        <v>29511234.86774607</v>
      </c>
      <c r="V51" s="70">
        <f t="shared" si="3"/>
        <v>11705437.661810776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35894703.140755653</v>
      </c>
      <c r="V52" s="88">
        <f>SUM(V49:V51)</f>
        <v>16492310.366139181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53.128949999999996</v>
      </c>
      <c r="P69" s="70">
        <f>Inputs!P185*$I$12</f>
        <v>54.928650000000005</v>
      </c>
      <c r="Q69" s="70">
        <f>Inputs!Q185*$I$12</f>
        <v>54.845700000000001</v>
      </c>
      <c r="R69" s="70">
        <f>Inputs!R185*$I$12</f>
        <v>54.847799999999999</v>
      </c>
      <c r="S69" s="70">
        <f>Inputs!S185*$I$12</f>
        <v>55.560749999999999</v>
      </c>
      <c r="T69" s="70">
        <f>Inputs!T185*$I$12</f>
        <v>55.92615</v>
      </c>
      <c r="U69" s="70">
        <f>Inputs!U185*$I$12</f>
        <v>58.228800000000007</v>
      </c>
      <c r="V69" s="70">
        <f>Inputs!V185*$I$12</f>
        <v>58.228800000000007</v>
      </c>
      <c r="W69" s="70">
        <f>Inputs!W185*$I$12</f>
        <v>58.228800000000007</v>
      </c>
      <c r="X69" s="70">
        <f>Inputs!X185*$I$12</f>
        <v>58.228800000000007</v>
      </c>
      <c r="Y69" s="70">
        <f>Inputs!Y185*$I$12</f>
        <v>58.228800000000007</v>
      </c>
      <c r="Z69" s="70">
        <f>Inputs!Z185*$I$12</f>
        <v>58.228800000000007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48.956250000000004</v>
      </c>
      <c r="P70" s="70">
        <f>Inputs!P186*$I$12</f>
        <v>50.818950000000001</v>
      </c>
      <c r="Q70" s="70">
        <f>Inputs!Q186*$I$12</f>
        <v>50.825250000000004</v>
      </c>
      <c r="R70" s="70">
        <f>Inputs!R186*$I$12</f>
        <v>50.923950000000005</v>
      </c>
      <c r="S70" s="70">
        <f>Inputs!S186*$I$12</f>
        <v>51.20955</v>
      </c>
      <c r="T70" s="70">
        <f>Inputs!T186*$I$12</f>
        <v>51.9435</v>
      </c>
      <c r="U70" s="70">
        <f>Inputs!U186*$I$12</f>
        <v>53.033400000000007</v>
      </c>
      <c r="V70" s="70">
        <f>Inputs!V186*$I$12</f>
        <v>53.033400000000007</v>
      </c>
      <c r="W70" s="70">
        <f>Inputs!W186*$I$12</f>
        <v>53.033400000000007</v>
      </c>
      <c r="X70" s="70">
        <f>Inputs!X186*$I$12</f>
        <v>53.033400000000007</v>
      </c>
      <c r="Y70" s="70">
        <f>Inputs!Y186*$I$12</f>
        <v>53.033400000000007</v>
      </c>
      <c r="Z70" s="70">
        <f>Inputs!Z186*$I$12</f>
        <v>53.033400000000007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50.208060000000003</v>
      </c>
      <c r="P71" s="70">
        <f>Inputs!P187*$I$12</f>
        <v>52.051860000000005</v>
      </c>
      <c r="Q71" s="70">
        <f>Inputs!Q187*$I$12</f>
        <v>52.031385</v>
      </c>
      <c r="R71" s="70">
        <f>Inputs!R187*$I$12</f>
        <v>52.101105000000004</v>
      </c>
      <c r="S71" s="70">
        <f>Inputs!S187*$I$12</f>
        <v>52.514910000000008</v>
      </c>
      <c r="T71" s="70">
        <f>Inputs!T187*$I$12</f>
        <v>53.138295000000006</v>
      </c>
      <c r="U71" s="70">
        <f>Inputs!U187*$I$12</f>
        <v>54.592020000000005</v>
      </c>
      <c r="V71" s="70">
        <f>Inputs!V187*$I$12</f>
        <v>54.592020000000005</v>
      </c>
      <c r="W71" s="70">
        <f>Inputs!W187*$I$12</f>
        <v>54.592020000000005</v>
      </c>
      <c r="X71" s="70">
        <f>Inputs!X187*$I$12</f>
        <v>54.592020000000005</v>
      </c>
      <c r="Y71" s="70">
        <f>Inputs!Y187*$I$12</f>
        <v>54.592020000000005</v>
      </c>
      <c r="Z71" s="70">
        <f>Inputs!Z187*$I$12</f>
        <v>54.592020000000005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18.00806</v>
      </c>
      <c r="P78" s="70">
        <f t="shared" si="5"/>
        <v>19.851860000000002</v>
      </c>
      <c r="Q78" s="70">
        <f t="shared" si="5"/>
        <v>19.831384999999997</v>
      </c>
      <c r="R78" s="70">
        <f t="shared" si="5"/>
        <v>19.901105000000001</v>
      </c>
      <c r="S78" s="70">
        <f t="shared" si="5"/>
        <v>20.314910000000005</v>
      </c>
      <c r="T78" s="70">
        <f t="shared" si="5"/>
        <v>20.938295000000004</v>
      </c>
      <c r="U78" s="70">
        <f t="shared" si="5"/>
        <v>22.392020000000002</v>
      </c>
      <c r="V78" s="70">
        <f t="shared" si="5"/>
        <v>22.392020000000002</v>
      </c>
      <c r="W78" s="70">
        <f t="shared" si="5"/>
        <v>22.392020000000002</v>
      </c>
      <c r="X78" s="70">
        <f t="shared" si="5"/>
        <v>22.392020000000002</v>
      </c>
      <c r="Y78" s="70">
        <f t="shared" si="5"/>
        <v>22.392020000000002</v>
      </c>
      <c r="Z78" s="70">
        <f t="shared" si="5"/>
        <v>22.392020000000002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50.208060000000003</v>
      </c>
      <c r="P79" s="70">
        <f t="shared" si="5"/>
        <v>52.051860000000005</v>
      </c>
      <c r="Q79" s="70">
        <f t="shared" si="5"/>
        <v>52.031385</v>
      </c>
      <c r="R79" s="70">
        <f t="shared" si="5"/>
        <v>52.101105000000004</v>
      </c>
      <c r="S79" s="70">
        <f t="shared" si="5"/>
        <v>52.514910000000008</v>
      </c>
      <c r="T79" s="70">
        <f t="shared" si="5"/>
        <v>53.138295000000006</v>
      </c>
      <c r="U79" s="70">
        <f t="shared" si="5"/>
        <v>54.592020000000005</v>
      </c>
      <c r="V79" s="70">
        <f t="shared" si="5"/>
        <v>54.592020000000005</v>
      </c>
      <c r="W79" s="70">
        <f t="shared" si="5"/>
        <v>54.592020000000005</v>
      </c>
      <c r="X79" s="70">
        <f t="shared" si="5"/>
        <v>54.592020000000005</v>
      </c>
      <c r="Y79" s="70">
        <f t="shared" si="5"/>
        <v>54.592020000000005</v>
      </c>
      <c r="Z79" s="70">
        <f t="shared" si="5"/>
        <v>54.592020000000005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50.208060000000003</v>
      </c>
      <c r="P80" s="70">
        <f t="shared" si="5"/>
        <v>52.051860000000005</v>
      </c>
      <c r="Q80" s="70">
        <f t="shared" si="5"/>
        <v>52.031385</v>
      </c>
      <c r="R80" s="70">
        <f t="shared" si="5"/>
        <v>52.101105000000004</v>
      </c>
      <c r="S80" s="70">
        <f t="shared" si="5"/>
        <v>52.514910000000008</v>
      </c>
      <c r="T80" s="70">
        <f t="shared" si="5"/>
        <v>53.138295000000006</v>
      </c>
      <c r="U80" s="70">
        <f t="shared" si="5"/>
        <v>54.592020000000005</v>
      </c>
      <c r="V80" s="70">
        <f t="shared" si="5"/>
        <v>54.592020000000005</v>
      </c>
      <c r="W80" s="70">
        <f t="shared" si="5"/>
        <v>54.592020000000005</v>
      </c>
      <c r="X80" s="70">
        <f t="shared" si="5"/>
        <v>54.592020000000005</v>
      </c>
      <c r="Y80" s="70">
        <f t="shared" si="5"/>
        <v>54.592020000000005</v>
      </c>
      <c r="Z80" s="70">
        <f t="shared" si="5"/>
        <v>54.592020000000005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19957444.608514745</v>
      </c>
      <c r="P105" s="70">
        <f>P78*Inputs!$M$75*IF(Inputs!$M$126&gt;0,Inputs!$M$126,P93*Inputs!$J$123)*$I$13</f>
        <v>22000837.198787075</v>
      </c>
      <c r="Q105" s="70">
        <f>Q78*Inputs!$M$75*IF(Inputs!$M$126&gt;0,Inputs!$M$126,Q93*Inputs!$J$123)*$I$13</f>
        <v>21978145.766264115</v>
      </c>
      <c r="R105" s="70">
        <f>R78*Inputs!$M$75*IF(Inputs!$M$126&gt;0,Inputs!$M$126,R93*Inputs!$J$123)*$I$13</f>
        <v>22055413.003162801</v>
      </c>
      <c r="S105" s="70">
        <f>S78*Inputs!$M$75*IF(Inputs!$M$126&gt;0,Inputs!$M$126,S93*Inputs!$J$123)*$I$13</f>
        <v>22514012.672767773</v>
      </c>
      <c r="T105" s="70">
        <f>T78*Inputs!$M$75*IF(Inputs!$M$126&gt;0,Inputs!$M$126,T93*Inputs!$J$123)*$I$13</f>
        <v>23204879.518351298</v>
      </c>
      <c r="U105" s="70">
        <f>U78*Inputs!$M$75*IF(Inputs!$M$126&gt;0,Inputs!$M$126,U93*Inputs!$J$123)*$I$13</f>
        <v>24815971.22748116</v>
      </c>
      <c r="V105" s="70">
        <f>V78*Inputs!$M$75*IF(Inputs!$M$126&gt;0,Inputs!$M$126,V93*Inputs!$J$123)*$I$13</f>
        <v>24815971.22748116</v>
      </c>
      <c r="W105" s="70">
        <f>W78*Inputs!$M$75*IF(Inputs!$M$126&gt;0,Inputs!$M$126,W93*Inputs!$J$123)*$I$13</f>
        <v>24815971.22748116</v>
      </c>
      <c r="X105" s="70">
        <f>X78*Inputs!$M$75*IF(Inputs!$M$126&gt;0,Inputs!$M$126,X93*Inputs!$J$123)*$I$13</f>
        <v>24815971.22748116</v>
      </c>
      <c r="Y105" s="70">
        <f>Y78*Inputs!$M$75*IF(Inputs!$M$126&gt;0,Inputs!$M$126,Y93*Inputs!$J$123)*$I$13</f>
        <v>24815971.22748116</v>
      </c>
      <c r="Z105" s="70">
        <f>Z78*Inputs!$M$75*IF(Inputs!$M$126&gt;0,Inputs!$M$126,Z93*Inputs!$J$123)*$I$13</f>
        <v>24815971.22748116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89028986.029676467</v>
      </c>
      <c r="P106" s="70">
        <f>P79*Inputs!$M$75*IF(Inputs!$M$126&gt;0,Inputs!$M$126,P96*Inputs!$J$123)*$I$13</f>
        <v>92298414.174112201</v>
      </c>
      <c r="Q106" s="70">
        <f>Q79*Inputs!$M$75*IF(Inputs!$M$126&gt;0,Inputs!$M$126,Q96*Inputs!$J$123)*$I$13</f>
        <v>92262107.882075474</v>
      </c>
      <c r="R106" s="70">
        <f>R79*Inputs!$M$75*IF(Inputs!$M$126&gt;0,Inputs!$M$126,R96*Inputs!$J$123)*$I$13</f>
        <v>92385735.461113349</v>
      </c>
      <c r="S106" s="70">
        <f>S79*Inputs!$M$75*IF(Inputs!$M$126&gt;0,Inputs!$M$126,S96*Inputs!$J$123)*$I$13</f>
        <v>93119494.932481319</v>
      </c>
      <c r="T106" s="70">
        <f>T79*Inputs!$M$75*IF(Inputs!$M$126&gt;0,Inputs!$M$126,T96*Inputs!$J$123)*$I$13</f>
        <v>94224881.885414973</v>
      </c>
      <c r="U106" s="70">
        <f>U79*Inputs!$M$75*IF(Inputs!$M$126&gt;0,Inputs!$M$126,U96*Inputs!$J$123)*$I$13</f>
        <v>96802628.620022744</v>
      </c>
      <c r="V106" s="70">
        <f>V79*Inputs!$M$75*IF(Inputs!$M$126&gt;0,Inputs!$M$126,V96*Inputs!$J$123)*$I$13</f>
        <v>96802628.620022744</v>
      </c>
      <c r="W106" s="70">
        <f>W79*Inputs!$M$75*IF(Inputs!$M$126&gt;0,Inputs!$M$126,W96*Inputs!$J$123)*$I$13</f>
        <v>96802628.620022744</v>
      </c>
      <c r="X106" s="70">
        <f>X79*Inputs!$M$75*IF(Inputs!$M$126&gt;0,Inputs!$M$126,X96*Inputs!$J$123)*$I$13</f>
        <v>96802628.620022744</v>
      </c>
      <c r="Y106" s="70">
        <f>Y79*Inputs!$M$75*IF(Inputs!$M$126&gt;0,Inputs!$M$126,Y96*Inputs!$J$123)*$I$13</f>
        <v>96802628.620022744</v>
      </c>
      <c r="Z106" s="70">
        <f>Z79*Inputs!$M$75*IF(Inputs!$M$126&gt;0,Inputs!$M$126,Z96*Inputs!$J$123)*$I$13</f>
        <v>96802628.620022744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89028986.029676467</v>
      </c>
      <c r="P107" s="70">
        <f>P80*Inputs!$M$75*IF(Inputs!$M$126&gt;0,Inputs!$M$126,P99*Inputs!$J$123)*$I$13</f>
        <v>92298414.174112201</v>
      </c>
      <c r="Q107" s="70">
        <f>Q80*Inputs!$M$75*IF(Inputs!$M$126&gt;0,Inputs!$M$126,Q99*Inputs!$J$123)*$I$13</f>
        <v>92262107.882075474</v>
      </c>
      <c r="R107" s="70">
        <f>R80*Inputs!$M$75*IF(Inputs!$M$126&gt;0,Inputs!$M$126,R99*Inputs!$J$123)*$I$13</f>
        <v>92385735.461113349</v>
      </c>
      <c r="S107" s="70">
        <f>S80*Inputs!$M$75*IF(Inputs!$M$126&gt;0,Inputs!$M$126,S99*Inputs!$J$123)*$I$13</f>
        <v>93119494.932481319</v>
      </c>
      <c r="T107" s="70">
        <f>T80*Inputs!$M$75*IF(Inputs!$M$126&gt;0,Inputs!$M$126,T99*Inputs!$J$123)*$I$13</f>
        <v>94224881.885414973</v>
      </c>
      <c r="U107" s="70">
        <f>U80*Inputs!$M$75*IF(Inputs!$M$126&gt;0,Inputs!$M$126,U99*Inputs!$J$123)*$I$13</f>
        <v>96802628.620022744</v>
      </c>
      <c r="V107" s="70">
        <f>V80*Inputs!$M$75*IF(Inputs!$M$126&gt;0,Inputs!$M$126,V99*Inputs!$J$123)*$I$13</f>
        <v>96802628.620022744</v>
      </c>
      <c r="W107" s="70">
        <f>W80*Inputs!$M$75*IF(Inputs!$M$126&gt;0,Inputs!$M$126,W99*Inputs!$J$123)*$I$13</f>
        <v>96802628.620022744</v>
      </c>
      <c r="X107" s="70">
        <f>X80*Inputs!$M$75*IF(Inputs!$M$126&gt;0,Inputs!$M$126,X99*Inputs!$J$123)*$I$13</f>
        <v>96802628.620022744</v>
      </c>
      <c r="Y107" s="70">
        <f>Y80*Inputs!$M$75*IF(Inputs!$M$126&gt;0,Inputs!$M$126,Y99*Inputs!$J$123)*$I$13</f>
        <v>96802628.620022744</v>
      </c>
      <c r="Z107" s="70">
        <f>Z80*Inputs!$M$75*IF(Inputs!$M$126&gt;0,Inputs!$M$126,Z99*Inputs!$J$123)*$I$13</f>
        <v>96802628.620022744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0.1791271372380655</v>
      </c>
      <c r="P114" s="56">
        <f>Inputs!P64*$I$9</f>
        <v>0.19280714945888772</v>
      </c>
      <c r="Q114" s="56">
        <f>Inputs!Q64*$I$9</f>
        <v>0.20760544761287653</v>
      </c>
      <c r="R114" s="56">
        <f>Inputs!R64*$I$9</f>
        <v>0.22361658210595661</v>
      </c>
      <c r="S114" s="56">
        <f>Inputs!S64*$I$9</f>
        <v>0.24094326294091242</v>
      </c>
      <c r="T114" s="56">
        <f>Inputs!T64*$I$9</f>
        <v>0.25969707310153095</v>
      </c>
      <c r="U114" s="56">
        <f>Inputs!U64*$I$9</f>
        <v>0.27999924483831085</v>
      </c>
      <c r="V114" s="56">
        <f>Inputs!V64*$I$9</f>
        <v>0.30198150443312832</v>
      </c>
      <c r="W114" s="56">
        <f>Inputs!W64*$I$9</f>
        <v>0.3257869915165888</v>
      </c>
      <c r="X114" s="56">
        <f>Inputs!X64*$I$9</f>
        <v>0.35157125955245583</v>
      </c>
      <c r="Y114" s="56">
        <f>Inputs!Y64*$I$9</f>
        <v>0.37950336469244433</v>
      </c>
      <c r="Z114" s="56">
        <f>Inputs!Z64*$I$9</f>
        <v>0.40965465719872873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9.6304912493583869E-4</v>
      </c>
      <c r="P115" s="56">
        <f>Inputs!P65*$I$9</f>
        <v>1.0365975777359567E-3</v>
      </c>
      <c r="Q115" s="56">
        <f>Inputs!Q65*$I$9</f>
        <v>1.1161583204993431E-3</v>
      </c>
      <c r="R115" s="56">
        <f>Inputs!R65*$I$9</f>
        <v>1.2022396887416962E-3</v>
      </c>
      <c r="S115" s="56">
        <f>Inputs!S65*$I$9</f>
        <v>1.2953938867791019E-3</v>
      </c>
      <c r="T115" s="56">
        <f>Inputs!T65*$I$9</f>
        <v>1.3962208231265141E-3</v>
      </c>
      <c r="U115" s="56">
        <f>Inputs!U65*$I$9</f>
        <v>1.5053722840769363E-3</v>
      </c>
      <c r="V115" s="56">
        <f>Inputs!V65*$I$9</f>
        <v>1.6235564754469283E-3</v>
      </c>
      <c r="W115" s="56">
        <f>Inputs!W65*$I$9</f>
        <v>1.7515429651429491E-3</v>
      </c>
      <c r="X115" s="56">
        <f>Inputs!X65*$I$9</f>
        <v>1.8901680621099762E-3</v>
      </c>
      <c r="Y115" s="56">
        <f>Inputs!Y65*$I$9</f>
        <v>2.0403406703894829E-3</v>
      </c>
      <c r="Z115" s="56">
        <f>Inputs!Z65*$I$9</f>
        <v>2.2024443935415574E-3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9.6304912493583869E-4</v>
      </c>
      <c r="P116" s="56">
        <f>Inputs!P66*$I$9</f>
        <v>1.0365975777359567E-3</v>
      </c>
      <c r="Q116" s="56">
        <f>Inputs!Q66*$I$9</f>
        <v>1.1161583204993431E-3</v>
      </c>
      <c r="R116" s="56">
        <f>Inputs!R66*$I$9</f>
        <v>1.2022396887416962E-3</v>
      </c>
      <c r="S116" s="56">
        <f>Inputs!S66*$I$9</f>
        <v>1.2953938867791019E-3</v>
      </c>
      <c r="T116" s="56">
        <f>Inputs!T66*$I$9</f>
        <v>1.3962208231265141E-3</v>
      </c>
      <c r="U116" s="56">
        <f>Inputs!U66*$I$9</f>
        <v>1.5053722840769363E-3</v>
      </c>
      <c r="V116" s="56">
        <f>Inputs!V66*$I$9</f>
        <v>1.6235564754469283E-3</v>
      </c>
      <c r="W116" s="56">
        <f>Inputs!W66*$I$9</f>
        <v>1.7515429651429491E-3</v>
      </c>
      <c r="X116" s="56">
        <f>Inputs!X66*$I$9</f>
        <v>1.8901680621099762E-3</v>
      </c>
      <c r="Y116" s="56">
        <f>Inputs!Y66*$I$9</f>
        <v>2.0403406703894829E-3</v>
      </c>
      <c r="Z116" s="56">
        <f>Inputs!Z66*$I$9</f>
        <v>2.2024443935415574E-3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17147.857417960986</v>
      </c>
      <c r="P121" s="70">
        <f t="shared" ref="P121:Z121" si="21">P107*P116*$T$17</f>
        <v>19135.262512350961</v>
      </c>
      <c r="Q121" s="70">
        <f t="shared" si="21"/>
        <v>20595.823875877315</v>
      </c>
      <c r="R121" s="70">
        <f t="shared" si="21"/>
        <v>22213.959568988321</v>
      </c>
      <c r="S121" s="70">
        <f t="shared" si="21"/>
        <v>24125.284895098772</v>
      </c>
      <c r="T121" s="70">
        <f t="shared" si="21"/>
        <v>26311.748429010535</v>
      </c>
      <c r="U121" s="70">
        <f t="shared" si="21"/>
        <v>29144.798830075011</v>
      </c>
      <c r="V121" s="70">
        <f t="shared" si="21"/>
        <v>31432.90690726442</v>
      </c>
      <c r="W121" s="70">
        <f t="shared" si="21"/>
        <v>33910.792633349272</v>
      </c>
      <c r="X121" s="70">
        <f t="shared" si="21"/>
        <v>36594.647389172023</v>
      </c>
      <c r="Y121" s="70">
        <f t="shared" si="21"/>
        <v>39502.068034808268</v>
      </c>
      <c r="Z121" s="70">
        <f t="shared" si="21"/>
        <v>42640.481336850928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142996.79677242044</v>
      </c>
      <c r="P122" s="88">
        <f t="shared" ref="P122:Z122" si="22">P105*P114*$T$44</f>
        <v>169676.74824028782</v>
      </c>
      <c r="Q122" s="88">
        <f t="shared" si="22"/>
        <v>182511.31158025234</v>
      </c>
      <c r="R122" s="88">
        <f t="shared" si="22"/>
        <v>197278.2429081015</v>
      </c>
      <c r="S122" s="88">
        <f t="shared" si="22"/>
        <v>216983.98701078881</v>
      </c>
      <c r="T122" s="88">
        <f t="shared" si="22"/>
        <v>241049.5717035798</v>
      </c>
      <c r="U122" s="88">
        <f t="shared" si="22"/>
        <v>277938.12814495899</v>
      </c>
      <c r="V122" s="88">
        <f t="shared" si="22"/>
        <v>299758.57300975948</v>
      </c>
      <c r="W122" s="88">
        <f t="shared" si="22"/>
        <v>323388.82431053265</v>
      </c>
      <c r="X122" s="88">
        <f t="shared" si="22"/>
        <v>348983.29045852221</v>
      </c>
      <c r="Y122" s="88">
        <f t="shared" si="22"/>
        <v>376709.78315759951</v>
      </c>
      <c r="Z122" s="88">
        <f t="shared" si="22"/>
        <v>406639.1274498924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768.79998264742392</v>
      </c>
      <c r="P123" s="70">
        <f t="shared" ref="P123:Z123" si="23">P105*P115*$T$34</f>
        <v>912.24058193703252</v>
      </c>
      <c r="Q123" s="70">
        <f t="shared" si="23"/>
        <v>981.24361064652419</v>
      </c>
      <c r="R123" s="70">
        <f t="shared" si="23"/>
        <v>1060.6357145596803</v>
      </c>
      <c r="S123" s="70">
        <f t="shared" si="23"/>
        <v>1166.5805753268241</v>
      </c>
      <c r="T123" s="70">
        <f t="shared" si="23"/>
        <v>1295.9654392665614</v>
      </c>
      <c r="U123" s="70">
        <f t="shared" si="23"/>
        <v>1494.2910115320337</v>
      </c>
      <c r="V123" s="70">
        <f t="shared" si="23"/>
        <v>1611.6052312352676</v>
      </c>
      <c r="W123" s="70">
        <f t="shared" si="23"/>
        <v>1738.6495930673784</v>
      </c>
      <c r="X123" s="70">
        <f t="shared" si="23"/>
        <v>1876.2542497769996</v>
      </c>
      <c r="Y123" s="70">
        <f t="shared" si="23"/>
        <v>2025.3214148258014</v>
      </c>
      <c r="Z123" s="70">
        <f t="shared" si="23"/>
        <v>2186.2318680101794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38107.270730761498</v>
      </c>
      <c r="P124" s="88">
        <f t="shared" si="24"/>
        <v>41017.538473198336</v>
      </c>
      <c r="Q124" s="88">
        <f t="shared" si="24"/>
        <v>44165.708888935558</v>
      </c>
      <c r="R124" s="88">
        <f t="shared" si="24"/>
        <v>47571.896506524405</v>
      </c>
      <c r="S124" s="88">
        <f t="shared" si="24"/>
        <v>51257.951716381496</v>
      </c>
      <c r="T124" s="88">
        <f t="shared" si="24"/>
        <v>55247.612535189735</v>
      </c>
      <c r="U124" s="88">
        <f t="shared" si="24"/>
        <v>59566.669751895366</v>
      </c>
      <c r="V124" s="88">
        <f t="shared" si="24"/>
        <v>64243.146641827909</v>
      </c>
      <c r="W124" s="88">
        <f t="shared" si="24"/>
        <v>69307.494541060107</v>
      </c>
      <c r="X124" s="88">
        <f t="shared" si="24"/>
        <v>74792.805688144654</v>
      </c>
      <c r="Y124" s="88">
        <f t="shared" si="24"/>
        <v>80735.044865645687</v>
      </c>
      <c r="Z124" s="88">
        <f t="shared" si="24"/>
        <v>87149.391034156855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4405.115769454972</v>
      </c>
      <c r="P125" s="70">
        <f t="shared" si="25"/>
        <v>4741.5362498436534</v>
      </c>
      <c r="Q125" s="70">
        <f t="shared" si="25"/>
        <v>5105.4577503173632</v>
      </c>
      <c r="R125" s="70">
        <f t="shared" si="25"/>
        <v>5499.205465654225</v>
      </c>
      <c r="S125" s="70">
        <f t="shared" si="25"/>
        <v>5925.3052524048189</v>
      </c>
      <c r="T125" s="70">
        <f t="shared" si="25"/>
        <v>6386.5011725188724</v>
      </c>
      <c r="U125" s="70">
        <f t="shared" si="25"/>
        <v>6885.7745838557939</v>
      </c>
      <c r="V125" s="70">
        <f t="shared" si="25"/>
        <v>7426.3649147373271</v>
      </c>
      <c r="W125" s="70">
        <f t="shared" si="25"/>
        <v>8011.7922719084263</v>
      </c>
      <c r="X125" s="70">
        <f t="shared" si="25"/>
        <v>8645.8820445691508</v>
      </c>
      <c r="Y125" s="70">
        <f t="shared" si="25"/>
        <v>9332.7916816204397</v>
      </c>
      <c r="Z125" s="70">
        <f t="shared" si="25"/>
        <v>10074.275837158342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11272.911497197878</v>
      </c>
      <c r="P126" s="70">
        <f t="shared" si="26"/>
        <v>12133.828326572291</v>
      </c>
      <c r="Q126" s="70">
        <f t="shared" si="26"/>
        <v>13065.121641316475</v>
      </c>
      <c r="R126" s="70">
        <f t="shared" si="26"/>
        <v>14072.741731120715</v>
      </c>
      <c r="S126" s="70">
        <f t="shared" si="26"/>
        <v>15163.152389183544</v>
      </c>
      <c r="T126" s="70">
        <f t="shared" si="26"/>
        <v>16343.37580722954</v>
      </c>
      <c r="U126" s="70">
        <f t="shared" si="26"/>
        <v>17621.04142908028</v>
      </c>
      <c r="V126" s="70">
        <f t="shared" si="26"/>
        <v>19004.439113773238</v>
      </c>
      <c r="W126" s="70">
        <f t="shared" si="26"/>
        <v>20502.576990463996</v>
      </c>
      <c r="X126" s="70">
        <f t="shared" si="26"/>
        <v>22125.244421374005</v>
      </c>
      <c r="Y126" s="70">
        <f t="shared" si="26"/>
        <v>23883.080526101301</v>
      </c>
      <c r="Z126" s="70">
        <f t="shared" si="26"/>
        <v>25780.575552205341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13108.534513274337</v>
      </c>
      <c r="P127" s="70">
        <f>Inputs!$J$27*$I$11</f>
        <v>13108.534513274337</v>
      </c>
      <c r="Q127" s="70">
        <f>Inputs!$J$27*$I$11</f>
        <v>13108.534513274337</v>
      </c>
      <c r="R127" s="70">
        <f>Inputs!$J$27*$I$11</f>
        <v>13108.534513274337</v>
      </c>
      <c r="S127" s="70">
        <f>Inputs!$J$27*$I$11</f>
        <v>13108.534513274337</v>
      </c>
      <c r="T127" s="70">
        <f>Inputs!$J$27*$I$11</f>
        <v>13108.534513274337</v>
      </c>
      <c r="U127" s="70">
        <f>Inputs!$J$27*$I$11</f>
        <v>13108.534513274337</v>
      </c>
      <c r="V127" s="70">
        <f>Inputs!$J$27*$I$11</f>
        <v>13108.534513274337</v>
      </c>
      <c r="W127" s="70">
        <f>Inputs!$J$27*$I$11</f>
        <v>13108.534513274337</v>
      </c>
      <c r="X127" s="70">
        <f>Inputs!$J$27*$I$11</f>
        <v>13108.534513274337</v>
      </c>
      <c r="Y127" s="70">
        <f>Inputs!$J$27*$I$11</f>
        <v>13108.534513274337</v>
      </c>
      <c r="Z127" s="70">
        <f>Inputs!$J$27*$I$11</f>
        <v>13108.534513274337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227807.28668371748</v>
      </c>
      <c r="P128" s="98">
        <f t="shared" ref="P128:Z128" si="27">SUM(P119:P127)</f>
        <v>260725.68889746442</v>
      </c>
      <c r="Q128" s="98">
        <f t="shared" si="27"/>
        <v>279533.20186061988</v>
      </c>
      <c r="R128" s="98">
        <f t="shared" si="27"/>
        <v>300805.21640822315</v>
      </c>
      <c r="S128" s="98">
        <f t="shared" si="27"/>
        <v>327730.79635245859</v>
      </c>
      <c r="T128" s="98">
        <f t="shared" si="27"/>
        <v>359743.30960006942</v>
      </c>
      <c r="U128" s="98">
        <f t="shared" si="27"/>
        <v>405759.23826467182</v>
      </c>
      <c r="V128" s="98">
        <f t="shared" si="27"/>
        <v>436585.57033187198</v>
      </c>
      <c r="W128" s="98">
        <f t="shared" si="27"/>
        <v>469968.66485365614</v>
      </c>
      <c r="X128" s="98">
        <f t="shared" si="27"/>
        <v>506126.65876483335</v>
      </c>
      <c r="Y128" s="98">
        <f t="shared" si="27"/>
        <v>545296.62419387535</v>
      </c>
      <c r="Z128" s="98">
        <f t="shared" si="27"/>
        <v>587578.61759154836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56993.62831858408</v>
      </c>
      <c r="T135" s="70">
        <f>Inputs!T22*'Scenario C'!$I$10</f>
        <v>854904.42477876111</v>
      </c>
      <c r="U135" s="70">
        <f>Inputs!U22*'Scenario C'!$I$10</f>
        <v>3360344.325663717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0</v>
      </c>
      <c r="S136" s="70">
        <f t="shared" si="28"/>
        <v>1</v>
      </c>
      <c r="T136" s="70">
        <f t="shared" si="28"/>
        <v>1</v>
      </c>
      <c r="U136" s="70">
        <f t="shared" si="28"/>
        <v>1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1.0557562500000002</v>
      </c>
      <c r="T137" s="56">
        <f>(T136=1)*(1+Inputs!$J$11)^(SUM(T136:$Z136)-1)</f>
        <v>1.0275000000000001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5585.3755752212401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164821.6957003368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227807.28668371748</v>
      </c>
      <c r="P147" s="70">
        <f t="shared" ref="P147:Z147" si="30">P128</f>
        <v>260725.68889746442</v>
      </c>
      <c r="Q147" s="70">
        <f t="shared" si="30"/>
        <v>279533.20186061988</v>
      </c>
      <c r="R147" s="70">
        <f t="shared" si="30"/>
        <v>300805.21640822315</v>
      </c>
      <c r="S147" s="70">
        <f t="shared" si="30"/>
        <v>327730.79635245859</v>
      </c>
      <c r="T147" s="70">
        <f t="shared" si="30"/>
        <v>359743.30960006942</v>
      </c>
      <c r="U147" s="70">
        <f t="shared" si="30"/>
        <v>405759.23826467182</v>
      </c>
      <c r="V147" s="70">
        <f t="shared" si="30"/>
        <v>436585.57033187198</v>
      </c>
      <c r="W147" s="70">
        <f t="shared" si="30"/>
        <v>469968.66485365614</v>
      </c>
      <c r="X147" s="70">
        <f t="shared" si="30"/>
        <v>506126.65876483335</v>
      </c>
      <c r="Y147" s="70">
        <f t="shared" si="30"/>
        <v>545296.62419387535</v>
      </c>
      <c r="Z147" s="70">
        <f t="shared" si="30"/>
        <v>587578.61759154836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164821.6957003368</v>
      </c>
      <c r="P148" s="70">
        <f t="shared" ref="P148:Z148" si="31">$J$140</f>
        <v>164821.6957003368</v>
      </c>
      <c r="Q148" s="70">
        <f t="shared" si="31"/>
        <v>164821.6957003368</v>
      </c>
      <c r="R148" s="70">
        <f t="shared" si="31"/>
        <v>164821.6957003368</v>
      </c>
      <c r="S148" s="70">
        <f t="shared" si="31"/>
        <v>164821.6957003368</v>
      </c>
      <c r="T148" s="70">
        <f t="shared" si="31"/>
        <v>164821.6957003368</v>
      </c>
      <c r="U148" s="70">
        <f t="shared" si="31"/>
        <v>164821.6957003368</v>
      </c>
      <c r="V148" s="70">
        <f t="shared" si="31"/>
        <v>164821.6957003368</v>
      </c>
      <c r="W148" s="70">
        <f t="shared" si="31"/>
        <v>164821.6957003368</v>
      </c>
      <c r="X148" s="70">
        <f t="shared" si="31"/>
        <v>164821.6957003368</v>
      </c>
      <c r="Y148" s="70">
        <f t="shared" si="31"/>
        <v>164821.6957003368</v>
      </c>
      <c r="Z148" s="70">
        <f t="shared" si="31"/>
        <v>164821.6957003368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No.2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89028986.029676467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17805797.205935296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35014408.444682352</v>
      </c>
      <c r="R19" s="71">
        <v>0</v>
      </c>
      <c r="S19" s="72">
        <v>0</v>
      </c>
      <c r="T19" s="73">
        <f>'Base Case'!$T19</f>
        <v>0.2</v>
      </c>
      <c r="U19" s="74">
        <f t="shared" si="0"/>
        <v>7002881.688936471</v>
      </c>
      <c r="V19" s="75">
        <f t="shared" si="1"/>
        <v>7002881.688936471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19957444.608514745</v>
      </c>
      <c r="P34" s="71">
        <v>0</v>
      </c>
      <c r="Q34" s="70">
        <f>Inputs!$L$161*$I$11</f>
        <v>6649434.7797539206</v>
      </c>
      <c r="R34" s="71">
        <v>0</v>
      </c>
      <c r="S34" s="72">
        <v>0</v>
      </c>
      <c r="T34" s="73">
        <f>'Base Case'!$T34</f>
        <v>0.04</v>
      </c>
      <c r="U34" s="74">
        <f t="shared" si="0"/>
        <v>1064275.1755307466</v>
      </c>
      <c r="V34" s="75">
        <f t="shared" si="1"/>
        <v>265977.39119015681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10725.164601769911</v>
      </c>
      <c r="S40" s="72">
        <v>0</v>
      </c>
      <c r="T40" s="73">
        <f>'Base Case'!$T40</f>
        <v>1</v>
      </c>
      <c r="U40" s="74">
        <f t="shared" si="0"/>
        <v>10725.164601769911</v>
      </c>
      <c r="V40" s="75">
        <f t="shared" si="1"/>
        <v>10725.164601769911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19957444.608514745</v>
      </c>
      <c r="P44" s="71">
        <v>0</v>
      </c>
      <c r="Q44" s="70">
        <f>SUM(Inputs!$J$161,Inputs!$L$161*(Inputs!$J$128/Inputs!$L$128))*$I$11</f>
        <v>1319332.2975702223</v>
      </c>
      <c r="R44" s="71">
        <v>0</v>
      </c>
      <c r="S44" s="72">
        <v>0</v>
      </c>
      <c r="T44" s="73">
        <f>'Base Case'!$T44</f>
        <v>0.04</v>
      </c>
      <c r="U44" s="74">
        <f t="shared" si="0"/>
        <v>851071.07624339871</v>
      </c>
      <c r="V44" s="75">
        <f t="shared" si="1"/>
        <v>52773.291902808895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19957444.608514745</v>
      </c>
      <c r="P49" s="70">
        <f t="shared" ref="P49:V49" si="2">SUMIF($I$17:$I$46,$I49,P$17:P$46)</f>
        <v>8261.6387603969597</v>
      </c>
      <c r="Q49" s="70">
        <f t="shared" si="2"/>
        <v>1365963.4480127001</v>
      </c>
      <c r="R49" s="70">
        <f t="shared" si="2"/>
        <v>10725.164601769911</v>
      </c>
      <c r="S49" s="70">
        <f t="shared" si="2"/>
        <v>69874.188318584071</v>
      </c>
      <c r="T49" s="56">
        <f>U49/SUM(O49:S49)</f>
        <v>4.6074669440471304E-2</v>
      </c>
      <c r="U49" s="70">
        <f t="shared" si="2"/>
        <v>986563.21836662758</v>
      </c>
      <c r="V49" s="70">
        <f t="shared" si="2"/>
        <v>188265.43402603769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19957444.608514745</v>
      </c>
      <c r="P50" s="70">
        <f t="shared" si="3"/>
        <v>28915.735661389357</v>
      </c>
      <c r="Q50" s="70">
        <f t="shared" si="3"/>
        <v>6696065.9301963989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0.15044842205749143</v>
      </c>
      <c r="U50" s="70">
        <f t="shared" si="3"/>
        <v>4683618.6661483534</v>
      </c>
      <c r="V50" s="70">
        <f t="shared" si="3"/>
        <v>3885320.8818077641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89028986.029676467</v>
      </c>
      <c r="P51" s="70">
        <f t="shared" si="3"/>
        <v>28915.735661389357</v>
      </c>
      <c r="Q51" s="70">
        <f t="shared" si="3"/>
        <v>35061039.595124833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27486903.636340328</v>
      </c>
      <c r="V51" s="70">
        <f t="shared" si="3"/>
        <v>9681106.43040503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33157085.520855308</v>
      </c>
      <c r="V52" s="88">
        <f>SUM(V49:V51)</f>
        <v>13754692.746238831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53.128949999999996</v>
      </c>
      <c r="P69" s="70">
        <f>Inputs!P185*$I$12</f>
        <v>54.928650000000005</v>
      </c>
      <c r="Q69" s="70">
        <f>Inputs!Q185*$I$12</f>
        <v>54.845700000000001</v>
      </c>
      <c r="R69" s="70">
        <f>Inputs!R185*$I$12</f>
        <v>54.847799999999999</v>
      </c>
      <c r="S69" s="70">
        <f>Inputs!S185*$I$12</f>
        <v>55.560749999999999</v>
      </c>
      <c r="T69" s="70">
        <f>Inputs!T185*$I$12</f>
        <v>55.92615</v>
      </c>
      <c r="U69" s="70">
        <f>Inputs!U185*$I$12</f>
        <v>58.228800000000007</v>
      </c>
      <c r="V69" s="70">
        <f>Inputs!V185*$I$12</f>
        <v>58.228800000000007</v>
      </c>
      <c r="W69" s="70">
        <f>Inputs!W185*$I$12</f>
        <v>58.228800000000007</v>
      </c>
      <c r="X69" s="70">
        <f>Inputs!X185*$I$12</f>
        <v>58.228800000000007</v>
      </c>
      <c r="Y69" s="70">
        <f>Inputs!Y185*$I$12</f>
        <v>58.228800000000007</v>
      </c>
      <c r="Z69" s="70">
        <f>Inputs!Z185*$I$12</f>
        <v>58.228800000000007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48.956250000000004</v>
      </c>
      <c r="P70" s="70">
        <f>Inputs!P186*$I$12</f>
        <v>50.818950000000001</v>
      </c>
      <c r="Q70" s="70">
        <f>Inputs!Q186*$I$12</f>
        <v>50.825250000000004</v>
      </c>
      <c r="R70" s="70">
        <f>Inputs!R186*$I$12</f>
        <v>50.923950000000005</v>
      </c>
      <c r="S70" s="70">
        <f>Inputs!S186*$I$12</f>
        <v>51.20955</v>
      </c>
      <c r="T70" s="70">
        <f>Inputs!T186*$I$12</f>
        <v>51.9435</v>
      </c>
      <c r="U70" s="70">
        <f>Inputs!U186*$I$12</f>
        <v>53.033400000000007</v>
      </c>
      <c r="V70" s="70">
        <f>Inputs!V186*$I$12</f>
        <v>53.033400000000007</v>
      </c>
      <c r="W70" s="70">
        <f>Inputs!W186*$I$12</f>
        <v>53.033400000000007</v>
      </c>
      <c r="X70" s="70">
        <f>Inputs!X186*$I$12</f>
        <v>53.033400000000007</v>
      </c>
      <c r="Y70" s="70">
        <f>Inputs!Y186*$I$12</f>
        <v>53.033400000000007</v>
      </c>
      <c r="Z70" s="70">
        <f>Inputs!Z186*$I$12</f>
        <v>53.033400000000007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50.208060000000003</v>
      </c>
      <c r="P71" s="70">
        <f>Inputs!P187*$I$12</f>
        <v>52.051860000000005</v>
      </c>
      <c r="Q71" s="70">
        <f>Inputs!Q187*$I$12</f>
        <v>52.031385</v>
      </c>
      <c r="R71" s="70">
        <f>Inputs!R187*$I$12</f>
        <v>52.101105000000004</v>
      </c>
      <c r="S71" s="70">
        <f>Inputs!S187*$I$12</f>
        <v>52.514910000000008</v>
      </c>
      <c r="T71" s="70">
        <f>Inputs!T187*$I$12</f>
        <v>53.138295000000006</v>
      </c>
      <c r="U71" s="70">
        <f>Inputs!U187*$I$12</f>
        <v>54.592020000000005</v>
      </c>
      <c r="V71" s="70">
        <f>Inputs!V187*$I$12</f>
        <v>54.592020000000005</v>
      </c>
      <c r="W71" s="70">
        <f>Inputs!W187*$I$12</f>
        <v>54.592020000000005</v>
      </c>
      <c r="X71" s="70">
        <f>Inputs!X187*$I$12</f>
        <v>54.592020000000005</v>
      </c>
      <c r="Y71" s="70">
        <f>Inputs!Y187*$I$12</f>
        <v>54.592020000000005</v>
      </c>
      <c r="Z71" s="70">
        <f>Inputs!Z187*$I$12</f>
        <v>54.592020000000005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18.00806</v>
      </c>
      <c r="P78" s="70">
        <f t="shared" si="5"/>
        <v>19.851860000000002</v>
      </c>
      <c r="Q78" s="70">
        <f t="shared" si="5"/>
        <v>19.831384999999997</v>
      </c>
      <c r="R78" s="70">
        <f t="shared" si="5"/>
        <v>19.901105000000001</v>
      </c>
      <c r="S78" s="70">
        <f t="shared" si="5"/>
        <v>20.314910000000005</v>
      </c>
      <c r="T78" s="70">
        <f t="shared" si="5"/>
        <v>20.938295000000004</v>
      </c>
      <c r="U78" s="70">
        <f t="shared" si="5"/>
        <v>22.392020000000002</v>
      </c>
      <c r="V78" s="70">
        <f t="shared" si="5"/>
        <v>22.392020000000002</v>
      </c>
      <c r="W78" s="70">
        <f t="shared" si="5"/>
        <v>22.392020000000002</v>
      </c>
      <c r="X78" s="70">
        <f t="shared" si="5"/>
        <v>22.392020000000002</v>
      </c>
      <c r="Y78" s="70">
        <f t="shared" si="5"/>
        <v>22.392020000000002</v>
      </c>
      <c r="Z78" s="70">
        <f t="shared" si="5"/>
        <v>22.392020000000002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50.208060000000003</v>
      </c>
      <c r="P79" s="70">
        <f t="shared" si="5"/>
        <v>52.051860000000005</v>
      </c>
      <c r="Q79" s="70">
        <f t="shared" si="5"/>
        <v>52.031385</v>
      </c>
      <c r="R79" s="70">
        <f t="shared" si="5"/>
        <v>52.101105000000004</v>
      </c>
      <c r="S79" s="70">
        <f t="shared" si="5"/>
        <v>52.514910000000008</v>
      </c>
      <c r="T79" s="70">
        <f t="shared" si="5"/>
        <v>53.138295000000006</v>
      </c>
      <c r="U79" s="70">
        <f t="shared" si="5"/>
        <v>54.592020000000005</v>
      </c>
      <c r="V79" s="70">
        <f t="shared" si="5"/>
        <v>54.592020000000005</v>
      </c>
      <c r="W79" s="70">
        <f t="shared" si="5"/>
        <v>54.592020000000005</v>
      </c>
      <c r="X79" s="70">
        <f t="shared" si="5"/>
        <v>54.592020000000005</v>
      </c>
      <c r="Y79" s="70">
        <f t="shared" si="5"/>
        <v>54.592020000000005</v>
      </c>
      <c r="Z79" s="70">
        <f t="shared" si="5"/>
        <v>54.592020000000005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50.208060000000003</v>
      </c>
      <c r="P80" s="70">
        <f t="shared" si="5"/>
        <v>52.051860000000005</v>
      </c>
      <c r="Q80" s="70">
        <f t="shared" si="5"/>
        <v>52.031385</v>
      </c>
      <c r="R80" s="70">
        <f t="shared" si="5"/>
        <v>52.101105000000004</v>
      </c>
      <c r="S80" s="70">
        <f t="shared" si="5"/>
        <v>52.514910000000008</v>
      </c>
      <c r="T80" s="70">
        <f t="shared" si="5"/>
        <v>53.138295000000006</v>
      </c>
      <c r="U80" s="70">
        <f t="shared" si="5"/>
        <v>54.592020000000005</v>
      </c>
      <c r="V80" s="70">
        <f t="shared" si="5"/>
        <v>54.592020000000005</v>
      </c>
      <c r="W80" s="70">
        <f t="shared" si="5"/>
        <v>54.592020000000005</v>
      </c>
      <c r="X80" s="70">
        <f t="shared" si="5"/>
        <v>54.592020000000005</v>
      </c>
      <c r="Y80" s="70">
        <f t="shared" si="5"/>
        <v>54.592020000000005</v>
      </c>
      <c r="Z80" s="70">
        <f t="shared" si="5"/>
        <v>54.592020000000005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19957444.608514745</v>
      </c>
      <c r="P105" s="70">
        <f>P78*Inputs!$M$75*IF(Inputs!$M$126&gt;0,Inputs!$M$126,P93*Inputs!$J$123)*$I$13</f>
        <v>22000837.198787075</v>
      </c>
      <c r="Q105" s="70">
        <f>Q78*Inputs!$M$75*IF(Inputs!$M$126&gt;0,Inputs!$M$126,Q93*Inputs!$J$123)*$I$13</f>
        <v>21978145.766264115</v>
      </c>
      <c r="R105" s="70">
        <f>R78*Inputs!$M$75*IF(Inputs!$M$126&gt;0,Inputs!$M$126,R93*Inputs!$J$123)*$I$13</f>
        <v>22055413.003162801</v>
      </c>
      <c r="S105" s="70">
        <f>S78*Inputs!$M$75*IF(Inputs!$M$126&gt;0,Inputs!$M$126,S93*Inputs!$J$123)*$I$13</f>
        <v>22514012.672767773</v>
      </c>
      <c r="T105" s="70">
        <f>T78*Inputs!$M$75*IF(Inputs!$M$126&gt;0,Inputs!$M$126,T93*Inputs!$J$123)*$I$13</f>
        <v>23204879.518351298</v>
      </c>
      <c r="U105" s="70">
        <f>U78*Inputs!$M$75*IF(Inputs!$M$126&gt;0,Inputs!$M$126,U93*Inputs!$J$123)*$I$13</f>
        <v>24815971.22748116</v>
      </c>
      <c r="V105" s="70">
        <f>V78*Inputs!$M$75*IF(Inputs!$M$126&gt;0,Inputs!$M$126,V93*Inputs!$J$123)*$I$13</f>
        <v>24815971.22748116</v>
      </c>
      <c r="W105" s="70">
        <f>W78*Inputs!$M$75*IF(Inputs!$M$126&gt;0,Inputs!$M$126,W93*Inputs!$J$123)*$I$13</f>
        <v>24815971.22748116</v>
      </c>
      <c r="X105" s="70">
        <f>X78*Inputs!$M$75*IF(Inputs!$M$126&gt;0,Inputs!$M$126,X93*Inputs!$J$123)*$I$13</f>
        <v>24815971.22748116</v>
      </c>
      <c r="Y105" s="70">
        <f>Y78*Inputs!$M$75*IF(Inputs!$M$126&gt;0,Inputs!$M$126,Y93*Inputs!$J$123)*$I$13</f>
        <v>24815971.22748116</v>
      </c>
      <c r="Z105" s="70">
        <f>Z78*Inputs!$M$75*IF(Inputs!$M$126&gt;0,Inputs!$M$126,Z93*Inputs!$J$123)*$I$13</f>
        <v>24815971.22748116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89028986.029676467</v>
      </c>
      <c r="P106" s="70">
        <f>P79*Inputs!$M$75*IF(Inputs!$M$126&gt;0,Inputs!$M$126,P96*Inputs!$J$123)*$I$13</f>
        <v>92298414.174112201</v>
      </c>
      <c r="Q106" s="70">
        <f>Q79*Inputs!$M$75*IF(Inputs!$M$126&gt;0,Inputs!$M$126,Q96*Inputs!$J$123)*$I$13</f>
        <v>92262107.882075474</v>
      </c>
      <c r="R106" s="70">
        <f>R79*Inputs!$M$75*IF(Inputs!$M$126&gt;0,Inputs!$M$126,R96*Inputs!$J$123)*$I$13</f>
        <v>92385735.461113349</v>
      </c>
      <c r="S106" s="70">
        <f>S79*Inputs!$M$75*IF(Inputs!$M$126&gt;0,Inputs!$M$126,S96*Inputs!$J$123)*$I$13</f>
        <v>93119494.932481319</v>
      </c>
      <c r="T106" s="70">
        <f>T79*Inputs!$M$75*IF(Inputs!$M$126&gt;0,Inputs!$M$126,T96*Inputs!$J$123)*$I$13</f>
        <v>94224881.885414973</v>
      </c>
      <c r="U106" s="70">
        <f>U79*Inputs!$M$75*IF(Inputs!$M$126&gt;0,Inputs!$M$126,U96*Inputs!$J$123)*$I$13</f>
        <v>96802628.620022744</v>
      </c>
      <c r="V106" s="70">
        <f>V79*Inputs!$M$75*IF(Inputs!$M$126&gt;0,Inputs!$M$126,V96*Inputs!$J$123)*$I$13</f>
        <v>96802628.620022744</v>
      </c>
      <c r="W106" s="70">
        <f>W79*Inputs!$M$75*IF(Inputs!$M$126&gt;0,Inputs!$M$126,W96*Inputs!$J$123)*$I$13</f>
        <v>96802628.620022744</v>
      </c>
      <c r="X106" s="70">
        <f>X79*Inputs!$M$75*IF(Inputs!$M$126&gt;0,Inputs!$M$126,X96*Inputs!$J$123)*$I$13</f>
        <v>96802628.620022744</v>
      </c>
      <c r="Y106" s="70">
        <f>Y79*Inputs!$M$75*IF(Inputs!$M$126&gt;0,Inputs!$M$126,Y96*Inputs!$J$123)*$I$13</f>
        <v>96802628.620022744</v>
      </c>
      <c r="Z106" s="70">
        <f>Z79*Inputs!$M$75*IF(Inputs!$M$126&gt;0,Inputs!$M$126,Z96*Inputs!$J$123)*$I$13</f>
        <v>96802628.620022744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89028986.029676467</v>
      </c>
      <c r="P107" s="70">
        <f>P80*Inputs!$M$75*IF(Inputs!$M$126&gt;0,Inputs!$M$126,P99*Inputs!$J$123)*$I$13</f>
        <v>92298414.174112201</v>
      </c>
      <c r="Q107" s="70">
        <f>Q80*Inputs!$M$75*IF(Inputs!$M$126&gt;0,Inputs!$M$126,Q99*Inputs!$J$123)*$I$13</f>
        <v>92262107.882075474</v>
      </c>
      <c r="R107" s="70">
        <f>R80*Inputs!$M$75*IF(Inputs!$M$126&gt;0,Inputs!$M$126,R99*Inputs!$J$123)*$I$13</f>
        <v>92385735.461113349</v>
      </c>
      <c r="S107" s="70">
        <f>S80*Inputs!$M$75*IF(Inputs!$M$126&gt;0,Inputs!$M$126,S99*Inputs!$J$123)*$I$13</f>
        <v>93119494.932481319</v>
      </c>
      <c r="T107" s="70">
        <f>T80*Inputs!$M$75*IF(Inputs!$M$126&gt;0,Inputs!$M$126,T99*Inputs!$J$123)*$I$13</f>
        <v>94224881.885414973</v>
      </c>
      <c r="U107" s="70">
        <f>U80*Inputs!$M$75*IF(Inputs!$M$126&gt;0,Inputs!$M$126,U99*Inputs!$J$123)*$I$13</f>
        <v>96802628.620022744</v>
      </c>
      <c r="V107" s="70">
        <f>V80*Inputs!$M$75*IF(Inputs!$M$126&gt;0,Inputs!$M$126,V99*Inputs!$J$123)*$I$13</f>
        <v>96802628.620022744</v>
      </c>
      <c r="W107" s="70">
        <f>W80*Inputs!$M$75*IF(Inputs!$M$126&gt;0,Inputs!$M$126,W99*Inputs!$J$123)*$I$13</f>
        <v>96802628.620022744</v>
      </c>
      <c r="X107" s="70">
        <f>X80*Inputs!$M$75*IF(Inputs!$M$126&gt;0,Inputs!$M$126,X99*Inputs!$J$123)*$I$13</f>
        <v>96802628.620022744</v>
      </c>
      <c r="Y107" s="70">
        <f>Y80*Inputs!$M$75*IF(Inputs!$M$126&gt;0,Inputs!$M$126,Y99*Inputs!$J$123)*$I$13</f>
        <v>96802628.620022744</v>
      </c>
      <c r="Z107" s="70">
        <f>Z80*Inputs!$M$75*IF(Inputs!$M$126&gt;0,Inputs!$M$126,Z99*Inputs!$J$123)*$I$13</f>
        <v>96802628.620022744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0.1791271372380655</v>
      </c>
      <c r="P114" s="56">
        <f>Inputs!P64*$I$9</f>
        <v>0.19280714945888772</v>
      </c>
      <c r="Q114" s="56">
        <f>Inputs!Q64*$I$9</f>
        <v>0.20760544761287653</v>
      </c>
      <c r="R114" s="56">
        <f>Inputs!R64*$I$9</f>
        <v>0.22361658210595661</v>
      </c>
      <c r="S114" s="56">
        <f>Inputs!S64*$I$9</f>
        <v>0.24094326294091242</v>
      </c>
      <c r="T114" s="56">
        <f>Inputs!T64*$I$9</f>
        <v>0.25969707310153095</v>
      </c>
      <c r="U114" s="56">
        <f>Inputs!U64*$I$9</f>
        <v>0.27999924483831085</v>
      </c>
      <c r="V114" s="56">
        <f>Inputs!V64*$I$9</f>
        <v>0.30198150443312832</v>
      </c>
      <c r="W114" s="56">
        <f>Inputs!W64*$I$9</f>
        <v>0.3257869915165888</v>
      </c>
      <c r="X114" s="56">
        <f>Inputs!X64*$I$9</f>
        <v>0.35157125955245583</v>
      </c>
      <c r="Y114" s="56">
        <f>Inputs!Y64*$I$9</f>
        <v>0.37950336469244433</v>
      </c>
      <c r="Z114" s="56">
        <f>Inputs!Z64*$I$9</f>
        <v>0.40965465719872873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9.6304912493583869E-4</v>
      </c>
      <c r="P115" s="56">
        <f>Inputs!P65*$I$9</f>
        <v>1.0365975777359567E-3</v>
      </c>
      <c r="Q115" s="56">
        <f>Inputs!Q65*$I$9</f>
        <v>1.1161583204993431E-3</v>
      </c>
      <c r="R115" s="56">
        <f>Inputs!R65*$I$9</f>
        <v>1.2022396887416962E-3</v>
      </c>
      <c r="S115" s="56">
        <f>Inputs!S65*$I$9</f>
        <v>1.2953938867791019E-3</v>
      </c>
      <c r="T115" s="56">
        <f>Inputs!T65*$I$9</f>
        <v>1.3962208231265141E-3</v>
      </c>
      <c r="U115" s="56">
        <f>Inputs!U65*$I$9</f>
        <v>1.5053722840769363E-3</v>
      </c>
      <c r="V115" s="56">
        <f>Inputs!V65*$I$9</f>
        <v>1.6235564754469283E-3</v>
      </c>
      <c r="W115" s="56">
        <f>Inputs!W65*$I$9</f>
        <v>1.7515429651429491E-3</v>
      </c>
      <c r="X115" s="56">
        <f>Inputs!X65*$I$9</f>
        <v>1.8901680621099762E-3</v>
      </c>
      <c r="Y115" s="56">
        <f>Inputs!Y65*$I$9</f>
        <v>2.0403406703894829E-3</v>
      </c>
      <c r="Z115" s="56">
        <f>Inputs!Z65*$I$9</f>
        <v>2.2024443935415574E-3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9.6304912493583869E-4</v>
      </c>
      <c r="P116" s="56">
        <f>Inputs!P66*$I$9</f>
        <v>1.0365975777359567E-3</v>
      </c>
      <c r="Q116" s="56">
        <f>Inputs!Q66*$I$9</f>
        <v>1.1161583204993431E-3</v>
      </c>
      <c r="R116" s="56">
        <f>Inputs!R66*$I$9</f>
        <v>1.2022396887416962E-3</v>
      </c>
      <c r="S116" s="56">
        <f>Inputs!S66*$I$9</f>
        <v>1.2953938867791019E-3</v>
      </c>
      <c r="T116" s="56">
        <f>Inputs!T66*$I$9</f>
        <v>1.3962208231265141E-3</v>
      </c>
      <c r="U116" s="56">
        <f>Inputs!U66*$I$9</f>
        <v>1.5053722840769363E-3</v>
      </c>
      <c r="V116" s="56">
        <f>Inputs!V66*$I$9</f>
        <v>1.6235564754469283E-3</v>
      </c>
      <c r="W116" s="56">
        <f>Inputs!W66*$I$9</f>
        <v>1.7515429651429491E-3</v>
      </c>
      <c r="X116" s="56">
        <f>Inputs!X66*$I$9</f>
        <v>1.8901680621099762E-3</v>
      </c>
      <c r="Y116" s="56">
        <f>Inputs!Y66*$I$9</f>
        <v>2.0403406703894829E-3</v>
      </c>
      <c r="Z116" s="56">
        <f>Inputs!Z66*$I$9</f>
        <v>2.2024443935415574E-3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17147.857417960986</v>
      </c>
      <c r="P121" s="70">
        <f t="shared" ref="P121:Z121" si="21">P107*P116*$T$17</f>
        <v>19135.262512350961</v>
      </c>
      <c r="Q121" s="70">
        <f t="shared" si="21"/>
        <v>20595.823875877315</v>
      </c>
      <c r="R121" s="70">
        <f t="shared" si="21"/>
        <v>22213.959568988321</v>
      </c>
      <c r="S121" s="70">
        <f t="shared" si="21"/>
        <v>24125.284895098772</v>
      </c>
      <c r="T121" s="70">
        <f t="shared" si="21"/>
        <v>26311.748429010535</v>
      </c>
      <c r="U121" s="70">
        <f t="shared" si="21"/>
        <v>29144.798830075011</v>
      </c>
      <c r="V121" s="70">
        <f t="shared" si="21"/>
        <v>31432.90690726442</v>
      </c>
      <c r="W121" s="70">
        <f t="shared" si="21"/>
        <v>33910.792633349272</v>
      </c>
      <c r="X121" s="70">
        <f t="shared" si="21"/>
        <v>36594.647389172023</v>
      </c>
      <c r="Y121" s="70">
        <f t="shared" si="21"/>
        <v>39502.068034808268</v>
      </c>
      <c r="Z121" s="70">
        <f t="shared" si="21"/>
        <v>42640.481336850928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190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142996.79677242044</v>
      </c>
      <c r="P122" s="88">
        <f t="shared" ref="P122:Z122" si="22">P105*P114*$T$44</f>
        <v>169676.74824028782</v>
      </c>
      <c r="Q122" s="88">
        <f t="shared" si="22"/>
        <v>182511.31158025234</v>
      </c>
      <c r="R122" s="88">
        <f t="shared" si="22"/>
        <v>197278.2429081015</v>
      </c>
      <c r="S122" s="88">
        <f t="shared" si="22"/>
        <v>216983.98701078881</v>
      </c>
      <c r="T122" s="88">
        <f t="shared" si="22"/>
        <v>241049.5717035798</v>
      </c>
      <c r="U122" s="88">
        <f t="shared" si="22"/>
        <v>277938.12814495899</v>
      </c>
      <c r="V122" s="88">
        <f t="shared" si="22"/>
        <v>299758.57300975948</v>
      </c>
      <c r="W122" s="88">
        <f t="shared" si="22"/>
        <v>323388.82431053265</v>
      </c>
      <c r="X122" s="88">
        <f t="shared" si="22"/>
        <v>348983.29045852221</v>
      </c>
      <c r="Y122" s="88">
        <f t="shared" si="22"/>
        <v>376709.78315759951</v>
      </c>
      <c r="Z122" s="88">
        <f t="shared" si="22"/>
        <v>406639.1274498924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768.79998264742392</v>
      </c>
      <c r="P123" s="70">
        <f t="shared" ref="P123:Z123" si="23">P105*P115*$T$34</f>
        <v>912.24058193703252</v>
      </c>
      <c r="Q123" s="70">
        <f t="shared" si="23"/>
        <v>981.24361064652419</v>
      </c>
      <c r="R123" s="70">
        <f t="shared" si="23"/>
        <v>1060.6357145596803</v>
      </c>
      <c r="S123" s="70">
        <f t="shared" si="23"/>
        <v>1166.5805753268241</v>
      </c>
      <c r="T123" s="70">
        <f t="shared" si="23"/>
        <v>1295.9654392665614</v>
      </c>
      <c r="U123" s="70">
        <f t="shared" si="23"/>
        <v>1494.2910115320337</v>
      </c>
      <c r="V123" s="70">
        <f t="shared" si="23"/>
        <v>1611.6052312352676</v>
      </c>
      <c r="W123" s="70">
        <f t="shared" si="23"/>
        <v>1738.6495930673784</v>
      </c>
      <c r="X123" s="70">
        <f t="shared" si="23"/>
        <v>1876.2542497769996</v>
      </c>
      <c r="Y123" s="70">
        <f t="shared" si="23"/>
        <v>2025.3214148258014</v>
      </c>
      <c r="Z123" s="70">
        <f t="shared" si="23"/>
        <v>2186.2318680101794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33723.448237966018</v>
      </c>
      <c r="P124" s="88">
        <f t="shared" si="24"/>
        <v>36298.921676200611</v>
      </c>
      <c r="Q124" s="88">
        <f t="shared" si="24"/>
        <v>39084.929701008026</v>
      </c>
      <c r="R124" s="88">
        <f t="shared" si="24"/>
        <v>42099.272885597013</v>
      </c>
      <c r="S124" s="88">
        <f t="shared" si="24"/>
        <v>45361.287973220598</v>
      </c>
      <c r="T124" s="88">
        <f t="shared" si="24"/>
        <v>48891.982182751366</v>
      </c>
      <c r="U124" s="88">
        <f t="shared" si="24"/>
        <v>52714.179356447385</v>
      </c>
      <c r="V124" s="88">
        <f t="shared" si="24"/>
        <v>56852.678999938726</v>
      </c>
      <c r="W124" s="88">
        <f t="shared" si="24"/>
        <v>61334.429357907647</v>
      </c>
      <c r="X124" s="88">
        <f t="shared" si="24"/>
        <v>66188.715770723851</v>
      </c>
      <c r="Y124" s="88">
        <f t="shared" si="24"/>
        <v>71447.365668164697</v>
      </c>
      <c r="Z124" s="88">
        <f t="shared" si="24"/>
        <v>77123.811838306356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3741.7548753199085</v>
      </c>
      <c r="P125" s="70">
        <f t="shared" si="25"/>
        <v>4027.5142148088598</v>
      </c>
      <c r="Q125" s="70">
        <f t="shared" si="25"/>
        <v>4336.6332300395807</v>
      </c>
      <c r="R125" s="70">
        <f t="shared" si="25"/>
        <v>4671.0869676061784</v>
      </c>
      <c r="S125" s="70">
        <f t="shared" si="25"/>
        <v>5033.0209184689675</v>
      </c>
      <c r="T125" s="70">
        <f t="shared" si="25"/>
        <v>5424.7659197082703</v>
      </c>
      <c r="U125" s="70">
        <f t="shared" si="25"/>
        <v>5848.8543702187699</v>
      </c>
      <c r="V125" s="70">
        <f t="shared" si="25"/>
        <v>6308.0378768481651</v>
      </c>
      <c r="W125" s="70">
        <f t="shared" si="25"/>
        <v>6805.3064578533886</v>
      </c>
      <c r="X125" s="70">
        <f t="shared" si="25"/>
        <v>7343.9094418420054</v>
      </c>
      <c r="Y125" s="70">
        <f t="shared" si="25"/>
        <v>7927.3782126659107</v>
      </c>
      <c r="Z125" s="70">
        <f t="shared" si="25"/>
        <v>8557.2031932474492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9323.3810762122848</v>
      </c>
      <c r="P126" s="70">
        <f t="shared" si="26"/>
        <v>10035.411475561848</v>
      </c>
      <c r="Q126" s="70">
        <f t="shared" si="26"/>
        <v>10805.647493936269</v>
      </c>
      <c r="R126" s="70">
        <f t="shared" si="26"/>
        <v>11639.010381565377</v>
      </c>
      <c r="S126" s="70">
        <f t="shared" si="26"/>
        <v>12540.846087204529</v>
      </c>
      <c r="T126" s="70">
        <f t="shared" si="26"/>
        <v>13516.9623890355</v>
      </c>
      <c r="U126" s="70">
        <f t="shared" si="26"/>
        <v>14573.669299530735</v>
      </c>
      <c r="V126" s="70">
        <f t="shared" si="26"/>
        <v>15717.823034574983</v>
      </c>
      <c r="W126" s="70">
        <f t="shared" si="26"/>
        <v>16956.873862976099</v>
      </c>
      <c r="X126" s="70">
        <f t="shared" si="26"/>
        <v>18298.918180639106</v>
      </c>
      <c r="Y126" s="70">
        <f t="shared" si="26"/>
        <v>19752.755184324535</v>
      </c>
      <c r="Z126" s="70">
        <f t="shared" si="26"/>
        <v>21322.098580924678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10725.164601769911</v>
      </c>
      <c r="P127" s="70">
        <f>Inputs!$J$27*$I$11</f>
        <v>10725.164601769911</v>
      </c>
      <c r="Q127" s="70">
        <f>Inputs!$J$27*$I$11</f>
        <v>10725.164601769911</v>
      </c>
      <c r="R127" s="70">
        <f>Inputs!$J$27*$I$11</f>
        <v>10725.164601769911</v>
      </c>
      <c r="S127" s="70">
        <f>Inputs!$J$27*$I$11</f>
        <v>10725.164601769911</v>
      </c>
      <c r="T127" s="70">
        <f>Inputs!$J$27*$I$11</f>
        <v>10725.164601769911</v>
      </c>
      <c r="U127" s="70">
        <f>Inputs!$J$27*$I$11</f>
        <v>10725.164601769911</v>
      </c>
      <c r="V127" s="70">
        <f>Inputs!$J$27*$I$11</f>
        <v>10725.164601769911</v>
      </c>
      <c r="W127" s="70">
        <f>Inputs!$J$27*$I$11</f>
        <v>10725.164601769911</v>
      </c>
      <c r="X127" s="70">
        <f>Inputs!$J$27*$I$11</f>
        <v>10725.164601769911</v>
      </c>
      <c r="Y127" s="70">
        <f>Inputs!$J$27*$I$11</f>
        <v>10725.164601769911</v>
      </c>
      <c r="Z127" s="70">
        <f>Inputs!$J$27*$I$11</f>
        <v>10725.164601769911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218427.20296429694</v>
      </c>
      <c r="P128" s="98">
        <f t="shared" ref="P128:Z128" si="27">SUM(P119:P127)</f>
        <v>250811.26330291704</v>
      </c>
      <c r="Q128" s="98">
        <f t="shared" si="27"/>
        <v>269040.75409352995</v>
      </c>
      <c r="R128" s="98">
        <f t="shared" si="27"/>
        <v>289687.37302818795</v>
      </c>
      <c r="S128" s="98">
        <f t="shared" si="27"/>
        <v>315936.17206187843</v>
      </c>
      <c r="T128" s="98">
        <f t="shared" si="27"/>
        <v>347216.16066512204</v>
      </c>
      <c r="U128" s="98">
        <f t="shared" si="27"/>
        <v>392439.08561453281</v>
      </c>
      <c r="V128" s="98">
        <f t="shared" si="27"/>
        <v>422406.789661391</v>
      </c>
      <c r="W128" s="98">
        <f t="shared" si="27"/>
        <v>454860.04081745638</v>
      </c>
      <c r="X128" s="98">
        <f t="shared" si="27"/>
        <v>490010.90009244613</v>
      </c>
      <c r="Y128" s="98">
        <f t="shared" si="27"/>
        <v>528089.83627415856</v>
      </c>
      <c r="Z128" s="98">
        <f t="shared" si="27"/>
        <v>569194.11886900186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46631.150442477883</v>
      </c>
      <c r="T135" s="70">
        <f>Inputs!T22*'Scenario D'!$I$10</f>
        <v>699467.25663716812</v>
      </c>
      <c r="U135" s="70">
        <f>Inputs!U22*'Scenario D'!$I$10</f>
        <v>2749372.6300884956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0</v>
      </c>
      <c r="S136" s="70">
        <f t="shared" si="28"/>
        <v>1</v>
      </c>
      <c r="T136" s="70">
        <f t="shared" si="28"/>
        <v>1</v>
      </c>
      <c r="U136" s="70">
        <f t="shared" si="28"/>
        <v>1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1.0557562500000002</v>
      </c>
      <c r="T137" s="56">
        <f>(T136=1)*(1+Inputs!$J$11)^(SUM(T136:$Z136)-1)</f>
        <v>1.0275000000000001</v>
      </c>
      <c r="U137" s="56">
        <f>(U136=1)*(1+Inputs!$J$11)^(SUM(U136:$Z136)-1)</f>
        <v>1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4569.8527433628324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134854.11466391193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218427.20296429694</v>
      </c>
      <c r="P147" s="70">
        <f t="shared" ref="P147:Z147" si="30">P128</f>
        <v>250811.26330291704</v>
      </c>
      <c r="Q147" s="70">
        <f t="shared" si="30"/>
        <v>269040.75409352995</v>
      </c>
      <c r="R147" s="70">
        <f t="shared" si="30"/>
        <v>289687.37302818795</v>
      </c>
      <c r="S147" s="70">
        <f t="shared" si="30"/>
        <v>315936.17206187843</v>
      </c>
      <c r="T147" s="70">
        <f t="shared" si="30"/>
        <v>347216.16066512204</v>
      </c>
      <c r="U147" s="70">
        <f t="shared" si="30"/>
        <v>392439.08561453281</v>
      </c>
      <c r="V147" s="70">
        <f t="shared" si="30"/>
        <v>422406.789661391</v>
      </c>
      <c r="W147" s="70">
        <f t="shared" si="30"/>
        <v>454860.04081745638</v>
      </c>
      <c r="X147" s="70">
        <f t="shared" si="30"/>
        <v>490010.90009244613</v>
      </c>
      <c r="Y147" s="70">
        <f t="shared" si="30"/>
        <v>528089.83627415856</v>
      </c>
      <c r="Z147" s="70">
        <f t="shared" si="30"/>
        <v>569194.11886900186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134854.11466391193</v>
      </c>
      <c r="P148" s="70">
        <f t="shared" ref="P148:Z148" si="31">$J$140</f>
        <v>134854.11466391193</v>
      </c>
      <c r="Q148" s="70">
        <f t="shared" si="31"/>
        <v>134854.11466391193</v>
      </c>
      <c r="R148" s="70">
        <f t="shared" si="31"/>
        <v>134854.11466391193</v>
      </c>
      <c r="S148" s="70">
        <f t="shared" si="31"/>
        <v>134854.11466391193</v>
      </c>
      <c r="T148" s="70">
        <f t="shared" si="31"/>
        <v>134854.11466391193</v>
      </c>
      <c r="U148" s="70">
        <f t="shared" si="31"/>
        <v>134854.11466391193</v>
      </c>
      <c r="V148" s="70">
        <f t="shared" si="31"/>
        <v>134854.11466391193</v>
      </c>
      <c r="W148" s="70">
        <f t="shared" si="31"/>
        <v>134854.11466391193</v>
      </c>
      <c r="X148" s="70">
        <f t="shared" si="31"/>
        <v>134854.11466391193</v>
      </c>
      <c r="Y148" s="70">
        <f t="shared" si="31"/>
        <v>134854.11466391193</v>
      </c>
      <c r="Z148" s="70">
        <f t="shared" si="31"/>
        <v>134854.11466391193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North Richmond Transformer No.2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185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186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187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171341.93269474935</v>
      </c>
      <c r="P9" s="19">
        <f>'Base Case'!P147</f>
        <v>198337.40288420886</v>
      </c>
      <c r="Q9" s="19">
        <f>'Base Case'!Q147</f>
        <v>212490.02635400271</v>
      </c>
      <c r="R9" s="19">
        <f>'Base Case'!R147</f>
        <v>228529.11566303278</v>
      </c>
      <c r="S9" s="19">
        <f>'Base Case'!S147</f>
        <v>248960.24076516976</v>
      </c>
      <c r="T9" s="19">
        <f>'Base Case'!T147</f>
        <v>273332.50444913894</v>
      </c>
      <c r="U9" s="19">
        <f>'Base Case'!U147</f>
        <v>308658.66571551206</v>
      </c>
      <c r="V9" s="19">
        <f>'Base Case'!V147</f>
        <v>331955.35581619228</v>
      </c>
      <c r="W9" s="19">
        <f>'Base Case'!W147</f>
        <v>357184.29340047343</v>
      </c>
      <c r="X9" s="19">
        <f>'Base Case'!X147</f>
        <v>384510.33326063771</v>
      </c>
      <c r="Y9" s="19">
        <f>'Base Case'!Y147</f>
        <v>414112.64027093869</v>
      </c>
      <c r="Z9" s="19">
        <f>'Base Case'!Z147</f>
        <v>446066.83108667587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177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149837.90518212441</v>
      </c>
      <c r="P10" s="19">
        <f>'Base Case'!P148</f>
        <v>149837.90518212441</v>
      </c>
      <c r="Q10" s="19">
        <f>'Base Case'!Q148</f>
        <v>149837.90518212441</v>
      </c>
      <c r="R10" s="19">
        <f>'Base Case'!R148</f>
        <v>149837.90518212441</v>
      </c>
      <c r="S10" s="19">
        <f>'Base Case'!S148</f>
        <v>149837.90518212441</v>
      </c>
      <c r="T10" s="19">
        <f>'Base Case'!T148</f>
        <v>149837.90518212441</v>
      </c>
      <c r="U10" s="19">
        <f>'Base Case'!U148</f>
        <v>149837.90518212441</v>
      </c>
      <c r="V10" s="19">
        <f>'Base Case'!V148</f>
        <v>149837.90518212441</v>
      </c>
      <c r="W10" s="19">
        <f>'Base Case'!W148</f>
        <v>149837.90518212441</v>
      </c>
      <c r="X10" s="19">
        <f>'Base Case'!X148</f>
        <v>149837.90518212441</v>
      </c>
      <c r="Y10" s="19">
        <f>'Base Case'!Y148</f>
        <v>149837.90518212441</v>
      </c>
      <c r="Z10" s="19">
        <f>'Base Case'!Z148</f>
        <v>149837.90518212441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134835.11723928328</v>
      </c>
      <c r="P11" s="36">
        <f>'Scenario A'!P147</f>
        <v>154086.80208800681</v>
      </c>
      <c r="Q11" s="36">
        <f>'Scenario A'!Q147</f>
        <v>164788.10223692367</v>
      </c>
      <c r="R11" s="36">
        <f>'Scenario A'!R147</f>
        <v>176922.66898146441</v>
      </c>
      <c r="S11" s="36">
        <f>'Scenario A'!S147</f>
        <v>192407.72587966683</v>
      </c>
      <c r="T11" s="36">
        <f>'Scenario A'!T147</f>
        <v>212889.10167218695</v>
      </c>
      <c r="U11" s="36">
        <f>'Scenario A'!U147</f>
        <v>239964.794822041</v>
      </c>
      <c r="V11" s="36">
        <f>'Scenario A'!V147</f>
        <v>257774.89001603529</v>
      </c>
      <c r="W11" s="36">
        <f>'Scenario A'!W147</f>
        <v>277062.16980031121</v>
      </c>
      <c r="X11" s="36">
        <f>'Scenario A'!X147</f>
        <v>297952.66407572769</v>
      </c>
      <c r="Y11" s="36">
        <f>'Scenario A'!Y147</f>
        <v>320583.34266297956</v>
      </c>
      <c r="Z11" s="36">
        <f>'Scenario A'!Z147</f>
        <v>345012.01376672252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164821.6957003368</v>
      </c>
      <c r="P12" s="36">
        <f>'Scenario A'!P148</f>
        <v>164821.6957003368</v>
      </c>
      <c r="Q12" s="36">
        <f>'Scenario A'!Q148</f>
        <v>164821.6957003368</v>
      </c>
      <c r="R12" s="36">
        <f>'Scenario A'!R148</f>
        <v>164821.6957003368</v>
      </c>
      <c r="S12" s="36">
        <f>'Scenario A'!S148</f>
        <v>164821.6957003368</v>
      </c>
      <c r="T12" s="36">
        <f>'Scenario A'!T148</f>
        <v>164821.6957003368</v>
      </c>
      <c r="U12" s="36">
        <f>'Scenario A'!U148</f>
        <v>164821.6957003368</v>
      </c>
      <c r="V12" s="36">
        <f>'Scenario A'!V148</f>
        <v>164821.6957003368</v>
      </c>
      <c r="W12" s="36">
        <f>'Scenario A'!W148</f>
        <v>164821.6957003368</v>
      </c>
      <c r="X12" s="36">
        <f>'Scenario A'!X148</f>
        <v>164821.6957003368</v>
      </c>
      <c r="Y12" s="36">
        <f>'Scenario A'!Y148</f>
        <v>164821.6957003368</v>
      </c>
      <c r="Z12" s="36">
        <f>'Scenario A'!Z148</f>
        <v>164821.6957003368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126727.16330312021</v>
      </c>
      <c r="P13" s="36">
        <f>'Scenario B'!P147</f>
        <v>145541.65934492176</v>
      </c>
      <c r="Q13" s="36">
        <f>'Scenario B'!Q147</f>
        <v>155770.0322617584</v>
      </c>
      <c r="R13" s="36">
        <f>'Scenario B'!R147</f>
        <v>167392.91168661666</v>
      </c>
      <c r="S13" s="36">
        <f>'Scenario B'!S147</f>
        <v>182324.23874891861</v>
      </c>
      <c r="T13" s="36">
        <f>'Scenario B'!T147</f>
        <v>202206.27619604734</v>
      </c>
      <c r="U13" s="36">
        <f>'Scenario B'!U147</f>
        <v>228633.14812438103</v>
      </c>
      <c r="V13" s="36">
        <f>'Scenario B'!V147</f>
        <v>245740.72948355004</v>
      </c>
      <c r="W13" s="36">
        <f>'Scenario B'!W147</f>
        <v>264267.22833223786</v>
      </c>
      <c r="X13" s="36">
        <f>'Scenario B'!X147</f>
        <v>284333.70335986459</v>
      </c>
      <c r="Y13" s="36">
        <f>'Scenario B'!Y147</f>
        <v>306071.72165384697</v>
      </c>
      <c r="Z13" s="36">
        <f>'Scenario B'!Z147</f>
        <v>329536.81119163817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134854.11466391193</v>
      </c>
      <c r="P14" s="36">
        <f>'Scenario B'!P148</f>
        <v>134854.11466391193</v>
      </c>
      <c r="Q14" s="36">
        <f>'Scenario B'!Q148</f>
        <v>134854.11466391193</v>
      </c>
      <c r="R14" s="36">
        <f>'Scenario B'!R148</f>
        <v>134854.11466391193</v>
      </c>
      <c r="S14" s="36">
        <f>'Scenario B'!S148</f>
        <v>134854.11466391193</v>
      </c>
      <c r="T14" s="36">
        <f>'Scenario B'!T148</f>
        <v>134854.11466391193</v>
      </c>
      <c r="U14" s="36">
        <f>'Scenario B'!U148</f>
        <v>134854.11466391193</v>
      </c>
      <c r="V14" s="36">
        <f>'Scenario B'!V148</f>
        <v>134854.11466391193</v>
      </c>
      <c r="W14" s="36">
        <f>'Scenario B'!W148</f>
        <v>134854.11466391193</v>
      </c>
      <c r="X14" s="36">
        <f>'Scenario B'!X148</f>
        <v>134854.11466391193</v>
      </c>
      <c r="Y14" s="36">
        <f>'Scenario B'!Y148</f>
        <v>134854.11466391193</v>
      </c>
      <c r="Z14" s="36">
        <f>'Scenario B'!Z148</f>
        <v>134854.11466391193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227807.28668371748</v>
      </c>
      <c r="P15" s="36">
        <f>'Scenario C'!P147</f>
        <v>260725.68889746442</v>
      </c>
      <c r="Q15" s="36">
        <f>'Scenario C'!Q147</f>
        <v>279533.20186061988</v>
      </c>
      <c r="R15" s="36">
        <f>'Scenario C'!R147</f>
        <v>300805.21640822315</v>
      </c>
      <c r="S15" s="36">
        <f>'Scenario C'!S147</f>
        <v>327730.79635245859</v>
      </c>
      <c r="T15" s="36">
        <f>'Scenario C'!T147</f>
        <v>359743.30960006942</v>
      </c>
      <c r="U15" s="36">
        <f>'Scenario C'!U147</f>
        <v>405759.23826467182</v>
      </c>
      <c r="V15" s="36">
        <f>'Scenario C'!V147</f>
        <v>436585.57033187198</v>
      </c>
      <c r="W15" s="36">
        <f>'Scenario C'!W147</f>
        <v>469968.66485365614</v>
      </c>
      <c r="X15" s="36">
        <f>'Scenario C'!X147</f>
        <v>506126.65876483335</v>
      </c>
      <c r="Y15" s="36">
        <f>'Scenario C'!Y147</f>
        <v>545296.62419387535</v>
      </c>
      <c r="Z15" s="36">
        <f>'Scenario C'!Z147</f>
        <v>587578.61759154836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164821.6957003368</v>
      </c>
      <c r="P16" s="36">
        <f>'Scenario C'!P148</f>
        <v>164821.6957003368</v>
      </c>
      <c r="Q16" s="36">
        <f>'Scenario C'!Q148</f>
        <v>164821.6957003368</v>
      </c>
      <c r="R16" s="36">
        <f>'Scenario C'!R148</f>
        <v>164821.6957003368</v>
      </c>
      <c r="S16" s="36">
        <f>'Scenario C'!S148</f>
        <v>164821.6957003368</v>
      </c>
      <c r="T16" s="36">
        <f>'Scenario C'!T148</f>
        <v>164821.6957003368</v>
      </c>
      <c r="U16" s="36">
        <f>'Scenario C'!U148</f>
        <v>164821.6957003368</v>
      </c>
      <c r="V16" s="36">
        <f>'Scenario C'!V148</f>
        <v>164821.6957003368</v>
      </c>
      <c r="W16" s="36">
        <f>'Scenario C'!W148</f>
        <v>164821.6957003368</v>
      </c>
      <c r="X16" s="36">
        <f>'Scenario C'!X148</f>
        <v>164821.6957003368</v>
      </c>
      <c r="Y16" s="36">
        <f>'Scenario C'!Y148</f>
        <v>164821.6957003368</v>
      </c>
      <c r="Z16" s="36">
        <f>'Scenario C'!Z148</f>
        <v>164821.6957003368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218427.20296429694</v>
      </c>
      <c r="P17" s="36">
        <f>'Scenario D'!P147</f>
        <v>250811.26330291704</v>
      </c>
      <c r="Q17" s="36">
        <f>'Scenario D'!Q147</f>
        <v>269040.75409352995</v>
      </c>
      <c r="R17" s="36">
        <f>'Scenario D'!R147</f>
        <v>289687.37302818795</v>
      </c>
      <c r="S17" s="36">
        <f>'Scenario D'!S147</f>
        <v>315936.17206187843</v>
      </c>
      <c r="T17" s="36">
        <f>'Scenario D'!T147</f>
        <v>347216.16066512204</v>
      </c>
      <c r="U17" s="36">
        <f>'Scenario D'!U147</f>
        <v>392439.08561453281</v>
      </c>
      <c r="V17" s="36">
        <f>'Scenario D'!V147</f>
        <v>422406.789661391</v>
      </c>
      <c r="W17" s="36">
        <f>'Scenario D'!W147</f>
        <v>454860.04081745638</v>
      </c>
      <c r="X17" s="36">
        <f>'Scenario D'!X147</f>
        <v>490010.90009244613</v>
      </c>
      <c r="Y17" s="36">
        <f>'Scenario D'!Y147</f>
        <v>528089.83627415856</v>
      </c>
      <c r="Z17" s="36">
        <f>'Scenario D'!Z147</f>
        <v>569194.11886900186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134854.11466391193</v>
      </c>
      <c r="P18" s="36">
        <f>'Scenario D'!P148</f>
        <v>134854.11466391193</v>
      </c>
      <c r="Q18" s="36">
        <f>'Scenario D'!Q148</f>
        <v>134854.11466391193</v>
      </c>
      <c r="R18" s="36">
        <f>'Scenario D'!R148</f>
        <v>134854.11466391193</v>
      </c>
      <c r="S18" s="36">
        <f>'Scenario D'!S148</f>
        <v>134854.11466391193</v>
      </c>
      <c r="T18" s="36">
        <f>'Scenario D'!T148</f>
        <v>134854.11466391193</v>
      </c>
      <c r="U18" s="36">
        <f>'Scenario D'!U148</f>
        <v>134854.11466391193</v>
      </c>
      <c r="V18" s="36">
        <f>'Scenario D'!V148</f>
        <v>134854.11466391193</v>
      </c>
      <c r="W18" s="36">
        <f>'Scenario D'!W148</f>
        <v>134854.11466391193</v>
      </c>
      <c r="X18" s="36">
        <f>'Scenario D'!X148</f>
        <v>134854.11466391193</v>
      </c>
      <c r="Y18" s="36">
        <f>'Scenario D'!Y148</f>
        <v>134854.11466391193</v>
      </c>
      <c r="Z18" s="36">
        <f>'Scenario D'!Z148</f>
        <v>134854.11466391193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189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148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2019-10-23T03:51:25Z</dcterms:created>
  <dcterms:modified xsi:type="dcterms:W3CDTF">2020-01-28T06:18:10Z</dcterms:modified>
</cp:coreProperties>
</file>