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defaultThemeVersion="124226"/>
  <xr:revisionPtr revIDLastSave="0" documentId="13_ncr:1_{3BF61A8C-ECEC-450B-A726-30C8D4C2E9D8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5" i="1" s="1"/>
  <c r="T187" i="1"/>
  <c r="T194" i="1" s="1"/>
  <c r="S187" i="1"/>
  <c r="S193" i="1" s="1"/>
  <c r="R187" i="1"/>
  <c r="R196" i="1" s="1"/>
  <c r="Q187" i="1"/>
  <c r="Q195" i="1" s="1"/>
  <c r="P187" i="1"/>
  <c r="P194" i="1" s="1"/>
  <c r="O187" i="1"/>
  <c r="O195" i="1" s="1"/>
  <c r="Q192" i="1" l="1"/>
  <c r="R193" i="1"/>
  <c r="U193" i="1"/>
  <c r="R194" i="1"/>
  <c r="T192" i="1"/>
  <c r="U192" i="1"/>
  <c r="P192" i="1"/>
  <c r="Q193" i="1"/>
  <c r="O192" i="1"/>
  <c r="O196" i="1"/>
  <c r="S192" i="1"/>
  <c r="P193" i="1"/>
  <c r="T193" i="1"/>
  <c r="Q194" i="1"/>
  <c r="U194" i="1"/>
  <c r="R195" i="1"/>
  <c r="S196" i="1"/>
  <c r="S195" i="1"/>
  <c r="P196" i="1"/>
  <c r="T196" i="1"/>
  <c r="S194" i="1"/>
  <c r="P195" i="1"/>
  <c r="T195" i="1"/>
  <c r="Q196" i="1"/>
  <c r="U196" i="1"/>
  <c r="O193" i="1"/>
  <c r="O194" i="1"/>
  <c r="R192" i="1"/>
  <c r="L82" i="1" l="1"/>
  <c r="L81" i="1"/>
  <c r="M80" i="1"/>
  <c r="E88" i="8" l="1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20" i="2" s="1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70" i="2" s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D14" i="2" s="1"/>
  <c r="N43" i="1"/>
  <c r="N52" i="1" s="1"/>
  <c r="M43" i="1"/>
  <c r="M52" i="1" s="1"/>
  <c r="L43" i="1"/>
  <c r="L52" i="1" s="1"/>
  <c r="D11" i="2" s="1"/>
  <c r="K43" i="1"/>
  <c r="K52" i="1" s="1"/>
  <c r="D10" i="2" s="1"/>
  <c r="J43" i="1"/>
  <c r="J52" i="1" s="1"/>
  <c r="C26" i="1"/>
  <c r="J21" i="1"/>
  <c r="L168" i="1"/>
  <c r="P16" i="1"/>
  <c r="O2" i="1"/>
  <c r="O2" i="7" s="1"/>
  <c r="O8" i="7" s="1"/>
  <c r="A2" i="1"/>
  <c r="A1" i="1"/>
  <c r="I10" i="2" l="1"/>
  <c r="I14" i="2"/>
  <c r="D13" i="9"/>
  <c r="D13" i="8"/>
  <c r="D13" i="10"/>
  <c r="D13" i="11"/>
  <c r="P2" i="1"/>
  <c r="O2" i="9"/>
  <c r="O146" i="9" s="1"/>
  <c r="O2" i="8"/>
  <c r="O146" i="8" s="1"/>
  <c r="O2" i="10"/>
  <c r="O146" i="10" s="1"/>
  <c r="O2" i="11"/>
  <c r="O146" i="11" s="1"/>
  <c r="D12" i="11"/>
  <c r="D12" i="9"/>
  <c r="D12" i="8"/>
  <c r="D12" i="10"/>
  <c r="D70" i="9"/>
  <c r="D70" i="8"/>
  <c r="D70" i="11"/>
  <c r="D70" i="10"/>
  <c r="D9" i="9"/>
  <c r="D9" i="8"/>
  <c r="D9" i="10"/>
  <c r="D9" i="11"/>
  <c r="I11" i="2"/>
  <c r="D14" i="10"/>
  <c r="D14" i="11"/>
  <c r="D14" i="9"/>
  <c r="D14" i="8"/>
  <c r="D69" i="11"/>
  <c r="D69" i="10"/>
  <c r="D69" i="9"/>
  <c r="D69" i="8"/>
  <c r="D12" i="2"/>
  <c r="I12" i="2" s="1"/>
  <c r="T69" i="2" s="1"/>
  <c r="O2" i="2"/>
  <c r="O146" i="2" s="1"/>
  <c r="D10" i="10"/>
  <c r="D10" i="9"/>
  <c r="D10" i="11"/>
  <c r="D10" i="8"/>
  <c r="D11" i="11"/>
  <c r="D11" i="8"/>
  <c r="D11" i="9"/>
  <c r="D11" i="10"/>
  <c r="V196" i="1"/>
  <c r="V192" i="1"/>
  <c r="V193" i="1"/>
  <c r="V194" i="1"/>
  <c r="V195" i="1"/>
  <c r="D9" i="2"/>
  <c r="I9" i="2" s="1"/>
  <c r="R116" i="2" s="1"/>
  <c r="D13" i="2"/>
  <c r="I13" i="2" s="1"/>
  <c r="D69" i="2"/>
  <c r="M75" i="1"/>
  <c r="K75" i="1"/>
  <c r="A1" i="2"/>
  <c r="A1" i="9"/>
  <c r="A1" i="10"/>
  <c r="A1" i="11"/>
  <c r="A1" i="8"/>
  <c r="J124" i="2"/>
  <c r="J122" i="2"/>
  <c r="J125" i="2"/>
  <c r="J123" i="2"/>
  <c r="A1" i="7"/>
  <c r="M74" i="1"/>
  <c r="M73" i="1"/>
  <c r="T114" i="2"/>
  <c r="W114" i="2"/>
  <c r="V114" i="2"/>
  <c r="Q69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P69" i="2" l="1"/>
  <c r="O69" i="2"/>
  <c r="T70" i="2"/>
  <c r="I10" i="8"/>
  <c r="U70" i="2"/>
  <c r="R69" i="2"/>
  <c r="Q70" i="2"/>
  <c r="S70" i="2"/>
  <c r="Y115" i="2"/>
  <c r="X116" i="2"/>
  <c r="T115" i="2"/>
  <c r="Q116" i="2"/>
  <c r="W115" i="2"/>
  <c r="I14" i="11"/>
  <c r="I9" i="10"/>
  <c r="Q116" i="10" s="1"/>
  <c r="I13" i="11"/>
  <c r="P116" i="2"/>
  <c r="Z114" i="2"/>
  <c r="Z115" i="2"/>
  <c r="S115" i="2"/>
  <c r="U114" i="2"/>
  <c r="W116" i="2"/>
  <c r="Q115" i="2"/>
  <c r="S114" i="2"/>
  <c r="P114" i="2"/>
  <c r="Z116" i="2"/>
  <c r="V70" i="2"/>
  <c r="W69" i="2"/>
  <c r="P70" i="2"/>
  <c r="R70" i="2"/>
  <c r="P115" i="2"/>
  <c r="T116" i="2"/>
  <c r="S69" i="2"/>
  <c r="V69" i="2"/>
  <c r="U69" i="2"/>
  <c r="O116" i="2"/>
  <c r="X115" i="2"/>
  <c r="Y114" i="2"/>
  <c r="R114" i="2"/>
  <c r="O114" i="2"/>
  <c r="V115" i="2"/>
  <c r="Y116" i="2"/>
  <c r="O115" i="2"/>
  <c r="V116" i="2"/>
  <c r="S71" i="2"/>
  <c r="S105" i="2" s="1"/>
  <c r="O71" i="2"/>
  <c r="O103" i="2" s="1"/>
  <c r="V71" i="2"/>
  <c r="V105" i="2" s="1"/>
  <c r="R71" i="2"/>
  <c r="R105" i="2" s="1"/>
  <c r="Q71" i="2"/>
  <c r="Q105" i="2" s="1"/>
  <c r="U71" i="2"/>
  <c r="U105" i="2" s="1"/>
  <c r="T71" i="2"/>
  <c r="T105" i="2" s="1"/>
  <c r="P71" i="2"/>
  <c r="P105" i="2" s="1"/>
  <c r="O70" i="2"/>
  <c r="U115" i="2"/>
  <c r="Q114" i="2"/>
  <c r="S116" i="2"/>
  <c r="R115" i="2"/>
  <c r="U116" i="2"/>
  <c r="X114" i="2"/>
  <c r="I11" i="10"/>
  <c r="T114" i="10"/>
  <c r="Q115" i="10"/>
  <c r="V116" i="10"/>
  <c r="O116" i="10"/>
  <c r="Z115" i="10"/>
  <c r="S116" i="10"/>
  <c r="Y115" i="10"/>
  <c r="U116" i="10"/>
  <c r="R114" i="10"/>
  <c r="I12" i="8"/>
  <c r="W69" i="8" s="1"/>
  <c r="I11" i="9"/>
  <c r="I10" i="11"/>
  <c r="I14" i="10"/>
  <c r="I9" i="8"/>
  <c r="I12" i="9"/>
  <c r="W70" i="9" s="1"/>
  <c r="I13" i="10"/>
  <c r="I11" i="8"/>
  <c r="I10" i="9"/>
  <c r="I14" i="8"/>
  <c r="I9" i="9"/>
  <c r="I12" i="11"/>
  <c r="I13" i="8"/>
  <c r="I11" i="11"/>
  <c r="I10" i="10"/>
  <c r="I14" i="9"/>
  <c r="I9" i="11"/>
  <c r="I12" i="10"/>
  <c r="Q2" i="1"/>
  <c r="P2" i="9"/>
  <c r="P146" i="9" s="1"/>
  <c r="P2" i="8"/>
  <c r="P146" i="8" s="1"/>
  <c r="P2" i="10"/>
  <c r="P146" i="10" s="1"/>
  <c r="P2" i="11"/>
  <c r="P146" i="11" s="1"/>
  <c r="P2" i="7"/>
  <c r="P8" i="7" s="1"/>
  <c r="P2" i="2"/>
  <c r="P146" i="2" s="1"/>
  <c r="I13" i="9"/>
  <c r="W187" i="1"/>
  <c r="W71" i="2" s="1"/>
  <c r="W105" i="2" s="1"/>
  <c r="S103" i="2"/>
  <c r="Q103" i="2"/>
  <c r="T103" i="2"/>
  <c r="J177" i="1"/>
  <c r="J178" i="1" s="1"/>
  <c r="X187" i="1"/>
  <c r="X71" i="2" s="1"/>
  <c r="W70" i="2"/>
  <c r="X69" i="2"/>
  <c r="P51" i="2"/>
  <c r="L75" i="1"/>
  <c r="K177" i="1"/>
  <c r="K178" i="1" s="1"/>
  <c r="R16" i="1"/>
  <c r="U115" i="10" l="1"/>
  <c r="X114" i="10"/>
  <c r="V115" i="10"/>
  <c r="Z114" i="10"/>
  <c r="P114" i="10"/>
  <c r="V114" i="10"/>
  <c r="Q114" i="10"/>
  <c r="T116" i="10"/>
  <c r="W115" i="10"/>
  <c r="O105" i="2"/>
  <c r="U114" i="10"/>
  <c r="X116" i="10"/>
  <c r="R116" i="10"/>
  <c r="O115" i="10"/>
  <c r="P116" i="10"/>
  <c r="S115" i="10"/>
  <c r="O114" i="10"/>
  <c r="T115" i="10"/>
  <c r="W114" i="10"/>
  <c r="X115" i="10"/>
  <c r="R115" i="10"/>
  <c r="Y114" i="10"/>
  <c r="P115" i="10"/>
  <c r="S114" i="10"/>
  <c r="Z116" i="10"/>
  <c r="Y116" i="10"/>
  <c r="W116" i="10"/>
  <c r="W103" i="2"/>
  <c r="X103" i="2"/>
  <c r="X105" i="2"/>
  <c r="U103" i="2"/>
  <c r="R103" i="2"/>
  <c r="P28" i="11"/>
  <c r="P50" i="11" s="1"/>
  <c r="P28" i="9"/>
  <c r="P50" i="9" s="1"/>
  <c r="P28" i="2"/>
  <c r="P28" i="10"/>
  <c r="P50" i="10" s="1"/>
  <c r="P28" i="8"/>
  <c r="P50" i="8" s="1"/>
  <c r="P38" i="11"/>
  <c r="P49" i="11" s="1"/>
  <c r="P38" i="9"/>
  <c r="P49" i="9" s="1"/>
  <c r="P38" i="2"/>
  <c r="P49" i="2" s="1"/>
  <c r="P38" i="10"/>
  <c r="P49" i="10" s="1"/>
  <c r="P38" i="8"/>
  <c r="P49" i="8" s="1"/>
  <c r="W70" i="11"/>
  <c r="R71" i="11"/>
  <c r="Q71" i="11"/>
  <c r="X71" i="11"/>
  <c r="T71" i="11"/>
  <c r="P71" i="11"/>
  <c r="W71" i="11"/>
  <c r="S71" i="11"/>
  <c r="O71" i="11"/>
  <c r="V71" i="11"/>
  <c r="U71" i="11"/>
  <c r="V71" i="10"/>
  <c r="V103" i="10" s="1"/>
  <c r="V119" i="10" s="1"/>
  <c r="R71" i="10"/>
  <c r="O71" i="10"/>
  <c r="U71" i="10"/>
  <c r="U105" i="10" s="1"/>
  <c r="U120" i="10" s="1"/>
  <c r="Q71" i="10"/>
  <c r="X71" i="10"/>
  <c r="T71" i="10"/>
  <c r="T105" i="10" s="1"/>
  <c r="T120" i="10" s="1"/>
  <c r="P71" i="10"/>
  <c r="P103" i="10" s="1"/>
  <c r="P119" i="10" s="1"/>
  <c r="W71" i="10"/>
  <c r="W105" i="10" s="1"/>
  <c r="S71" i="10"/>
  <c r="S103" i="10" s="1"/>
  <c r="S119" i="10" s="1"/>
  <c r="X69" i="10"/>
  <c r="W70" i="10"/>
  <c r="W69" i="10"/>
  <c r="W69" i="9"/>
  <c r="V71" i="9"/>
  <c r="V105" i="9" s="1"/>
  <c r="R71" i="9"/>
  <c r="R105" i="9" s="1"/>
  <c r="Q71" i="9"/>
  <c r="Q105" i="9" s="1"/>
  <c r="X71" i="9"/>
  <c r="X103" i="9" s="1"/>
  <c r="T71" i="9"/>
  <c r="P71" i="9"/>
  <c r="P103" i="9" s="1"/>
  <c r="W71" i="9"/>
  <c r="W105" i="9" s="1"/>
  <c r="S71" i="9"/>
  <c r="S105" i="9" s="1"/>
  <c r="O71" i="9"/>
  <c r="O105" i="9" s="1"/>
  <c r="U71" i="9"/>
  <c r="U103" i="9" s="1"/>
  <c r="X69" i="9"/>
  <c r="X69" i="8"/>
  <c r="V71" i="8"/>
  <c r="R71" i="8"/>
  <c r="U71" i="8"/>
  <c r="Q71" i="8"/>
  <c r="X71" i="8"/>
  <c r="T71" i="8"/>
  <c r="P71" i="8"/>
  <c r="W71" i="8"/>
  <c r="S71" i="8"/>
  <c r="O71" i="8"/>
  <c r="X77" i="2"/>
  <c r="X78" i="2"/>
  <c r="X79" i="2"/>
  <c r="X80" i="2"/>
  <c r="X76" i="2"/>
  <c r="S80" i="2"/>
  <c r="S97" i="2" s="1"/>
  <c r="S98" i="2" s="1"/>
  <c r="S99" i="2" s="1"/>
  <c r="S76" i="2"/>
  <c r="S85" i="2" s="1"/>
  <c r="S77" i="2"/>
  <c r="S88" i="2" s="1"/>
  <c r="S89" i="2" s="1"/>
  <c r="S90" i="2" s="1"/>
  <c r="S78" i="2"/>
  <c r="S91" i="2" s="1"/>
  <c r="S92" i="2" s="1"/>
  <c r="S93" i="2" s="1"/>
  <c r="S79" i="2"/>
  <c r="S94" i="2" s="1"/>
  <c r="U78" i="2"/>
  <c r="U91" i="2" s="1"/>
  <c r="U79" i="2"/>
  <c r="U80" i="2"/>
  <c r="U97" i="2" s="1"/>
  <c r="U98" i="2" s="1"/>
  <c r="U99" i="2" s="1"/>
  <c r="U76" i="2"/>
  <c r="U85" i="2" s="1"/>
  <c r="U77" i="2"/>
  <c r="U88" i="2" s="1"/>
  <c r="U89" i="2" s="1"/>
  <c r="U90" i="2" s="1"/>
  <c r="R79" i="2"/>
  <c r="R94" i="2" s="1"/>
  <c r="R80" i="2"/>
  <c r="R97" i="2" s="1"/>
  <c r="R98" i="2" s="1"/>
  <c r="R99" i="2" s="1"/>
  <c r="R76" i="2"/>
  <c r="R85" i="2" s="1"/>
  <c r="R77" i="2"/>
  <c r="R88" i="2" s="1"/>
  <c r="R78" i="2"/>
  <c r="R91" i="2" s="1"/>
  <c r="W80" i="2"/>
  <c r="W97" i="2" s="1"/>
  <c r="W76" i="2"/>
  <c r="W85" i="2" s="1"/>
  <c r="W77" i="2"/>
  <c r="W88" i="2" s="1"/>
  <c r="W89" i="2" s="1"/>
  <c r="W90" i="2" s="1"/>
  <c r="W78" i="2"/>
  <c r="W79" i="2"/>
  <c r="W94" i="2" s="1"/>
  <c r="W95" i="2" s="1"/>
  <c r="W96" i="2" s="1"/>
  <c r="P77" i="2"/>
  <c r="P88" i="2" s="1"/>
  <c r="P78" i="2"/>
  <c r="P91" i="2" s="1"/>
  <c r="P92" i="2" s="1"/>
  <c r="P93" i="2" s="1"/>
  <c r="P79" i="2"/>
  <c r="P94" i="2" s="1"/>
  <c r="P80" i="2"/>
  <c r="P97" i="2" s="1"/>
  <c r="P76" i="2"/>
  <c r="P85" i="2" s="1"/>
  <c r="P86" i="2" s="1"/>
  <c r="P87" i="2" s="1"/>
  <c r="V79" i="2"/>
  <c r="V94" i="2" s="1"/>
  <c r="V80" i="2"/>
  <c r="V76" i="2"/>
  <c r="V77" i="2"/>
  <c r="V88" i="2" s="1"/>
  <c r="V78" i="2"/>
  <c r="P103" i="2"/>
  <c r="V103" i="2"/>
  <c r="T77" i="2"/>
  <c r="T88" i="2" s="1"/>
  <c r="T78" i="2"/>
  <c r="T91" i="2" s="1"/>
  <c r="T92" i="2" s="1"/>
  <c r="T93" i="2" s="1"/>
  <c r="T79" i="2"/>
  <c r="T80" i="2"/>
  <c r="T97" i="2" s="1"/>
  <c r="T76" i="2"/>
  <c r="T85" i="2" s="1"/>
  <c r="T86" i="2" s="1"/>
  <c r="T87" i="2" s="1"/>
  <c r="Q78" i="2"/>
  <c r="Q79" i="2"/>
  <c r="Q80" i="2"/>
  <c r="Q76" i="2"/>
  <c r="Q85" i="2" s="1"/>
  <c r="Q77" i="2"/>
  <c r="O80" i="2"/>
  <c r="O76" i="2"/>
  <c r="O79" i="2"/>
  <c r="O94" i="2" s="1"/>
  <c r="O78" i="2"/>
  <c r="O77" i="2"/>
  <c r="X194" i="1"/>
  <c r="X195" i="1"/>
  <c r="X196" i="1"/>
  <c r="X193" i="1"/>
  <c r="X192" i="1"/>
  <c r="P70" i="10"/>
  <c r="O69" i="10"/>
  <c r="U69" i="10"/>
  <c r="T69" i="10"/>
  <c r="Q69" i="10"/>
  <c r="U70" i="10"/>
  <c r="R70" i="10"/>
  <c r="S70" i="10"/>
  <c r="O70" i="10"/>
  <c r="T70" i="10"/>
  <c r="R69" i="10"/>
  <c r="S69" i="10"/>
  <c r="P69" i="10"/>
  <c r="Q70" i="10"/>
  <c r="V69" i="10"/>
  <c r="V70" i="10"/>
  <c r="V103" i="9"/>
  <c r="X69" i="11"/>
  <c r="W69" i="11"/>
  <c r="R116" i="11"/>
  <c r="X114" i="11"/>
  <c r="X116" i="11"/>
  <c r="O116" i="11"/>
  <c r="Y114" i="11"/>
  <c r="Z114" i="11"/>
  <c r="R115" i="11"/>
  <c r="Y115" i="11"/>
  <c r="V115" i="11"/>
  <c r="O114" i="11"/>
  <c r="W115" i="11"/>
  <c r="T114" i="11"/>
  <c r="T116" i="11"/>
  <c r="X115" i="11"/>
  <c r="U114" i="11"/>
  <c r="R114" i="11"/>
  <c r="W114" i="11"/>
  <c r="Q115" i="11"/>
  <c r="S114" i="11"/>
  <c r="V116" i="11"/>
  <c r="O115" i="11"/>
  <c r="Y116" i="11"/>
  <c r="S116" i="11"/>
  <c r="P115" i="11"/>
  <c r="U115" i="11"/>
  <c r="Z115" i="11"/>
  <c r="Q116" i="11"/>
  <c r="P116" i="11"/>
  <c r="Z116" i="11"/>
  <c r="S115" i="11"/>
  <c r="P114" i="11"/>
  <c r="W116" i="11"/>
  <c r="T115" i="11"/>
  <c r="Q114" i="11"/>
  <c r="U116" i="11"/>
  <c r="V114" i="11"/>
  <c r="R105" i="10"/>
  <c r="X105" i="9"/>
  <c r="Q70" i="9"/>
  <c r="U69" i="9"/>
  <c r="S69" i="9"/>
  <c r="T70" i="9"/>
  <c r="Q69" i="9"/>
  <c r="P69" i="9"/>
  <c r="O69" i="9"/>
  <c r="R70" i="9"/>
  <c r="S70" i="9"/>
  <c r="T69" i="9"/>
  <c r="P70" i="9"/>
  <c r="O70" i="9"/>
  <c r="R69" i="9"/>
  <c r="U70" i="9"/>
  <c r="V69" i="9"/>
  <c r="V70" i="9"/>
  <c r="O70" i="11"/>
  <c r="R69" i="11"/>
  <c r="S69" i="11"/>
  <c r="T69" i="11"/>
  <c r="S70" i="11"/>
  <c r="P70" i="11"/>
  <c r="Q70" i="11"/>
  <c r="R70" i="11"/>
  <c r="U69" i="11"/>
  <c r="O69" i="11"/>
  <c r="P69" i="11"/>
  <c r="Q69" i="11"/>
  <c r="T70" i="11"/>
  <c r="U70" i="11"/>
  <c r="V69" i="11"/>
  <c r="V70" i="11"/>
  <c r="W115" i="8"/>
  <c r="T114" i="8"/>
  <c r="O116" i="8"/>
  <c r="Y114" i="8"/>
  <c r="U115" i="8"/>
  <c r="Z115" i="8"/>
  <c r="Y116" i="8"/>
  <c r="V114" i="8"/>
  <c r="S114" i="8"/>
  <c r="W116" i="8"/>
  <c r="R114" i="8"/>
  <c r="Y115" i="8"/>
  <c r="Z116" i="8"/>
  <c r="S115" i="8"/>
  <c r="P114" i="8"/>
  <c r="X115" i="8"/>
  <c r="U114" i="8"/>
  <c r="Z114" i="8"/>
  <c r="R115" i="8"/>
  <c r="Q116" i="8"/>
  <c r="X116" i="8"/>
  <c r="O115" i="8"/>
  <c r="Q114" i="8"/>
  <c r="P116" i="8"/>
  <c r="R116" i="8"/>
  <c r="X114" i="8"/>
  <c r="S116" i="8"/>
  <c r="P115" i="8"/>
  <c r="U116" i="8"/>
  <c r="T116" i="8"/>
  <c r="O114" i="8"/>
  <c r="Q115" i="8"/>
  <c r="V115" i="8"/>
  <c r="V116" i="8"/>
  <c r="T115" i="8"/>
  <c r="W114" i="8"/>
  <c r="Q69" i="8"/>
  <c r="Q70" i="8"/>
  <c r="P70" i="8"/>
  <c r="P69" i="8"/>
  <c r="S70" i="8"/>
  <c r="O69" i="8"/>
  <c r="O70" i="8"/>
  <c r="S69" i="8"/>
  <c r="R69" i="8"/>
  <c r="U69" i="8"/>
  <c r="R70" i="8"/>
  <c r="U70" i="8"/>
  <c r="T70" i="8"/>
  <c r="T69" i="8"/>
  <c r="V70" i="8"/>
  <c r="V69" i="8"/>
  <c r="W70" i="8"/>
  <c r="W193" i="1"/>
  <c r="W194" i="1"/>
  <c r="W195" i="1"/>
  <c r="W196" i="1"/>
  <c r="W192" i="1"/>
  <c r="R2" i="1"/>
  <c r="Q2" i="10"/>
  <c r="Q146" i="10" s="1"/>
  <c r="Q2" i="8"/>
  <c r="Q146" i="8" s="1"/>
  <c r="Q2" i="11"/>
  <c r="Q146" i="11" s="1"/>
  <c r="Q2" i="9"/>
  <c r="Q146" i="9" s="1"/>
  <c r="Q2" i="7"/>
  <c r="Q8" i="7" s="1"/>
  <c r="Q2" i="2"/>
  <c r="Q146" i="2" s="1"/>
  <c r="Z116" i="9"/>
  <c r="S115" i="9"/>
  <c r="S116" i="9"/>
  <c r="P115" i="9"/>
  <c r="X116" i="9"/>
  <c r="O114" i="9"/>
  <c r="S114" i="9"/>
  <c r="W114" i="9"/>
  <c r="Y115" i="9"/>
  <c r="R116" i="9"/>
  <c r="X115" i="9"/>
  <c r="U114" i="9"/>
  <c r="Z115" i="9"/>
  <c r="V114" i="9"/>
  <c r="V116" i="9"/>
  <c r="O115" i="9"/>
  <c r="O116" i="9"/>
  <c r="Y114" i="9"/>
  <c r="P116" i="9"/>
  <c r="U116" i="9"/>
  <c r="T116" i="9"/>
  <c r="R114" i="9"/>
  <c r="Q115" i="9"/>
  <c r="U115" i="9"/>
  <c r="W115" i="9"/>
  <c r="W116" i="9"/>
  <c r="T115" i="9"/>
  <c r="Q114" i="9"/>
  <c r="T114" i="9"/>
  <c r="Z114" i="9"/>
  <c r="R115" i="9"/>
  <c r="Q116" i="9"/>
  <c r="P114" i="9"/>
  <c r="X114" i="9"/>
  <c r="V115" i="9"/>
  <c r="Y116" i="9"/>
  <c r="V38" i="8"/>
  <c r="U38" i="2"/>
  <c r="U38" i="10"/>
  <c r="U18" i="8"/>
  <c r="V18" i="8"/>
  <c r="U18" i="10"/>
  <c r="V18" i="10"/>
  <c r="V18" i="11"/>
  <c r="U18" i="11"/>
  <c r="V18" i="9"/>
  <c r="U18" i="9"/>
  <c r="V38" i="9"/>
  <c r="X70" i="10"/>
  <c r="X70" i="11"/>
  <c r="X70" i="9"/>
  <c r="X70" i="8"/>
  <c r="X70" i="2"/>
  <c r="Y187" i="1"/>
  <c r="Y71" i="2" s="1"/>
  <c r="Y78" i="2" s="1"/>
  <c r="Y69" i="9"/>
  <c r="Y69" i="8"/>
  <c r="Y69" i="11"/>
  <c r="Y69" i="10"/>
  <c r="V97" i="2"/>
  <c r="V85" i="2"/>
  <c r="O97" i="2"/>
  <c r="O98" i="2" s="1"/>
  <c r="O99" i="2" s="1"/>
  <c r="Y69" i="2"/>
  <c r="V18" i="2"/>
  <c r="U18" i="2"/>
  <c r="U94" i="2"/>
  <c r="U95" i="2" s="1"/>
  <c r="U96" i="2" s="1"/>
  <c r="O85" i="2"/>
  <c r="O86" i="2" s="1"/>
  <c r="O87" i="2" s="1"/>
  <c r="T94" i="2"/>
  <c r="V91" i="2"/>
  <c r="O88" i="2"/>
  <c r="W91" i="2"/>
  <c r="Q91" i="2"/>
  <c r="Q94" i="2"/>
  <c r="Q97" i="2"/>
  <c r="Q88" i="2"/>
  <c r="S16" i="1"/>
  <c r="R120" i="10" l="1"/>
  <c r="W120" i="10"/>
  <c r="V38" i="2"/>
  <c r="T103" i="10"/>
  <c r="T119" i="10" s="1"/>
  <c r="Q103" i="9"/>
  <c r="W103" i="9"/>
  <c r="W119" i="9" s="1"/>
  <c r="Y77" i="2"/>
  <c r="U105" i="9"/>
  <c r="Y76" i="2"/>
  <c r="U38" i="11"/>
  <c r="U103" i="10"/>
  <c r="U119" i="10" s="1"/>
  <c r="P105" i="9"/>
  <c r="U38" i="9"/>
  <c r="V38" i="11"/>
  <c r="Y105" i="2"/>
  <c r="Y103" i="2"/>
  <c r="S103" i="9"/>
  <c r="S119" i="9" s="1"/>
  <c r="Y79" i="2"/>
  <c r="Y71" i="9"/>
  <c r="Y78" i="9" s="1"/>
  <c r="Y71" i="10"/>
  <c r="Y103" i="10" s="1"/>
  <c r="Y119" i="10" s="1"/>
  <c r="R120" i="9"/>
  <c r="R103" i="9"/>
  <c r="R119" i="9" s="1"/>
  <c r="Y71" i="11"/>
  <c r="Y77" i="11" s="1"/>
  <c r="Y80" i="2"/>
  <c r="Y71" i="8"/>
  <c r="Y80" i="8" s="1"/>
  <c r="V80" i="11"/>
  <c r="V97" i="11" s="1"/>
  <c r="V98" i="11" s="1"/>
  <c r="V99" i="11" s="1"/>
  <c r="V79" i="11"/>
  <c r="V94" i="11" s="1"/>
  <c r="V95" i="11" s="1"/>
  <c r="V96" i="11" s="1"/>
  <c r="V78" i="11"/>
  <c r="V91" i="11" s="1"/>
  <c r="V92" i="11" s="1"/>
  <c r="V93" i="11" s="1"/>
  <c r="V77" i="11"/>
  <c r="V76" i="11"/>
  <c r="V105" i="11"/>
  <c r="V120" i="11" s="1"/>
  <c r="V103" i="11"/>
  <c r="V119" i="11" s="1"/>
  <c r="P80" i="11"/>
  <c r="P79" i="11"/>
  <c r="P78" i="11"/>
  <c r="P77" i="11"/>
  <c r="P76" i="11"/>
  <c r="P105" i="11"/>
  <c r="P120" i="11" s="1"/>
  <c r="P103" i="11"/>
  <c r="P119" i="11" s="1"/>
  <c r="O80" i="11"/>
  <c r="O97" i="11" s="1"/>
  <c r="O98" i="11" s="1"/>
  <c r="O99" i="11" s="1"/>
  <c r="O79" i="11"/>
  <c r="O78" i="11"/>
  <c r="O91" i="11" s="1"/>
  <c r="O92" i="11" s="1"/>
  <c r="O93" i="11" s="1"/>
  <c r="O77" i="11"/>
  <c r="O88" i="11" s="1"/>
  <c r="O89" i="11" s="1"/>
  <c r="O90" i="11" s="1"/>
  <c r="O76" i="11"/>
  <c r="O105" i="11"/>
  <c r="O103" i="11"/>
  <c r="O119" i="11" s="1"/>
  <c r="T80" i="11"/>
  <c r="T97" i="11" s="1"/>
  <c r="T98" i="11" s="1"/>
  <c r="T99" i="11" s="1"/>
  <c r="T79" i="11"/>
  <c r="T94" i="11" s="1"/>
  <c r="T95" i="11" s="1"/>
  <c r="T96" i="11" s="1"/>
  <c r="T78" i="11"/>
  <c r="T77" i="11"/>
  <c r="T88" i="11" s="1"/>
  <c r="T89" i="11" s="1"/>
  <c r="T90" i="11" s="1"/>
  <c r="T76" i="11"/>
  <c r="T105" i="11"/>
  <c r="T120" i="11" s="1"/>
  <c r="T103" i="11"/>
  <c r="T119" i="11" s="1"/>
  <c r="R80" i="11"/>
  <c r="R97" i="11" s="1"/>
  <c r="R98" i="11" s="1"/>
  <c r="R99" i="11" s="1"/>
  <c r="R79" i="11"/>
  <c r="R94" i="11" s="1"/>
  <c r="R95" i="11" s="1"/>
  <c r="R96" i="11" s="1"/>
  <c r="R78" i="11"/>
  <c r="R77" i="11"/>
  <c r="R76" i="11"/>
  <c r="R103" i="11"/>
  <c r="R119" i="11" s="1"/>
  <c r="R105" i="11"/>
  <c r="R120" i="11" s="1"/>
  <c r="O120" i="11"/>
  <c r="S80" i="11"/>
  <c r="S97" i="11" s="1"/>
  <c r="S98" i="11" s="1"/>
  <c r="S99" i="11" s="1"/>
  <c r="S79" i="11"/>
  <c r="S94" i="11" s="1"/>
  <c r="S95" i="11" s="1"/>
  <c r="S96" i="11" s="1"/>
  <c r="S78" i="11"/>
  <c r="S91" i="11" s="1"/>
  <c r="S92" i="11" s="1"/>
  <c r="S93" i="11" s="1"/>
  <c r="S77" i="11"/>
  <c r="S88" i="11" s="1"/>
  <c r="S89" i="11" s="1"/>
  <c r="S90" i="11" s="1"/>
  <c r="S76" i="11"/>
  <c r="S105" i="11"/>
  <c r="S120" i="11" s="1"/>
  <c r="S103" i="11"/>
  <c r="S119" i="11" s="1"/>
  <c r="X80" i="11"/>
  <c r="X79" i="11"/>
  <c r="X94" i="11" s="1"/>
  <c r="X95" i="11" s="1"/>
  <c r="X96" i="11" s="1"/>
  <c r="X78" i="11"/>
  <c r="X91" i="11" s="1"/>
  <c r="X92" i="11" s="1"/>
  <c r="X93" i="11" s="1"/>
  <c r="X77" i="11"/>
  <c r="X76" i="11"/>
  <c r="X103" i="11"/>
  <c r="X119" i="11" s="1"/>
  <c r="X105" i="11"/>
  <c r="X120" i="11" s="1"/>
  <c r="U80" i="11"/>
  <c r="U79" i="11"/>
  <c r="U78" i="11"/>
  <c r="U77" i="11"/>
  <c r="U76" i="11"/>
  <c r="U105" i="11"/>
  <c r="U120" i="11" s="1"/>
  <c r="U103" i="11"/>
  <c r="U119" i="11" s="1"/>
  <c r="W80" i="11"/>
  <c r="W97" i="11" s="1"/>
  <c r="W98" i="11" s="1"/>
  <c r="W99" i="11" s="1"/>
  <c r="W79" i="11"/>
  <c r="W78" i="11"/>
  <c r="W77" i="11"/>
  <c r="W88" i="11" s="1"/>
  <c r="W89" i="11" s="1"/>
  <c r="W90" i="11" s="1"/>
  <c r="W76" i="11"/>
  <c r="W102" i="11" s="1"/>
  <c r="W105" i="11"/>
  <c r="W120" i="11" s="1"/>
  <c r="W103" i="11"/>
  <c r="W119" i="11" s="1"/>
  <c r="Q78" i="11"/>
  <c r="Q80" i="11"/>
  <c r="Q79" i="11"/>
  <c r="Q77" i="11"/>
  <c r="Q76" i="11"/>
  <c r="Q103" i="11"/>
  <c r="Q119" i="11" s="1"/>
  <c r="Q105" i="11"/>
  <c r="Q120" i="11" s="1"/>
  <c r="S80" i="10"/>
  <c r="S79" i="10"/>
  <c r="S94" i="10" s="1"/>
  <c r="S95" i="10" s="1"/>
  <c r="S96" i="10" s="1"/>
  <c r="S78" i="10"/>
  <c r="S77" i="10"/>
  <c r="S76" i="10"/>
  <c r="S105" i="10"/>
  <c r="S120" i="10" s="1"/>
  <c r="X80" i="10"/>
  <c r="X79" i="10"/>
  <c r="X94" i="10" s="1"/>
  <c r="X95" i="10" s="1"/>
  <c r="X96" i="10" s="1"/>
  <c r="X78" i="10"/>
  <c r="X91" i="10" s="1"/>
  <c r="X77" i="10"/>
  <c r="X88" i="10" s="1"/>
  <c r="X89" i="10" s="1"/>
  <c r="X90" i="10" s="1"/>
  <c r="X76" i="10"/>
  <c r="X103" i="10"/>
  <c r="X119" i="10" s="1"/>
  <c r="X105" i="10"/>
  <c r="X120" i="10" s="1"/>
  <c r="O80" i="10"/>
  <c r="O79" i="10"/>
  <c r="O94" i="10" s="1"/>
  <c r="O95" i="10" s="1"/>
  <c r="O96" i="10" s="1"/>
  <c r="O78" i="10"/>
  <c r="O91" i="10" s="1"/>
  <c r="O92" i="10" s="1"/>
  <c r="O93" i="10" s="1"/>
  <c r="O77" i="10"/>
  <c r="O88" i="10" s="1"/>
  <c r="O89" i="10" s="1"/>
  <c r="O90" i="10" s="1"/>
  <c r="O76" i="10"/>
  <c r="O103" i="10"/>
  <c r="O119" i="10" s="1"/>
  <c r="O105" i="10"/>
  <c r="O120" i="10" s="1"/>
  <c r="W80" i="10"/>
  <c r="W79" i="10"/>
  <c r="W94" i="10" s="1"/>
  <c r="W78" i="10"/>
  <c r="W77" i="10"/>
  <c r="W88" i="10" s="1"/>
  <c r="W76" i="10"/>
  <c r="W103" i="10"/>
  <c r="W119" i="10" s="1"/>
  <c r="Q80" i="10"/>
  <c r="Q79" i="10"/>
  <c r="Q78" i="10"/>
  <c r="Q77" i="10"/>
  <c r="Q76" i="10"/>
  <c r="Q105" i="10"/>
  <c r="Q120" i="10" s="1"/>
  <c r="Q103" i="10"/>
  <c r="Q119" i="10" s="1"/>
  <c r="R80" i="10"/>
  <c r="R79" i="10"/>
  <c r="R94" i="10" s="1"/>
  <c r="R95" i="10" s="1"/>
  <c r="R96" i="10" s="1"/>
  <c r="R78" i="10"/>
  <c r="R77" i="10"/>
  <c r="R76" i="10"/>
  <c r="R103" i="10"/>
  <c r="R119" i="10" s="1"/>
  <c r="P80" i="10"/>
  <c r="P97" i="10" s="1"/>
  <c r="P98" i="10" s="1"/>
  <c r="P99" i="10" s="1"/>
  <c r="P79" i="10"/>
  <c r="P78" i="10"/>
  <c r="P77" i="10"/>
  <c r="P88" i="10" s="1"/>
  <c r="P89" i="10" s="1"/>
  <c r="P90" i="10" s="1"/>
  <c r="P76" i="10"/>
  <c r="P105" i="10"/>
  <c r="P120" i="10" s="1"/>
  <c r="U80" i="10"/>
  <c r="U79" i="10"/>
  <c r="U78" i="10"/>
  <c r="U77" i="10"/>
  <c r="U76" i="10"/>
  <c r="V80" i="10"/>
  <c r="V79" i="10"/>
  <c r="V94" i="10" s="1"/>
  <c r="V95" i="10" s="1"/>
  <c r="V96" i="10" s="1"/>
  <c r="V78" i="10"/>
  <c r="V77" i="10"/>
  <c r="V88" i="10" s="1"/>
  <c r="V89" i="10" s="1"/>
  <c r="V90" i="10" s="1"/>
  <c r="V76" i="10"/>
  <c r="V105" i="10"/>
  <c r="V120" i="10" s="1"/>
  <c r="T80" i="10"/>
  <c r="T79" i="10"/>
  <c r="T78" i="10"/>
  <c r="T77" i="10"/>
  <c r="T76" i="10"/>
  <c r="Y80" i="10"/>
  <c r="Y76" i="10"/>
  <c r="P119" i="9"/>
  <c r="O80" i="9"/>
  <c r="O97" i="9" s="1"/>
  <c r="O98" i="9" s="1"/>
  <c r="O99" i="9" s="1"/>
  <c r="O79" i="9"/>
  <c r="O78" i="9"/>
  <c r="O77" i="9"/>
  <c r="O88" i="9" s="1"/>
  <c r="O89" i="9" s="1"/>
  <c r="O90" i="9" s="1"/>
  <c r="O76" i="9"/>
  <c r="O103" i="9"/>
  <c r="O119" i="9" s="1"/>
  <c r="T80" i="9"/>
  <c r="T97" i="9" s="1"/>
  <c r="T98" i="9" s="1"/>
  <c r="T99" i="9" s="1"/>
  <c r="T79" i="9"/>
  <c r="T94" i="9" s="1"/>
  <c r="T95" i="9" s="1"/>
  <c r="T96" i="9" s="1"/>
  <c r="T78" i="9"/>
  <c r="T77" i="9"/>
  <c r="T88" i="9" s="1"/>
  <c r="T89" i="9" s="1"/>
  <c r="T90" i="9" s="1"/>
  <c r="T76" i="9"/>
  <c r="T105" i="9"/>
  <c r="T120" i="9" s="1"/>
  <c r="T103" i="9"/>
  <c r="T119" i="9" s="1"/>
  <c r="R80" i="9"/>
  <c r="R79" i="9"/>
  <c r="R78" i="9"/>
  <c r="R77" i="9"/>
  <c r="R76" i="9"/>
  <c r="O120" i="9"/>
  <c r="S80" i="9"/>
  <c r="S79" i="9"/>
  <c r="S94" i="9" s="1"/>
  <c r="S95" i="9" s="1"/>
  <c r="S96" i="9" s="1"/>
  <c r="S78" i="9"/>
  <c r="S91" i="9" s="1"/>
  <c r="S92" i="9" s="1"/>
  <c r="S93" i="9" s="1"/>
  <c r="S77" i="9"/>
  <c r="S88" i="9" s="1"/>
  <c r="S89" i="9" s="1"/>
  <c r="S90" i="9" s="1"/>
  <c r="S76" i="9"/>
  <c r="X80" i="9"/>
  <c r="X97" i="9" s="1"/>
  <c r="X98" i="9" s="1"/>
  <c r="X99" i="9" s="1"/>
  <c r="X79" i="9"/>
  <c r="X94" i="9" s="1"/>
  <c r="X78" i="9"/>
  <c r="X77" i="9"/>
  <c r="X88" i="9" s="1"/>
  <c r="X89" i="9" s="1"/>
  <c r="X90" i="9" s="1"/>
  <c r="X76" i="9"/>
  <c r="V80" i="9"/>
  <c r="V79" i="9"/>
  <c r="V78" i="9"/>
  <c r="V91" i="9" s="1"/>
  <c r="V92" i="9" s="1"/>
  <c r="V93" i="9" s="1"/>
  <c r="V77" i="9"/>
  <c r="V88" i="9" s="1"/>
  <c r="V89" i="9" s="1"/>
  <c r="V90" i="9" s="1"/>
  <c r="V76" i="9"/>
  <c r="V85" i="9" s="1"/>
  <c r="V86" i="9" s="1"/>
  <c r="V87" i="9" s="1"/>
  <c r="Q120" i="9"/>
  <c r="W80" i="9"/>
  <c r="W97" i="9" s="1"/>
  <c r="W98" i="9" s="1"/>
  <c r="W99" i="9" s="1"/>
  <c r="W79" i="9"/>
  <c r="W94" i="9" s="1"/>
  <c r="W78" i="9"/>
  <c r="W91" i="9" s="1"/>
  <c r="W77" i="9"/>
  <c r="W88" i="9" s="1"/>
  <c r="W89" i="9" s="1"/>
  <c r="W90" i="9" s="1"/>
  <c r="W76" i="9"/>
  <c r="W85" i="9" s="1"/>
  <c r="W86" i="9" s="1"/>
  <c r="W87" i="9" s="1"/>
  <c r="Q80" i="9"/>
  <c r="Q97" i="9" s="1"/>
  <c r="Q98" i="9" s="1"/>
  <c r="Q99" i="9" s="1"/>
  <c r="Q79" i="9"/>
  <c r="Q78" i="9"/>
  <c r="Q77" i="9"/>
  <c r="Q76" i="9"/>
  <c r="U80" i="9"/>
  <c r="U97" i="9" s="1"/>
  <c r="U98" i="9" s="1"/>
  <c r="U99" i="9" s="1"/>
  <c r="U79" i="9"/>
  <c r="U94" i="9" s="1"/>
  <c r="U95" i="9" s="1"/>
  <c r="U96" i="9" s="1"/>
  <c r="U78" i="9"/>
  <c r="U77" i="9"/>
  <c r="U88" i="9" s="1"/>
  <c r="U89" i="9" s="1"/>
  <c r="U90" i="9" s="1"/>
  <c r="U76" i="9"/>
  <c r="P80" i="9"/>
  <c r="P97" i="9" s="1"/>
  <c r="P98" i="9" s="1"/>
  <c r="P99" i="9" s="1"/>
  <c r="P79" i="9"/>
  <c r="P78" i="9"/>
  <c r="P91" i="9" s="1"/>
  <c r="P92" i="9" s="1"/>
  <c r="P93" i="9" s="1"/>
  <c r="P77" i="9"/>
  <c r="P76" i="9"/>
  <c r="O80" i="8"/>
  <c r="O97" i="8" s="1"/>
  <c r="O98" i="8" s="1"/>
  <c r="O99" i="8" s="1"/>
  <c r="O79" i="8"/>
  <c r="O94" i="8" s="1"/>
  <c r="O95" i="8" s="1"/>
  <c r="O96" i="8" s="1"/>
  <c r="O78" i="8"/>
  <c r="O77" i="8"/>
  <c r="O76" i="8"/>
  <c r="O103" i="8"/>
  <c r="O119" i="8" s="1"/>
  <c r="O105" i="8"/>
  <c r="O120" i="8" s="1"/>
  <c r="T80" i="8"/>
  <c r="T97" i="8" s="1"/>
  <c r="T98" i="8" s="1"/>
  <c r="T99" i="8" s="1"/>
  <c r="T79" i="8"/>
  <c r="T94" i="8" s="1"/>
  <c r="T95" i="8" s="1"/>
  <c r="T96" i="8" s="1"/>
  <c r="T78" i="8"/>
  <c r="T91" i="8" s="1"/>
  <c r="T92" i="8" s="1"/>
  <c r="T93" i="8" s="1"/>
  <c r="T77" i="8"/>
  <c r="T88" i="8" s="1"/>
  <c r="T89" i="8" s="1"/>
  <c r="T90" i="8" s="1"/>
  <c r="T76" i="8"/>
  <c r="T103" i="8"/>
  <c r="T119" i="8" s="1"/>
  <c r="T105" i="8"/>
  <c r="T120" i="8" s="1"/>
  <c r="U80" i="8"/>
  <c r="U97" i="8" s="1"/>
  <c r="U98" i="8" s="1"/>
  <c r="U99" i="8" s="1"/>
  <c r="U79" i="8"/>
  <c r="U78" i="8"/>
  <c r="U91" i="8" s="1"/>
  <c r="U92" i="8" s="1"/>
  <c r="U93" i="8" s="1"/>
  <c r="U77" i="8"/>
  <c r="U76" i="8"/>
  <c r="U103" i="8"/>
  <c r="U119" i="8" s="1"/>
  <c r="U105" i="8"/>
  <c r="U120" i="8" s="1"/>
  <c r="S80" i="8"/>
  <c r="S79" i="8"/>
  <c r="S94" i="8" s="1"/>
  <c r="S95" i="8" s="1"/>
  <c r="S96" i="8" s="1"/>
  <c r="S78" i="8"/>
  <c r="S91" i="8" s="1"/>
  <c r="S92" i="8" s="1"/>
  <c r="S93" i="8" s="1"/>
  <c r="S77" i="8"/>
  <c r="S88" i="8" s="1"/>
  <c r="S89" i="8" s="1"/>
  <c r="S90" i="8" s="1"/>
  <c r="S76" i="8"/>
  <c r="S103" i="8"/>
  <c r="S119" i="8" s="1"/>
  <c r="S105" i="8"/>
  <c r="S120" i="8" s="1"/>
  <c r="X80" i="8"/>
  <c r="X97" i="8" s="1"/>
  <c r="X79" i="8"/>
  <c r="X94" i="8" s="1"/>
  <c r="X78" i="8"/>
  <c r="X77" i="8"/>
  <c r="X88" i="8" s="1"/>
  <c r="X76" i="8"/>
  <c r="X103" i="8"/>
  <c r="X119" i="8" s="1"/>
  <c r="X105" i="8"/>
  <c r="X120" i="8" s="1"/>
  <c r="R80" i="8"/>
  <c r="R79" i="8"/>
  <c r="R78" i="8"/>
  <c r="R77" i="8"/>
  <c r="R76" i="8"/>
  <c r="R105" i="8"/>
  <c r="R120" i="8" s="1"/>
  <c r="R103" i="8"/>
  <c r="R119" i="8" s="1"/>
  <c r="W80" i="8"/>
  <c r="W97" i="8" s="1"/>
  <c r="W98" i="8" s="1"/>
  <c r="W99" i="8" s="1"/>
  <c r="W79" i="8"/>
  <c r="W94" i="8" s="1"/>
  <c r="W78" i="8"/>
  <c r="W77" i="8"/>
  <c r="W76" i="8"/>
  <c r="W105" i="8"/>
  <c r="W120" i="8" s="1"/>
  <c r="W103" i="8"/>
  <c r="W119" i="8" s="1"/>
  <c r="Y79" i="8"/>
  <c r="Y78" i="8"/>
  <c r="Y77" i="8"/>
  <c r="Y103" i="8"/>
  <c r="Y119" i="8" s="1"/>
  <c r="Y105" i="8"/>
  <c r="Y120" i="8" s="1"/>
  <c r="V80" i="8"/>
  <c r="V79" i="8"/>
  <c r="V78" i="8"/>
  <c r="V77" i="8"/>
  <c r="V76" i="8"/>
  <c r="V105" i="8"/>
  <c r="V120" i="8" s="1"/>
  <c r="V103" i="8"/>
  <c r="V119" i="8" s="1"/>
  <c r="P80" i="8"/>
  <c r="P97" i="8" s="1"/>
  <c r="P98" i="8" s="1"/>
  <c r="P99" i="8" s="1"/>
  <c r="P79" i="8"/>
  <c r="P78" i="8"/>
  <c r="P77" i="8"/>
  <c r="P76" i="8"/>
  <c r="P105" i="8"/>
  <c r="P120" i="8" s="1"/>
  <c r="P103" i="8"/>
  <c r="P119" i="8" s="1"/>
  <c r="Q77" i="8"/>
  <c r="Q88" i="8" s="1"/>
  <c r="Q89" i="8" s="1"/>
  <c r="Q90" i="8" s="1"/>
  <c r="Q80" i="8"/>
  <c r="Q97" i="8" s="1"/>
  <c r="Q98" i="8" s="1"/>
  <c r="Q99" i="8" s="1"/>
  <c r="Q79" i="8"/>
  <c r="Q94" i="8" s="1"/>
  <c r="Q95" i="8" s="1"/>
  <c r="Q96" i="8" s="1"/>
  <c r="Q78" i="8"/>
  <c r="Q76" i="8"/>
  <c r="Q103" i="8"/>
  <c r="Q119" i="8" s="1"/>
  <c r="Q105" i="8"/>
  <c r="Q120" i="8" s="1"/>
  <c r="X119" i="9"/>
  <c r="Q119" i="9"/>
  <c r="S2" i="1"/>
  <c r="R2" i="11"/>
  <c r="R146" i="11" s="1"/>
  <c r="R2" i="10"/>
  <c r="R146" i="10" s="1"/>
  <c r="R2" i="9"/>
  <c r="R146" i="9" s="1"/>
  <c r="R2" i="8"/>
  <c r="R146" i="8" s="1"/>
  <c r="R2" i="2"/>
  <c r="R146" i="2" s="1"/>
  <c r="R2" i="7"/>
  <c r="R8" i="7" s="1"/>
  <c r="V94" i="8"/>
  <c r="V95" i="8" s="1"/>
  <c r="V96" i="8" s="1"/>
  <c r="S97" i="8"/>
  <c r="S98" i="8" s="1"/>
  <c r="S99" i="8" s="1"/>
  <c r="T91" i="11"/>
  <c r="T92" i="11" s="1"/>
  <c r="T93" i="11" s="1"/>
  <c r="U120" i="9"/>
  <c r="W120" i="9"/>
  <c r="V120" i="9"/>
  <c r="Y195" i="1"/>
  <c r="Y192" i="1"/>
  <c r="Y196" i="1"/>
  <c r="Y194" i="1"/>
  <c r="Y193" i="1"/>
  <c r="V38" i="10"/>
  <c r="V88" i="11"/>
  <c r="V89" i="11" s="1"/>
  <c r="V90" i="11" s="1"/>
  <c r="V97" i="9"/>
  <c r="V98" i="9" s="1"/>
  <c r="V99" i="9" s="1"/>
  <c r="O91" i="9"/>
  <c r="O92" i="9" s="1"/>
  <c r="O93" i="9" s="1"/>
  <c r="S97" i="9"/>
  <c r="S98" i="9" s="1"/>
  <c r="S99" i="9" s="1"/>
  <c r="X120" i="9"/>
  <c r="S120" i="9"/>
  <c r="V97" i="10"/>
  <c r="V98" i="10" s="1"/>
  <c r="V99" i="10" s="1"/>
  <c r="V91" i="10"/>
  <c r="V92" i="10" s="1"/>
  <c r="V93" i="10" s="1"/>
  <c r="U94" i="8"/>
  <c r="U95" i="8" s="1"/>
  <c r="U96" i="8" s="1"/>
  <c r="U88" i="8"/>
  <c r="U89" i="8" s="1"/>
  <c r="U90" i="8" s="1"/>
  <c r="O91" i="8"/>
  <c r="O92" i="8" s="1"/>
  <c r="O93" i="8" s="1"/>
  <c r="O88" i="8"/>
  <c r="O89" i="8" s="1"/>
  <c r="O90" i="8" s="1"/>
  <c r="Q91" i="8"/>
  <c r="Q92" i="8" s="1"/>
  <c r="Q93" i="8" s="1"/>
  <c r="O94" i="11"/>
  <c r="O95" i="11" s="1"/>
  <c r="O96" i="11" s="1"/>
  <c r="R88" i="11"/>
  <c r="R89" i="11" s="1"/>
  <c r="R90" i="11" s="1"/>
  <c r="R91" i="11"/>
  <c r="R92" i="11" s="1"/>
  <c r="R93" i="11" s="1"/>
  <c r="T91" i="9"/>
  <c r="T92" i="9" s="1"/>
  <c r="T93" i="9" s="1"/>
  <c r="P88" i="9"/>
  <c r="P89" i="9" s="1"/>
  <c r="P90" i="9" s="1"/>
  <c r="P94" i="9"/>
  <c r="P95" i="9" s="1"/>
  <c r="P96" i="9" s="1"/>
  <c r="U91" i="9"/>
  <c r="U92" i="9" s="1"/>
  <c r="U93" i="9" s="1"/>
  <c r="U119" i="9"/>
  <c r="P120" i="9"/>
  <c r="V119" i="9"/>
  <c r="O97" i="10"/>
  <c r="O98" i="10" s="1"/>
  <c r="O99" i="10" s="1"/>
  <c r="V102" i="9"/>
  <c r="U38" i="8"/>
  <c r="O27" i="9"/>
  <c r="O27" i="8"/>
  <c r="V28" i="9"/>
  <c r="U28" i="9"/>
  <c r="V28" i="8"/>
  <c r="U28" i="8"/>
  <c r="V28" i="10"/>
  <c r="U28" i="10"/>
  <c r="V28" i="11"/>
  <c r="U28" i="11"/>
  <c r="V95" i="2"/>
  <c r="V96" i="2" s="1"/>
  <c r="S95" i="2"/>
  <c r="S96" i="2" s="1"/>
  <c r="V98" i="2"/>
  <c r="V99" i="2" s="1"/>
  <c r="Q98" i="2"/>
  <c r="Q99" i="2" s="1"/>
  <c r="T95" i="2"/>
  <c r="T96" i="2" s="1"/>
  <c r="W98" i="2"/>
  <c r="W99" i="2" s="1"/>
  <c r="R95" i="2"/>
  <c r="R96" i="2" s="1"/>
  <c r="P95" i="2"/>
  <c r="P96" i="2" s="1"/>
  <c r="T98" i="2"/>
  <c r="T99" i="2" s="1"/>
  <c r="Q95" i="2"/>
  <c r="Q96" i="2" s="1"/>
  <c r="P98" i="2"/>
  <c r="P99" i="2" s="1"/>
  <c r="U92" i="2"/>
  <c r="U93" i="2" s="1"/>
  <c r="V92" i="2"/>
  <c r="V93" i="2" s="1"/>
  <c r="V120" i="2" s="1"/>
  <c r="R92" i="2"/>
  <c r="R93" i="2" s="1"/>
  <c r="Q92" i="2"/>
  <c r="Q93" i="2" s="1"/>
  <c r="W92" i="2"/>
  <c r="W93" i="2" s="1"/>
  <c r="T89" i="2"/>
  <c r="T90" i="2" s="1"/>
  <c r="T119" i="2" s="1"/>
  <c r="P89" i="2"/>
  <c r="P90" i="2" s="1"/>
  <c r="Q89" i="2"/>
  <c r="Q90" i="2" s="1"/>
  <c r="V89" i="2"/>
  <c r="V90" i="2" s="1"/>
  <c r="R89" i="2"/>
  <c r="R90" i="2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W91" i="11"/>
  <c r="W92" i="11" s="1"/>
  <c r="W93" i="11" s="1"/>
  <c r="W94" i="11"/>
  <c r="W95" i="11" s="1"/>
  <c r="W96" i="11" s="1"/>
  <c r="S102" i="2"/>
  <c r="W97" i="10"/>
  <c r="W98" i="10" s="1"/>
  <c r="W99" i="10" s="1"/>
  <c r="X91" i="8"/>
  <c r="X92" i="8" s="1"/>
  <c r="X93" i="8" s="1"/>
  <c r="Y70" i="2"/>
  <c r="Y70" i="10"/>
  <c r="Y70" i="11"/>
  <c r="Y70" i="8"/>
  <c r="Y70" i="9"/>
  <c r="Z187" i="1"/>
  <c r="X97" i="2"/>
  <c r="X88" i="2"/>
  <c r="X85" i="2"/>
  <c r="X86" i="2" s="1"/>
  <c r="X87" i="2" s="1"/>
  <c r="X94" i="2"/>
  <c r="X91" i="2"/>
  <c r="X91" i="9"/>
  <c r="X92" i="9" s="1"/>
  <c r="X93" i="9" s="1"/>
  <c r="W91" i="10"/>
  <c r="W92" i="10" s="1"/>
  <c r="W93" i="10" s="1"/>
  <c r="X88" i="11"/>
  <c r="X89" i="11" s="1"/>
  <c r="X90" i="11" s="1"/>
  <c r="X97" i="11"/>
  <c r="X97" i="10"/>
  <c r="O91" i="2"/>
  <c r="Z69" i="9"/>
  <c r="Z69" i="10"/>
  <c r="Z69" i="8"/>
  <c r="Z69" i="11"/>
  <c r="O95" i="2"/>
  <c r="O96" i="2" s="1"/>
  <c r="O89" i="2"/>
  <c r="O90" i="2" s="1"/>
  <c r="P50" i="2"/>
  <c r="Z69" i="2"/>
  <c r="U28" i="2"/>
  <c r="V28" i="2"/>
  <c r="O102" i="2"/>
  <c r="T16" i="1"/>
  <c r="Y76" i="9" l="1"/>
  <c r="Y103" i="11"/>
  <c r="Y119" i="11" s="1"/>
  <c r="Y79" i="9"/>
  <c r="Y94" i="9" s="1"/>
  <c r="Y95" i="9" s="1"/>
  <c r="Y96" i="9" s="1"/>
  <c r="Y78" i="11"/>
  <c r="Y91" i="11" s="1"/>
  <c r="Y92" i="11" s="1"/>
  <c r="Y93" i="11" s="1"/>
  <c r="Y76" i="8"/>
  <c r="Y80" i="9"/>
  <c r="Y97" i="9" s="1"/>
  <c r="Y98" i="9" s="1"/>
  <c r="Y99" i="9" s="1"/>
  <c r="Y80" i="11"/>
  <c r="Y97" i="11" s="1"/>
  <c r="Y98" i="11" s="1"/>
  <c r="Y99" i="11" s="1"/>
  <c r="Y77" i="10"/>
  <c r="Y77" i="9"/>
  <c r="Y78" i="10"/>
  <c r="Y76" i="11"/>
  <c r="O37" i="9"/>
  <c r="U37" i="9" s="1"/>
  <c r="Y105" i="10"/>
  <c r="Y120" i="10" s="1"/>
  <c r="Y79" i="10"/>
  <c r="Y79" i="11"/>
  <c r="Y94" i="11" s="1"/>
  <c r="Y105" i="11"/>
  <c r="Y120" i="11" s="1"/>
  <c r="Z71" i="2"/>
  <c r="Z71" i="9"/>
  <c r="Z71" i="11"/>
  <c r="Z71" i="10"/>
  <c r="Z71" i="8"/>
  <c r="Y105" i="9"/>
  <c r="Y120" i="9" s="1"/>
  <c r="Y103" i="9"/>
  <c r="Y119" i="9" s="1"/>
  <c r="P102" i="9"/>
  <c r="P85" i="9"/>
  <c r="P86" i="9" s="1"/>
  <c r="P87" i="9" s="1"/>
  <c r="R102" i="11"/>
  <c r="R85" i="11"/>
  <c r="R86" i="11" s="1"/>
  <c r="R87" i="11" s="1"/>
  <c r="O102" i="11"/>
  <c r="O85" i="11"/>
  <c r="O86" i="11" s="1"/>
  <c r="O87" i="11" s="1"/>
  <c r="U88" i="10"/>
  <c r="U89" i="10" s="1"/>
  <c r="U90" i="10" s="1"/>
  <c r="R88" i="10"/>
  <c r="R89" i="10" s="1"/>
  <c r="R90" i="10" s="1"/>
  <c r="O94" i="9"/>
  <c r="O95" i="9" s="1"/>
  <c r="O96" i="9" s="1"/>
  <c r="V94" i="9"/>
  <c r="V95" i="9" s="1"/>
  <c r="V96" i="9" s="1"/>
  <c r="T94" i="10"/>
  <c r="T95" i="10" s="1"/>
  <c r="T96" i="10" s="1"/>
  <c r="S91" i="10"/>
  <c r="S92" i="10" s="1"/>
  <c r="S93" i="10" s="1"/>
  <c r="Q88" i="11"/>
  <c r="Q89" i="11" s="1"/>
  <c r="Q90" i="11" s="1"/>
  <c r="V97" i="8"/>
  <c r="V98" i="8" s="1"/>
  <c r="V99" i="8" s="1"/>
  <c r="T2" i="1"/>
  <c r="S2" i="11"/>
  <c r="S146" i="11" s="1"/>
  <c r="S2" i="9"/>
  <c r="S146" i="9" s="1"/>
  <c r="S2" i="8"/>
  <c r="S146" i="8" s="1"/>
  <c r="S2" i="10"/>
  <c r="S146" i="10" s="1"/>
  <c r="S2" i="2"/>
  <c r="S146" i="2" s="1"/>
  <c r="S2" i="7"/>
  <c r="S8" i="7" s="1"/>
  <c r="Q94" i="10"/>
  <c r="Q95" i="10" s="1"/>
  <c r="Q96" i="10" s="1"/>
  <c r="P94" i="10"/>
  <c r="P95" i="10" s="1"/>
  <c r="P96" i="10" s="1"/>
  <c r="Q91" i="9"/>
  <c r="Q92" i="9" s="1"/>
  <c r="Q93" i="9" s="1"/>
  <c r="R91" i="9"/>
  <c r="R92" i="9" s="1"/>
  <c r="R93" i="9" s="1"/>
  <c r="U102" i="8"/>
  <c r="U85" i="8"/>
  <c r="U86" i="8" s="1"/>
  <c r="U87" i="8" s="1"/>
  <c r="T85" i="8"/>
  <c r="T86" i="8" s="1"/>
  <c r="T87" i="8" s="1"/>
  <c r="T102" i="8"/>
  <c r="U94" i="10"/>
  <c r="U95" i="10" s="1"/>
  <c r="U96" i="10" s="1"/>
  <c r="R102" i="10"/>
  <c r="R85" i="10"/>
  <c r="R86" i="10" s="1"/>
  <c r="R87" i="10" s="1"/>
  <c r="R91" i="10"/>
  <c r="R92" i="10" s="1"/>
  <c r="R93" i="10" s="1"/>
  <c r="V85" i="10"/>
  <c r="V86" i="10" s="1"/>
  <c r="V87" i="10" s="1"/>
  <c r="V102" i="10"/>
  <c r="S102" i="11"/>
  <c r="S85" i="11"/>
  <c r="S86" i="11" s="1"/>
  <c r="S87" i="11" s="1"/>
  <c r="P88" i="11"/>
  <c r="P89" i="11" s="1"/>
  <c r="P90" i="11" s="1"/>
  <c r="T97" i="10"/>
  <c r="T98" i="10" s="1"/>
  <c r="T99" i="10" s="1"/>
  <c r="S97" i="10"/>
  <c r="S98" i="10" s="1"/>
  <c r="S99" i="10" s="1"/>
  <c r="S88" i="10"/>
  <c r="S89" i="10" s="1"/>
  <c r="S90" i="10" s="1"/>
  <c r="T102" i="11"/>
  <c r="T85" i="11"/>
  <c r="T86" i="11" s="1"/>
  <c r="T87" i="11" s="1"/>
  <c r="Q91" i="11"/>
  <c r="Q92" i="11" s="1"/>
  <c r="Q93" i="11" s="1"/>
  <c r="V88" i="8"/>
  <c r="V89" i="8" s="1"/>
  <c r="V90" i="8" s="1"/>
  <c r="V91" i="8"/>
  <c r="V92" i="8" s="1"/>
  <c r="V93" i="8" s="1"/>
  <c r="Q97" i="10"/>
  <c r="Q98" i="10" s="1"/>
  <c r="Q99" i="10" s="1"/>
  <c r="Q94" i="9"/>
  <c r="Q95" i="9" s="1"/>
  <c r="Q96" i="9" s="1"/>
  <c r="R94" i="9"/>
  <c r="R95" i="9" s="1"/>
  <c r="R96" i="9" s="1"/>
  <c r="U91" i="11"/>
  <c r="U92" i="11" s="1"/>
  <c r="U93" i="11" s="1"/>
  <c r="R94" i="8"/>
  <c r="R95" i="8" s="1"/>
  <c r="R96" i="8" s="1"/>
  <c r="O102" i="10"/>
  <c r="O85" i="10"/>
  <c r="O86" i="10" s="1"/>
  <c r="O87" i="10" s="1"/>
  <c r="U85" i="9"/>
  <c r="U86" i="9" s="1"/>
  <c r="U87" i="9" s="1"/>
  <c r="U102" i="9"/>
  <c r="T85" i="9"/>
  <c r="T86" i="9" s="1"/>
  <c r="T87" i="9" s="1"/>
  <c r="T102" i="9"/>
  <c r="Q85" i="8"/>
  <c r="Q86" i="8" s="1"/>
  <c r="Q87" i="8" s="1"/>
  <c r="Q102" i="8"/>
  <c r="S102" i="9"/>
  <c r="S85" i="9"/>
  <c r="S86" i="9" s="1"/>
  <c r="S87" i="9" s="1"/>
  <c r="O102" i="9"/>
  <c r="O85" i="9"/>
  <c r="O86" i="9" s="1"/>
  <c r="O87" i="9" s="1"/>
  <c r="P97" i="11"/>
  <c r="P98" i="11" s="1"/>
  <c r="P99" i="11" s="1"/>
  <c r="T88" i="10"/>
  <c r="T89" i="10" s="1"/>
  <c r="T90" i="10" s="1"/>
  <c r="Q94" i="11"/>
  <c r="Q95" i="11" s="1"/>
  <c r="Q96" i="11" s="1"/>
  <c r="P94" i="8"/>
  <c r="P95" i="8" s="1"/>
  <c r="P96" i="8" s="1"/>
  <c r="P88" i="8"/>
  <c r="P89" i="8" s="1"/>
  <c r="P90" i="8" s="1"/>
  <c r="Q88" i="10"/>
  <c r="Q89" i="10" s="1"/>
  <c r="Q90" i="10" s="1"/>
  <c r="U97" i="11"/>
  <c r="U98" i="11" s="1"/>
  <c r="U99" i="11" s="1"/>
  <c r="U94" i="11"/>
  <c r="U95" i="11" s="1"/>
  <c r="U96" i="11" s="1"/>
  <c r="R91" i="8"/>
  <c r="R92" i="8" s="1"/>
  <c r="R93" i="8" s="1"/>
  <c r="R88" i="8"/>
  <c r="R89" i="8" s="1"/>
  <c r="R90" i="8" s="1"/>
  <c r="Z196" i="1"/>
  <c r="Z192" i="1"/>
  <c r="Z193" i="1"/>
  <c r="J129" i="1" s="1"/>
  <c r="Z194" i="1"/>
  <c r="K129" i="1" s="1"/>
  <c r="Z195" i="1"/>
  <c r="O102" i="8"/>
  <c r="O85" i="8"/>
  <c r="O86" i="8" s="1"/>
  <c r="O87" i="8" s="1"/>
  <c r="U91" i="10"/>
  <c r="U92" i="10" s="1"/>
  <c r="U93" i="10" s="1"/>
  <c r="U97" i="10"/>
  <c r="U98" i="10" s="1"/>
  <c r="U99" i="10" s="1"/>
  <c r="R97" i="10"/>
  <c r="R98" i="10" s="1"/>
  <c r="R99" i="10" s="1"/>
  <c r="P94" i="11"/>
  <c r="P95" i="11" s="1"/>
  <c r="P96" i="11" s="1"/>
  <c r="P91" i="11"/>
  <c r="P92" i="11" s="1"/>
  <c r="P93" i="11" s="1"/>
  <c r="T91" i="10"/>
  <c r="T92" i="10" s="1"/>
  <c r="T93" i="10" s="1"/>
  <c r="S102" i="10"/>
  <c r="S85" i="10"/>
  <c r="S86" i="10" s="1"/>
  <c r="S87" i="10" s="1"/>
  <c r="Q97" i="11"/>
  <c r="Q98" i="11" s="1"/>
  <c r="Q99" i="11" s="1"/>
  <c r="P91" i="8"/>
  <c r="P92" i="8" s="1"/>
  <c r="P93" i="8" s="1"/>
  <c r="S102" i="8"/>
  <c r="S85" i="8"/>
  <c r="S86" i="8" s="1"/>
  <c r="S87" i="8" s="1"/>
  <c r="Q91" i="10"/>
  <c r="Q92" i="10" s="1"/>
  <c r="Q93" i="10" s="1"/>
  <c r="P91" i="10"/>
  <c r="P92" i="10" s="1"/>
  <c r="P93" i="10" s="1"/>
  <c r="Q88" i="9"/>
  <c r="Q89" i="9" s="1"/>
  <c r="Q90" i="9" s="1"/>
  <c r="R88" i="9"/>
  <c r="R89" i="9" s="1"/>
  <c r="R90" i="9" s="1"/>
  <c r="R97" i="9"/>
  <c r="R98" i="9" s="1"/>
  <c r="R99" i="9" s="1"/>
  <c r="U88" i="11"/>
  <c r="U89" i="11" s="1"/>
  <c r="U90" i="11" s="1"/>
  <c r="R97" i="8"/>
  <c r="R98" i="8" s="1"/>
  <c r="R99" i="8" s="1"/>
  <c r="W102" i="9"/>
  <c r="X85" i="10"/>
  <c r="X102" i="10"/>
  <c r="W85" i="8"/>
  <c r="W102" i="8"/>
  <c r="X85" i="9"/>
  <c r="X86" i="9" s="1"/>
  <c r="X87" i="9" s="1"/>
  <c r="X102" i="9"/>
  <c r="W85" i="10"/>
  <c r="W86" i="10" s="1"/>
  <c r="W87" i="10" s="1"/>
  <c r="W102" i="10"/>
  <c r="X85" i="11"/>
  <c r="X86" i="11" s="1"/>
  <c r="X87" i="11" s="1"/>
  <c r="X102" i="11"/>
  <c r="X85" i="8"/>
  <c r="X86" i="8" s="1"/>
  <c r="X87" i="8" s="1"/>
  <c r="X102" i="8"/>
  <c r="O27" i="10"/>
  <c r="O27" i="11"/>
  <c r="X98" i="8"/>
  <c r="X99" i="8" s="1"/>
  <c r="X98" i="2"/>
  <c r="X99" i="2" s="1"/>
  <c r="X95" i="8"/>
  <c r="X96" i="8" s="1"/>
  <c r="W95" i="9"/>
  <c r="W96" i="9" s="1"/>
  <c r="X95" i="2"/>
  <c r="X96" i="2" s="1"/>
  <c r="X98" i="10"/>
  <c r="X99" i="10" s="1"/>
  <c r="X95" i="9"/>
  <c r="X96" i="9" s="1"/>
  <c r="W95" i="8"/>
  <c r="W96" i="8" s="1"/>
  <c r="W95" i="10"/>
  <c r="W96" i="10" s="1"/>
  <c r="X98" i="11"/>
  <c r="X99" i="11" s="1"/>
  <c r="X92" i="10"/>
  <c r="X93" i="10" s="1"/>
  <c r="W91" i="8"/>
  <c r="X92" i="2"/>
  <c r="X93" i="2" s="1"/>
  <c r="X120" i="2" s="1"/>
  <c r="W92" i="9"/>
  <c r="W93" i="9" s="1"/>
  <c r="W89" i="10"/>
  <c r="W90" i="10" s="1"/>
  <c r="X89" i="2"/>
  <c r="X90" i="2" s="1"/>
  <c r="X89" i="8"/>
  <c r="X90" i="8" s="1"/>
  <c r="W88" i="8"/>
  <c r="W89" i="8" s="1"/>
  <c r="W90" i="8" s="1"/>
  <c r="X86" i="10"/>
  <c r="X87" i="10" s="1"/>
  <c r="W85" i="11"/>
  <c r="W86" i="11" s="1"/>
  <c r="W87" i="11" s="1"/>
  <c r="W86" i="8"/>
  <c r="W87" i="8" s="1"/>
  <c r="Y88" i="9"/>
  <c r="Y91" i="9"/>
  <c r="Y85" i="2"/>
  <c r="Y88" i="2"/>
  <c r="Y89" i="2" s="1"/>
  <c r="Y90" i="2" s="1"/>
  <c r="Y97" i="2"/>
  <c r="Y98" i="2" s="1"/>
  <c r="Y99" i="2" s="1"/>
  <c r="Y94" i="2"/>
  <c r="Y95" i="2" s="1"/>
  <c r="Y96" i="2" s="1"/>
  <c r="Y94" i="8"/>
  <c r="Y97" i="8"/>
  <c r="Y98" i="8" s="1"/>
  <c r="Y99" i="8" s="1"/>
  <c r="Y91" i="8"/>
  <c r="Y88" i="8"/>
  <c r="Y89" i="8" s="1"/>
  <c r="Y90" i="8" s="1"/>
  <c r="Y88" i="11"/>
  <c r="Z70" i="11"/>
  <c r="Z70" i="10"/>
  <c r="Z70" i="9"/>
  <c r="Z70" i="8"/>
  <c r="Z70" i="2"/>
  <c r="Y88" i="10"/>
  <c r="Y97" i="10"/>
  <c r="Y98" i="10" s="1"/>
  <c r="Y99" i="10" s="1"/>
  <c r="Y91" i="10"/>
  <c r="Y92" i="10" s="1"/>
  <c r="Y93" i="10" s="1"/>
  <c r="Y94" i="10"/>
  <c r="O92" i="2"/>
  <c r="U17" i="10"/>
  <c r="O51" i="10"/>
  <c r="U17" i="9"/>
  <c r="O51" i="9"/>
  <c r="U27" i="9"/>
  <c r="O50" i="9"/>
  <c r="O49" i="9"/>
  <c r="O37" i="8"/>
  <c r="W102" i="2"/>
  <c r="V119" i="2"/>
  <c r="P119" i="2"/>
  <c r="U119" i="2"/>
  <c r="R120" i="2"/>
  <c r="U120" i="2"/>
  <c r="P102" i="2"/>
  <c r="U102" i="2"/>
  <c r="S120" i="2"/>
  <c r="T102" i="2"/>
  <c r="X102" i="2"/>
  <c r="Q120" i="2"/>
  <c r="U16" i="1"/>
  <c r="Z77" i="11" l="1"/>
  <c r="Z80" i="11"/>
  <c r="Z76" i="11"/>
  <c r="Z79" i="11"/>
  <c r="Z105" i="11"/>
  <c r="Z120" i="11" s="1"/>
  <c r="Z78" i="11"/>
  <c r="Z103" i="11"/>
  <c r="Z119" i="11" s="1"/>
  <c r="Z103" i="9"/>
  <c r="Z119" i="9" s="1"/>
  <c r="Z77" i="9"/>
  <c r="Z80" i="9"/>
  <c r="Z76" i="9"/>
  <c r="Z79" i="9"/>
  <c r="Z94" i="9" s="1"/>
  <c r="Z105" i="9"/>
  <c r="Z120" i="9" s="1"/>
  <c r="Z78" i="9"/>
  <c r="Z78" i="8"/>
  <c r="Z91" i="8" s="1"/>
  <c r="Z92" i="8" s="1"/>
  <c r="Z93" i="8" s="1"/>
  <c r="Z105" i="8"/>
  <c r="Z120" i="8" s="1"/>
  <c r="Z77" i="8"/>
  <c r="Z80" i="8"/>
  <c r="Z76" i="8"/>
  <c r="Z79" i="8"/>
  <c r="Z103" i="8"/>
  <c r="Z119" i="8" s="1"/>
  <c r="Z103" i="2"/>
  <c r="Z105" i="2"/>
  <c r="Z79" i="2"/>
  <c r="Z78" i="2"/>
  <c r="Z80" i="2"/>
  <c r="Z77" i="2"/>
  <c r="Z88" i="2" s="1"/>
  <c r="Z76" i="2"/>
  <c r="Z103" i="10"/>
  <c r="Z119" i="10" s="1"/>
  <c r="Z105" i="10"/>
  <c r="Z120" i="10" s="1"/>
  <c r="Z80" i="10"/>
  <c r="Z97" i="10" s="1"/>
  <c r="Z98" i="10" s="1"/>
  <c r="Z99" i="10" s="1"/>
  <c r="Z76" i="10"/>
  <c r="Z79" i="10"/>
  <c r="Z78" i="10"/>
  <c r="Z77" i="10"/>
  <c r="R85" i="9"/>
  <c r="R86" i="9" s="1"/>
  <c r="R87" i="9" s="1"/>
  <c r="R102" i="9"/>
  <c r="R85" i="8"/>
  <c r="R86" i="8" s="1"/>
  <c r="R87" i="8" s="1"/>
  <c r="R102" i="8"/>
  <c r="V102" i="11"/>
  <c r="V85" i="11"/>
  <c r="V86" i="11" s="1"/>
  <c r="V87" i="11" s="1"/>
  <c r="Q102" i="9"/>
  <c r="Q85" i="9"/>
  <c r="Q86" i="9" s="1"/>
  <c r="Q87" i="9" s="1"/>
  <c r="U102" i="10"/>
  <c r="U85" i="10"/>
  <c r="U86" i="10" s="1"/>
  <c r="U87" i="10" s="1"/>
  <c r="U85" i="11"/>
  <c r="U86" i="11" s="1"/>
  <c r="U87" i="11" s="1"/>
  <c r="U102" i="11"/>
  <c r="U2" i="1"/>
  <c r="T2" i="9"/>
  <c r="T146" i="9" s="1"/>
  <c r="T2" i="8"/>
  <c r="T146" i="8" s="1"/>
  <c r="T2" i="10"/>
  <c r="T146" i="10" s="1"/>
  <c r="T2" i="11"/>
  <c r="T146" i="11" s="1"/>
  <c r="T2" i="7"/>
  <c r="T8" i="7" s="1"/>
  <c r="T2" i="2"/>
  <c r="T146" i="2" s="1"/>
  <c r="Q102" i="11"/>
  <c r="Q85" i="11"/>
  <c r="Q86" i="11" s="1"/>
  <c r="Q87" i="11" s="1"/>
  <c r="P102" i="11"/>
  <c r="P85" i="11"/>
  <c r="P86" i="11" s="1"/>
  <c r="P87" i="11" s="1"/>
  <c r="P102" i="10"/>
  <c r="P85" i="10"/>
  <c r="P86" i="10" s="1"/>
  <c r="P87" i="10" s="1"/>
  <c r="Q102" i="10"/>
  <c r="Q85" i="10"/>
  <c r="Q86" i="10" s="1"/>
  <c r="Q87" i="10" s="1"/>
  <c r="V102" i="8"/>
  <c r="V85" i="8"/>
  <c r="V86" i="8" s="1"/>
  <c r="V87" i="8" s="1"/>
  <c r="T102" i="10"/>
  <c r="T85" i="10"/>
  <c r="T86" i="10" s="1"/>
  <c r="T87" i="10" s="1"/>
  <c r="P102" i="8"/>
  <c r="P85" i="8"/>
  <c r="P86" i="8" s="1"/>
  <c r="P87" i="8" s="1"/>
  <c r="Y85" i="11"/>
  <c r="Y86" i="11" s="1"/>
  <c r="Y87" i="11" s="1"/>
  <c r="Y102" i="11"/>
  <c r="Y85" i="10"/>
  <c r="Y86" i="10" s="1"/>
  <c r="Y87" i="10" s="1"/>
  <c r="Y102" i="10"/>
  <c r="Y85" i="8"/>
  <c r="Y86" i="8" s="1"/>
  <c r="Y87" i="8" s="1"/>
  <c r="Y102" i="8"/>
  <c r="Y85" i="9"/>
  <c r="Y86" i="9" s="1"/>
  <c r="Y87" i="9" s="1"/>
  <c r="Y102" i="9"/>
  <c r="Y95" i="11"/>
  <c r="Y96" i="11" s="1"/>
  <c r="Y95" i="8"/>
  <c r="Y96" i="8" s="1"/>
  <c r="Y95" i="10"/>
  <c r="Y96" i="10" s="1"/>
  <c r="Y92" i="9"/>
  <c r="Y93" i="9" s="1"/>
  <c r="W92" i="8"/>
  <c r="W93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20" i="2" s="1"/>
  <c r="K130" i="1"/>
  <c r="K131" i="1" s="1"/>
  <c r="Z94" i="10"/>
  <c r="Z95" i="10" s="1"/>
  <c r="Z96" i="10" s="1"/>
  <c r="Z88" i="10"/>
  <c r="Z89" i="10" s="1"/>
  <c r="Z90" i="10" s="1"/>
  <c r="Z91" i="10"/>
  <c r="Z92" i="10" s="1"/>
  <c r="Z93" i="10" s="1"/>
  <c r="Z91" i="11"/>
  <c r="Z92" i="11" s="1"/>
  <c r="Z93" i="11" s="1"/>
  <c r="Z97" i="11"/>
  <c r="Z98" i="11" s="1"/>
  <c r="Z99" i="11" s="1"/>
  <c r="Z94" i="11"/>
  <c r="Z88" i="11"/>
  <c r="Z89" i="11" s="1"/>
  <c r="Z90" i="11" s="1"/>
  <c r="Z97" i="2"/>
  <c r="Z98" i="2" s="1"/>
  <c r="Z99" i="2" s="1"/>
  <c r="Z94" i="2"/>
  <c r="Z88" i="8"/>
  <c r="Z89" i="8" s="1"/>
  <c r="Z90" i="8" s="1"/>
  <c r="Z97" i="8"/>
  <c r="Z98" i="8" s="1"/>
  <c r="Z99" i="8" s="1"/>
  <c r="Z94" i="8"/>
  <c r="Z95" i="8" s="1"/>
  <c r="Z96" i="8" s="1"/>
  <c r="Z88" i="9"/>
  <c r="Z89" i="9" s="1"/>
  <c r="Z90" i="9" s="1"/>
  <c r="Z91" i="9"/>
  <c r="Z92" i="9" s="1"/>
  <c r="Z93" i="9" s="1"/>
  <c r="Z97" i="9"/>
  <c r="Z98" i="9" s="1"/>
  <c r="Z99" i="9" s="1"/>
  <c r="O37" i="11"/>
  <c r="U17" i="11"/>
  <c r="O51" i="11"/>
  <c r="O37" i="10"/>
  <c r="U27" i="8"/>
  <c r="O50" i="8"/>
  <c r="O51" i="8"/>
  <c r="U17" i="8"/>
  <c r="U37" i="8"/>
  <c r="O49" i="8"/>
  <c r="W119" i="2"/>
  <c r="R119" i="2"/>
  <c r="S119" i="2"/>
  <c r="U17" i="2"/>
  <c r="O51" i="2"/>
  <c r="Q102" i="2"/>
  <c r="T120" i="2"/>
  <c r="P120" i="2"/>
  <c r="W120" i="2"/>
  <c r="J130" i="1"/>
  <c r="V16" i="1"/>
  <c r="V2" i="1" l="1"/>
  <c r="U2" i="10"/>
  <c r="U146" i="10" s="1"/>
  <c r="U2" i="9"/>
  <c r="U146" i="9" s="1"/>
  <c r="U2" i="11"/>
  <c r="U146" i="11" s="1"/>
  <c r="U2" i="8"/>
  <c r="U146" i="8" s="1"/>
  <c r="U2" i="7"/>
  <c r="U8" i="7" s="1"/>
  <c r="U2" i="2"/>
  <c r="U146" i="2" s="1"/>
  <c r="Z85" i="11"/>
  <c r="Z86" i="11" s="1"/>
  <c r="Z87" i="11" s="1"/>
  <c r="Z102" i="11"/>
  <c r="Z85" i="10"/>
  <c r="Z86" i="10" s="1"/>
  <c r="Z87" i="10" s="1"/>
  <c r="Z102" i="10"/>
  <c r="Z85" i="9"/>
  <c r="Z86" i="9" s="1"/>
  <c r="Z87" i="9" s="1"/>
  <c r="Z102" i="9"/>
  <c r="Z85" i="8"/>
  <c r="Z86" i="8" s="1"/>
  <c r="Z87" i="8" s="1"/>
  <c r="Z102" i="8"/>
  <c r="O37" i="2"/>
  <c r="U37" i="2" s="1"/>
  <c r="O119" i="2"/>
  <c r="O27" i="2"/>
  <c r="O50" i="2" s="1"/>
  <c r="Z95" i="9"/>
  <c r="Z96" i="9" s="1"/>
  <c r="Z95" i="2"/>
  <c r="Z96" i="2" s="1"/>
  <c r="Z95" i="11"/>
  <c r="Z96" i="11" s="1"/>
  <c r="Y92" i="2"/>
  <c r="Y93" i="2" s="1"/>
  <c r="Y120" i="2" s="1"/>
  <c r="Z91" i="2"/>
  <c r="Z89" i="2"/>
  <c r="Z90" i="2" s="1"/>
  <c r="Z85" i="2"/>
  <c r="U37" i="11"/>
  <c r="O49" i="11"/>
  <c r="U27" i="11"/>
  <c r="O50" i="11"/>
  <c r="U27" i="10"/>
  <c r="O50" i="10"/>
  <c r="U37" i="10"/>
  <c r="O49" i="10"/>
  <c r="Y119" i="2"/>
  <c r="Q119" i="2"/>
  <c r="X119" i="2"/>
  <c r="K132" i="1"/>
  <c r="W16" i="1"/>
  <c r="X16" i="1" s="1"/>
  <c r="Y16" i="1" s="1"/>
  <c r="Z16" i="1" s="1"/>
  <c r="K146" i="1" s="1"/>
  <c r="K95" i="1"/>
  <c r="K144" i="1"/>
  <c r="K27" i="1"/>
  <c r="P22" i="1"/>
  <c r="J131" i="1"/>
  <c r="K139" i="1" l="1"/>
  <c r="X22" i="1"/>
  <c r="K140" i="1"/>
  <c r="J154" i="1" s="1"/>
  <c r="K92" i="1"/>
  <c r="T22" i="1"/>
  <c r="K94" i="1"/>
  <c r="O49" i="2"/>
  <c r="K93" i="1"/>
  <c r="K143" i="1"/>
  <c r="W2" i="1"/>
  <c r="V2" i="11"/>
  <c r="V146" i="11" s="1"/>
  <c r="V2" i="8"/>
  <c r="V146" i="8" s="1"/>
  <c r="V2" i="9"/>
  <c r="V146" i="9" s="1"/>
  <c r="V2" i="10"/>
  <c r="V146" i="10" s="1"/>
  <c r="V2" i="2"/>
  <c r="V146" i="2" s="1"/>
  <c r="V2" i="7"/>
  <c r="V8" i="7" s="1"/>
  <c r="U27" i="2"/>
  <c r="X135" i="10"/>
  <c r="X136" i="10" s="1"/>
  <c r="X135" i="9"/>
  <c r="X136" i="9" s="1"/>
  <c r="X135" i="8"/>
  <c r="X136" i="8" s="1"/>
  <c r="X135" i="11"/>
  <c r="X136" i="11" s="1"/>
  <c r="P135" i="11"/>
  <c r="P136" i="11" s="1"/>
  <c r="P135" i="10"/>
  <c r="P136" i="10" s="1"/>
  <c r="P135" i="9"/>
  <c r="P136" i="9" s="1"/>
  <c r="P135" i="8"/>
  <c r="P136" i="8" s="1"/>
  <c r="Z92" i="2"/>
  <c r="Z93" i="2" s="1"/>
  <c r="Z120" i="2" s="1"/>
  <c r="Z86" i="2"/>
  <c r="Z87" i="2" s="1"/>
  <c r="Z102" i="2" s="1"/>
  <c r="J139" i="8"/>
  <c r="J139" i="11"/>
  <c r="J139" i="10"/>
  <c r="J139" i="9"/>
  <c r="T135" i="9"/>
  <c r="T136" i="9" s="1"/>
  <c r="T135" i="8"/>
  <c r="T136" i="8" s="1"/>
  <c r="T135" i="10"/>
  <c r="T136" i="10" s="1"/>
  <c r="T135" i="11"/>
  <c r="T136" i="11" s="1"/>
  <c r="Z119" i="2"/>
  <c r="K153" i="1"/>
  <c r="T135" i="2"/>
  <c r="T136" i="2" s="1"/>
  <c r="P135" i="2"/>
  <c r="P136" i="2" s="1"/>
  <c r="X135" i="2"/>
  <c r="X136" i="2" s="1"/>
  <c r="J139" i="2"/>
  <c r="K160" i="1"/>
  <c r="J160" i="1"/>
  <c r="J132" i="1"/>
  <c r="J153" i="1" s="1"/>
  <c r="U22" i="1"/>
  <c r="J27" i="1"/>
  <c r="K138" i="1"/>
  <c r="K141" i="1"/>
  <c r="J158" i="1"/>
  <c r="K158" i="1"/>
  <c r="K157" i="1"/>
  <c r="J157" i="1"/>
  <c r="K142" i="1"/>
  <c r="K96" i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J107" i="1" l="1"/>
  <c r="S41" i="11" s="1"/>
  <c r="S41" i="2"/>
  <c r="S41" i="8"/>
  <c r="K154" i="1"/>
  <c r="X2" i="1"/>
  <c r="W2" i="11"/>
  <c r="W146" i="11" s="1"/>
  <c r="W2" i="9"/>
  <c r="W146" i="9" s="1"/>
  <c r="W2" i="8"/>
  <c r="W146" i="8" s="1"/>
  <c r="W2" i="10"/>
  <c r="W146" i="10" s="1"/>
  <c r="W2" i="2"/>
  <c r="W146" i="2" s="1"/>
  <c r="W2" i="7"/>
  <c r="W8" i="7" s="1"/>
  <c r="W135" i="9"/>
  <c r="W136" i="9" s="1"/>
  <c r="W135" i="8"/>
  <c r="W136" i="8" s="1"/>
  <c r="W135" i="11"/>
  <c r="W136" i="11" s="1"/>
  <c r="W135" i="10"/>
  <c r="W136" i="10" s="1"/>
  <c r="Q42" i="8"/>
  <c r="Q32" i="9"/>
  <c r="Q32" i="11"/>
  <c r="Q42" i="11"/>
  <c r="Q42" i="10"/>
  <c r="Q32" i="10"/>
  <c r="Q42" i="9"/>
  <c r="Q32" i="8"/>
  <c r="Y135" i="10"/>
  <c r="Y136" i="10" s="1"/>
  <c r="Y135" i="9"/>
  <c r="Y136" i="9" s="1"/>
  <c r="Y135" i="8"/>
  <c r="Y136" i="8" s="1"/>
  <c r="Y135" i="11"/>
  <c r="Y136" i="11" s="1"/>
  <c r="Z135" i="10"/>
  <c r="Z136" i="10" s="1"/>
  <c r="Z137" i="10" s="1"/>
  <c r="Z135" i="9"/>
  <c r="Z136" i="9" s="1"/>
  <c r="Z137" i="9" s="1"/>
  <c r="Z135" i="8"/>
  <c r="Z136" i="8" s="1"/>
  <c r="Z137" i="8" s="1"/>
  <c r="Z135" i="11"/>
  <c r="Z136" i="11" s="1"/>
  <c r="Z137" i="11" s="1"/>
  <c r="O135" i="10"/>
  <c r="O136" i="10" s="1"/>
  <c r="O135" i="9"/>
  <c r="O136" i="9" s="1"/>
  <c r="O135" i="8"/>
  <c r="O136" i="8" s="1"/>
  <c r="O135" i="11"/>
  <c r="O136" i="11" s="1"/>
  <c r="V135" i="11"/>
  <c r="V136" i="11" s="1"/>
  <c r="V135" i="10"/>
  <c r="V136" i="10" s="1"/>
  <c r="V135" i="9"/>
  <c r="V136" i="9" s="1"/>
  <c r="V135" i="8"/>
  <c r="V136" i="8" s="1"/>
  <c r="U135" i="9"/>
  <c r="U136" i="9" s="1"/>
  <c r="U135" i="8"/>
  <c r="U136" i="8" s="1"/>
  <c r="U135" i="10"/>
  <c r="U136" i="10" s="1"/>
  <c r="U135" i="11"/>
  <c r="U136" i="11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R40" i="2" l="1"/>
  <c r="R30" i="2"/>
  <c r="S41" i="9"/>
  <c r="S49" i="9" s="1"/>
  <c r="S41" i="10"/>
  <c r="S31" i="10"/>
  <c r="S31" i="11"/>
  <c r="S31" i="9"/>
  <c r="S31" i="2"/>
  <c r="S31" i="8"/>
  <c r="T137" i="11"/>
  <c r="X137" i="9"/>
  <c r="V137" i="11"/>
  <c r="V137" i="9"/>
  <c r="W137" i="9"/>
  <c r="X137" i="8"/>
  <c r="Y2" i="1"/>
  <c r="X2" i="9"/>
  <c r="X146" i="9" s="1"/>
  <c r="X2" i="8"/>
  <c r="X146" i="8" s="1"/>
  <c r="X2" i="10"/>
  <c r="X146" i="10" s="1"/>
  <c r="X2" i="11"/>
  <c r="X146" i="11" s="1"/>
  <c r="X2" i="7"/>
  <c r="X8" i="7" s="1"/>
  <c r="X2" i="2"/>
  <c r="X146" i="2" s="1"/>
  <c r="S137" i="11"/>
  <c r="U137" i="8"/>
  <c r="U137" i="11"/>
  <c r="V137" i="8"/>
  <c r="X137" i="10"/>
  <c r="Y137" i="8"/>
  <c r="U42" i="9"/>
  <c r="V42" i="9"/>
  <c r="U32" i="11"/>
  <c r="V32" i="11"/>
  <c r="W137" i="11"/>
  <c r="U137" i="10"/>
  <c r="Y137" i="9"/>
  <c r="U32" i="10"/>
  <c r="V32" i="10"/>
  <c r="V32" i="9"/>
  <c r="U32" i="9"/>
  <c r="W137" i="8"/>
  <c r="Y137" i="10"/>
  <c r="V42" i="10"/>
  <c r="U42" i="10"/>
  <c r="U42" i="8"/>
  <c r="V42" i="8"/>
  <c r="S137" i="10"/>
  <c r="T137" i="9"/>
  <c r="U137" i="9"/>
  <c r="V137" i="10"/>
  <c r="Y137" i="11"/>
  <c r="U32" i="8"/>
  <c r="V32" i="8"/>
  <c r="V42" i="11"/>
  <c r="U42" i="11"/>
  <c r="W137" i="10"/>
  <c r="X137" i="11"/>
  <c r="S137" i="8"/>
  <c r="T137" i="8"/>
  <c r="S137" i="9"/>
  <c r="T137" i="10"/>
  <c r="U41" i="11"/>
  <c r="S49" i="2"/>
  <c r="S49" i="10"/>
  <c r="U41" i="8"/>
  <c r="R137" i="9"/>
  <c r="U41" i="10"/>
  <c r="S49" i="11"/>
  <c r="V41" i="11"/>
  <c r="Q136" i="11"/>
  <c r="Q136" i="10"/>
  <c r="R137" i="10"/>
  <c r="Q136" i="9"/>
  <c r="R137" i="8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U32" i="2"/>
  <c r="V32" i="2"/>
  <c r="U42" i="2"/>
  <c r="V42" i="2"/>
  <c r="U137" i="2"/>
  <c r="T137" i="2"/>
  <c r="Q137" i="2"/>
  <c r="V22" i="2"/>
  <c r="U22" i="2"/>
  <c r="O137" i="2"/>
  <c r="V137" i="2"/>
  <c r="R137" i="2"/>
  <c r="S137" i="2"/>
  <c r="K161" i="1"/>
  <c r="V41" i="10" l="1"/>
  <c r="S49" i="8"/>
  <c r="R30" i="11"/>
  <c r="V30" i="11" s="1"/>
  <c r="R30" i="9"/>
  <c r="V30" i="9" s="1"/>
  <c r="R30" i="10"/>
  <c r="R30" i="8"/>
  <c r="R40" i="11"/>
  <c r="R40" i="9"/>
  <c r="R40" i="10"/>
  <c r="R40" i="8"/>
  <c r="R49" i="2"/>
  <c r="U40" i="2"/>
  <c r="V40" i="2"/>
  <c r="V41" i="2"/>
  <c r="U41" i="2"/>
  <c r="Z2" i="1"/>
  <c r="Y2" i="10"/>
  <c r="Y146" i="10" s="1"/>
  <c r="Y2" i="11"/>
  <c r="Y146" i="11" s="1"/>
  <c r="Y2" i="9"/>
  <c r="Y146" i="9" s="1"/>
  <c r="Y2" i="8"/>
  <c r="Y146" i="8" s="1"/>
  <c r="Y2" i="7"/>
  <c r="Y8" i="7" s="1"/>
  <c r="Y2" i="2"/>
  <c r="Y146" i="2" s="1"/>
  <c r="V41" i="9"/>
  <c r="U41" i="9"/>
  <c r="V41" i="8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U30" i="8"/>
  <c r="V30" i="8"/>
  <c r="R50" i="8"/>
  <c r="R50" i="10"/>
  <c r="V30" i="10"/>
  <c r="U30" i="10"/>
  <c r="V20" i="8"/>
  <c r="U20" i="8"/>
  <c r="R51" i="8"/>
  <c r="Q137" i="9"/>
  <c r="P137" i="9"/>
  <c r="O137" i="9"/>
  <c r="Q137" i="8"/>
  <c r="P137" i="8"/>
  <c r="O137" i="8"/>
  <c r="R50" i="11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U30" i="11" l="1"/>
  <c r="U30" i="9"/>
  <c r="R50" i="9"/>
  <c r="U40" i="8"/>
  <c r="R49" i="8"/>
  <c r="V40" i="8"/>
  <c r="R49" i="10"/>
  <c r="V40" i="10"/>
  <c r="U40" i="10"/>
  <c r="R49" i="9"/>
  <c r="V40" i="9"/>
  <c r="U40" i="9"/>
  <c r="U40" i="11"/>
  <c r="R49" i="11"/>
  <c r="V40" i="11"/>
  <c r="Z2" i="11"/>
  <c r="Z146" i="11" s="1"/>
  <c r="Z2" i="10"/>
  <c r="Z146" i="10" s="1"/>
  <c r="Z2" i="8"/>
  <c r="Z146" i="8" s="1"/>
  <c r="Z2" i="9"/>
  <c r="Z146" i="9" s="1"/>
  <c r="Z2" i="2"/>
  <c r="Z146" i="2" s="1"/>
  <c r="Z2" i="7"/>
  <c r="Z8" i="7" s="1"/>
  <c r="J138" i="11"/>
  <c r="J140" i="11" s="1"/>
  <c r="T148" i="11" s="1"/>
  <c r="T18" i="7" s="1"/>
  <c r="J138" i="9"/>
  <c r="J140" i="9" s="1"/>
  <c r="Y148" i="9" s="1"/>
  <c r="Y14" i="7" s="1"/>
  <c r="J138" i="8"/>
  <c r="J140" i="8" s="1"/>
  <c r="R148" i="8" s="1"/>
  <c r="R12" i="7" s="1"/>
  <c r="J138" i="10"/>
  <c r="J140" i="10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Q50" i="8"/>
  <c r="U29" i="8"/>
  <c r="U50" i="8" s="1"/>
  <c r="V29" i="8"/>
  <c r="V50" i="8" s="1"/>
  <c r="Q49" i="10"/>
  <c r="U39" i="10"/>
  <c r="V39" i="10"/>
  <c r="Q50" i="10"/>
  <c r="V29" i="10"/>
  <c r="V50" i="10" s="1"/>
  <c r="U29" i="10"/>
  <c r="U50" i="10" s="1"/>
  <c r="Q49" i="9"/>
  <c r="V39" i="9"/>
  <c r="V49" i="9" s="1"/>
  <c r="U39" i="9"/>
  <c r="Q50" i="11"/>
  <c r="U29" i="11"/>
  <c r="U50" i="11" s="1"/>
  <c r="V29" i="11"/>
  <c r="V50" i="11" s="1"/>
  <c r="Q49" i="8"/>
  <c r="V39" i="8"/>
  <c r="V49" i="8" s="1"/>
  <c r="U39" i="8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U49" i="8" l="1"/>
  <c r="V49" i="10"/>
  <c r="V49" i="11"/>
  <c r="T124" i="11" s="1"/>
  <c r="U49" i="10"/>
  <c r="U49" i="9"/>
  <c r="W148" i="9"/>
  <c r="W14" i="7" s="1"/>
  <c r="X148" i="11"/>
  <c r="X18" i="7" s="1"/>
  <c r="Y148" i="11"/>
  <c r="Y18" i="7" s="1"/>
  <c r="X148" i="9"/>
  <c r="X14" i="7" s="1"/>
  <c r="Z148" i="11"/>
  <c r="Z18" i="7" s="1"/>
  <c r="Z148" i="9"/>
  <c r="Z14" i="7" s="1"/>
  <c r="R148" i="9"/>
  <c r="R14" i="7" s="1"/>
  <c r="S148" i="8"/>
  <c r="S12" i="7" s="1"/>
  <c r="Q148" i="9"/>
  <c r="Q14" i="7" s="1"/>
  <c r="W148" i="11"/>
  <c r="W18" i="7" s="1"/>
  <c r="U148" i="11"/>
  <c r="U18" i="7" s="1"/>
  <c r="Q148" i="11"/>
  <c r="Q18" i="7" s="1"/>
  <c r="O148" i="11"/>
  <c r="O18" i="7" s="1"/>
  <c r="P148" i="9"/>
  <c r="P14" i="7" s="1"/>
  <c r="V148" i="9"/>
  <c r="V14" i="7" s="1"/>
  <c r="O148" i="9"/>
  <c r="O14" i="7" s="1"/>
  <c r="S148" i="11"/>
  <c r="S18" i="7" s="1"/>
  <c r="R148" i="11"/>
  <c r="R18" i="7" s="1"/>
  <c r="V148" i="11"/>
  <c r="V18" i="7" s="1"/>
  <c r="T148" i="9"/>
  <c r="T14" i="7" s="1"/>
  <c r="S148" i="9"/>
  <c r="S14" i="7" s="1"/>
  <c r="U148" i="9"/>
  <c r="U14" i="7" s="1"/>
  <c r="P148" i="11"/>
  <c r="P18" i="7" s="1"/>
  <c r="O148" i="8"/>
  <c r="O12" i="7" s="1"/>
  <c r="U148" i="8"/>
  <c r="U12" i="7" s="1"/>
  <c r="V148" i="8"/>
  <c r="V12" i="7" s="1"/>
  <c r="Q148" i="8"/>
  <c r="Q12" i="7" s="1"/>
  <c r="Y148" i="8"/>
  <c r="Y12" i="7" s="1"/>
  <c r="P148" i="8"/>
  <c r="P12" i="7" s="1"/>
  <c r="X148" i="8"/>
  <c r="X12" i="7" s="1"/>
  <c r="W148" i="8"/>
  <c r="W12" i="7" s="1"/>
  <c r="T148" i="8"/>
  <c r="T12" i="7" s="1"/>
  <c r="Z148" i="8"/>
  <c r="Z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Q124" i="11"/>
  <c r="S124" i="11"/>
  <c r="P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V124" i="11" l="1"/>
  <c r="Y124" i="11"/>
  <c r="X124" i="11"/>
  <c r="X128" i="11" s="1"/>
  <c r="X147" i="11" s="1"/>
  <c r="X149" i="11" s="1"/>
  <c r="R124" i="11"/>
  <c r="R128" i="11" s="1"/>
  <c r="R147" i="11" s="1"/>
  <c r="R17" i="7" s="1"/>
  <c r="U124" i="11"/>
  <c r="Z124" i="11"/>
  <c r="W124" i="11"/>
  <c r="W128" i="11" s="1"/>
  <c r="W147" i="11" s="1"/>
  <c r="W17" i="7" s="1"/>
  <c r="O124" i="11"/>
  <c r="U128" i="1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Z149" i="2"/>
  <c r="R149" i="9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<sst xmlns="http://schemas.openxmlformats.org/spreadsheetml/2006/main" count="676" uniqueCount="201">
  <si>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</si>
  <si>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</si>
  <si>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</si>
  <si>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</si>
  <si>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</si>
  <si>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</si>
  <si>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</si>
  <si>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</si>
  <si>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</si>
  <si>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</si>
  <si>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</si>
  <si>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</si>
  <si>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</si>
  <si>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</si>
  <si>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</si>
  <si>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</si>
  <si>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</si>
  <si>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</si>
  <si>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</si>
  <si>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</si>
  <si>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</si>
  <si>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</si>
  <si>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</si>
  <si>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</si>
  <si>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</si>
  <si>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</si>
  <si>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</si>
  <si>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</si>
  <si>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</si>
  <si>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</si>
  <si>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</si>
  <si>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</si>
  <si>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</si>
  <si>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</si>
  <si>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</si>
  <si>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</si>
  <si>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</si>
  <si>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</si>
  <si>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</si>
  <si>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</si>
  <si>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</si>
  <si>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</si>
  <si>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</si>
  <si>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</si>
  <si>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</si>
  <si>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</si>
  <si>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</si>
  <si>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</si>
  <si>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</si>
  <si>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</si>
  <si>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</si>
  <si>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</si>
  <si>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</si>
  <si>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</si>
  <si>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</si>
  <si>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</si>
  <si>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</si>
  <si>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</si>
  <si>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</si>
  <si>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</si>
  <si>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</si>
  <si>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</si>
  <si>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</si>
  <si>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</si>
  <si>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</si>
  <si>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</si>
  <si>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</si>
  <si>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</si>
  <si>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</si>
  <si>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</si>
  <si>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</si>
  <si>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</si>
  <si>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</si>
  <si>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</si>
  <si>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</si>
  <si>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</si>
  <si>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</si>
  <si>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</si>
  <si>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</si>
  <si>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</si>
  <si>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</si>
  <si>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</si>
  <si>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</si>
  <si>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</si>
  <si>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</si>
  <si>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</si>
  <si>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</si>
  <si>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</si>
  <si>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</si>
  <si>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</si>
  <si>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</si>
  <si>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</si>
  <si>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</si>
  <si>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</si>
  <si>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</si>
  <si>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</si>
  <si>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</si>
  <si>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</si>
  <si>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</si>
  <si>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</si>
  <si>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</si>
  <si>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</si>
  <si>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</si>
  <si>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</si>
  <si>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</si>
  <si>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</si>
  <si>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</si>
  <si>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</si>
  <si>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</si>
  <si>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</si>
  <si>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</si>
  <si>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</si>
  <si>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</si>
  <si>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</si>
  <si>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</si>
  <si>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</si>
  <si>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</si>
  <si>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</si>
  <si>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</si>
  <si>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</si>
  <si>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</si>
  <si>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</si>
  <si>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</si>
  <si>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</si>
  <si>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</si>
  <si>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</si>
  <si>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</si>
  <si>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</si>
  <si>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</si>
  <si>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</si>
  <si>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</si>
  <si>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</si>
  <si>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</si>
  <si>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</si>
  <si>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</si>
  <si>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</si>
  <si>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</si>
  <si>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</si>
  <si>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</si>
  <si>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</si>
  <si>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</si>
  <si>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</si>
  <si>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</si>
  <si>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</si>
  <si>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</si>
  <si>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</si>
  <si>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</si>
  <si>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</si>
  <si>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</si>
  <si>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</si>
  <si>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</si>
  <si>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</si>
  <si>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</si>
  <si>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</si>
  <si>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</si>
  <si>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</si>
  <si>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</si>
  <si>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</si>
  <si>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</si>
  <si>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</si>
  <si>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</si>
  <si>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</si>
  <si>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</si>
  <si>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</si>
  <si>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</si>
  <si>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</si>
  <si>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</si>
  <si>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</si>
  <si>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</si>
  <si>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</si>
  <si>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</si>
  <si>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</si>
  <si>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</si>
  <si>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</si>
  <si>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</si>
  <si>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</si>
  <si>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</si>
  <si>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</si>
  <si>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</si>
  <si>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</si>
  <si>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</si>
  <si>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</si>
  <si>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</si>
  <si>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</si>
  <si>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</si>
  <si>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</si>
  <si>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</si>
  <si>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</si>
  <si>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</si>
  <si>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</si>
  <si>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</si>
  <si>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</si>
  <si>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</si>
  <si>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</si>
  <si>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Sections lost</t>
  </si>
  <si>
    <t>Total Sections</t>
  </si>
  <si>
    <t>J18 FR Circuit Breaker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</si>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</sst>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 applyFill="1"/>
    <xf numFmtId="166" fontId="14" fillId="6" borderId="1" xfId="0" applyNumberFormat="1" applyFont="1" applyFill="1" applyBorder="1"/>
    <xf numFmtId="166" fontId="13" fillId="0" borderId="6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 xr:uid="{00000000-0005-0000-0000-000000000000}"/>
    <cellStyle name="Header1A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6"/>
                <c:pt idx="0">
                  <c:v>Risk cost</c:v>
                </c:pt>
                <c:pt idx="5">
                  <c:v>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162500.71331578377</c:v>
                </c:pt>
                <c:pt idx="1">
                  <c:v>159131.30434074084</c:v>
                </c:pt>
                <c:pt idx="2">
                  <c:v>171051.77271414705</c:v>
                </c:pt>
                <c:pt idx="3">
                  <c:v>192419.48674378643</c:v>
                </c:pt>
                <c:pt idx="4">
                  <c:v>212136.37330367859</c:v>
                </c:pt>
                <c:pt idx="5">
                  <c:v>236517.28476329398</c:v>
                </c:pt>
                <c:pt idx="6">
                  <c:v>281099.46517075086</c:v>
                </c:pt>
                <c:pt idx="7">
                  <c:v>310127.28860487178</c:v>
                </c:pt>
                <c:pt idx="8">
                  <c:v>342567.06744105683</c:v>
                </c:pt>
                <c:pt idx="9">
                  <c:v>378840.12612922484</c:v>
                </c:pt>
                <c:pt idx="10">
                  <c:v>419421.37396700296</c:v>
                </c:pt>
                <c:pt idx="11">
                  <c:v>464846.24727198586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C6-47A8-ABE0-28F1336B2CBB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6"/>
                <c:pt idx="0">
                  <c:v>Annualised cost</c:v>
                </c:pt>
                <c:pt idx="5">
                  <c:v>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108934.46299463132</c:v>
                </c:pt>
                <c:pt idx="1">
                  <c:v>108934.46299463132</c:v>
                </c:pt>
                <c:pt idx="2">
                  <c:v>108934.46299463132</c:v>
                </c:pt>
                <c:pt idx="3">
                  <c:v>108934.46299463132</c:v>
                </c:pt>
                <c:pt idx="4">
                  <c:v>108934.46299463132</c:v>
                </c:pt>
                <c:pt idx="5">
                  <c:v>108934.46299463132</c:v>
                </c:pt>
                <c:pt idx="6">
                  <c:v>108934.46299463132</c:v>
                </c:pt>
                <c:pt idx="7">
                  <c:v>108934.46299463132</c:v>
                </c:pt>
                <c:pt idx="8">
                  <c:v>108934.46299463132</c:v>
                </c:pt>
                <c:pt idx="9">
                  <c:v>108934.46299463132</c:v>
                </c:pt>
                <c:pt idx="10">
                  <c:v>108934.46299463132</c:v>
                </c:pt>
                <c:pt idx="11">
                  <c:v>108934.46299463132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C6-47A8-ABE0-28F1336B2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494272"/>
        <c:axId val="155586560"/>
      </c:lineChart>
      <c:catAx>
        <c:axId val="15549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586560"/>
        <c:crosses val="autoZero"/>
        <c:auto val="1"/>
        <c:lblAlgn val="ctr"/>
        <c:lblOffset val="100"/>
        <c:noMultiLvlLbl val="0"/>
      </c:catAx>
      <c:valAx>
        <c:axId val="15558656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5549427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6"/>
                <c:pt idx="0">
                  <c:v>Risk cost</c:v>
                </c:pt>
                <c:pt idx="5">
                  <c:v>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131781.21420573766</c:v>
                </c:pt>
                <c:pt idx="1">
                  <c:v>129195.6403181346</c:v>
                </c:pt>
                <c:pt idx="2">
                  <c:v>138478.17365353223</c:v>
                </c:pt>
                <c:pt idx="3">
                  <c:v>155419.25984031867</c:v>
                </c:pt>
                <c:pt idx="4">
                  <c:v>171147.29356893469</c:v>
                </c:pt>
                <c:pt idx="5">
                  <c:v>190528.52282243903</c:v>
                </c:pt>
                <c:pt idx="6">
                  <c:v>225526.70415128293</c:v>
                </c:pt>
                <c:pt idx="7">
                  <c:v>248636.72191728948</c:v>
                </c:pt>
                <c:pt idx="8">
                  <c:v>274463.11110320175</c:v>
                </c:pt>
                <c:pt idx="9">
                  <c:v>303341.30214681983</c:v>
                </c:pt>
                <c:pt idx="10">
                  <c:v>335649.38616924704</c:v>
                </c:pt>
                <c:pt idx="11">
                  <c:v>371813.64186961716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90-4B99-AADA-1F8FC3717786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6"/>
                <c:pt idx="0">
                  <c:v>Annualised cost</c:v>
                </c:pt>
                <c:pt idx="5">
                  <c:v>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119827.90929409445</c:v>
                </c:pt>
                <c:pt idx="1">
                  <c:v>119827.90929409445</c:v>
                </c:pt>
                <c:pt idx="2">
                  <c:v>119827.90929409445</c:v>
                </c:pt>
                <c:pt idx="3">
                  <c:v>119827.90929409445</c:v>
                </c:pt>
                <c:pt idx="4">
                  <c:v>119827.90929409445</c:v>
                </c:pt>
                <c:pt idx="5">
                  <c:v>119827.90929409445</c:v>
                </c:pt>
                <c:pt idx="6">
                  <c:v>119827.90929409445</c:v>
                </c:pt>
                <c:pt idx="7">
                  <c:v>119827.90929409445</c:v>
                </c:pt>
                <c:pt idx="8">
                  <c:v>119827.90929409445</c:v>
                </c:pt>
                <c:pt idx="9">
                  <c:v>119827.90929409445</c:v>
                </c:pt>
                <c:pt idx="10">
                  <c:v>119827.90929409445</c:v>
                </c:pt>
                <c:pt idx="11">
                  <c:v>119827.90929409445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90-4B99-AADA-1F8FC3717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230400"/>
        <c:axId val="156232320"/>
      </c:lineChart>
      <c:catAx>
        <c:axId val="15623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232320"/>
        <c:crosses val="autoZero"/>
        <c:auto val="1"/>
        <c:lblAlgn val="ctr"/>
        <c:lblOffset val="100"/>
        <c:noMultiLvlLbl val="0"/>
      </c:catAx>
      <c:valAx>
        <c:axId val="15623232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5623040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6"/>
                <c:pt idx="0">
                  <c:v>Risk cost</c:v>
                </c:pt>
                <c:pt idx="5">
                  <c:v>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126791.39560318658</c:v>
                </c:pt>
                <c:pt idx="1">
                  <c:v>124200.12037438498</c:v>
                </c:pt>
                <c:pt idx="2">
                  <c:v>133395.59594680881</c:v>
                </c:pt>
                <c:pt idx="3">
                  <c:v>149941.08860965402</c:v>
                </c:pt>
                <c:pt idx="4">
                  <c:v>165228.10156501079</c:v>
                </c:pt>
                <c:pt idx="5">
                  <c:v>184117.35379956171</c:v>
                </c:pt>
                <c:pt idx="6">
                  <c:v>218566.37616148131</c:v>
                </c:pt>
                <c:pt idx="7">
                  <c:v>241063.04088956921</c:v>
                </c:pt>
                <c:pt idx="8">
                  <c:v>266203.98299248755</c:v>
                </c:pt>
                <c:pt idx="9">
                  <c:v>294315.7303931131</c:v>
                </c:pt>
                <c:pt idx="10">
                  <c:v>325766.33945878659</c:v>
                </c:pt>
                <c:pt idx="11">
                  <c:v>360970.77520910383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DB-4391-9EAC-51053E5EDE93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6"/>
                <c:pt idx="0">
                  <c:v>Annualised cost</c:v>
                </c:pt>
                <c:pt idx="5">
                  <c:v>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98041.016695168175</c:v>
                </c:pt>
                <c:pt idx="1">
                  <c:v>98041.016695168175</c:v>
                </c:pt>
                <c:pt idx="2">
                  <c:v>98041.016695168175</c:v>
                </c:pt>
                <c:pt idx="3">
                  <c:v>98041.016695168175</c:v>
                </c:pt>
                <c:pt idx="4">
                  <c:v>98041.016695168175</c:v>
                </c:pt>
                <c:pt idx="5">
                  <c:v>98041.016695168175</c:v>
                </c:pt>
                <c:pt idx="6">
                  <c:v>98041.016695168175</c:v>
                </c:pt>
                <c:pt idx="7">
                  <c:v>98041.016695168175</c:v>
                </c:pt>
                <c:pt idx="8">
                  <c:v>98041.016695168175</c:v>
                </c:pt>
                <c:pt idx="9">
                  <c:v>98041.016695168175</c:v>
                </c:pt>
                <c:pt idx="10">
                  <c:v>98041.016695168175</c:v>
                </c:pt>
                <c:pt idx="11">
                  <c:v>98041.016695168175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DB-4391-9EAC-51053E5ED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26944"/>
        <c:axId val="201389184"/>
      </c:lineChart>
      <c:catAx>
        <c:axId val="19342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389184"/>
        <c:crosses val="autoZero"/>
        <c:auto val="1"/>
        <c:lblAlgn val="ctr"/>
        <c:lblOffset val="100"/>
        <c:noMultiLvlLbl val="0"/>
      </c:catAx>
      <c:valAx>
        <c:axId val="20138918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9342694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6"/>
                <c:pt idx="0">
                  <c:v>Risk cost</c:v>
                </c:pt>
                <c:pt idx="5">
                  <c:v>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204006.57908020218</c:v>
                </c:pt>
                <c:pt idx="1">
                  <c:v>199723.55599294233</c:v>
                </c:pt>
                <c:pt idx="2">
                  <c:v>214835.08592780997</c:v>
                </c:pt>
                <c:pt idx="3">
                  <c:v>241830.88162500373</c:v>
                </c:pt>
                <c:pt idx="4">
                  <c:v>266711.85959192767</c:v>
                </c:pt>
                <c:pt idx="5">
                  <c:v>297498.91694994562</c:v>
                </c:pt>
                <c:pt idx="6">
                  <c:v>353929.73195347172</c:v>
                </c:pt>
                <c:pt idx="7">
                  <c:v>390574.08962095814</c:v>
                </c:pt>
                <c:pt idx="8">
                  <c:v>431525.656693328</c:v>
                </c:pt>
                <c:pt idx="9">
                  <c:v>477316.30783462344</c:v>
                </c:pt>
                <c:pt idx="10">
                  <c:v>528545.56254382967</c:v>
                </c:pt>
                <c:pt idx="11">
                  <c:v>585889.34886545292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ED-4766-938E-916DA9AA068D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6"/>
                <c:pt idx="0">
                  <c:v>Annualised cost</c:v>
                </c:pt>
                <c:pt idx="5">
                  <c:v>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119827.90929409445</c:v>
                </c:pt>
                <c:pt idx="1">
                  <c:v>119827.90929409445</c:v>
                </c:pt>
                <c:pt idx="2">
                  <c:v>119827.90929409445</c:v>
                </c:pt>
                <c:pt idx="3">
                  <c:v>119827.90929409445</c:v>
                </c:pt>
                <c:pt idx="4">
                  <c:v>119827.90929409445</c:v>
                </c:pt>
                <c:pt idx="5">
                  <c:v>119827.90929409445</c:v>
                </c:pt>
                <c:pt idx="6">
                  <c:v>119827.90929409445</c:v>
                </c:pt>
                <c:pt idx="7">
                  <c:v>119827.90929409445</c:v>
                </c:pt>
                <c:pt idx="8">
                  <c:v>119827.90929409445</c:v>
                </c:pt>
                <c:pt idx="9">
                  <c:v>119827.90929409445</c:v>
                </c:pt>
                <c:pt idx="10">
                  <c:v>119827.90929409445</c:v>
                </c:pt>
                <c:pt idx="11">
                  <c:v>119827.90929409445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ED-4766-938E-916DA9AA0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035392"/>
        <c:axId val="205049856"/>
      </c:lineChart>
      <c:catAx>
        <c:axId val="20503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049856"/>
        <c:crosses val="autoZero"/>
        <c:auto val="1"/>
        <c:lblAlgn val="ctr"/>
        <c:lblOffset val="100"/>
        <c:noMultiLvlLbl val="0"/>
      </c:catAx>
      <c:valAx>
        <c:axId val="20504985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03539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6"/>
                <c:pt idx="0">
                  <c:v>Risk cost</c:v>
                </c:pt>
                <c:pt idx="5">
                  <c:v>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198161.53930225628</c:v>
                </c:pt>
                <c:pt idx="1">
                  <c:v>193871.54790908706</c:v>
                </c:pt>
                <c:pt idx="2">
                  <c:v>208876.67391143119</c:v>
                </c:pt>
                <c:pt idx="3">
                  <c:v>235388.96641269681</c:v>
                </c:pt>
                <c:pt idx="4">
                  <c:v>259730.91899008164</c:v>
                </c:pt>
                <c:pt idx="5">
                  <c:v>289916.67110271199</c:v>
                </c:pt>
                <c:pt idx="6">
                  <c:v>345676.29181333067</c:v>
                </c:pt>
                <c:pt idx="7">
                  <c:v>381570.99576780538</c:v>
                </c:pt>
                <c:pt idx="8">
                  <c:v>421684.79418318265</c:v>
                </c:pt>
                <c:pt idx="9">
                  <c:v>466538.68087193178</c:v>
                </c:pt>
                <c:pt idx="10">
                  <c:v>516719.91063399444</c:v>
                </c:pt>
                <c:pt idx="11">
                  <c:v>572890.58368333103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45-4AC4-B24A-FB50A3FDF298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6"/>
                <c:pt idx="0">
                  <c:v>Annualised cost</c:v>
                </c:pt>
                <c:pt idx="5">
                  <c:v>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98041.016695168175</c:v>
                </c:pt>
                <c:pt idx="1">
                  <c:v>98041.016695168175</c:v>
                </c:pt>
                <c:pt idx="2">
                  <c:v>98041.016695168175</c:v>
                </c:pt>
                <c:pt idx="3">
                  <c:v>98041.016695168175</c:v>
                </c:pt>
                <c:pt idx="4">
                  <c:v>98041.016695168175</c:v>
                </c:pt>
                <c:pt idx="5">
                  <c:v>98041.016695168175</c:v>
                </c:pt>
                <c:pt idx="6">
                  <c:v>98041.016695168175</c:v>
                </c:pt>
                <c:pt idx="7">
                  <c:v>98041.016695168175</c:v>
                </c:pt>
                <c:pt idx="8">
                  <c:v>98041.016695168175</c:v>
                </c:pt>
                <c:pt idx="9">
                  <c:v>98041.016695168175</c:v>
                </c:pt>
                <c:pt idx="10">
                  <c:v>98041.016695168175</c:v>
                </c:pt>
                <c:pt idx="11">
                  <c:v>98041.016695168175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45-4AC4-B24A-FB50A3FDF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227904"/>
        <c:axId val="207848576"/>
      </c:lineChart>
      <c:catAx>
        <c:axId val="20522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48576"/>
        <c:crosses val="autoZero"/>
        <c:auto val="1"/>
        <c:lblAlgn val="ctr"/>
        <c:lblOffset val="100"/>
        <c:noMultiLvlLbl val="0"/>
      </c:catAx>
      <c:valAx>
        <c:axId val="20784857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22790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BE213"/>
  <sheetViews>
    <sheetView showGridLines="0" topLeftCell="A46" workbookViewId="0">
      <selection activeCell="O64" sqref="O64:Z65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J18 FR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9.5" customHeight="1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8.75" customHeight="1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8" customHeight="1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25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9.5" customHeight="1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6.5" customHeight="1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21" customHeight="1" x14ac:dyDescent="0.2">
      <c r="A21" s="8"/>
      <c r="B21" s="8"/>
      <c r="C21" s="9" t="str">
        <f>"Replacement capex, real $"&amp;$J$10</f>
        <v>Replacement capex, real $2019</v>
      </c>
      <c r="D21" s="10"/>
      <c r="E21" s="10"/>
      <c r="F21" s="10"/>
      <c r="G21" s="10"/>
      <c r="H21" s="10"/>
      <c r="I21" s="10"/>
      <c r="J21" s="17">
        <f>SUM(O21:Z21)</f>
        <v>1800000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1800000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1865246.0176991152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1865246.0176991152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5507</v>
      </c>
      <c r="K26" s="18">
        <v>4612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5706.616566371682</v>
      </c>
      <c r="K27" s="19">
        <f>K26*HLOOKUP($J$10,$O$16:$Z$17,2,0)</f>
        <v>4779.1747964601773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0.18279195364970699</v>
      </c>
      <c r="P64" s="15">
        <v>0.18306275021245938</v>
      </c>
      <c r="Q64" s="15">
        <v>0.1871977321672752</v>
      </c>
      <c r="R64" s="15">
        <v>0.20598723498773422</v>
      </c>
      <c r="S64" s="15">
        <v>0.22693439554910591</v>
      </c>
      <c r="T64" s="15">
        <v>0.25030182455332867</v>
      </c>
      <c r="U64" s="15">
        <v>0.27638522413758831</v>
      </c>
      <c r="V64" s="15">
        <v>0.30551764905974477</v>
      </c>
      <c r="W64" s="15">
        <v>0.33807432433308449</v>
      </c>
      <c r="X64" s="15">
        <v>0.37447809264620907</v>
      </c>
      <c r="Y64" s="15">
        <v>0.41520557462792157</v>
      </c>
      <c r="Z64" s="15">
        <v>0.46079413603553832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2.2848994206213446E-3</v>
      </c>
      <c r="P65" s="15">
        <v>2.2882843776557437E-3</v>
      </c>
      <c r="Q65" s="15">
        <v>2.3399716520909413E-3</v>
      </c>
      <c r="R65" s="15">
        <v>2.5748404373466772E-3</v>
      </c>
      <c r="S65" s="15">
        <v>2.8366799443638232E-3</v>
      </c>
      <c r="T65" s="15">
        <v>3.1287728069166096E-3</v>
      </c>
      <c r="U65" s="15">
        <v>3.4548153017198496E-3</v>
      </c>
      <c r="V65" s="15">
        <v>3.8189706132468106E-3</v>
      </c>
      <c r="W65" s="15">
        <v>4.225929054163558E-3</v>
      </c>
      <c r="X65" s="15">
        <v>4.6809761580776134E-3</v>
      </c>
      <c r="Y65" s="15">
        <v>5.1900696828490146E-3</v>
      </c>
      <c r="Z65" s="15">
        <v>5.7599267004442298E-3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8570</v>
      </c>
      <c r="K71" s="18">
        <v>26450</v>
      </c>
      <c r="L71" s="15">
        <v>0.2</v>
      </c>
      <c r="M71" s="19">
        <f>K71*J71/$J$75*L71*$W$17</f>
        <v>365.54718406605048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120153</v>
      </c>
      <c r="K73" s="18">
        <v>47770</v>
      </c>
      <c r="L73" s="15">
        <v>0.4</v>
      </c>
      <c r="M73" s="19">
        <f>K73*J73/$J$75*L73*$W$17</f>
        <v>18512.147424674386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2463</v>
      </c>
      <c r="K74" s="18">
        <v>47070</v>
      </c>
      <c r="L74" s="15">
        <v>0.8</v>
      </c>
      <c r="M74" s="19">
        <f>K74*J74/$J$75*L74*$W$17</f>
        <v>747.83458478801106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131186</v>
      </c>
      <c r="K75" s="32">
        <f>SUMPRODUCT(J71:J74,K71:K74)/J75</f>
        <v>46364.083972375098</v>
      </c>
      <c r="L75" s="33">
        <f>M75/(K75*$W$17)</f>
        <v>0.40017066912271249</v>
      </c>
      <c r="M75" s="34">
        <f>SUMPRODUCT(J71:J74,K71:K74,L71:L74)/J75*W17</f>
        <v>19625.529193528444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30">
        <v>1</v>
      </c>
      <c r="K79" s="10"/>
      <c r="M79" s="139" t="s">
        <v>194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90</v>
      </c>
      <c r="K80" s="10"/>
      <c r="L80" s="10" t="s">
        <v>195</v>
      </c>
      <c r="M80" s="141">
        <f>MAX(M81:M82)</f>
        <v>3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61.3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0</v>
      </c>
      <c r="K82" s="10"/>
      <c r="L82" s="10" t="str">
        <f>D65</f>
        <v>Major</v>
      </c>
      <c r="M82" s="18">
        <v>3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20</v>
      </c>
      <c r="K100" s="18">
        <v>100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5.0000000000000001E-3</v>
      </c>
      <c r="K102" s="18">
        <v>0.05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</v>
      </c>
      <c r="K103" s="18">
        <v>1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1917.058407079646</v>
      </c>
      <c r="K105" s="36">
        <f t="shared" ref="K105" si="8">SUMPRODUCT($K$94:$K$96,K102:K104)</f>
        <v>3626.8672566371683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1917.058407079646</v>
      </c>
      <c r="K106" s="19">
        <f t="shared" ref="K106" si="9">SUMPRODUCT($K$93:$K$96,K101:K104)</f>
        <v>3626.8672566371683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3989.5539823008849</v>
      </c>
      <c r="K107" s="19">
        <f t="shared" ref="K107" si="10">SUMPRODUCT($K$92:$K$96,K100:K104)</f>
        <v>13989.345132743363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4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2</v>
      </c>
      <c r="K126" s="18">
        <v>2</v>
      </c>
      <c r="L126" s="10"/>
      <c r="M126" s="14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1.4271000000000029</v>
      </c>
      <c r="K129" s="19">
        <f>AVERAGE(O194:Z194)</f>
        <v>60.09558333333333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2</v>
      </c>
      <c r="K130" s="19">
        <f t="shared" ref="K130" si="12">ROUNDUP(K129/$J$114,0)</f>
        <v>61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1</v>
      </c>
      <c r="K131" s="19">
        <f>ROUNDUP(K130/$J$115,0)</f>
        <v>16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1</v>
      </c>
      <c r="K132" s="19">
        <f t="shared" ref="K132" si="13">ROUNDUP(K131/$J$118,0)</f>
        <v>6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36268.672566371686</v>
      </c>
      <c r="K149" s="19">
        <f>IFERROR((K130*$K135)*(K128+(K132/K128)),0)</f>
        <v>5530972.5663716821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80529.97727502801</v>
      </c>
      <c r="K150" s="19">
        <f>(K128*$J$120*$J$123)*(K129*$L$75*$J$119*$K136)</f>
        <v>20346840.278170586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64661.86194690266</v>
      </c>
      <c r="K151" s="19">
        <f t="shared" si="15"/>
        <v>5212740.8707964607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145074.69026548674</v>
      </c>
      <c r="K152" s="19">
        <f>$K138*K128*$J$120*K131</f>
        <v>13927170.265486725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18134.336283185843</v>
      </c>
      <c r="K153" s="19">
        <f>IFERROR((K131*$J$117*$K139)*(K128+(K132/K128)),0)</f>
        <v>1450746.9026548674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2072.4955752212391</v>
      </c>
      <c r="K154" s="19">
        <f>$K140*K131</f>
        <v>33159.929203539825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6217.4867256637172</v>
      </c>
      <c r="K155" s="19">
        <f>$K141*K128*K131</f>
        <v>596878.7256637169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2072.4955752212391</v>
      </c>
      <c r="K156" s="19">
        <f>$K142*K131</f>
        <v>33159.929203539825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2590.6194690265488</v>
      </c>
      <c r="K157" s="19">
        <f>$K143*K131</f>
        <v>41449.911504424781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4144.9911504424781</v>
      </c>
      <c r="K158" s="19">
        <f>$K144*K131</f>
        <v>66319.85840707965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2590.6194690265488</v>
      </c>
      <c r="K159" s="19">
        <f>$K145*K131</f>
        <v>41449.911504424781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3108.7433628318586</v>
      </c>
      <c r="K160" s="19">
        <f>$K146*K131</f>
        <v>49739.893805309737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0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4.2844901456726651E-3</v>
      </c>
      <c r="K173" s="24">
        <v>1.4995715509854325E-2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8.5689802913453304E-4</v>
      </c>
      <c r="K174" s="24">
        <v>2.9991431019708655E-3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1.7137960582690661E-4</v>
      </c>
      <c r="K175" s="24">
        <v>5.9982862039417305E-4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4243.0067963233114</v>
      </c>
      <c r="K177" s="19">
        <f t="shared" ref="K177" si="20">SUMPRODUCT($L$168:$L$170,K$173:K$175)</f>
        <v>14850.523787131588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2.6791600771983051E-4</v>
      </c>
      <c r="K178" s="38">
        <f t="shared" ref="K178" si="21">K177/SUM($L$168:$L$170)</f>
        <v>9.3770602701940663E-4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56.564</v>
      </c>
      <c r="P185" s="18">
        <v>55.151000000000003</v>
      </c>
      <c r="Q185" s="18">
        <v>58.241</v>
      </c>
      <c r="R185" s="18">
        <v>60.448</v>
      </c>
      <c r="S185" s="18">
        <v>60.735999999999997</v>
      </c>
      <c r="T185" s="18">
        <v>61.081000000000003</v>
      </c>
      <c r="U185" s="18">
        <v>67.138999999999996</v>
      </c>
      <c r="V185" s="18">
        <v>67.138999999999996</v>
      </c>
      <c r="W185" s="18">
        <v>67.138999999999996</v>
      </c>
      <c r="X185" s="18">
        <v>67.138999999999996</v>
      </c>
      <c r="Y185" s="18">
        <v>67.138999999999996</v>
      </c>
      <c r="Z185" s="18">
        <v>67.138999999999996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52.817</v>
      </c>
      <c r="P186" s="18">
        <v>51.351999999999997</v>
      </c>
      <c r="Q186" s="18">
        <v>54.780999999999999</v>
      </c>
      <c r="R186" s="18">
        <v>56.273000000000003</v>
      </c>
      <c r="S186" s="18">
        <v>56.488</v>
      </c>
      <c r="T186" s="18">
        <v>57.654000000000003</v>
      </c>
      <c r="U186" s="18">
        <v>62.875</v>
      </c>
      <c r="V186" s="18">
        <v>62.875</v>
      </c>
      <c r="W186" s="18">
        <v>62.875</v>
      </c>
      <c r="X186" s="18">
        <v>62.875</v>
      </c>
      <c r="Y186" s="18">
        <v>62.875</v>
      </c>
      <c r="Z186" s="18">
        <v>62.875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141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53.941100000000006</v>
      </c>
      <c r="P187" s="19">
        <f t="shared" ref="P187:Z187" si="22">P185*(1-$J$187)
+P186*$J$187</f>
        <v>52.491700000000002</v>
      </c>
      <c r="Q187" s="19">
        <f t="shared" si="22"/>
        <v>55.819000000000003</v>
      </c>
      <c r="R187" s="19">
        <f t="shared" si="22"/>
        <v>57.525500000000008</v>
      </c>
      <c r="S187" s="19">
        <f t="shared" si="22"/>
        <v>57.7624</v>
      </c>
      <c r="T187" s="19">
        <f t="shared" si="22"/>
        <v>58.682100000000005</v>
      </c>
      <c r="U187" s="19">
        <f t="shared" si="22"/>
        <v>64.154200000000003</v>
      </c>
      <c r="V187" s="19">
        <f t="shared" si="22"/>
        <v>64.154200000000003</v>
      </c>
      <c r="W187" s="19">
        <f t="shared" si="22"/>
        <v>64.154200000000003</v>
      </c>
      <c r="X187" s="19">
        <f t="shared" si="22"/>
        <v>64.154200000000003</v>
      </c>
      <c r="Y187" s="19">
        <f t="shared" si="22"/>
        <v>64.154200000000003</v>
      </c>
      <c r="Z187" s="19">
        <f t="shared" si="22"/>
        <v>64.154200000000003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4">MAX(0,P$187-$J$85-$J81)</f>
        <v>0</v>
      </c>
      <c r="Q193" s="19">
        <f t="shared" si="24"/>
        <v>0</v>
      </c>
      <c r="R193" s="19">
        <f t="shared" si="24"/>
        <v>0</v>
      </c>
      <c r="S193" s="19">
        <f t="shared" si="24"/>
        <v>0</v>
      </c>
      <c r="T193" s="19">
        <f t="shared" si="24"/>
        <v>0</v>
      </c>
      <c r="U193" s="19">
        <f t="shared" si="24"/>
        <v>2.8542000000000058</v>
      </c>
      <c r="V193" s="19">
        <f t="shared" si="24"/>
        <v>2.8542000000000058</v>
      </c>
      <c r="W193" s="19">
        <f t="shared" si="24"/>
        <v>2.8542000000000058</v>
      </c>
      <c r="X193" s="19">
        <f t="shared" si="24"/>
        <v>2.8542000000000058</v>
      </c>
      <c r="Y193" s="19">
        <f t="shared" si="24"/>
        <v>2.8542000000000058</v>
      </c>
      <c r="Z193" s="19">
        <f t="shared" si="24"/>
        <v>2.8542000000000058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53.941100000000006</v>
      </c>
      <c r="P194" s="19">
        <f t="shared" ref="P194:Z194" si="25">MAX(0,P$187-$J$85-$J82)</f>
        <v>52.491700000000002</v>
      </c>
      <c r="Q194" s="19">
        <f t="shared" si="25"/>
        <v>55.819000000000003</v>
      </c>
      <c r="R194" s="19">
        <f t="shared" si="25"/>
        <v>57.525500000000008</v>
      </c>
      <c r="S194" s="19">
        <f t="shared" si="25"/>
        <v>57.7624</v>
      </c>
      <c r="T194" s="19">
        <f t="shared" si="25"/>
        <v>58.682100000000005</v>
      </c>
      <c r="U194" s="19">
        <f t="shared" si="25"/>
        <v>64.154200000000003</v>
      </c>
      <c r="V194" s="19">
        <f t="shared" si="25"/>
        <v>64.154200000000003</v>
      </c>
      <c r="W194" s="19">
        <f t="shared" si="25"/>
        <v>64.154200000000003</v>
      </c>
      <c r="X194" s="19">
        <f t="shared" si="25"/>
        <v>64.154200000000003</v>
      </c>
      <c r="Y194" s="19">
        <f t="shared" si="25"/>
        <v>64.154200000000003</v>
      </c>
      <c r="Z194" s="19">
        <f t="shared" si="25"/>
        <v>64.154200000000003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53.941100000000006</v>
      </c>
      <c r="P195" s="19">
        <f t="shared" ref="P195:Z195" si="26">MAX(0,P$187-$J$85-$J83)</f>
        <v>52.491700000000002</v>
      </c>
      <c r="Q195" s="19">
        <f t="shared" si="26"/>
        <v>55.819000000000003</v>
      </c>
      <c r="R195" s="19">
        <f t="shared" si="26"/>
        <v>57.525500000000008</v>
      </c>
      <c r="S195" s="19">
        <f t="shared" si="26"/>
        <v>57.7624</v>
      </c>
      <c r="T195" s="19">
        <f t="shared" si="26"/>
        <v>58.682100000000005</v>
      </c>
      <c r="U195" s="19">
        <f t="shared" si="26"/>
        <v>64.154200000000003</v>
      </c>
      <c r="V195" s="19">
        <f t="shared" si="26"/>
        <v>64.154200000000003</v>
      </c>
      <c r="W195" s="19">
        <f t="shared" si="26"/>
        <v>64.154200000000003</v>
      </c>
      <c r="X195" s="19">
        <f t="shared" si="26"/>
        <v>64.154200000000003</v>
      </c>
      <c r="Y195" s="19">
        <f t="shared" si="26"/>
        <v>64.154200000000003</v>
      </c>
      <c r="Z195" s="19">
        <f t="shared" si="26"/>
        <v>64.154200000000003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53.941100000000006</v>
      </c>
      <c r="P196" s="19">
        <f t="shared" ref="P196:Z196" si="27">MAX(0,P$187-$J$85-$J84)</f>
        <v>52.491700000000002</v>
      </c>
      <c r="Q196" s="19">
        <f t="shared" si="27"/>
        <v>55.819000000000003</v>
      </c>
      <c r="R196" s="19">
        <f t="shared" si="27"/>
        <v>57.525500000000008</v>
      </c>
      <c r="S196" s="19">
        <f t="shared" si="27"/>
        <v>57.7624</v>
      </c>
      <c r="T196" s="19">
        <f t="shared" si="27"/>
        <v>58.682100000000005</v>
      </c>
      <c r="U196" s="19">
        <f t="shared" si="27"/>
        <v>64.154200000000003</v>
      </c>
      <c r="V196" s="19">
        <f t="shared" si="27"/>
        <v>64.154200000000003</v>
      </c>
      <c r="W196" s="19">
        <f t="shared" si="27"/>
        <v>64.154200000000003</v>
      </c>
      <c r="X196" s="19">
        <f t="shared" si="27"/>
        <v>64.154200000000003</v>
      </c>
      <c r="Y196" s="19">
        <f t="shared" si="27"/>
        <v>64.154200000000003</v>
      </c>
      <c r="Z196" s="19">
        <f t="shared" si="27"/>
        <v>64.154200000000003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count="1">
    <dataValidation type="list" allowBlank="1" showInputMessage="1" showErrorMessage="1" sqref="J44:O48" xr:uid="{00000000-0002-0000-0000-000000000000}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BE165"/>
  <sheetViews>
    <sheetView showGridLines="0" tabSelected="1" zoomScale="90" zoomScaleNormal="90" workbookViewId="0">
      <selection activeCell="I8" sqref="I8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J18 FR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127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61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161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162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164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163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163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2117245.2655620747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2117245.2655620747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1">
        <f>Inputs!$J$22*$I$10/30*3</f>
        <v>186524.60176991153</v>
      </c>
      <c r="S30" s="72">
        <v>0</v>
      </c>
      <c r="T30" s="76">
        <v>1</v>
      </c>
      <c r="U30" s="74">
        <f t="shared" si="0"/>
        <v>186524.60176991153</v>
      </c>
      <c r="V30" s="75">
        <f t="shared" si="1"/>
        <v>186524.60176991153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13989.345132743363</v>
      </c>
      <c r="T31" s="76">
        <v>1</v>
      </c>
      <c r="U31" s="74">
        <f t="shared" si="0"/>
        <v>13989.345132743363</v>
      </c>
      <c r="V31" s="75">
        <f t="shared" si="1"/>
        <v>13989.345132743363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164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705748.42185402487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705748.42185402487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1">
        <f>Inputs!$J$22*$I$10/30*1</f>
        <v>62174.867256637175</v>
      </c>
      <c r="S40" s="72">
        <v>0</v>
      </c>
      <c r="T40" s="76">
        <v>1</v>
      </c>
      <c r="U40" s="74">
        <f t="shared" si="0"/>
        <v>62174.867256637175</v>
      </c>
      <c r="V40" s="75">
        <f t="shared" si="1"/>
        <v>62174.867256637175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3989.5539823008849</v>
      </c>
      <c r="T41" s="76">
        <v>1</v>
      </c>
      <c r="U41" s="74">
        <f t="shared" si="0"/>
        <v>3989.5539823008849</v>
      </c>
      <c r="V41" s="75">
        <f t="shared" si="1"/>
        <v>3989.5539823008849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164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705748.42185402487</v>
      </c>
      <c r="P49" s="70">
        <f t="shared" ref="P49:V49" si="2">SUMIF($I$17:$I$46,$I49,P$17:P$46)</f>
        <v>4243.0067963233114</v>
      </c>
      <c r="Q49" s="70">
        <f t="shared" si="2"/>
        <v>51812.389380530978</v>
      </c>
      <c r="R49" s="70">
        <f t="shared" si="2"/>
        <v>62174.867256637175</v>
      </c>
      <c r="S49" s="70">
        <f t="shared" si="2"/>
        <v>3989.5539823008849</v>
      </c>
      <c r="T49" s="56">
        <f>U49/SUM(O49:S49)</f>
        <v>1</v>
      </c>
      <c r="U49" s="70">
        <f t="shared" si="2"/>
        <v>827968.23926981725</v>
      </c>
      <c r="V49" s="70">
        <f t="shared" si="2"/>
        <v>122219.81741579235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2117245.2655620747</v>
      </c>
      <c r="P50" s="70">
        <f t="shared" si="3"/>
        <v>14850.523787131588</v>
      </c>
      <c r="Q50" s="70">
        <f t="shared" si="3"/>
        <v>51812.389380530978</v>
      </c>
      <c r="R50" s="70">
        <f t="shared" si="3"/>
        <v>186524.60176991153</v>
      </c>
      <c r="S50" s="70">
        <f t="shared" si="3"/>
        <v>13989.345132743363</v>
      </c>
      <c r="T50" s="56">
        <f t="shared" ref="T50:T51" si="4">U50/SUM(O50:S50)</f>
        <v>1</v>
      </c>
      <c r="U50" s="70">
        <f t="shared" si="3"/>
        <v>2384422.1256323922</v>
      </c>
      <c r="V50" s="70">
        <f t="shared" si="3"/>
        <v>267176.86007031746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3212390.3649022095</v>
      </c>
      <c r="V52" s="88">
        <f>SUM(V49:V51)</f>
        <v>389396.67748610978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61.3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56.564</v>
      </c>
      <c r="P69" s="70">
        <f>Inputs!P185*$I$12</f>
        <v>55.151000000000003</v>
      </c>
      <c r="Q69" s="70">
        <f>Inputs!Q185*$I$12</f>
        <v>58.241</v>
      </c>
      <c r="R69" s="70">
        <f>Inputs!R185*$I$12</f>
        <v>60.448</v>
      </c>
      <c r="S69" s="70">
        <f>Inputs!S185*$I$12</f>
        <v>60.735999999999997</v>
      </c>
      <c r="T69" s="70">
        <f>Inputs!T185*$I$12</f>
        <v>61.081000000000003</v>
      </c>
      <c r="U69" s="70">
        <f>Inputs!U185*$I$12</f>
        <v>67.138999999999996</v>
      </c>
      <c r="V69" s="70">
        <f>Inputs!V185*$I$12</f>
        <v>67.138999999999996</v>
      </c>
      <c r="W69" s="70">
        <f>Inputs!W185*$I$12</f>
        <v>67.138999999999996</v>
      </c>
      <c r="X69" s="70">
        <f>Inputs!X185*$I$12</f>
        <v>67.138999999999996</v>
      </c>
      <c r="Y69" s="70">
        <f>Inputs!Y185*$I$12</f>
        <v>67.138999999999996</v>
      </c>
      <c r="Z69" s="70">
        <f>Inputs!Z185*$I$12</f>
        <v>67.138999999999996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52.817</v>
      </c>
      <c r="P70" s="70">
        <f>Inputs!P186*$I$12</f>
        <v>51.351999999999997</v>
      </c>
      <c r="Q70" s="70">
        <f>Inputs!Q186*$I$12</f>
        <v>54.780999999999999</v>
      </c>
      <c r="R70" s="70">
        <f>Inputs!R186*$I$12</f>
        <v>56.273000000000003</v>
      </c>
      <c r="S70" s="70">
        <f>Inputs!S186*$I$12</f>
        <v>56.488</v>
      </c>
      <c r="T70" s="70">
        <f>Inputs!T186*$I$12</f>
        <v>57.654000000000003</v>
      </c>
      <c r="U70" s="70">
        <f>Inputs!U186*$I$12</f>
        <v>62.875</v>
      </c>
      <c r="V70" s="70">
        <f>Inputs!V186*$I$12</f>
        <v>62.875</v>
      </c>
      <c r="W70" s="70">
        <f>Inputs!W186*$I$12</f>
        <v>62.875</v>
      </c>
      <c r="X70" s="70">
        <f>Inputs!X186*$I$12</f>
        <v>62.875</v>
      </c>
      <c r="Y70" s="70">
        <f>Inputs!Y186*$I$12</f>
        <v>62.875</v>
      </c>
      <c r="Z70" s="70">
        <f>Inputs!Z186*$I$12</f>
        <v>62.875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53.941100000000006</v>
      </c>
      <c r="P71" s="70">
        <f>Inputs!P187*$I$12</f>
        <v>52.491700000000002</v>
      </c>
      <c r="Q71" s="70">
        <f>Inputs!Q187*$I$12</f>
        <v>55.819000000000003</v>
      </c>
      <c r="R71" s="70">
        <f>Inputs!R187*$I$12</f>
        <v>57.525500000000008</v>
      </c>
      <c r="S71" s="70">
        <f>Inputs!S187*$I$12</f>
        <v>57.7624</v>
      </c>
      <c r="T71" s="70">
        <f>Inputs!T187*$I$12</f>
        <v>58.682100000000005</v>
      </c>
      <c r="U71" s="70">
        <f>Inputs!U187*$I$12</f>
        <v>64.154200000000003</v>
      </c>
      <c r="V71" s="70">
        <f>Inputs!V187*$I$12</f>
        <v>64.154200000000003</v>
      </c>
      <c r="W71" s="70">
        <f>Inputs!W187*$I$12</f>
        <v>64.154200000000003</v>
      </c>
      <c r="X71" s="70">
        <f>Inputs!X187*$I$12</f>
        <v>64.154200000000003</v>
      </c>
      <c r="Y71" s="70">
        <f>Inputs!Y187*$I$12</f>
        <v>64.154200000000003</v>
      </c>
      <c r="Z71" s="70">
        <f>Inputs!Z187*$I$12</f>
        <v>64.154200000000003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2.8542000000000058</v>
      </c>
      <c r="V77" s="70">
        <f t="shared" si="6"/>
        <v>2.8542000000000058</v>
      </c>
      <c r="W77" s="70">
        <f t="shared" si="6"/>
        <v>2.8542000000000058</v>
      </c>
      <c r="X77" s="70">
        <f t="shared" si="6"/>
        <v>2.8542000000000058</v>
      </c>
      <c r="Y77" s="70">
        <f t="shared" si="6"/>
        <v>2.8542000000000058</v>
      </c>
      <c r="Z77" s="70">
        <f t="shared" si="6"/>
        <v>2.8542000000000058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53.941100000000006</v>
      </c>
      <c r="P78" s="70">
        <f t="shared" si="7"/>
        <v>52.491700000000002</v>
      </c>
      <c r="Q78" s="70">
        <f t="shared" si="7"/>
        <v>55.819000000000003</v>
      </c>
      <c r="R78" s="70">
        <f t="shared" si="7"/>
        <v>57.525500000000008</v>
      </c>
      <c r="S78" s="70">
        <f t="shared" si="7"/>
        <v>57.7624</v>
      </c>
      <c r="T78" s="70">
        <f t="shared" si="7"/>
        <v>58.682100000000005</v>
      </c>
      <c r="U78" s="70">
        <f t="shared" si="7"/>
        <v>64.154200000000003</v>
      </c>
      <c r="V78" s="70">
        <f t="shared" si="7"/>
        <v>64.154200000000003</v>
      </c>
      <c r="W78" s="70">
        <f t="shared" si="7"/>
        <v>64.154200000000003</v>
      </c>
      <c r="X78" s="70">
        <f t="shared" si="7"/>
        <v>64.154200000000003</v>
      </c>
      <c r="Y78" s="70">
        <f t="shared" si="7"/>
        <v>64.154200000000003</v>
      </c>
      <c r="Z78" s="70">
        <f t="shared" si="7"/>
        <v>64.154200000000003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53.941100000000006</v>
      </c>
      <c r="P79" s="70">
        <f t="shared" si="8"/>
        <v>52.491700000000002</v>
      </c>
      <c r="Q79" s="70">
        <f t="shared" si="8"/>
        <v>55.819000000000003</v>
      </c>
      <c r="R79" s="70">
        <f t="shared" si="8"/>
        <v>57.525500000000008</v>
      </c>
      <c r="S79" s="70">
        <f t="shared" si="8"/>
        <v>57.7624</v>
      </c>
      <c r="T79" s="70">
        <f t="shared" si="8"/>
        <v>58.682100000000005</v>
      </c>
      <c r="U79" s="70">
        <f t="shared" si="8"/>
        <v>64.154200000000003</v>
      </c>
      <c r="V79" s="70">
        <f t="shared" si="8"/>
        <v>64.154200000000003</v>
      </c>
      <c r="W79" s="70">
        <f t="shared" si="8"/>
        <v>64.154200000000003</v>
      </c>
      <c r="X79" s="70">
        <f t="shared" si="8"/>
        <v>64.154200000000003</v>
      </c>
      <c r="Y79" s="70">
        <f t="shared" si="8"/>
        <v>64.154200000000003</v>
      </c>
      <c r="Z79" s="70">
        <f t="shared" si="8"/>
        <v>64.154200000000003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53.941100000000006</v>
      </c>
      <c r="P80" s="70">
        <f t="shared" si="9"/>
        <v>52.491700000000002</v>
      </c>
      <c r="Q80" s="70">
        <f t="shared" si="9"/>
        <v>55.819000000000003</v>
      </c>
      <c r="R80" s="70">
        <f t="shared" si="9"/>
        <v>57.525500000000008</v>
      </c>
      <c r="S80" s="70">
        <f t="shared" si="9"/>
        <v>57.7624</v>
      </c>
      <c r="T80" s="70">
        <f t="shared" si="9"/>
        <v>58.682100000000005</v>
      </c>
      <c r="U80" s="70">
        <f t="shared" si="9"/>
        <v>64.154200000000003</v>
      </c>
      <c r="V80" s="70">
        <f t="shared" si="9"/>
        <v>64.154200000000003</v>
      </c>
      <c r="W80" s="70">
        <f t="shared" si="9"/>
        <v>64.154200000000003</v>
      </c>
      <c r="X80" s="70">
        <f t="shared" si="9"/>
        <v>64.154200000000003</v>
      </c>
      <c r="Y80" s="70">
        <f t="shared" si="9"/>
        <v>64.154200000000003</v>
      </c>
      <c r="Z80" s="70">
        <f t="shared" si="9"/>
        <v>64.154200000000003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2</v>
      </c>
      <c r="V90" s="93">
        <f t="shared" si="14"/>
        <v>2</v>
      </c>
      <c r="W90" s="93">
        <f t="shared" si="14"/>
        <v>2</v>
      </c>
      <c r="X90" s="93">
        <f t="shared" si="14"/>
        <v>2</v>
      </c>
      <c r="Y90" s="93">
        <f t="shared" si="14"/>
        <v>2</v>
      </c>
      <c r="Z90" s="93">
        <f t="shared" si="14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5">MAX(0,((P91-1)-1)/2)</f>
        <v>2</v>
      </c>
      <c r="Q92" s="70">
        <f t="shared" si="15"/>
        <v>2</v>
      </c>
      <c r="R92" s="70">
        <f t="shared" si="15"/>
        <v>2</v>
      </c>
      <c r="S92" s="70">
        <f t="shared" si="15"/>
        <v>2</v>
      </c>
      <c r="T92" s="70">
        <f t="shared" si="15"/>
        <v>2</v>
      </c>
      <c r="U92" s="70">
        <f t="shared" si="15"/>
        <v>2.5</v>
      </c>
      <c r="V92" s="70">
        <f t="shared" si="15"/>
        <v>2.5</v>
      </c>
      <c r="W92" s="70">
        <f t="shared" si="15"/>
        <v>2.5</v>
      </c>
      <c r="X92" s="70">
        <f t="shared" si="15"/>
        <v>2.5</v>
      </c>
      <c r="Y92" s="70">
        <f t="shared" si="15"/>
        <v>2.5</v>
      </c>
      <c r="Z92" s="70">
        <f t="shared" si="15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142">
        <f>IFERROR((O91-O92)/O91,0)*MAX(0,O91)</f>
        <v>4</v>
      </c>
      <c r="P93" s="93">
        <f t="shared" ref="P93:Z93" si="16">IFERROR((P91-P92)/P91,0)*MAX(0,P91)</f>
        <v>4</v>
      </c>
      <c r="Q93" s="93">
        <f t="shared" si="16"/>
        <v>4</v>
      </c>
      <c r="R93" s="93">
        <f t="shared" si="16"/>
        <v>4</v>
      </c>
      <c r="S93" s="93">
        <f t="shared" si="16"/>
        <v>4</v>
      </c>
      <c r="T93" s="93">
        <f t="shared" si="16"/>
        <v>4</v>
      </c>
      <c r="U93" s="93">
        <f t="shared" si="16"/>
        <v>4.5</v>
      </c>
      <c r="V93" s="93">
        <f t="shared" si="16"/>
        <v>4.5</v>
      </c>
      <c r="W93" s="93">
        <f t="shared" si="16"/>
        <v>4.5</v>
      </c>
      <c r="X93" s="93">
        <f t="shared" si="16"/>
        <v>4.5</v>
      </c>
      <c r="Y93" s="93">
        <f t="shared" si="16"/>
        <v>4.5</v>
      </c>
      <c r="Z93" s="93">
        <f t="shared" si="16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7">MAX(0,((P94-1)-1)/2)</f>
        <v>2</v>
      </c>
      <c r="Q95" s="70">
        <f t="shared" si="17"/>
        <v>2</v>
      </c>
      <c r="R95" s="70">
        <f t="shared" si="17"/>
        <v>2</v>
      </c>
      <c r="S95" s="70">
        <f t="shared" si="17"/>
        <v>2</v>
      </c>
      <c r="T95" s="70">
        <f t="shared" si="17"/>
        <v>2</v>
      </c>
      <c r="U95" s="70">
        <f t="shared" si="17"/>
        <v>2.5</v>
      </c>
      <c r="V95" s="70">
        <f t="shared" si="17"/>
        <v>2.5</v>
      </c>
      <c r="W95" s="70">
        <f t="shared" si="17"/>
        <v>2.5</v>
      </c>
      <c r="X95" s="70">
        <f t="shared" si="17"/>
        <v>2.5</v>
      </c>
      <c r="Y95" s="70">
        <f t="shared" si="17"/>
        <v>2.5</v>
      </c>
      <c r="Z95" s="70">
        <f t="shared" si="17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8">IFERROR((P94-P95)/P94,0)*MAX(0,P94)</f>
        <v>4</v>
      </c>
      <c r="Q96" s="93">
        <f t="shared" si="18"/>
        <v>4</v>
      </c>
      <c r="R96" s="93">
        <f t="shared" si="18"/>
        <v>4</v>
      </c>
      <c r="S96" s="93">
        <f t="shared" si="18"/>
        <v>4</v>
      </c>
      <c r="T96" s="93">
        <f t="shared" si="18"/>
        <v>4</v>
      </c>
      <c r="U96" s="93">
        <f t="shared" si="18"/>
        <v>4.5</v>
      </c>
      <c r="V96" s="93">
        <f t="shared" si="18"/>
        <v>4.5</v>
      </c>
      <c r="W96" s="93">
        <f t="shared" si="18"/>
        <v>4.5</v>
      </c>
      <c r="X96" s="93">
        <f t="shared" si="18"/>
        <v>4.5</v>
      </c>
      <c r="Y96" s="93">
        <f t="shared" si="18"/>
        <v>4.5</v>
      </c>
      <c r="Z96" s="93">
        <f t="shared" si="18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9">MAX(0,((P97-1)-1)/2)</f>
        <v>2</v>
      </c>
      <c r="Q98" s="70">
        <f t="shared" si="19"/>
        <v>2</v>
      </c>
      <c r="R98" s="70">
        <f t="shared" si="19"/>
        <v>2</v>
      </c>
      <c r="S98" s="70">
        <f t="shared" si="19"/>
        <v>2</v>
      </c>
      <c r="T98" s="70">
        <f t="shared" si="19"/>
        <v>2</v>
      </c>
      <c r="U98" s="70">
        <f t="shared" si="19"/>
        <v>2.5</v>
      </c>
      <c r="V98" s="70">
        <f t="shared" si="19"/>
        <v>2.5</v>
      </c>
      <c r="W98" s="70">
        <f t="shared" si="19"/>
        <v>2.5</v>
      </c>
      <c r="X98" s="70">
        <f t="shared" si="19"/>
        <v>2.5</v>
      </c>
      <c r="Y98" s="70">
        <f t="shared" si="19"/>
        <v>2.5</v>
      </c>
      <c r="Z98" s="70">
        <f t="shared" si="19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20">IFERROR((P97-P98)/P97,0)*MAX(0,P97)</f>
        <v>4</v>
      </c>
      <c r="Q99" s="93">
        <f t="shared" si="20"/>
        <v>4</v>
      </c>
      <c r="R99" s="93">
        <f t="shared" si="20"/>
        <v>4</v>
      </c>
      <c r="S99" s="93">
        <f t="shared" si="20"/>
        <v>4</v>
      </c>
      <c r="T99" s="93">
        <f t="shared" si="20"/>
        <v>4</v>
      </c>
      <c r="U99" s="93">
        <f t="shared" si="20"/>
        <v>4.5</v>
      </c>
      <c r="V99" s="93">
        <f t="shared" si="20"/>
        <v>4.5</v>
      </c>
      <c r="W99" s="93">
        <f t="shared" si="20"/>
        <v>4.5</v>
      </c>
      <c r="X99" s="93">
        <f t="shared" si="20"/>
        <v>4.5</v>
      </c>
      <c r="Y99" s="93">
        <f t="shared" si="20"/>
        <v>4.5</v>
      </c>
      <c r="Z99" s="93">
        <f t="shared" si="20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705748.42185402487</v>
      </c>
      <c r="P103" s="138">
        <f>IF(Inputs!$J$126&gt;0,P71*Inputs!$M$81/Inputs!$M$80*Inputs!$M$75*Inputs!$J$126,P77*Inputs!$M$75*P90*Inputs!$J$123)*$I$13</f>
        <v>686784.92717862467</v>
      </c>
      <c r="Q103" s="138">
        <f>IF(Inputs!$J$126&gt;0,Q71*Inputs!$M$81/Inputs!$M$80*Inputs!$M$75*Inputs!$J$126,Q77*Inputs!$M$75*Q90*Inputs!$J$123)*$I$13</f>
        <v>730318.27603570954</v>
      </c>
      <c r="R103" s="138">
        <f>IF(Inputs!$J$126&gt;0,R71*Inputs!$M$81/Inputs!$M$80*Inputs!$M$75*Inputs!$J$126,R77*Inputs!$M$75*R90*Inputs!$J$123)*$I$13</f>
        <v>752645.58641488047</v>
      </c>
      <c r="S103" s="138">
        <f>IF(Inputs!$J$126&gt;0,S71*Inputs!$M$81/Inputs!$M$80*Inputs!$M$75*Inputs!$J$126,S77*Inputs!$M$75*S90*Inputs!$J$123)*$I$13</f>
        <v>755745.11165884486</v>
      </c>
      <c r="T103" s="138">
        <f>IF(Inputs!$J$126&gt;0,T71*Inputs!$M$81/Inputs!$M$80*Inputs!$M$75*Inputs!$J$126,T77*Inputs!$M$75*T90*Inputs!$J$123)*$I$13</f>
        <v>767778.17779170373</v>
      </c>
      <c r="U103" s="138">
        <f>IF(Inputs!$J$126&gt;0,U71*Inputs!$M$81/Inputs!$M$80*Inputs!$M$75*Inputs!$J$126,U77*Inputs!$M$75*U90*Inputs!$J$123)*$I$13</f>
        <v>839373.41665830836</v>
      </c>
      <c r="V103" s="138">
        <f>IF(Inputs!$J$126&gt;0,V71*Inputs!$M$81/Inputs!$M$80*Inputs!$M$75*Inputs!$J$126,V77*Inputs!$M$75*V90*Inputs!$J$123)*$I$13</f>
        <v>839373.41665830836</v>
      </c>
      <c r="W103" s="138">
        <f>IF(Inputs!$J$126&gt;0,W71*Inputs!$M$81/Inputs!$M$80*Inputs!$M$75*Inputs!$J$126,W77*Inputs!$M$75*W90*Inputs!$J$123)*$I$13</f>
        <v>839373.41665830836</v>
      </c>
      <c r="X103" s="138">
        <f>IF(Inputs!$J$126&gt;0,X71*Inputs!$M$81/Inputs!$M$80*Inputs!$M$75*Inputs!$J$126,X77*Inputs!$M$75*X90*Inputs!$J$123)*$I$13</f>
        <v>839373.41665830836</v>
      </c>
      <c r="Y103" s="138">
        <f>IF(Inputs!$J$126&gt;0,Y71*Inputs!$M$81/Inputs!$M$80*Inputs!$M$75*Inputs!$J$126,Y77*Inputs!$M$75*Y90*Inputs!$J$123)*$I$13</f>
        <v>839373.41665830836</v>
      </c>
      <c r="Z103" s="138">
        <f>IF(Inputs!$J$126&gt;0,Z71*Inputs!$M$81/Inputs!$M$80*Inputs!$M$75*Inputs!$J$126,Z77*Inputs!$M$75*Z90*Inputs!$J$123)*$I$13</f>
        <v>839373.41665830836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2117245.2655620747</v>
      </c>
      <c r="P105" s="138">
        <f>IF(Inputs!$K$126&gt;0,P71*Inputs!$M$82/Inputs!$M$80*Inputs!$M$75*Inputs!$K$126,P78*Inputs!$M$75*P93*Inputs!$J$123)*$I$13</f>
        <v>2060354.7815358741</v>
      </c>
      <c r="Q105" s="138">
        <f>IF(Inputs!$K$126&gt;0,Q71*Inputs!$M$82/Inputs!$M$80*Inputs!$M$75*Inputs!$K$126,Q78*Inputs!$M$75*Q93*Inputs!$J$123)*$I$13</f>
        <v>2190954.8281071284</v>
      </c>
      <c r="R105" s="138">
        <f>IF(Inputs!$K$126&gt;0,R71*Inputs!$M$82/Inputs!$M$80*Inputs!$M$75*Inputs!$K$126,R78*Inputs!$M$75*R93*Inputs!$J$123)*$I$13</f>
        <v>2257936.7592446408</v>
      </c>
      <c r="S105" s="138">
        <f>IF(Inputs!$K$126&gt;0,S71*Inputs!$M$82/Inputs!$M$80*Inputs!$M$75*Inputs!$K$126,S78*Inputs!$M$75*S93*Inputs!$J$123)*$I$13</f>
        <v>2267235.3349765344</v>
      </c>
      <c r="T105" s="138">
        <f>IF(Inputs!$K$126&gt;0,T71*Inputs!$M$82/Inputs!$M$80*Inputs!$M$75*Inputs!$K$126,T78*Inputs!$M$75*T93*Inputs!$J$123)*$I$13</f>
        <v>2303334.5333751114</v>
      </c>
      <c r="U105" s="138">
        <f>IF(Inputs!$K$126&gt;0,U71*Inputs!$M$82/Inputs!$M$80*Inputs!$M$75*Inputs!$K$126,U78*Inputs!$M$75*U93*Inputs!$J$123)*$I$13</f>
        <v>2518120.2499749251</v>
      </c>
      <c r="V105" s="138">
        <f>IF(Inputs!$K$126&gt;0,V71*Inputs!$M$82/Inputs!$M$80*Inputs!$M$75*Inputs!$K$126,V78*Inputs!$M$75*V93*Inputs!$J$123)*$I$13</f>
        <v>2518120.2499749251</v>
      </c>
      <c r="W105" s="138">
        <f>IF(Inputs!$K$126&gt;0,W71*Inputs!$M$82/Inputs!$M$80*Inputs!$M$75*Inputs!$K$126,W78*Inputs!$M$75*W93*Inputs!$J$123)*$I$13</f>
        <v>2518120.2499749251</v>
      </c>
      <c r="X105" s="138">
        <f>IF(Inputs!$K$126&gt;0,X71*Inputs!$M$82/Inputs!$M$80*Inputs!$M$75*Inputs!$K$126,X78*Inputs!$M$75*X93*Inputs!$J$123)*$I$13</f>
        <v>2518120.2499749251</v>
      </c>
      <c r="Y105" s="138">
        <f>IF(Inputs!$K$126&gt;0,Y71*Inputs!$M$82/Inputs!$M$80*Inputs!$M$75*Inputs!$K$126,Y78*Inputs!$M$75*Y93*Inputs!$J$123)*$I$13</f>
        <v>2518120.2499749251</v>
      </c>
      <c r="Z105" s="138">
        <f>IF(Inputs!$K$126&gt;0,Z71*Inputs!$M$82/Inputs!$M$80*Inputs!$M$75*Inputs!$K$126,Z78*Inputs!$M$75*Z93*Inputs!$J$123)*$I$13</f>
        <v>2518120.2499749251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0.18279195364970699</v>
      </c>
      <c r="P114" s="56">
        <f>Inputs!P64*$I$9</f>
        <v>0.18306275021245938</v>
      </c>
      <c r="Q114" s="56">
        <f>Inputs!Q64*$I$9</f>
        <v>0.1871977321672752</v>
      </c>
      <c r="R114" s="56">
        <f>Inputs!R64*$I$9</f>
        <v>0.20598723498773422</v>
      </c>
      <c r="S114" s="56">
        <f>Inputs!S64*$I$9</f>
        <v>0.22693439554910591</v>
      </c>
      <c r="T114" s="56">
        <f>Inputs!T64*$I$9</f>
        <v>0.25030182455332867</v>
      </c>
      <c r="U114" s="56">
        <f>Inputs!U64*$I$9</f>
        <v>0.27638522413758831</v>
      </c>
      <c r="V114" s="56">
        <f>Inputs!V64*$I$9</f>
        <v>0.30551764905974477</v>
      </c>
      <c r="W114" s="56">
        <f>Inputs!W64*$I$9</f>
        <v>0.33807432433308449</v>
      </c>
      <c r="X114" s="56">
        <f>Inputs!X64*$I$9</f>
        <v>0.37447809264620907</v>
      </c>
      <c r="Y114" s="56">
        <f>Inputs!Y64*$I$9</f>
        <v>0.41520557462792157</v>
      </c>
      <c r="Z114" s="56">
        <f>Inputs!Z64*$I$9</f>
        <v>0.46079413603553832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2.2848994206213446E-3</v>
      </c>
      <c r="P115" s="56">
        <f>Inputs!P65*$I$9</f>
        <v>2.2882843776557437E-3</v>
      </c>
      <c r="Q115" s="56">
        <f>Inputs!Q65*$I$9</f>
        <v>2.3399716520909413E-3</v>
      </c>
      <c r="R115" s="56">
        <f>Inputs!R65*$I$9</f>
        <v>2.5748404373466772E-3</v>
      </c>
      <c r="S115" s="56">
        <f>Inputs!S65*$I$9</f>
        <v>2.8366799443638232E-3</v>
      </c>
      <c r="T115" s="56">
        <f>Inputs!T65*$I$9</f>
        <v>3.1287728069166096E-3</v>
      </c>
      <c r="U115" s="56">
        <f>Inputs!U65*$I$9</f>
        <v>3.4548153017198496E-3</v>
      </c>
      <c r="V115" s="56">
        <f>Inputs!V65*$I$9</f>
        <v>3.8189706132468106E-3</v>
      </c>
      <c r="W115" s="56">
        <f>Inputs!W65*$I$9</f>
        <v>4.225929054163558E-3</v>
      </c>
      <c r="X115" s="56">
        <f>Inputs!X65*$I$9</f>
        <v>4.6809761580776134E-3</v>
      </c>
      <c r="Y115" s="56">
        <f>Inputs!Y65*$I$9</f>
        <v>5.1900696828490146E-3</v>
      </c>
      <c r="Z115" s="56">
        <f>Inputs!Z65*$I$9</f>
        <v>5.7599267004442298E-3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129005.13281589477</v>
      </c>
      <c r="P119" s="70">
        <f t="shared" ref="P119:Z119" si="21">P103*P114*$T$37</f>
        <v>125724.73757378267</v>
      </c>
      <c r="Q119" s="70">
        <f t="shared" si="21"/>
        <v>136713.92503419891</v>
      </c>
      <c r="R119" s="70">
        <f t="shared" si="21"/>
        <v>155035.38327132299</v>
      </c>
      <c r="S119" s="70">
        <f t="shared" si="21"/>
        <v>171504.5601034915</v>
      </c>
      <c r="T119" s="70">
        <f t="shared" si="21"/>
        <v>192176.27875349342</v>
      </c>
      <c r="U119" s="70">
        <f t="shared" si="21"/>
        <v>231990.40989823986</v>
      </c>
      <c r="V119" s="70">
        <f t="shared" si="21"/>
        <v>256443.39294069196</v>
      </c>
      <c r="W119" s="70">
        <f t="shared" si="21"/>
        <v>283770.6006999102</v>
      </c>
      <c r="X119" s="70">
        <f t="shared" si="21"/>
        <v>314326.95608813502</v>
      </c>
      <c r="Y119" s="70">
        <f t="shared" si="21"/>
        <v>348512.52179101476</v>
      </c>
      <c r="Z119" s="70">
        <f t="shared" si="21"/>
        <v>386778.34834026312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</f>
        <v>4837.6924805960698</v>
      </c>
      <c r="P120" s="138">
        <f t="shared" ref="P120:Z120" si="24">P105*P115*$T$27</f>
        <v>4714.6776590168538</v>
      </c>
      <c r="Q120" s="138">
        <f t="shared" si="24"/>
        <v>5126.7721887824619</v>
      </c>
      <c r="R120" s="138">
        <f t="shared" si="24"/>
        <v>5813.8268726746101</v>
      </c>
      <c r="S120" s="138">
        <f t="shared" si="24"/>
        <v>6431.4210038809297</v>
      </c>
      <c r="T120" s="138">
        <f t="shared" si="24"/>
        <v>7206.6104532560066</v>
      </c>
      <c r="U120" s="138">
        <f t="shared" si="24"/>
        <v>8699.640371183983</v>
      </c>
      <c r="V120" s="138">
        <f t="shared" si="24"/>
        <v>9616.6272352759515</v>
      </c>
      <c r="W120" s="138">
        <f t="shared" si="24"/>
        <v>10641.397526246637</v>
      </c>
      <c r="X120" s="138">
        <f t="shared" si="24"/>
        <v>11787.260853305064</v>
      </c>
      <c r="Y120" s="138">
        <f t="shared" si="24"/>
        <v>13069.219567163042</v>
      </c>
      <c r="Z120" s="138">
        <f t="shared" si="24"/>
        <v>14504.188062759869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22"/>
        <v>Network Performance</v>
      </c>
      <c r="E121" s="51"/>
      <c r="F121" s="51"/>
      <c r="G121" s="51"/>
      <c r="H121" s="51"/>
      <c r="I121" s="51"/>
      <c r="J121" s="86" t="str">
        <f t="shared" si="23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5">SUMIF($J$49:$J$51,$J124,$V$49:$V$51)*O114</f>
        <v>22340.799200143167</v>
      </c>
      <c r="P124" s="70">
        <f t="shared" si="25"/>
        <v>22373.895906599588</v>
      </c>
      <c r="Q124" s="70">
        <f t="shared" si="25"/>
        <v>22879.272646134774</v>
      </c>
      <c r="R124" s="70">
        <f t="shared" si="25"/>
        <v>25175.72225018479</v>
      </c>
      <c r="S124" s="70">
        <f t="shared" si="25"/>
        <v>27735.880389374925</v>
      </c>
      <c r="T124" s="70">
        <f t="shared" si="25"/>
        <v>30591.84329574752</v>
      </c>
      <c r="U124" s="70">
        <f t="shared" si="25"/>
        <v>33779.751630518891</v>
      </c>
      <c r="V124" s="70">
        <f t="shared" si="25"/>
        <v>37340.31128538413</v>
      </c>
      <c r="W124" s="70">
        <f t="shared" si="25"/>
        <v>41319.382192956953</v>
      </c>
      <c r="X124" s="70">
        <f t="shared" si="25"/>
        <v>45768.644109433844</v>
      </c>
      <c r="Y124" s="70">
        <f t="shared" si="25"/>
        <v>50746.349521043718</v>
      </c>
      <c r="Z124" s="70">
        <f t="shared" si="25"/>
        <v>56318.175172531272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610.47225277809844</v>
      </c>
      <c r="P125" s="70">
        <f t="shared" si="26"/>
        <v>611.37663497002211</v>
      </c>
      <c r="Q125" s="70">
        <f t="shared" si="26"/>
        <v>625.18627865921098</v>
      </c>
      <c r="R125" s="70">
        <f t="shared" si="26"/>
        <v>687.93778323236813</v>
      </c>
      <c r="S125" s="70">
        <f t="shared" si="26"/>
        <v>757.89524055956906</v>
      </c>
      <c r="T125" s="70">
        <f t="shared" si="26"/>
        <v>835.93569442537341</v>
      </c>
      <c r="U125" s="70">
        <f t="shared" si="26"/>
        <v>923.04670443639588</v>
      </c>
      <c r="V125" s="70">
        <f t="shared" si="26"/>
        <v>1020.3405771480976</v>
      </c>
      <c r="W125" s="70">
        <f t="shared" si="26"/>
        <v>1129.070455571346</v>
      </c>
      <c r="X125" s="70">
        <f t="shared" si="26"/>
        <v>1250.6485119791948</v>
      </c>
      <c r="Y125" s="70">
        <f t="shared" si="26"/>
        <v>1386.6665214097482</v>
      </c>
      <c r="Z125" s="70">
        <f t="shared" si="26"/>
        <v>1538.9191300598734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5706.616566371682</v>
      </c>
      <c r="P127" s="70">
        <f>Inputs!$J$27*$I$11</f>
        <v>5706.616566371682</v>
      </c>
      <c r="Q127" s="70">
        <f>Inputs!$J$27*$I$11</f>
        <v>5706.616566371682</v>
      </c>
      <c r="R127" s="70">
        <f>Inputs!$J$27*$I$11</f>
        <v>5706.616566371682</v>
      </c>
      <c r="S127" s="70">
        <f>Inputs!$J$27*$I$11</f>
        <v>5706.616566371682</v>
      </c>
      <c r="T127" s="70">
        <f>Inputs!$J$27*$I$11</f>
        <v>5706.616566371682</v>
      </c>
      <c r="U127" s="70">
        <f>Inputs!$J$27*$I$11</f>
        <v>5706.616566371682</v>
      </c>
      <c r="V127" s="70">
        <f>Inputs!$J$27*$I$11</f>
        <v>5706.616566371682</v>
      </c>
      <c r="W127" s="70">
        <f>Inputs!$J$27*$I$11</f>
        <v>5706.616566371682</v>
      </c>
      <c r="X127" s="70">
        <f>Inputs!$J$27*$I$11</f>
        <v>5706.616566371682</v>
      </c>
      <c r="Y127" s="70">
        <f>Inputs!$J$27*$I$11</f>
        <v>5706.616566371682</v>
      </c>
      <c r="Z127" s="70">
        <f>Inputs!$J$27*$I$11</f>
        <v>5706.616566371682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162500.71331578377</v>
      </c>
      <c r="P128" s="98">
        <f t="shared" ref="P128:Z128" si="28">SUM(P119:P127)</f>
        <v>159131.30434074084</v>
      </c>
      <c r="Q128" s="98">
        <f t="shared" si="28"/>
        <v>171051.77271414705</v>
      </c>
      <c r="R128" s="98">
        <f t="shared" si="28"/>
        <v>192419.48674378643</v>
      </c>
      <c r="S128" s="98">
        <f t="shared" si="28"/>
        <v>212136.37330367859</v>
      </c>
      <c r="T128" s="98">
        <f t="shared" si="28"/>
        <v>236517.28476329398</v>
      </c>
      <c r="U128" s="98">
        <f t="shared" si="28"/>
        <v>281099.46517075086</v>
      </c>
      <c r="V128" s="98">
        <f t="shared" si="28"/>
        <v>310127.28860487178</v>
      </c>
      <c r="W128" s="98">
        <f t="shared" si="28"/>
        <v>342567.06744105683</v>
      </c>
      <c r="X128" s="98">
        <f t="shared" si="28"/>
        <v>378840.12612922484</v>
      </c>
      <c r="Y128" s="98">
        <f t="shared" si="28"/>
        <v>419421.37396700296</v>
      </c>
      <c r="Z128" s="98">
        <f t="shared" si="28"/>
        <v>464846.24727198586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0</v>
      </c>
      <c r="T135" s="70">
        <f>Inputs!T22*'Base Case'!$I$10</f>
        <v>1865246.0176991152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0</v>
      </c>
      <c r="R136" s="70">
        <f t="shared" si="29"/>
        <v>0</v>
      </c>
      <c r="S136" s="70">
        <f t="shared" si="29"/>
        <v>0</v>
      </c>
      <c r="T136" s="70">
        <f t="shared" si="29"/>
        <v>1</v>
      </c>
      <c r="U136" s="70">
        <f t="shared" si="29"/>
        <v>0</v>
      </c>
      <c r="V136" s="70">
        <f t="shared" si="29"/>
        <v>0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104155.28819817114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4779.1747964601773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108934.46299463132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162500.71331578377</v>
      </c>
      <c r="P147" s="70">
        <f t="shared" ref="P147:Z147" si="31">P128</f>
        <v>159131.30434074084</v>
      </c>
      <c r="Q147" s="70">
        <f t="shared" si="31"/>
        <v>171051.77271414705</v>
      </c>
      <c r="R147" s="70">
        <f t="shared" si="31"/>
        <v>192419.48674378643</v>
      </c>
      <c r="S147" s="70">
        <f t="shared" si="31"/>
        <v>212136.37330367859</v>
      </c>
      <c r="T147" s="70">
        <f t="shared" si="31"/>
        <v>236517.28476329398</v>
      </c>
      <c r="U147" s="70">
        <f t="shared" si="31"/>
        <v>281099.46517075086</v>
      </c>
      <c r="V147" s="70">
        <f t="shared" si="31"/>
        <v>310127.28860487178</v>
      </c>
      <c r="W147" s="70">
        <f t="shared" si="31"/>
        <v>342567.06744105683</v>
      </c>
      <c r="X147" s="70">
        <f t="shared" si="31"/>
        <v>378840.12612922484</v>
      </c>
      <c r="Y147" s="70">
        <f t="shared" si="31"/>
        <v>419421.37396700296</v>
      </c>
      <c r="Z147" s="70">
        <f t="shared" si="31"/>
        <v>464846.24727198586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108934.46299463132</v>
      </c>
      <c r="P148" s="70">
        <f t="shared" ref="P148:Z148" si="32">$J$140</f>
        <v>108934.46299463132</v>
      </c>
      <c r="Q148" s="70">
        <f t="shared" si="32"/>
        <v>108934.46299463132</v>
      </c>
      <c r="R148" s="70">
        <f t="shared" si="32"/>
        <v>108934.46299463132</v>
      </c>
      <c r="S148" s="70">
        <f t="shared" si="32"/>
        <v>108934.46299463132</v>
      </c>
      <c r="T148" s="70">
        <f t="shared" si="32"/>
        <v>108934.46299463132</v>
      </c>
      <c r="U148" s="70">
        <f t="shared" si="32"/>
        <v>108934.46299463132</v>
      </c>
      <c r="V148" s="70">
        <f t="shared" si="32"/>
        <v>108934.46299463132</v>
      </c>
      <c r="W148" s="70">
        <f t="shared" si="32"/>
        <v>108934.46299463132</v>
      </c>
      <c r="X148" s="70">
        <f t="shared" si="32"/>
        <v>108934.46299463132</v>
      </c>
      <c r="Y148" s="70">
        <f t="shared" si="32"/>
        <v>108934.46299463132</v>
      </c>
      <c r="Z148" s="70">
        <f t="shared" si="32"/>
        <v>108934.46299463132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Inputs!$D$44:$D$48</xm:f>
          </x14:formula1>
          <xm:sqref>I8</xm:sqref>
        </x14:dataValidation>
        <x14:dataValidation type="list" allowBlank="1" showInputMessage="1" showErrorMessage="1" xr:uid="{00000000-0002-0000-0100-000001000000}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J18 FR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1810244.7020555735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1810244.7020555735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205177.06194690272</v>
      </c>
      <c r="S30" s="72">
        <v>0</v>
      </c>
      <c r="T30" s="73">
        <f>'Base Case'!$T30</f>
        <v>1</v>
      </c>
      <c r="U30" s="74">
        <f t="shared" si="0"/>
        <v>205177.06194690272</v>
      </c>
      <c r="V30" s="75">
        <f t="shared" si="1"/>
        <v>205177.06194690272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603414.90068519127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603414.90068519127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68392.353982300905</v>
      </c>
      <c r="S40" s="72">
        <v>0</v>
      </c>
      <c r="T40" s="73">
        <f>'Base Case'!$T40</f>
        <v>1</v>
      </c>
      <c r="U40" s="74">
        <f t="shared" si="0"/>
        <v>68392.353982300905</v>
      </c>
      <c r="V40" s="75">
        <f t="shared" si="1"/>
        <v>68392.353982300905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603414.90068519127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68392.353982300905</v>
      </c>
      <c r="S49" s="70">
        <f t="shared" si="2"/>
        <v>3590.5985840707963</v>
      </c>
      <c r="T49" s="56">
        <f>U49/SUM(O49:S49)</f>
        <v>1</v>
      </c>
      <c r="U49" s="70">
        <f t="shared" si="2"/>
        <v>736634.48836647044</v>
      </c>
      <c r="V49" s="70">
        <f t="shared" si="2"/>
        <v>133219.58768127911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1810244.7020555735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205177.06194690272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2099856.3267276608</v>
      </c>
      <c r="V50" s="70">
        <f t="shared" si="3"/>
        <v>289611.62467208743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2836490.815094131</v>
      </c>
      <c r="V52" s="88">
        <f>SUM(V49:V51)</f>
        <v>422831.21235336654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61.3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53.735799999999998</v>
      </c>
      <c r="P69" s="70">
        <f>Inputs!P185*$I$12</f>
        <v>52.393450000000001</v>
      </c>
      <c r="Q69" s="70">
        <f>Inputs!Q185*$I$12</f>
        <v>55.328949999999999</v>
      </c>
      <c r="R69" s="70">
        <f>Inputs!R185*$I$12</f>
        <v>57.425599999999996</v>
      </c>
      <c r="S69" s="70">
        <f>Inputs!S185*$I$12</f>
        <v>57.699199999999998</v>
      </c>
      <c r="T69" s="70">
        <f>Inputs!T185*$I$12</f>
        <v>58.026949999999999</v>
      </c>
      <c r="U69" s="70">
        <f>Inputs!U185*$I$12</f>
        <v>63.782049999999991</v>
      </c>
      <c r="V69" s="70">
        <f>Inputs!V185*$I$12</f>
        <v>63.782049999999991</v>
      </c>
      <c r="W69" s="70">
        <f>Inputs!W185*$I$12</f>
        <v>63.782049999999991</v>
      </c>
      <c r="X69" s="70">
        <f>Inputs!X185*$I$12</f>
        <v>63.782049999999991</v>
      </c>
      <c r="Y69" s="70">
        <f>Inputs!Y185*$I$12</f>
        <v>63.782049999999991</v>
      </c>
      <c r="Z69" s="70">
        <f>Inputs!Z185*$I$12</f>
        <v>63.782049999999991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50.17615</v>
      </c>
      <c r="P70" s="70">
        <f>Inputs!P186*$I$12</f>
        <v>48.784399999999998</v>
      </c>
      <c r="Q70" s="70">
        <f>Inputs!Q186*$I$12</f>
        <v>52.04195</v>
      </c>
      <c r="R70" s="70">
        <f>Inputs!R186*$I$12</f>
        <v>53.459350000000001</v>
      </c>
      <c r="S70" s="70">
        <f>Inputs!S186*$I$12</f>
        <v>53.663599999999995</v>
      </c>
      <c r="T70" s="70">
        <f>Inputs!T186*$I$12</f>
        <v>54.771300000000004</v>
      </c>
      <c r="U70" s="70">
        <f>Inputs!U186*$I$12</f>
        <v>59.731249999999996</v>
      </c>
      <c r="V70" s="70">
        <f>Inputs!V186*$I$12</f>
        <v>59.731249999999996</v>
      </c>
      <c r="W70" s="70">
        <f>Inputs!W186*$I$12</f>
        <v>59.731249999999996</v>
      </c>
      <c r="X70" s="70">
        <f>Inputs!X186*$I$12</f>
        <v>59.731249999999996</v>
      </c>
      <c r="Y70" s="70">
        <f>Inputs!Y186*$I$12</f>
        <v>59.731249999999996</v>
      </c>
      <c r="Z70" s="70">
        <f>Inputs!Z186*$I$12</f>
        <v>59.731249999999996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51.244045</v>
      </c>
      <c r="P71" s="70">
        <f>Inputs!P187*$I$12</f>
        <v>49.867114999999998</v>
      </c>
      <c r="Q71" s="70">
        <f>Inputs!Q187*$I$12</f>
        <v>53.02805</v>
      </c>
      <c r="R71" s="70">
        <f>Inputs!R187*$I$12</f>
        <v>54.649225000000008</v>
      </c>
      <c r="S71" s="70">
        <f>Inputs!S187*$I$12</f>
        <v>54.874279999999999</v>
      </c>
      <c r="T71" s="70">
        <f>Inputs!T187*$I$12</f>
        <v>55.747995000000003</v>
      </c>
      <c r="U71" s="70">
        <f>Inputs!U187*$I$12</f>
        <v>60.946489999999997</v>
      </c>
      <c r="V71" s="70">
        <f>Inputs!V187*$I$12</f>
        <v>60.946489999999997</v>
      </c>
      <c r="W71" s="70">
        <f>Inputs!W187*$I$12</f>
        <v>60.946489999999997</v>
      </c>
      <c r="X71" s="70">
        <f>Inputs!X187*$I$12</f>
        <v>60.946489999999997</v>
      </c>
      <c r="Y71" s="70">
        <f>Inputs!Y187*$I$12</f>
        <v>60.946489999999997</v>
      </c>
      <c r="Z71" s="70">
        <f>Inputs!Z187*$I$12</f>
        <v>60.946489999999997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51.244045</v>
      </c>
      <c r="P78" s="70">
        <f t="shared" si="5"/>
        <v>49.867114999999998</v>
      </c>
      <c r="Q78" s="70">
        <f t="shared" si="5"/>
        <v>53.02805</v>
      </c>
      <c r="R78" s="70">
        <f t="shared" si="5"/>
        <v>54.649225000000008</v>
      </c>
      <c r="S78" s="70">
        <f t="shared" si="5"/>
        <v>54.874279999999999</v>
      </c>
      <c r="T78" s="70">
        <f t="shared" si="5"/>
        <v>55.747995000000003</v>
      </c>
      <c r="U78" s="70">
        <f t="shared" si="5"/>
        <v>60.946489999999997</v>
      </c>
      <c r="V78" s="70">
        <f t="shared" si="5"/>
        <v>60.946489999999997</v>
      </c>
      <c r="W78" s="70">
        <f t="shared" si="5"/>
        <v>60.946489999999997</v>
      </c>
      <c r="X78" s="70">
        <f t="shared" si="5"/>
        <v>60.946489999999997</v>
      </c>
      <c r="Y78" s="70">
        <f t="shared" si="5"/>
        <v>60.946489999999997</v>
      </c>
      <c r="Z78" s="70">
        <f t="shared" si="5"/>
        <v>60.946489999999997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51.244045</v>
      </c>
      <c r="P79" s="70">
        <f t="shared" si="5"/>
        <v>49.867114999999998</v>
      </c>
      <c r="Q79" s="70">
        <f t="shared" si="5"/>
        <v>53.02805</v>
      </c>
      <c r="R79" s="70">
        <f t="shared" si="5"/>
        <v>54.649225000000008</v>
      </c>
      <c r="S79" s="70">
        <f t="shared" si="5"/>
        <v>54.874279999999999</v>
      </c>
      <c r="T79" s="70">
        <f t="shared" si="5"/>
        <v>55.747995000000003</v>
      </c>
      <c r="U79" s="70">
        <f t="shared" si="5"/>
        <v>60.946489999999997</v>
      </c>
      <c r="V79" s="70">
        <f t="shared" si="5"/>
        <v>60.946489999999997</v>
      </c>
      <c r="W79" s="70">
        <f t="shared" si="5"/>
        <v>60.946489999999997</v>
      </c>
      <c r="X79" s="70">
        <f t="shared" si="5"/>
        <v>60.946489999999997</v>
      </c>
      <c r="Y79" s="70">
        <f t="shared" si="5"/>
        <v>60.946489999999997</v>
      </c>
      <c r="Z79" s="70">
        <f t="shared" si="5"/>
        <v>60.946489999999997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51.244045</v>
      </c>
      <c r="P80" s="70">
        <f t="shared" si="5"/>
        <v>49.867114999999998</v>
      </c>
      <c r="Q80" s="70">
        <f t="shared" si="5"/>
        <v>53.02805</v>
      </c>
      <c r="R80" s="70">
        <f t="shared" si="5"/>
        <v>54.649225000000008</v>
      </c>
      <c r="S80" s="70">
        <f t="shared" si="5"/>
        <v>54.874279999999999</v>
      </c>
      <c r="T80" s="70">
        <f t="shared" si="5"/>
        <v>55.747995000000003</v>
      </c>
      <c r="U80" s="70">
        <f t="shared" si="5"/>
        <v>60.946489999999997</v>
      </c>
      <c r="V80" s="70">
        <f t="shared" si="5"/>
        <v>60.946489999999997</v>
      </c>
      <c r="W80" s="70">
        <f t="shared" si="5"/>
        <v>60.946489999999997</v>
      </c>
      <c r="X80" s="70">
        <f t="shared" si="5"/>
        <v>60.946489999999997</v>
      </c>
      <c r="Y80" s="70">
        <f t="shared" si="5"/>
        <v>60.946489999999997</v>
      </c>
      <c r="Z80" s="70">
        <f t="shared" si="5"/>
        <v>60.946489999999997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</v>
      </c>
      <c r="U92" s="70">
        <f t="shared" si="11"/>
        <v>2.5</v>
      </c>
      <c r="V92" s="70">
        <f t="shared" si="11"/>
        <v>2.5</v>
      </c>
      <c r="W92" s="70">
        <f t="shared" si="11"/>
        <v>2.5</v>
      </c>
      <c r="X92" s="70">
        <f t="shared" si="11"/>
        <v>2.5</v>
      </c>
      <c r="Y92" s="70">
        <f t="shared" si="11"/>
        <v>2.5</v>
      </c>
      <c r="Z92" s="70">
        <f t="shared" si="11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</v>
      </c>
      <c r="U93" s="93">
        <f t="shared" si="12"/>
        <v>4.5</v>
      </c>
      <c r="V93" s="93">
        <f t="shared" si="12"/>
        <v>4.5</v>
      </c>
      <c r="W93" s="93">
        <f t="shared" si="12"/>
        <v>4.5</v>
      </c>
      <c r="X93" s="93">
        <f t="shared" si="12"/>
        <v>4.5</v>
      </c>
      <c r="Y93" s="93">
        <f t="shared" si="12"/>
        <v>4.5</v>
      </c>
      <c r="Z93" s="93">
        <f t="shared" si="12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2.5</v>
      </c>
      <c r="V95" s="70">
        <f t="shared" si="13"/>
        <v>2.5</v>
      </c>
      <c r="W95" s="70">
        <f t="shared" si="13"/>
        <v>2.5</v>
      </c>
      <c r="X95" s="70">
        <f t="shared" si="13"/>
        <v>2.5</v>
      </c>
      <c r="Y95" s="70">
        <f t="shared" si="13"/>
        <v>2.5</v>
      </c>
      <c r="Z95" s="70">
        <f t="shared" si="13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4.5</v>
      </c>
      <c r="V96" s="93">
        <f t="shared" si="14"/>
        <v>4.5</v>
      </c>
      <c r="W96" s="93">
        <f t="shared" si="14"/>
        <v>4.5</v>
      </c>
      <c r="X96" s="93">
        <f t="shared" si="14"/>
        <v>4.5</v>
      </c>
      <c r="Y96" s="93">
        <f t="shared" si="14"/>
        <v>4.5</v>
      </c>
      <c r="Z96" s="93">
        <f t="shared" si="14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2.5</v>
      </c>
      <c r="V98" s="70">
        <f t="shared" si="15"/>
        <v>2.5</v>
      </c>
      <c r="W98" s="70">
        <f t="shared" si="15"/>
        <v>2.5</v>
      </c>
      <c r="X98" s="70">
        <f t="shared" si="15"/>
        <v>2.5</v>
      </c>
      <c r="Y98" s="70">
        <f t="shared" si="15"/>
        <v>2.5</v>
      </c>
      <c r="Z98" s="70">
        <f t="shared" si="15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4.5</v>
      </c>
      <c r="V99" s="93">
        <f t="shared" si="16"/>
        <v>4.5</v>
      </c>
      <c r="W99" s="93">
        <f t="shared" si="16"/>
        <v>4.5</v>
      </c>
      <c r="X99" s="93">
        <f t="shared" si="16"/>
        <v>4.5</v>
      </c>
      <c r="Y99" s="93">
        <f t="shared" si="16"/>
        <v>4.5</v>
      </c>
      <c r="Z99" s="93">
        <f t="shared" si="16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603414.90068519127</v>
      </c>
      <c r="P103" s="138">
        <f>IF(Inputs!$J$126&gt;0,P71*Inputs!$M$81/Inputs!$M$80*Inputs!$M$75*Inputs!$J$126,P77*Inputs!$M$75*P90*Inputs!$J$123)*$I$13</f>
        <v>587201.11273772409</v>
      </c>
      <c r="Q103" s="138">
        <f>IF(Inputs!$J$126&gt;0,Q71*Inputs!$M$81/Inputs!$M$80*Inputs!$M$75*Inputs!$J$126,Q77*Inputs!$M$75*Q90*Inputs!$J$123)*$I$13</f>
        <v>624422.12601053156</v>
      </c>
      <c r="R103" s="138">
        <f>IF(Inputs!$J$126&gt;0,R71*Inputs!$M$81/Inputs!$M$80*Inputs!$M$75*Inputs!$J$126,R77*Inputs!$M$75*R90*Inputs!$J$123)*$I$13</f>
        <v>643511.97638472286</v>
      </c>
      <c r="S103" s="138">
        <f>IF(Inputs!$J$126&gt;0,S71*Inputs!$M$81/Inputs!$M$80*Inputs!$M$75*Inputs!$J$126,S77*Inputs!$M$75*S90*Inputs!$J$123)*$I$13</f>
        <v>646162.07046831248</v>
      </c>
      <c r="T103" s="138">
        <f>IF(Inputs!$J$126&gt;0,T71*Inputs!$M$81/Inputs!$M$80*Inputs!$M$75*Inputs!$J$126,T77*Inputs!$M$75*T90*Inputs!$J$123)*$I$13</f>
        <v>656450.34201190667</v>
      </c>
      <c r="U103" s="138">
        <f>IF(Inputs!$J$126&gt;0,U71*Inputs!$M$81/Inputs!$M$80*Inputs!$M$75*Inputs!$J$126,U77*Inputs!$M$75*U90*Inputs!$J$123)*$I$13</f>
        <v>717664.2712428536</v>
      </c>
      <c r="V103" s="138">
        <f>IF(Inputs!$J$126&gt;0,V71*Inputs!$M$81/Inputs!$M$80*Inputs!$M$75*Inputs!$J$126,V77*Inputs!$M$75*V90*Inputs!$J$123)*$I$13</f>
        <v>717664.2712428536</v>
      </c>
      <c r="W103" s="138">
        <f>IF(Inputs!$J$126&gt;0,W71*Inputs!$M$81/Inputs!$M$80*Inputs!$M$75*Inputs!$J$126,W77*Inputs!$M$75*W90*Inputs!$J$123)*$I$13</f>
        <v>717664.2712428536</v>
      </c>
      <c r="X103" s="138">
        <f>IF(Inputs!$J$126&gt;0,X71*Inputs!$M$81/Inputs!$M$80*Inputs!$M$75*Inputs!$J$126,X77*Inputs!$M$75*X90*Inputs!$J$123)*$I$13</f>
        <v>717664.2712428536</v>
      </c>
      <c r="Y103" s="138">
        <f>IF(Inputs!$J$126&gt;0,Y71*Inputs!$M$81/Inputs!$M$80*Inputs!$M$75*Inputs!$J$126,Y77*Inputs!$M$75*Y90*Inputs!$J$123)*$I$13</f>
        <v>717664.2712428536</v>
      </c>
      <c r="Z103" s="138">
        <f>IF(Inputs!$J$126&gt;0,Z71*Inputs!$M$81/Inputs!$M$80*Inputs!$M$75*Inputs!$J$126,Z77*Inputs!$M$75*Z90*Inputs!$J$123)*$I$13</f>
        <v>717664.2712428536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1810244.7020555735</v>
      </c>
      <c r="P105" s="138">
        <f>IF(Inputs!$K$126&gt;0,P71*Inputs!$M$82/Inputs!$M$80*Inputs!$M$75*Inputs!$K$126,P78*Inputs!$M$75*P93*Inputs!$J$123)*$I$13</f>
        <v>1761603.338213172</v>
      </c>
      <c r="Q105" s="138">
        <f>IF(Inputs!$K$126&gt;0,Q71*Inputs!$M$82/Inputs!$M$80*Inputs!$M$75*Inputs!$K$126,Q78*Inputs!$M$75*Q93*Inputs!$J$123)*$I$13</f>
        <v>1873266.3780315947</v>
      </c>
      <c r="R105" s="138">
        <f>IF(Inputs!$K$126&gt;0,R71*Inputs!$M$82/Inputs!$M$80*Inputs!$M$75*Inputs!$K$126,R78*Inputs!$M$75*R93*Inputs!$J$123)*$I$13</f>
        <v>1930535.9291541683</v>
      </c>
      <c r="S105" s="138">
        <f>IF(Inputs!$K$126&gt;0,S71*Inputs!$M$82/Inputs!$M$80*Inputs!$M$75*Inputs!$K$126,S78*Inputs!$M$75*S93*Inputs!$J$123)*$I$13</f>
        <v>1938486.2114049371</v>
      </c>
      <c r="T105" s="138">
        <f>IF(Inputs!$K$126&gt;0,T71*Inputs!$M$82/Inputs!$M$80*Inputs!$M$75*Inputs!$K$126,T78*Inputs!$M$75*T93*Inputs!$J$123)*$I$13</f>
        <v>1969351.02603572</v>
      </c>
      <c r="U105" s="138">
        <f>IF(Inputs!$K$126&gt;0,U71*Inputs!$M$82/Inputs!$M$80*Inputs!$M$75*Inputs!$K$126,U78*Inputs!$M$75*U93*Inputs!$J$123)*$I$13</f>
        <v>2152992.8137285612</v>
      </c>
      <c r="V105" s="138">
        <f>IF(Inputs!$K$126&gt;0,V71*Inputs!$M$82/Inputs!$M$80*Inputs!$M$75*Inputs!$K$126,V78*Inputs!$M$75*V93*Inputs!$J$123)*$I$13</f>
        <v>2152992.8137285612</v>
      </c>
      <c r="W105" s="138">
        <f>IF(Inputs!$K$126&gt;0,W71*Inputs!$M$82/Inputs!$M$80*Inputs!$M$75*Inputs!$K$126,W78*Inputs!$M$75*W93*Inputs!$J$123)*$I$13</f>
        <v>2152992.8137285612</v>
      </c>
      <c r="X105" s="138">
        <f>IF(Inputs!$K$126&gt;0,X71*Inputs!$M$82/Inputs!$M$80*Inputs!$M$75*Inputs!$K$126,X78*Inputs!$M$75*X93*Inputs!$J$123)*$I$13</f>
        <v>2152992.8137285612</v>
      </c>
      <c r="Y105" s="138">
        <f>IF(Inputs!$K$126&gt;0,Y71*Inputs!$M$82/Inputs!$M$80*Inputs!$M$75*Inputs!$K$126,Y78*Inputs!$M$75*Y93*Inputs!$J$123)*$I$13</f>
        <v>2152992.8137285612</v>
      </c>
      <c r="Z105" s="138">
        <f>IF(Inputs!$K$126&gt;0,Z71*Inputs!$M$82/Inputs!$M$80*Inputs!$M$75*Inputs!$K$126,Z78*Inputs!$M$75*Z93*Inputs!$J$123)*$I$13</f>
        <v>2152992.8137285612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0.1645127582847363</v>
      </c>
      <c r="P114" s="56">
        <f>Inputs!P64*$I$9</f>
        <v>0.16475647519121345</v>
      </c>
      <c r="Q114" s="56">
        <f>Inputs!Q64*$I$9</f>
        <v>0.16847795895054768</v>
      </c>
      <c r="R114" s="56">
        <f>Inputs!R64*$I$9</f>
        <v>0.18538851148896079</v>
      </c>
      <c r="S114" s="56">
        <f>Inputs!S64*$I$9</f>
        <v>0.20424095599419531</v>
      </c>
      <c r="T114" s="56">
        <f>Inputs!T64*$I$9</f>
        <v>0.2252716420979958</v>
      </c>
      <c r="U114" s="56">
        <f>Inputs!U64*$I$9</f>
        <v>0.24874670172382948</v>
      </c>
      <c r="V114" s="56">
        <f>Inputs!V64*$I$9</f>
        <v>0.27496588415377032</v>
      </c>
      <c r="W114" s="56">
        <f>Inputs!W64*$I$9</f>
        <v>0.30426689189977607</v>
      </c>
      <c r="X114" s="56">
        <f>Inputs!X64*$I$9</f>
        <v>0.33703028338158819</v>
      </c>
      <c r="Y114" s="56">
        <f>Inputs!Y64*$I$9</f>
        <v>0.37368501716512942</v>
      </c>
      <c r="Z114" s="56">
        <f>Inputs!Z64*$I$9</f>
        <v>0.41471472243198448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2.05640947855921E-3</v>
      </c>
      <c r="P115" s="56">
        <f>Inputs!P65*$I$9</f>
        <v>2.0594559398901696E-3</v>
      </c>
      <c r="Q115" s="56">
        <f>Inputs!Q65*$I$9</f>
        <v>2.1059744868818474E-3</v>
      </c>
      <c r="R115" s="56">
        <f>Inputs!R65*$I$9</f>
        <v>2.3173563936120098E-3</v>
      </c>
      <c r="S115" s="56">
        <f>Inputs!S65*$I$9</f>
        <v>2.553011949927441E-3</v>
      </c>
      <c r="T115" s="56">
        <f>Inputs!T65*$I$9</f>
        <v>2.8158955262249487E-3</v>
      </c>
      <c r="U115" s="56">
        <f>Inputs!U65*$I$9</f>
        <v>3.1093337715478648E-3</v>
      </c>
      <c r="V115" s="56">
        <f>Inputs!V65*$I$9</f>
        <v>3.4370735519221297E-3</v>
      </c>
      <c r="W115" s="56">
        <f>Inputs!W65*$I$9</f>
        <v>3.8033361487472021E-3</v>
      </c>
      <c r="X115" s="56">
        <f>Inputs!X65*$I$9</f>
        <v>4.212878542269852E-3</v>
      </c>
      <c r="Y115" s="56">
        <f>Inputs!Y65*$I$9</f>
        <v>4.6710627145641129E-3</v>
      </c>
      <c r="Z115" s="56">
        <f>Inputs!Z65*$I$9</f>
        <v>5.1839340303998071E-3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99269.449701831036</v>
      </c>
      <c r="P119" s="70">
        <f t="shared" ref="P119:Z119" si="17">P103*P114*$T$37</f>
        <v>96745.185563025763</v>
      </c>
      <c r="Q119" s="70">
        <f t="shared" si="17"/>
        <v>105201.36531381604</v>
      </c>
      <c r="R119" s="70">
        <f t="shared" si="17"/>
        <v>119299.72742728305</v>
      </c>
      <c r="S119" s="70">
        <f t="shared" si="17"/>
        <v>131972.75899963675</v>
      </c>
      <c r="T119" s="70">
        <f t="shared" si="17"/>
        <v>147879.64650081316</v>
      </c>
      <c r="U119" s="70">
        <f t="shared" si="17"/>
        <v>178516.62041669557</v>
      </c>
      <c r="V119" s="70">
        <f t="shared" si="17"/>
        <v>197333.19086786249</v>
      </c>
      <c r="W119" s="70">
        <f t="shared" si="17"/>
        <v>218361.4772385809</v>
      </c>
      <c r="X119" s="70">
        <f t="shared" si="17"/>
        <v>241874.59270981993</v>
      </c>
      <c r="Y119" s="70">
        <f t="shared" si="17"/>
        <v>268180.38551818585</v>
      </c>
      <c r="Z119" s="70">
        <f t="shared" si="17"/>
        <v>297625.93904783245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3722.6043638186743</v>
      </c>
      <c r="P120" s="138">
        <f t="shared" ref="P120:Z120" si="20">P105*P115*$T$27</f>
        <v>3627.9444586134687</v>
      </c>
      <c r="Q120" s="138">
        <f t="shared" si="20"/>
        <v>3945.0511992681045</v>
      </c>
      <c r="R120" s="138">
        <f t="shared" si="20"/>
        <v>4473.7397785231142</v>
      </c>
      <c r="S120" s="138">
        <f t="shared" si="20"/>
        <v>4948.978462486376</v>
      </c>
      <c r="T120" s="138">
        <f t="shared" si="20"/>
        <v>5545.4867437804969</v>
      </c>
      <c r="U120" s="138">
        <f t="shared" si="20"/>
        <v>6694.3732656260763</v>
      </c>
      <c r="V120" s="138">
        <f t="shared" si="20"/>
        <v>7399.9946575448457</v>
      </c>
      <c r="W120" s="138">
        <f t="shared" si="20"/>
        <v>8188.5553964467881</v>
      </c>
      <c r="X120" s="138">
        <f t="shared" si="20"/>
        <v>9070.2972266182478</v>
      </c>
      <c r="Y120" s="138">
        <f t="shared" si="20"/>
        <v>10056.76445693196</v>
      </c>
      <c r="Z120" s="138">
        <f t="shared" si="20"/>
        <v>11160.972714293721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21916.321827002503</v>
      </c>
      <c r="P124" s="70">
        <f t="shared" si="21"/>
        <v>21948.789692794348</v>
      </c>
      <c r="Q124" s="70">
        <f t="shared" si="21"/>
        <v>22444.564224775429</v>
      </c>
      <c r="R124" s="70">
        <f t="shared" si="21"/>
        <v>24697.381061405431</v>
      </c>
      <c r="S124" s="70">
        <f t="shared" si="21"/>
        <v>27208.89594517697</v>
      </c>
      <c r="T124" s="70">
        <f t="shared" si="21"/>
        <v>30010.595276579679</v>
      </c>
      <c r="U124" s="70">
        <f t="shared" si="21"/>
        <v>33137.933040726683</v>
      </c>
      <c r="V124" s="70">
        <f t="shared" si="21"/>
        <v>36630.841713383641</v>
      </c>
      <c r="W124" s="70">
        <f t="shared" si="21"/>
        <v>40534.30988395249</v>
      </c>
      <c r="X124" s="70">
        <f t="shared" si="21"/>
        <v>44899.035388199831</v>
      </c>
      <c r="Y124" s="70">
        <f t="shared" si="21"/>
        <v>49782.16390941025</v>
      </c>
      <c r="Z124" s="70">
        <f t="shared" si="21"/>
        <v>55248.124327745085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595.56009007661294</v>
      </c>
      <c r="P125" s="70">
        <f t="shared" si="22"/>
        <v>596.44238069217283</v>
      </c>
      <c r="Q125" s="70">
        <f t="shared" si="22"/>
        <v>609.9146926638175</v>
      </c>
      <c r="R125" s="70">
        <f t="shared" si="22"/>
        <v>671.13335009822345</v>
      </c>
      <c r="S125" s="70">
        <f t="shared" si="22"/>
        <v>739.38193862574008</v>
      </c>
      <c r="T125" s="70">
        <f t="shared" si="22"/>
        <v>815.51607825686995</v>
      </c>
      <c r="U125" s="70">
        <f t="shared" si="22"/>
        <v>900.49920522576622</v>
      </c>
      <c r="V125" s="70">
        <f t="shared" si="22"/>
        <v>995.41645548963027</v>
      </c>
      <c r="W125" s="70">
        <f t="shared" si="22"/>
        <v>1101.4903612127573</v>
      </c>
      <c r="X125" s="70">
        <f t="shared" si="22"/>
        <v>1220.0985991729472</v>
      </c>
      <c r="Y125" s="70">
        <f t="shared" si="22"/>
        <v>1352.7940617101237</v>
      </c>
      <c r="Z125" s="70">
        <f t="shared" si="22"/>
        <v>1501.3275567370104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6277.2782230088505</v>
      </c>
      <c r="P127" s="70">
        <f>Inputs!$J$27*$I$11</f>
        <v>6277.2782230088505</v>
      </c>
      <c r="Q127" s="70">
        <f>Inputs!$J$27*$I$11</f>
        <v>6277.2782230088505</v>
      </c>
      <c r="R127" s="70">
        <f>Inputs!$J$27*$I$11</f>
        <v>6277.2782230088505</v>
      </c>
      <c r="S127" s="70">
        <f>Inputs!$J$27*$I$11</f>
        <v>6277.2782230088505</v>
      </c>
      <c r="T127" s="70">
        <f>Inputs!$J$27*$I$11</f>
        <v>6277.2782230088505</v>
      </c>
      <c r="U127" s="70">
        <f>Inputs!$J$27*$I$11</f>
        <v>6277.2782230088505</v>
      </c>
      <c r="V127" s="70">
        <f>Inputs!$J$27*$I$11</f>
        <v>6277.2782230088505</v>
      </c>
      <c r="W127" s="70">
        <f>Inputs!$J$27*$I$11</f>
        <v>6277.2782230088505</v>
      </c>
      <c r="X127" s="70">
        <f>Inputs!$J$27*$I$11</f>
        <v>6277.2782230088505</v>
      </c>
      <c r="Y127" s="70">
        <f>Inputs!$J$27*$I$11</f>
        <v>6277.2782230088505</v>
      </c>
      <c r="Z127" s="70">
        <f>Inputs!$J$27*$I$11</f>
        <v>6277.2782230088505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131781.21420573766</v>
      </c>
      <c r="P128" s="98">
        <f t="shared" ref="P128:Z128" si="24">SUM(P119:P127)</f>
        <v>129195.6403181346</v>
      </c>
      <c r="Q128" s="98">
        <f t="shared" si="24"/>
        <v>138478.17365353223</v>
      </c>
      <c r="R128" s="98">
        <f t="shared" si="24"/>
        <v>155419.25984031867</v>
      </c>
      <c r="S128" s="98">
        <f t="shared" si="24"/>
        <v>171147.29356893469</v>
      </c>
      <c r="T128" s="98">
        <f t="shared" si="24"/>
        <v>190528.52282243903</v>
      </c>
      <c r="U128" s="98">
        <f t="shared" si="24"/>
        <v>225526.70415128293</v>
      </c>
      <c r="V128" s="98">
        <f t="shared" si="24"/>
        <v>248636.72191728948</v>
      </c>
      <c r="W128" s="98">
        <f t="shared" si="24"/>
        <v>274463.11110320175</v>
      </c>
      <c r="X128" s="98">
        <f t="shared" si="24"/>
        <v>303341.30214681983</v>
      </c>
      <c r="Y128" s="98">
        <f t="shared" si="24"/>
        <v>335649.38616924704</v>
      </c>
      <c r="Z128" s="98">
        <f t="shared" si="24"/>
        <v>371813.64186961716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0</v>
      </c>
      <c r="T135" s="70">
        <f>Inputs!T22*'Scenario A'!$I$10</f>
        <v>2051770.6194690268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1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114570.81701798826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5257.0922761061956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119827.90929409445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131781.21420573766</v>
      </c>
      <c r="P147" s="70">
        <f t="shared" ref="P147:Z147" si="27">P128</f>
        <v>129195.6403181346</v>
      </c>
      <c r="Q147" s="70">
        <f t="shared" si="27"/>
        <v>138478.17365353223</v>
      </c>
      <c r="R147" s="70">
        <f t="shared" si="27"/>
        <v>155419.25984031867</v>
      </c>
      <c r="S147" s="70">
        <f t="shared" si="27"/>
        <v>171147.29356893469</v>
      </c>
      <c r="T147" s="70">
        <f t="shared" si="27"/>
        <v>190528.52282243903</v>
      </c>
      <c r="U147" s="70">
        <f t="shared" si="27"/>
        <v>225526.70415128293</v>
      </c>
      <c r="V147" s="70">
        <f t="shared" si="27"/>
        <v>248636.72191728948</v>
      </c>
      <c r="W147" s="70">
        <f t="shared" si="27"/>
        <v>274463.11110320175</v>
      </c>
      <c r="X147" s="70">
        <f t="shared" si="27"/>
        <v>303341.30214681983</v>
      </c>
      <c r="Y147" s="70">
        <f t="shared" si="27"/>
        <v>335649.38616924704</v>
      </c>
      <c r="Z147" s="70">
        <f t="shared" si="27"/>
        <v>371813.64186961716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119827.90929409445</v>
      </c>
      <c r="P148" s="70">
        <f t="shared" ref="P148:Z148" si="28">$J$140</f>
        <v>119827.90929409445</v>
      </c>
      <c r="Q148" s="70">
        <f t="shared" si="28"/>
        <v>119827.90929409445</v>
      </c>
      <c r="R148" s="70">
        <f t="shared" si="28"/>
        <v>119827.90929409445</v>
      </c>
      <c r="S148" s="70">
        <f t="shared" si="28"/>
        <v>119827.90929409445</v>
      </c>
      <c r="T148" s="70">
        <f t="shared" si="28"/>
        <v>119827.90929409445</v>
      </c>
      <c r="U148" s="70">
        <f t="shared" si="28"/>
        <v>119827.90929409445</v>
      </c>
      <c r="V148" s="70">
        <f t="shared" si="28"/>
        <v>119827.90929409445</v>
      </c>
      <c r="W148" s="70">
        <f t="shared" si="28"/>
        <v>119827.90929409445</v>
      </c>
      <c r="X148" s="70">
        <f t="shared" si="28"/>
        <v>119827.90929409445</v>
      </c>
      <c r="Y148" s="70">
        <f t="shared" si="28"/>
        <v>119827.90929409445</v>
      </c>
      <c r="Z148" s="70">
        <f t="shared" si="28"/>
        <v>119827.90929409445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200-000000000000}">
          <x14:formula1>
            <xm:f>Inputs!$D$64:$D$66</xm:f>
          </x14:formula1>
          <xm:sqref>J17:J46 J49:J51</xm:sqref>
        </x14:dataValidation>
        <x14:dataValidation type="list" allowBlank="1" showInputMessage="1" showErrorMessage="1" xr:uid="{00000000-0002-0000-0200-000001000000}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J18 FR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1810244.7020555735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1810244.7020555735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167872.14159292038</v>
      </c>
      <c r="S30" s="72">
        <v>0</v>
      </c>
      <c r="T30" s="73">
        <f>'Base Case'!$T30</f>
        <v>1</v>
      </c>
      <c r="U30" s="74">
        <f t="shared" si="0"/>
        <v>167872.14159292038</v>
      </c>
      <c r="V30" s="75">
        <f t="shared" si="1"/>
        <v>167872.14159292038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603414.90068519127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603414.90068519127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55957.38053097346</v>
      </c>
      <c r="S40" s="72">
        <v>0</v>
      </c>
      <c r="T40" s="73">
        <f>'Base Case'!$T40</f>
        <v>1</v>
      </c>
      <c r="U40" s="74">
        <f t="shared" si="0"/>
        <v>55957.38053097346</v>
      </c>
      <c r="V40" s="75">
        <f t="shared" si="1"/>
        <v>55957.38053097346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603414.90068519127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55957.38053097346</v>
      </c>
      <c r="S49" s="70">
        <f t="shared" si="2"/>
        <v>3590.5985840707963</v>
      </c>
      <c r="T49" s="56">
        <f>U49/SUM(O49:S49)</f>
        <v>1</v>
      </c>
      <c r="U49" s="70">
        <f t="shared" si="2"/>
        <v>713837.03703903675</v>
      </c>
      <c r="V49" s="70">
        <f t="shared" si="2"/>
        <v>110422.13635384545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1810244.7020555735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167872.14159292038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2052188.9284975722</v>
      </c>
      <c r="V50" s="70">
        <f t="shared" si="3"/>
        <v>241944.22644199891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2766025.9655366088</v>
      </c>
      <c r="V52" s="88">
        <f>SUM(V49:V51)</f>
        <v>352366.36279584432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61.3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53.735799999999998</v>
      </c>
      <c r="P69" s="70">
        <f>Inputs!P185*$I$12</f>
        <v>52.393450000000001</v>
      </c>
      <c r="Q69" s="70">
        <f>Inputs!Q185*$I$12</f>
        <v>55.328949999999999</v>
      </c>
      <c r="R69" s="70">
        <f>Inputs!R185*$I$12</f>
        <v>57.425599999999996</v>
      </c>
      <c r="S69" s="70">
        <f>Inputs!S185*$I$12</f>
        <v>57.699199999999998</v>
      </c>
      <c r="T69" s="70">
        <f>Inputs!T185*$I$12</f>
        <v>58.026949999999999</v>
      </c>
      <c r="U69" s="70">
        <f>Inputs!U185*$I$12</f>
        <v>63.782049999999991</v>
      </c>
      <c r="V69" s="70">
        <f>Inputs!V185*$I$12</f>
        <v>63.782049999999991</v>
      </c>
      <c r="W69" s="70">
        <f>Inputs!W185*$I$12</f>
        <v>63.782049999999991</v>
      </c>
      <c r="X69" s="70">
        <f>Inputs!X185*$I$12</f>
        <v>63.782049999999991</v>
      </c>
      <c r="Y69" s="70">
        <f>Inputs!Y185*$I$12</f>
        <v>63.782049999999991</v>
      </c>
      <c r="Z69" s="70">
        <f>Inputs!Z185*$I$12</f>
        <v>63.782049999999991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50.17615</v>
      </c>
      <c r="P70" s="70">
        <f>Inputs!P186*$I$12</f>
        <v>48.784399999999998</v>
      </c>
      <c r="Q70" s="70">
        <f>Inputs!Q186*$I$12</f>
        <v>52.04195</v>
      </c>
      <c r="R70" s="70">
        <f>Inputs!R186*$I$12</f>
        <v>53.459350000000001</v>
      </c>
      <c r="S70" s="70">
        <f>Inputs!S186*$I$12</f>
        <v>53.663599999999995</v>
      </c>
      <c r="T70" s="70">
        <f>Inputs!T186*$I$12</f>
        <v>54.771300000000004</v>
      </c>
      <c r="U70" s="70">
        <f>Inputs!U186*$I$12</f>
        <v>59.731249999999996</v>
      </c>
      <c r="V70" s="70">
        <f>Inputs!V186*$I$12</f>
        <v>59.731249999999996</v>
      </c>
      <c r="W70" s="70">
        <f>Inputs!W186*$I$12</f>
        <v>59.731249999999996</v>
      </c>
      <c r="X70" s="70">
        <f>Inputs!X186*$I$12</f>
        <v>59.731249999999996</v>
      </c>
      <c r="Y70" s="70">
        <f>Inputs!Y186*$I$12</f>
        <v>59.731249999999996</v>
      </c>
      <c r="Z70" s="70">
        <f>Inputs!Z186*$I$12</f>
        <v>59.731249999999996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51.244045</v>
      </c>
      <c r="P71" s="70">
        <f>Inputs!P187*$I$12</f>
        <v>49.867114999999998</v>
      </c>
      <c r="Q71" s="70">
        <f>Inputs!Q187*$I$12</f>
        <v>53.02805</v>
      </c>
      <c r="R71" s="70">
        <f>Inputs!R187*$I$12</f>
        <v>54.649225000000008</v>
      </c>
      <c r="S71" s="70">
        <f>Inputs!S187*$I$12</f>
        <v>54.874279999999999</v>
      </c>
      <c r="T71" s="70">
        <f>Inputs!T187*$I$12</f>
        <v>55.747995000000003</v>
      </c>
      <c r="U71" s="70">
        <f>Inputs!U187*$I$12</f>
        <v>60.946489999999997</v>
      </c>
      <c r="V71" s="70">
        <f>Inputs!V187*$I$12</f>
        <v>60.946489999999997</v>
      </c>
      <c r="W71" s="70">
        <f>Inputs!W187*$I$12</f>
        <v>60.946489999999997</v>
      </c>
      <c r="X71" s="70">
        <f>Inputs!X187*$I$12</f>
        <v>60.946489999999997</v>
      </c>
      <c r="Y71" s="70">
        <f>Inputs!Y187*$I$12</f>
        <v>60.946489999999997</v>
      </c>
      <c r="Z71" s="70">
        <f>Inputs!Z187*$I$12</f>
        <v>60.946489999999997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51.244045</v>
      </c>
      <c r="P78" s="70">
        <f t="shared" si="5"/>
        <v>49.867114999999998</v>
      </c>
      <c r="Q78" s="70">
        <f t="shared" si="5"/>
        <v>53.02805</v>
      </c>
      <c r="R78" s="70">
        <f t="shared" si="5"/>
        <v>54.649225000000008</v>
      </c>
      <c r="S78" s="70">
        <f t="shared" si="5"/>
        <v>54.874279999999999</v>
      </c>
      <c r="T78" s="70">
        <f t="shared" si="5"/>
        <v>55.747995000000003</v>
      </c>
      <c r="U78" s="70">
        <f t="shared" si="5"/>
        <v>60.946489999999997</v>
      </c>
      <c r="V78" s="70">
        <f t="shared" si="5"/>
        <v>60.946489999999997</v>
      </c>
      <c r="W78" s="70">
        <f t="shared" si="5"/>
        <v>60.946489999999997</v>
      </c>
      <c r="X78" s="70">
        <f t="shared" si="5"/>
        <v>60.946489999999997</v>
      </c>
      <c r="Y78" s="70">
        <f t="shared" si="5"/>
        <v>60.946489999999997</v>
      </c>
      <c r="Z78" s="70">
        <f t="shared" si="5"/>
        <v>60.946489999999997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51.244045</v>
      </c>
      <c r="P79" s="70">
        <f t="shared" si="5"/>
        <v>49.867114999999998</v>
      </c>
      <c r="Q79" s="70">
        <f t="shared" si="5"/>
        <v>53.02805</v>
      </c>
      <c r="R79" s="70">
        <f t="shared" si="5"/>
        <v>54.649225000000008</v>
      </c>
      <c r="S79" s="70">
        <f t="shared" si="5"/>
        <v>54.874279999999999</v>
      </c>
      <c r="T79" s="70">
        <f t="shared" si="5"/>
        <v>55.747995000000003</v>
      </c>
      <c r="U79" s="70">
        <f t="shared" si="5"/>
        <v>60.946489999999997</v>
      </c>
      <c r="V79" s="70">
        <f t="shared" si="5"/>
        <v>60.946489999999997</v>
      </c>
      <c r="W79" s="70">
        <f t="shared" si="5"/>
        <v>60.946489999999997</v>
      </c>
      <c r="X79" s="70">
        <f t="shared" si="5"/>
        <v>60.946489999999997</v>
      </c>
      <c r="Y79" s="70">
        <f t="shared" si="5"/>
        <v>60.946489999999997</v>
      </c>
      <c r="Z79" s="70">
        <f t="shared" si="5"/>
        <v>60.946489999999997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51.244045</v>
      </c>
      <c r="P80" s="70">
        <f t="shared" si="5"/>
        <v>49.867114999999998</v>
      </c>
      <c r="Q80" s="70">
        <f t="shared" si="5"/>
        <v>53.02805</v>
      </c>
      <c r="R80" s="70">
        <f t="shared" si="5"/>
        <v>54.649225000000008</v>
      </c>
      <c r="S80" s="70">
        <f t="shared" si="5"/>
        <v>54.874279999999999</v>
      </c>
      <c r="T80" s="70">
        <f t="shared" si="5"/>
        <v>55.747995000000003</v>
      </c>
      <c r="U80" s="70">
        <f t="shared" si="5"/>
        <v>60.946489999999997</v>
      </c>
      <c r="V80" s="70">
        <f t="shared" si="5"/>
        <v>60.946489999999997</v>
      </c>
      <c r="W80" s="70">
        <f t="shared" si="5"/>
        <v>60.946489999999997</v>
      </c>
      <c r="X80" s="70">
        <f t="shared" si="5"/>
        <v>60.946489999999997</v>
      </c>
      <c r="Y80" s="70">
        <f t="shared" si="5"/>
        <v>60.946489999999997</v>
      </c>
      <c r="Z80" s="70">
        <f t="shared" si="5"/>
        <v>60.946489999999997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</v>
      </c>
      <c r="U92" s="70">
        <f t="shared" si="11"/>
        <v>2.5</v>
      </c>
      <c r="V92" s="70">
        <f t="shared" si="11"/>
        <v>2.5</v>
      </c>
      <c r="W92" s="70">
        <f t="shared" si="11"/>
        <v>2.5</v>
      </c>
      <c r="X92" s="70">
        <f t="shared" si="11"/>
        <v>2.5</v>
      </c>
      <c r="Y92" s="70">
        <f t="shared" si="11"/>
        <v>2.5</v>
      </c>
      <c r="Z92" s="70">
        <f t="shared" si="11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</v>
      </c>
      <c r="U93" s="93">
        <f t="shared" si="12"/>
        <v>4.5</v>
      </c>
      <c r="V93" s="93">
        <f t="shared" si="12"/>
        <v>4.5</v>
      </c>
      <c r="W93" s="93">
        <f t="shared" si="12"/>
        <v>4.5</v>
      </c>
      <c r="X93" s="93">
        <f t="shared" si="12"/>
        <v>4.5</v>
      </c>
      <c r="Y93" s="93">
        <f t="shared" si="12"/>
        <v>4.5</v>
      </c>
      <c r="Z93" s="93">
        <f t="shared" si="12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2.5</v>
      </c>
      <c r="V95" s="70">
        <f t="shared" si="13"/>
        <v>2.5</v>
      </c>
      <c r="W95" s="70">
        <f t="shared" si="13"/>
        <v>2.5</v>
      </c>
      <c r="X95" s="70">
        <f t="shared" si="13"/>
        <v>2.5</v>
      </c>
      <c r="Y95" s="70">
        <f t="shared" si="13"/>
        <v>2.5</v>
      </c>
      <c r="Z95" s="70">
        <f t="shared" si="13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4.5</v>
      </c>
      <c r="V96" s="93">
        <f t="shared" si="14"/>
        <v>4.5</v>
      </c>
      <c r="W96" s="93">
        <f t="shared" si="14"/>
        <v>4.5</v>
      </c>
      <c r="X96" s="93">
        <f t="shared" si="14"/>
        <v>4.5</v>
      </c>
      <c r="Y96" s="93">
        <f t="shared" si="14"/>
        <v>4.5</v>
      </c>
      <c r="Z96" s="93">
        <f t="shared" si="14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2.5</v>
      </c>
      <c r="V98" s="70">
        <f t="shared" si="15"/>
        <v>2.5</v>
      </c>
      <c r="W98" s="70">
        <f t="shared" si="15"/>
        <v>2.5</v>
      </c>
      <c r="X98" s="70">
        <f t="shared" si="15"/>
        <v>2.5</v>
      </c>
      <c r="Y98" s="70">
        <f t="shared" si="15"/>
        <v>2.5</v>
      </c>
      <c r="Z98" s="70">
        <f t="shared" si="15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4.5</v>
      </c>
      <c r="V99" s="93">
        <f t="shared" si="16"/>
        <v>4.5</v>
      </c>
      <c r="W99" s="93">
        <f t="shared" si="16"/>
        <v>4.5</v>
      </c>
      <c r="X99" s="93">
        <f t="shared" si="16"/>
        <v>4.5</v>
      </c>
      <c r="Y99" s="93">
        <f t="shared" si="16"/>
        <v>4.5</v>
      </c>
      <c r="Z99" s="93">
        <f t="shared" si="16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603414.90068519127</v>
      </c>
      <c r="P103" s="138">
        <f>IF(Inputs!$J$126&gt;0,P71*Inputs!$M$81/Inputs!$M$80*Inputs!$M$75*Inputs!$J$126,P77*Inputs!$M$75*P90*Inputs!$J$123)*$I$13</f>
        <v>587201.11273772409</v>
      </c>
      <c r="Q103" s="138">
        <f>IF(Inputs!$J$126&gt;0,Q71*Inputs!$M$81/Inputs!$M$80*Inputs!$M$75*Inputs!$J$126,Q77*Inputs!$M$75*Q90*Inputs!$J$123)*$I$13</f>
        <v>624422.12601053156</v>
      </c>
      <c r="R103" s="138">
        <f>IF(Inputs!$J$126&gt;0,R71*Inputs!$M$81/Inputs!$M$80*Inputs!$M$75*Inputs!$J$126,R77*Inputs!$M$75*R90*Inputs!$J$123)*$I$13</f>
        <v>643511.97638472286</v>
      </c>
      <c r="S103" s="138">
        <f>IF(Inputs!$J$126&gt;0,S71*Inputs!$M$81/Inputs!$M$80*Inputs!$M$75*Inputs!$J$126,S77*Inputs!$M$75*S90*Inputs!$J$123)*$I$13</f>
        <v>646162.07046831248</v>
      </c>
      <c r="T103" s="138">
        <f>IF(Inputs!$J$126&gt;0,T71*Inputs!$M$81/Inputs!$M$80*Inputs!$M$75*Inputs!$J$126,T77*Inputs!$M$75*T90*Inputs!$J$123)*$I$13</f>
        <v>656450.34201190667</v>
      </c>
      <c r="U103" s="138">
        <f>IF(Inputs!$J$126&gt;0,U71*Inputs!$M$81/Inputs!$M$80*Inputs!$M$75*Inputs!$J$126,U77*Inputs!$M$75*U90*Inputs!$J$123)*$I$13</f>
        <v>717664.2712428536</v>
      </c>
      <c r="V103" s="138">
        <f>IF(Inputs!$J$126&gt;0,V71*Inputs!$M$81/Inputs!$M$80*Inputs!$M$75*Inputs!$J$126,V77*Inputs!$M$75*V90*Inputs!$J$123)*$I$13</f>
        <v>717664.2712428536</v>
      </c>
      <c r="W103" s="138">
        <f>IF(Inputs!$J$126&gt;0,W71*Inputs!$M$81/Inputs!$M$80*Inputs!$M$75*Inputs!$J$126,W77*Inputs!$M$75*W90*Inputs!$J$123)*$I$13</f>
        <v>717664.2712428536</v>
      </c>
      <c r="X103" s="138">
        <f>IF(Inputs!$J$126&gt;0,X71*Inputs!$M$81/Inputs!$M$80*Inputs!$M$75*Inputs!$J$126,X77*Inputs!$M$75*X90*Inputs!$J$123)*$I$13</f>
        <v>717664.2712428536</v>
      </c>
      <c r="Y103" s="138">
        <f>IF(Inputs!$J$126&gt;0,Y71*Inputs!$M$81/Inputs!$M$80*Inputs!$M$75*Inputs!$J$126,Y77*Inputs!$M$75*Y90*Inputs!$J$123)*$I$13</f>
        <v>717664.2712428536</v>
      </c>
      <c r="Z103" s="138">
        <f>IF(Inputs!$J$126&gt;0,Z71*Inputs!$M$81/Inputs!$M$80*Inputs!$M$75*Inputs!$J$126,Z77*Inputs!$M$75*Z90*Inputs!$J$123)*$I$13</f>
        <v>717664.2712428536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1810244.7020555735</v>
      </c>
      <c r="P105" s="138">
        <f>IF(Inputs!$K$126&gt;0,P71*Inputs!$M$82/Inputs!$M$80*Inputs!$M$75*Inputs!$K$126,P78*Inputs!$M$75*P93*Inputs!$J$123)*$I$13</f>
        <v>1761603.338213172</v>
      </c>
      <c r="Q105" s="138">
        <f>IF(Inputs!$K$126&gt;0,Q71*Inputs!$M$82/Inputs!$M$80*Inputs!$M$75*Inputs!$K$126,Q78*Inputs!$M$75*Q93*Inputs!$J$123)*$I$13</f>
        <v>1873266.3780315947</v>
      </c>
      <c r="R105" s="138">
        <f>IF(Inputs!$K$126&gt;0,R71*Inputs!$M$82/Inputs!$M$80*Inputs!$M$75*Inputs!$K$126,R78*Inputs!$M$75*R93*Inputs!$J$123)*$I$13</f>
        <v>1930535.9291541683</v>
      </c>
      <c r="S105" s="138">
        <f>IF(Inputs!$K$126&gt;0,S71*Inputs!$M$82/Inputs!$M$80*Inputs!$M$75*Inputs!$K$126,S78*Inputs!$M$75*S93*Inputs!$J$123)*$I$13</f>
        <v>1938486.2114049371</v>
      </c>
      <c r="T105" s="138">
        <f>IF(Inputs!$K$126&gt;0,T71*Inputs!$M$82/Inputs!$M$80*Inputs!$M$75*Inputs!$K$126,T78*Inputs!$M$75*T93*Inputs!$J$123)*$I$13</f>
        <v>1969351.02603572</v>
      </c>
      <c r="U105" s="138">
        <f>IF(Inputs!$K$126&gt;0,U71*Inputs!$M$82/Inputs!$M$80*Inputs!$M$75*Inputs!$K$126,U78*Inputs!$M$75*U93*Inputs!$J$123)*$I$13</f>
        <v>2152992.8137285612</v>
      </c>
      <c r="V105" s="138">
        <f>IF(Inputs!$K$126&gt;0,V71*Inputs!$M$82/Inputs!$M$80*Inputs!$M$75*Inputs!$K$126,V78*Inputs!$M$75*V93*Inputs!$J$123)*$I$13</f>
        <v>2152992.8137285612</v>
      </c>
      <c r="W105" s="138">
        <f>IF(Inputs!$K$126&gt;0,W71*Inputs!$M$82/Inputs!$M$80*Inputs!$M$75*Inputs!$K$126,W78*Inputs!$M$75*W93*Inputs!$J$123)*$I$13</f>
        <v>2152992.8137285612</v>
      </c>
      <c r="X105" s="138">
        <f>IF(Inputs!$K$126&gt;0,X71*Inputs!$M$82/Inputs!$M$80*Inputs!$M$75*Inputs!$K$126,X78*Inputs!$M$75*X93*Inputs!$J$123)*$I$13</f>
        <v>2152992.8137285612</v>
      </c>
      <c r="Y105" s="138">
        <f>IF(Inputs!$K$126&gt;0,Y71*Inputs!$M$82/Inputs!$M$80*Inputs!$M$75*Inputs!$K$126,Y78*Inputs!$M$75*Y93*Inputs!$J$123)*$I$13</f>
        <v>2152992.8137285612</v>
      </c>
      <c r="Z105" s="138">
        <f>IF(Inputs!$K$126&gt;0,Z71*Inputs!$M$82/Inputs!$M$80*Inputs!$M$75*Inputs!$K$126,Z78*Inputs!$M$75*Z93*Inputs!$J$123)*$I$13</f>
        <v>2152992.8137285612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0.1645127582847363</v>
      </c>
      <c r="P114" s="56">
        <f>Inputs!P64*$I$9</f>
        <v>0.16475647519121345</v>
      </c>
      <c r="Q114" s="56">
        <f>Inputs!Q64*$I$9</f>
        <v>0.16847795895054768</v>
      </c>
      <c r="R114" s="56">
        <f>Inputs!R64*$I$9</f>
        <v>0.18538851148896079</v>
      </c>
      <c r="S114" s="56">
        <f>Inputs!S64*$I$9</f>
        <v>0.20424095599419531</v>
      </c>
      <c r="T114" s="56">
        <f>Inputs!T64*$I$9</f>
        <v>0.2252716420979958</v>
      </c>
      <c r="U114" s="56">
        <f>Inputs!U64*$I$9</f>
        <v>0.24874670172382948</v>
      </c>
      <c r="V114" s="56">
        <f>Inputs!V64*$I$9</f>
        <v>0.27496588415377032</v>
      </c>
      <c r="W114" s="56">
        <f>Inputs!W64*$I$9</f>
        <v>0.30426689189977607</v>
      </c>
      <c r="X114" s="56">
        <f>Inputs!X64*$I$9</f>
        <v>0.33703028338158819</v>
      </c>
      <c r="Y114" s="56">
        <f>Inputs!Y64*$I$9</f>
        <v>0.37368501716512942</v>
      </c>
      <c r="Z114" s="56">
        <f>Inputs!Z64*$I$9</f>
        <v>0.41471472243198448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2.05640947855921E-3</v>
      </c>
      <c r="P115" s="56">
        <f>Inputs!P65*$I$9</f>
        <v>2.0594559398901696E-3</v>
      </c>
      <c r="Q115" s="56">
        <f>Inputs!Q65*$I$9</f>
        <v>2.1059744868818474E-3</v>
      </c>
      <c r="R115" s="56">
        <f>Inputs!R65*$I$9</f>
        <v>2.3173563936120098E-3</v>
      </c>
      <c r="S115" s="56">
        <f>Inputs!S65*$I$9</f>
        <v>2.553011949927441E-3</v>
      </c>
      <c r="T115" s="56">
        <f>Inputs!T65*$I$9</f>
        <v>2.8158955262249487E-3</v>
      </c>
      <c r="U115" s="56">
        <f>Inputs!U65*$I$9</f>
        <v>3.1093337715478648E-3</v>
      </c>
      <c r="V115" s="56">
        <f>Inputs!V65*$I$9</f>
        <v>3.4370735519221297E-3</v>
      </c>
      <c r="W115" s="56">
        <f>Inputs!W65*$I$9</f>
        <v>3.8033361487472021E-3</v>
      </c>
      <c r="X115" s="56">
        <f>Inputs!X65*$I$9</f>
        <v>4.212878542269852E-3</v>
      </c>
      <c r="Y115" s="56">
        <f>Inputs!Y65*$I$9</f>
        <v>4.6710627145641129E-3</v>
      </c>
      <c r="Z115" s="56">
        <f>Inputs!Z65*$I$9</f>
        <v>5.1839340303998071E-3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99269.449701831036</v>
      </c>
      <c r="P119" s="70">
        <f t="shared" ref="P119:Z119" si="17">P103*P114*$T$37</f>
        <v>96745.185563025763</v>
      </c>
      <c r="Q119" s="70">
        <f t="shared" si="17"/>
        <v>105201.36531381604</v>
      </c>
      <c r="R119" s="70">
        <f t="shared" si="17"/>
        <v>119299.72742728305</v>
      </c>
      <c r="S119" s="70">
        <f t="shared" si="17"/>
        <v>131972.75899963675</v>
      </c>
      <c r="T119" s="70">
        <f t="shared" si="17"/>
        <v>147879.64650081316</v>
      </c>
      <c r="U119" s="70">
        <f t="shared" si="17"/>
        <v>178516.62041669557</v>
      </c>
      <c r="V119" s="70">
        <f t="shared" si="17"/>
        <v>197333.19086786249</v>
      </c>
      <c r="W119" s="70">
        <f t="shared" si="17"/>
        <v>218361.4772385809</v>
      </c>
      <c r="X119" s="70">
        <f t="shared" si="17"/>
        <v>241874.59270981993</v>
      </c>
      <c r="Y119" s="70">
        <f t="shared" si="17"/>
        <v>268180.38551818585</v>
      </c>
      <c r="Z119" s="70">
        <f t="shared" si="17"/>
        <v>297625.93904783245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3722.6043638186743</v>
      </c>
      <c r="P120" s="138">
        <f t="shared" ref="P120:Z120" si="20">P105*P115*$T$27</f>
        <v>3627.9444586134687</v>
      </c>
      <c r="Q120" s="138">
        <f t="shared" si="20"/>
        <v>3945.0511992681045</v>
      </c>
      <c r="R120" s="138">
        <f t="shared" si="20"/>
        <v>4473.7397785231142</v>
      </c>
      <c r="S120" s="138">
        <f t="shared" si="20"/>
        <v>4948.978462486376</v>
      </c>
      <c r="T120" s="138">
        <f t="shared" si="20"/>
        <v>5545.4867437804969</v>
      </c>
      <c r="U120" s="138">
        <f t="shared" si="20"/>
        <v>6694.3732656260763</v>
      </c>
      <c r="V120" s="138">
        <f t="shared" si="20"/>
        <v>7399.9946575448457</v>
      </c>
      <c r="W120" s="138">
        <f t="shared" si="20"/>
        <v>8188.5553964467881</v>
      </c>
      <c r="X120" s="138">
        <f t="shared" si="20"/>
        <v>9070.2972266182478</v>
      </c>
      <c r="Y120" s="138">
        <f t="shared" si="20"/>
        <v>10056.76445693196</v>
      </c>
      <c r="Z120" s="138">
        <f t="shared" si="20"/>
        <v>11160.972714293721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18165.850227264367</v>
      </c>
      <c r="P124" s="70">
        <f t="shared" si="21"/>
        <v>18192.761968743125</v>
      </c>
      <c r="Q124" s="70">
        <f t="shared" si="21"/>
        <v>18603.696155854952</v>
      </c>
      <c r="R124" s="70">
        <f t="shared" si="21"/>
        <v>20470.99549407047</v>
      </c>
      <c r="S124" s="70">
        <f t="shared" si="21"/>
        <v>22552.722691830782</v>
      </c>
      <c r="T124" s="70">
        <f t="shared" si="21"/>
        <v>24874.975980399562</v>
      </c>
      <c r="U124" s="70">
        <f t="shared" si="21"/>
        <v>27467.142215318021</v>
      </c>
      <c r="V124" s="70">
        <f t="shared" si="21"/>
        <v>30362.320352683299</v>
      </c>
      <c r="W124" s="70">
        <f t="shared" si="21"/>
        <v>33597.800225317827</v>
      </c>
      <c r="X124" s="70">
        <f t="shared" si="21"/>
        <v>37215.6039069369</v>
      </c>
      <c r="Y124" s="70">
        <f t="shared" si="21"/>
        <v>41263.097918796993</v>
      </c>
      <c r="Z124" s="70">
        <f t="shared" si="21"/>
        <v>45793.685628331754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497.5364005380024</v>
      </c>
      <c r="P125" s="70">
        <f t="shared" si="22"/>
        <v>498.2734742681069</v>
      </c>
      <c r="Q125" s="70">
        <f t="shared" si="22"/>
        <v>509.52836813521412</v>
      </c>
      <c r="R125" s="70">
        <f t="shared" si="22"/>
        <v>560.67100004287806</v>
      </c>
      <c r="S125" s="70">
        <f t="shared" si="22"/>
        <v>617.68650132237394</v>
      </c>
      <c r="T125" s="70">
        <f t="shared" si="22"/>
        <v>681.28966483398062</v>
      </c>
      <c r="U125" s="70">
        <f t="shared" si="22"/>
        <v>752.28535410713107</v>
      </c>
      <c r="V125" s="70">
        <f t="shared" si="22"/>
        <v>831.5801017440532</v>
      </c>
      <c r="W125" s="70">
        <f t="shared" si="22"/>
        <v>920.19522240753315</v>
      </c>
      <c r="X125" s="70">
        <f t="shared" si="22"/>
        <v>1019.2816400035754</v>
      </c>
      <c r="Y125" s="70">
        <f t="shared" si="22"/>
        <v>1130.1366551372778</v>
      </c>
      <c r="Z125" s="70">
        <f t="shared" si="22"/>
        <v>1254.2229089114351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5135.9549097345143</v>
      </c>
      <c r="P127" s="70">
        <f>Inputs!$J$27*$I$11</f>
        <v>5135.9549097345143</v>
      </c>
      <c r="Q127" s="70">
        <f>Inputs!$J$27*$I$11</f>
        <v>5135.9549097345143</v>
      </c>
      <c r="R127" s="70">
        <f>Inputs!$J$27*$I$11</f>
        <v>5135.9549097345143</v>
      </c>
      <c r="S127" s="70">
        <f>Inputs!$J$27*$I$11</f>
        <v>5135.9549097345143</v>
      </c>
      <c r="T127" s="70">
        <f>Inputs!$J$27*$I$11</f>
        <v>5135.9549097345143</v>
      </c>
      <c r="U127" s="70">
        <f>Inputs!$J$27*$I$11</f>
        <v>5135.9549097345143</v>
      </c>
      <c r="V127" s="70">
        <f>Inputs!$J$27*$I$11</f>
        <v>5135.9549097345143</v>
      </c>
      <c r="W127" s="70">
        <f>Inputs!$J$27*$I$11</f>
        <v>5135.9549097345143</v>
      </c>
      <c r="X127" s="70">
        <f>Inputs!$J$27*$I$11</f>
        <v>5135.9549097345143</v>
      </c>
      <c r="Y127" s="70">
        <f>Inputs!$J$27*$I$11</f>
        <v>5135.9549097345143</v>
      </c>
      <c r="Z127" s="70">
        <f>Inputs!$J$27*$I$11</f>
        <v>5135.9549097345143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126791.39560318658</v>
      </c>
      <c r="P128" s="98">
        <f t="shared" ref="P128:Z128" si="24">SUM(P119:P127)</f>
        <v>124200.12037438498</v>
      </c>
      <c r="Q128" s="98">
        <f t="shared" si="24"/>
        <v>133395.59594680881</v>
      </c>
      <c r="R128" s="98">
        <f t="shared" si="24"/>
        <v>149941.08860965402</v>
      </c>
      <c r="S128" s="98">
        <f t="shared" si="24"/>
        <v>165228.10156501079</v>
      </c>
      <c r="T128" s="98">
        <f t="shared" si="24"/>
        <v>184117.35379956171</v>
      </c>
      <c r="U128" s="98">
        <f t="shared" si="24"/>
        <v>218566.37616148131</v>
      </c>
      <c r="V128" s="98">
        <f t="shared" si="24"/>
        <v>241063.04088956921</v>
      </c>
      <c r="W128" s="98">
        <f t="shared" si="24"/>
        <v>266203.98299248755</v>
      </c>
      <c r="X128" s="98">
        <f t="shared" si="24"/>
        <v>294315.7303931131</v>
      </c>
      <c r="Y128" s="98">
        <f t="shared" si="24"/>
        <v>325766.33945878659</v>
      </c>
      <c r="Z128" s="98">
        <f t="shared" si="24"/>
        <v>360970.77520910383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0</v>
      </c>
      <c r="T135" s="70">
        <f>Inputs!T22*'Scenario B'!$I$10</f>
        <v>1678721.4159292036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1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93739.759378354021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4301.2573168141598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98041.016695168175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126791.39560318658</v>
      </c>
      <c r="P147" s="70">
        <f t="shared" ref="P147:Z147" si="27">P128</f>
        <v>124200.12037438498</v>
      </c>
      <c r="Q147" s="70">
        <f t="shared" si="27"/>
        <v>133395.59594680881</v>
      </c>
      <c r="R147" s="70">
        <f t="shared" si="27"/>
        <v>149941.08860965402</v>
      </c>
      <c r="S147" s="70">
        <f t="shared" si="27"/>
        <v>165228.10156501079</v>
      </c>
      <c r="T147" s="70">
        <f t="shared" si="27"/>
        <v>184117.35379956171</v>
      </c>
      <c r="U147" s="70">
        <f t="shared" si="27"/>
        <v>218566.37616148131</v>
      </c>
      <c r="V147" s="70">
        <f t="shared" si="27"/>
        <v>241063.04088956921</v>
      </c>
      <c r="W147" s="70">
        <f t="shared" si="27"/>
        <v>266203.98299248755</v>
      </c>
      <c r="X147" s="70">
        <f t="shared" si="27"/>
        <v>294315.7303931131</v>
      </c>
      <c r="Y147" s="70">
        <f t="shared" si="27"/>
        <v>325766.33945878659</v>
      </c>
      <c r="Z147" s="70">
        <f t="shared" si="27"/>
        <v>360970.77520910383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98041.016695168175</v>
      </c>
      <c r="P148" s="70">
        <f t="shared" ref="P148:Z148" si="28">$J$140</f>
        <v>98041.016695168175</v>
      </c>
      <c r="Q148" s="70">
        <f t="shared" si="28"/>
        <v>98041.016695168175</v>
      </c>
      <c r="R148" s="70">
        <f t="shared" si="28"/>
        <v>98041.016695168175</v>
      </c>
      <c r="S148" s="70">
        <f t="shared" si="28"/>
        <v>98041.016695168175</v>
      </c>
      <c r="T148" s="70">
        <f t="shared" si="28"/>
        <v>98041.016695168175</v>
      </c>
      <c r="U148" s="70">
        <f t="shared" si="28"/>
        <v>98041.016695168175</v>
      </c>
      <c r="V148" s="70">
        <f t="shared" si="28"/>
        <v>98041.016695168175</v>
      </c>
      <c r="W148" s="70">
        <f t="shared" si="28"/>
        <v>98041.016695168175</v>
      </c>
      <c r="X148" s="70">
        <f t="shared" si="28"/>
        <v>98041.016695168175</v>
      </c>
      <c r="Y148" s="70">
        <f t="shared" si="28"/>
        <v>98041.016695168175</v>
      </c>
      <c r="Z148" s="70">
        <f t="shared" si="28"/>
        <v>98041.016695168175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300-000000000000}">
          <x14:formula1>
            <xm:f>Inputs!$D$44:$D$48</xm:f>
          </x14:formula1>
          <xm:sqref>I8</xm:sqref>
        </x14:dataValidation>
        <x14:dataValidation type="list" allowBlank="1" showInputMessage="1" showErrorMessage="1" xr:uid="{00000000-0002-0000-0300-000001000000}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J18 FR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2445418.2817241969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2445418.2817241969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205177.06194690272</v>
      </c>
      <c r="S30" s="72">
        <v>0</v>
      </c>
      <c r="T30" s="73">
        <f>'Base Case'!$T30</f>
        <v>1</v>
      </c>
      <c r="U30" s="74">
        <f t="shared" si="0"/>
        <v>205177.06194690272</v>
      </c>
      <c r="V30" s="75">
        <f t="shared" si="1"/>
        <v>205177.06194690272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815139.42724139884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815139.42724139884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68392.353982300905</v>
      </c>
      <c r="S40" s="72">
        <v>0</v>
      </c>
      <c r="T40" s="73">
        <f>'Base Case'!$T40</f>
        <v>1</v>
      </c>
      <c r="U40" s="74">
        <f t="shared" si="0"/>
        <v>68392.353982300905</v>
      </c>
      <c r="V40" s="75">
        <f t="shared" si="1"/>
        <v>68392.353982300905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815139.42724139884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68392.353982300905</v>
      </c>
      <c r="S49" s="70">
        <f t="shared" si="2"/>
        <v>4388.5093805309734</v>
      </c>
      <c r="T49" s="56">
        <f>U49/SUM(O49:S49)</f>
        <v>1</v>
      </c>
      <c r="U49" s="70">
        <f t="shared" si="2"/>
        <v>949156.92571913823</v>
      </c>
      <c r="V49" s="70">
        <f t="shared" si="2"/>
        <v>134017.49847773928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2445418.2817241969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205177.06194690272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2737827.7754228329</v>
      </c>
      <c r="V50" s="70">
        <f t="shared" si="3"/>
        <v>292409.49369863607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3686984.7011419712</v>
      </c>
      <c r="V52" s="88">
        <f>SUM(V49:V51)</f>
        <v>426426.99217637535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61.3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59.392200000000003</v>
      </c>
      <c r="P69" s="70">
        <f>Inputs!P185*$I$12</f>
        <v>57.908550000000005</v>
      </c>
      <c r="Q69" s="70">
        <f>Inputs!Q185*$I$12</f>
        <v>61.15305</v>
      </c>
      <c r="R69" s="70">
        <f>Inputs!R185*$I$12</f>
        <v>63.470400000000005</v>
      </c>
      <c r="S69" s="70">
        <f>Inputs!S185*$I$12</f>
        <v>63.772799999999997</v>
      </c>
      <c r="T69" s="70">
        <f>Inputs!T185*$I$12</f>
        <v>64.135050000000007</v>
      </c>
      <c r="U69" s="70">
        <f>Inputs!U185*$I$12</f>
        <v>70.495949999999993</v>
      </c>
      <c r="V69" s="70">
        <f>Inputs!V185*$I$12</f>
        <v>70.495949999999993</v>
      </c>
      <c r="W69" s="70">
        <f>Inputs!W185*$I$12</f>
        <v>70.495949999999993</v>
      </c>
      <c r="X69" s="70">
        <f>Inputs!X185*$I$12</f>
        <v>70.495949999999993</v>
      </c>
      <c r="Y69" s="70">
        <f>Inputs!Y185*$I$12</f>
        <v>70.495949999999993</v>
      </c>
      <c r="Z69" s="70">
        <f>Inputs!Z185*$I$12</f>
        <v>70.495949999999993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55.457850000000001</v>
      </c>
      <c r="P70" s="70">
        <f>Inputs!P186*$I$12</f>
        <v>53.919599999999996</v>
      </c>
      <c r="Q70" s="70">
        <f>Inputs!Q186*$I$12</f>
        <v>57.520049999999998</v>
      </c>
      <c r="R70" s="70">
        <f>Inputs!R186*$I$12</f>
        <v>59.086650000000006</v>
      </c>
      <c r="S70" s="70">
        <f>Inputs!S186*$I$12</f>
        <v>59.312400000000004</v>
      </c>
      <c r="T70" s="70">
        <f>Inputs!T186*$I$12</f>
        <v>60.536700000000003</v>
      </c>
      <c r="U70" s="70">
        <f>Inputs!U186*$I$12</f>
        <v>66.018749999999997</v>
      </c>
      <c r="V70" s="70">
        <f>Inputs!V186*$I$12</f>
        <v>66.018749999999997</v>
      </c>
      <c r="W70" s="70">
        <f>Inputs!W186*$I$12</f>
        <v>66.018749999999997</v>
      </c>
      <c r="X70" s="70">
        <f>Inputs!X186*$I$12</f>
        <v>66.018749999999997</v>
      </c>
      <c r="Y70" s="70">
        <f>Inputs!Y186*$I$12</f>
        <v>66.018749999999997</v>
      </c>
      <c r="Z70" s="70">
        <f>Inputs!Z186*$I$12</f>
        <v>66.018749999999997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56.638155000000012</v>
      </c>
      <c r="P71" s="70">
        <f>Inputs!P187*$I$12</f>
        <v>55.116285000000005</v>
      </c>
      <c r="Q71" s="70">
        <f>Inputs!Q187*$I$12</f>
        <v>58.609950000000005</v>
      </c>
      <c r="R71" s="70">
        <f>Inputs!R187*$I$12</f>
        <v>60.401775000000008</v>
      </c>
      <c r="S71" s="70">
        <f>Inputs!S187*$I$12</f>
        <v>60.65052</v>
      </c>
      <c r="T71" s="70">
        <f>Inputs!T187*$I$12</f>
        <v>61.616205000000008</v>
      </c>
      <c r="U71" s="70">
        <f>Inputs!U187*$I$12</f>
        <v>67.361910000000009</v>
      </c>
      <c r="V71" s="70">
        <f>Inputs!V187*$I$12</f>
        <v>67.361910000000009</v>
      </c>
      <c r="W71" s="70">
        <f>Inputs!W187*$I$12</f>
        <v>67.361910000000009</v>
      </c>
      <c r="X71" s="70">
        <f>Inputs!X187*$I$12</f>
        <v>67.361910000000009</v>
      </c>
      <c r="Y71" s="70">
        <f>Inputs!Y187*$I$12</f>
        <v>67.361910000000009</v>
      </c>
      <c r="Z71" s="70">
        <f>Inputs!Z187*$I$12</f>
        <v>67.361910000000009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0.31620500000001073</v>
      </c>
      <c r="U77" s="70">
        <f t="shared" si="5"/>
        <v>6.0619100000000117</v>
      </c>
      <c r="V77" s="70">
        <f t="shared" si="5"/>
        <v>6.0619100000000117</v>
      </c>
      <c r="W77" s="70">
        <f t="shared" si="5"/>
        <v>6.0619100000000117</v>
      </c>
      <c r="X77" s="70">
        <f t="shared" si="5"/>
        <v>6.0619100000000117</v>
      </c>
      <c r="Y77" s="70">
        <f t="shared" si="5"/>
        <v>6.0619100000000117</v>
      </c>
      <c r="Z77" s="70">
        <f t="shared" si="5"/>
        <v>6.0619100000000117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56.638155000000012</v>
      </c>
      <c r="P78" s="70">
        <f t="shared" si="5"/>
        <v>55.116285000000005</v>
      </c>
      <c r="Q78" s="70">
        <f t="shared" si="5"/>
        <v>58.609950000000005</v>
      </c>
      <c r="R78" s="70">
        <f t="shared" si="5"/>
        <v>60.401775000000008</v>
      </c>
      <c r="S78" s="70">
        <f t="shared" si="5"/>
        <v>60.65052</v>
      </c>
      <c r="T78" s="70">
        <f t="shared" si="5"/>
        <v>61.616205000000008</v>
      </c>
      <c r="U78" s="70">
        <f t="shared" si="5"/>
        <v>67.361910000000009</v>
      </c>
      <c r="V78" s="70">
        <f t="shared" si="5"/>
        <v>67.361910000000009</v>
      </c>
      <c r="W78" s="70">
        <f t="shared" si="5"/>
        <v>67.361910000000009</v>
      </c>
      <c r="X78" s="70">
        <f t="shared" si="5"/>
        <v>67.361910000000009</v>
      </c>
      <c r="Y78" s="70">
        <f t="shared" si="5"/>
        <v>67.361910000000009</v>
      </c>
      <c r="Z78" s="70">
        <f t="shared" si="5"/>
        <v>67.361910000000009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56.638155000000012</v>
      </c>
      <c r="P79" s="70">
        <f t="shared" si="5"/>
        <v>55.116285000000005</v>
      </c>
      <c r="Q79" s="70">
        <f t="shared" si="5"/>
        <v>58.609950000000005</v>
      </c>
      <c r="R79" s="70">
        <f t="shared" si="5"/>
        <v>60.401775000000008</v>
      </c>
      <c r="S79" s="70">
        <f t="shared" si="5"/>
        <v>60.65052</v>
      </c>
      <c r="T79" s="70">
        <f t="shared" si="5"/>
        <v>61.616205000000008</v>
      </c>
      <c r="U79" s="70">
        <f t="shared" si="5"/>
        <v>67.361910000000009</v>
      </c>
      <c r="V79" s="70">
        <f t="shared" si="5"/>
        <v>67.361910000000009</v>
      </c>
      <c r="W79" s="70">
        <f t="shared" si="5"/>
        <v>67.361910000000009</v>
      </c>
      <c r="X79" s="70">
        <f t="shared" si="5"/>
        <v>67.361910000000009</v>
      </c>
      <c r="Y79" s="70">
        <f t="shared" si="5"/>
        <v>67.361910000000009</v>
      </c>
      <c r="Z79" s="70">
        <f t="shared" si="5"/>
        <v>67.361910000000009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56.638155000000012</v>
      </c>
      <c r="P80" s="70">
        <f t="shared" si="5"/>
        <v>55.116285000000005</v>
      </c>
      <c r="Q80" s="70">
        <f t="shared" si="5"/>
        <v>58.609950000000005</v>
      </c>
      <c r="R80" s="70">
        <f t="shared" si="5"/>
        <v>60.401775000000008</v>
      </c>
      <c r="S80" s="70">
        <f t="shared" si="5"/>
        <v>60.65052</v>
      </c>
      <c r="T80" s="70">
        <f t="shared" si="5"/>
        <v>61.616205000000008</v>
      </c>
      <c r="U80" s="70">
        <f t="shared" si="5"/>
        <v>67.361910000000009</v>
      </c>
      <c r="V80" s="70">
        <f t="shared" si="5"/>
        <v>67.361910000000009</v>
      </c>
      <c r="W80" s="70">
        <f t="shared" si="5"/>
        <v>67.361910000000009</v>
      </c>
      <c r="X80" s="70">
        <f t="shared" si="5"/>
        <v>67.361910000000009</v>
      </c>
      <c r="Y80" s="70">
        <f t="shared" si="5"/>
        <v>67.361910000000009</v>
      </c>
      <c r="Z80" s="70">
        <f t="shared" si="5"/>
        <v>67.361910000000009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7</v>
      </c>
      <c r="S91" s="70">
        <f>ROUNDUP(ROUNDUP(S78/Inputs!$J$114,0)/(Inputs!$J$118*Inputs!$J$115*Inputs!$J$114),0)+1</f>
        <v>7</v>
      </c>
      <c r="T91" s="70">
        <f>ROUNDUP(ROUNDUP(T78/Inputs!$J$114,0)/(Inputs!$J$118*Inputs!$J$115*Inputs!$J$114),0)+1</f>
        <v>7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2.5</v>
      </c>
      <c r="S92" s="70">
        <f t="shared" si="11"/>
        <v>2.5</v>
      </c>
      <c r="T92" s="70">
        <f t="shared" si="11"/>
        <v>2.5</v>
      </c>
      <c r="U92" s="70">
        <f t="shared" si="11"/>
        <v>2.5</v>
      </c>
      <c r="V92" s="70">
        <f t="shared" si="11"/>
        <v>2.5</v>
      </c>
      <c r="W92" s="70">
        <f t="shared" si="11"/>
        <v>2.5</v>
      </c>
      <c r="X92" s="70">
        <f t="shared" si="11"/>
        <v>2.5</v>
      </c>
      <c r="Y92" s="70">
        <f t="shared" si="11"/>
        <v>2.5</v>
      </c>
      <c r="Z92" s="70">
        <f t="shared" si="11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4.5</v>
      </c>
      <c r="S93" s="93">
        <f t="shared" si="12"/>
        <v>4.5</v>
      </c>
      <c r="T93" s="93">
        <f t="shared" si="12"/>
        <v>4.5</v>
      </c>
      <c r="U93" s="93">
        <f t="shared" si="12"/>
        <v>4.5</v>
      </c>
      <c r="V93" s="93">
        <f t="shared" si="12"/>
        <v>4.5</v>
      </c>
      <c r="W93" s="93">
        <f t="shared" si="12"/>
        <v>4.5</v>
      </c>
      <c r="X93" s="93">
        <f t="shared" si="12"/>
        <v>4.5</v>
      </c>
      <c r="Y93" s="93">
        <f t="shared" si="12"/>
        <v>4.5</v>
      </c>
      <c r="Z93" s="93">
        <f t="shared" si="12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7</v>
      </c>
      <c r="S94" s="70">
        <f>ROUNDUP(ROUNDUP(S79/Inputs!$J$114,0)/(Inputs!$J$118*Inputs!$J$115*Inputs!$J$114),0)+1</f>
        <v>7</v>
      </c>
      <c r="T94" s="70">
        <f>ROUNDUP(ROUNDUP(T79/Inputs!$J$114,0)/(Inputs!$J$118*Inputs!$J$115*Inputs!$J$114),0)+1</f>
        <v>7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2.5</v>
      </c>
      <c r="S95" s="70">
        <f t="shared" si="13"/>
        <v>2.5</v>
      </c>
      <c r="T95" s="70">
        <f t="shared" si="13"/>
        <v>2.5</v>
      </c>
      <c r="U95" s="70">
        <f t="shared" si="13"/>
        <v>2.5</v>
      </c>
      <c r="V95" s="70">
        <f t="shared" si="13"/>
        <v>2.5</v>
      </c>
      <c r="W95" s="70">
        <f t="shared" si="13"/>
        <v>2.5</v>
      </c>
      <c r="X95" s="70">
        <f t="shared" si="13"/>
        <v>2.5</v>
      </c>
      <c r="Y95" s="70">
        <f t="shared" si="13"/>
        <v>2.5</v>
      </c>
      <c r="Z95" s="70">
        <f t="shared" si="13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4.5</v>
      </c>
      <c r="S96" s="93">
        <f t="shared" si="14"/>
        <v>4.5</v>
      </c>
      <c r="T96" s="93">
        <f t="shared" si="14"/>
        <v>4.5</v>
      </c>
      <c r="U96" s="93">
        <f t="shared" si="14"/>
        <v>4.5</v>
      </c>
      <c r="V96" s="93">
        <f t="shared" si="14"/>
        <v>4.5</v>
      </c>
      <c r="W96" s="93">
        <f t="shared" si="14"/>
        <v>4.5</v>
      </c>
      <c r="X96" s="93">
        <f t="shared" si="14"/>
        <v>4.5</v>
      </c>
      <c r="Y96" s="93">
        <f t="shared" si="14"/>
        <v>4.5</v>
      </c>
      <c r="Z96" s="93">
        <f t="shared" si="14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7</v>
      </c>
      <c r="S97" s="70">
        <f>ROUNDUP(ROUNDUP(S80/Inputs!$J$114,0)/(Inputs!$J$118*Inputs!$J$115*Inputs!$J$114),0)+1</f>
        <v>7</v>
      </c>
      <c r="T97" s="70">
        <f>ROUNDUP(ROUNDUP(T80/Inputs!$J$114,0)/(Inputs!$J$118*Inputs!$J$115*Inputs!$J$114),0)+1</f>
        <v>7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2.5</v>
      </c>
      <c r="S98" s="70">
        <f t="shared" si="15"/>
        <v>2.5</v>
      </c>
      <c r="T98" s="70">
        <f t="shared" si="15"/>
        <v>2.5</v>
      </c>
      <c r="U98" s="70">
        <f t="shared" si="15"/>
        <v>2.5</v>
      </c>
      <c r="V98" s="70">
        <f t="shared" si="15"/>
        <v>2.5</v>
      </c>
      <c r="W98" s="70">
        <f t="shared" si="15"/>
        <v>2.5</v>
      </c>
      <c r="X98" s="70">
        <f t="shared" si="15"/>
        <v>2.5</v>
      </c>
      <c r="Y98" s="70">
        <f t="shared" si="15"/>
        <v>2.5</v>
      </c>
      <c r="Z98" s="70">
        <f t="shared" si="15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4.5</v>
      </c>
      <c r="S99" s="93">
        <f t="shared" si="16"/>
        <v>4.5</v>
      </c>
      <c r="T99" s="93">
        <f t="shared" si="16"/>
        <v>4.5</v>
      </c>
      <c r="U99" s="93">
        <f t="shared" si="16"/>
        <v>4.5</v>
      </c>
      <c r="V99" s="93">
        <f t="shared" si="16"/>
        <v>4.5</v>
      </c>
      <c r="W99" s="93">
        <f t="shared" si="16"/>
        <v>4.5</v>
      </c>
      <c r="X99" s="93">
        <f t="shared" si="16"/>
        <v>4.5</v>
      </c>
      <c r="Y99" s="93">
        <f t="shared" si="16"/>
        <v>4.5</v>
      </c>
      <c r="Z99" s="93">
        <f t="shared" si="16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815139.42724139884</v>
      </c>
      <c r="P103" s="138">
        <f>IF(Inputs!$J$126&gt;0,P71*Inputs!$M$81/Inputs!$M$80*Inputs!$M$75*Inputs!$J$126,P77*Inputs!$M$75*P90*Inputs!$J$123)*$I$13</f>
        <v>793236.59089131164</v>
      </c>
      <c r="Q103" s="138">
        <f>IF(Inputs!$J$126&gt;0,Q71*Inputs!$M$81/Inputs!$M$80*Inputs!$M$75*Inputs!$J$126,Q77*Inputs!$M$75*Q90*Inputs!$J$123)*$I$13</f>
        <v>843517.60882124456</v>
      </c>
      <c r="R103" s="138">
        <f>IF(Inputs!$J$126&gt;0,R71*Inputs!$M$81/Inputs!$M$80*Inputs!$M$75*Inputs!$J$126,R77*Inputs!$M$75*R90*Inputs!$J$123)*$I$13</f>
        <v>869305.65230918699</v>
      </c>
      <c r="S103" s="138">
        <f>IF(Inputs!$J$126&gt;0,S71*Inputs!$M$81/Inputs!$M$80*Inputs!$M$75*Inputs!$J$126,S77*Inputs!$M$75*S90*Inputs!$J$123)*$I$13</f>
        <v>872885.60396596603</v>
      </c>
      <c r="T103" s="138">
        <f>IF(Inputs!$J$126&gt;0,T71*Inputs!$M$81/Inputs!$M$80*Inputs!$M$75*Inputs!$J$126,T77*Inputs!$M$75*T90*Inputs!$J$123)*$I$13</f>
        <v>886783.79534941784</v>
      </c>
      <c r="U103" s="138">
        <f>IF(Inputs!$J$126&gt;0,U71*Inputs!$M$81/Inputs!$M$80*Inputs!$M$75*Inputs!$J$126,U77*Inputs!$M$75*U90*Inputs!$J$123)*$I$13</f>
        <v>969476.29624034627</v>
      </c>
      <c r="V103" s="138">
        <f>IF(Inputs!$J$126&gt;0,V71*Inputs!$M$81/Inputs!$M$80*Inputs!$M$75*Inputs!$J$126,V77*Inputs!$M$75*V90*Inputs!$J$123)*$I$13</f>
        <v>969476.29624034627</v>
      </c>
      <c r="W103" s="138">
        <f>IF(Inputs!$J$126&gt;0,W71*Inputs!$M$81/Inputs!$M$80*Inputs!$M$75*Inputs!$J$126,W77*Inputs!$M$75*W90*Inputs!$J$123)*$I$13</f>
        <v>969476.29624034627</v>
      </c>
      <c r="X103" s="138">
        <f>IF(Inputs!$J$126&gt;0,X71*Inputs!$M$81/Inputs!$M$80*Inputs!$M$75*Inputs!$J$126,X77*Inputs!$M$75*X90*Inputs!$J$123)*$I$13</f>
        <v>969476.29624034627</v>
      </c>
      <c r="Y103" s="138">
        <f>IF(Inputs!$J$126&gt;0,Y71*Inputs!$M$81/Inputs!$M$80*Inputs!$M$75*Inputs!$J$126,Y77*Inputs!$M$75*Y90*Inputs!$J$123)*$I$13</f>
        <v>969476.29624034627</v>
      </c>
      <c r="Z103" s="138">
        <f>IF(Inputs!$J$126&gt;0,Z71*Inputs!$M$81/Inputs!$M$80*Inputs!$M$75*Inputs!$J$126,Z77*Inputs!$M$75*Z90*Inputs!$J$123)*$I$13</f>
        <v>969476.29624034627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2445418.2817241969</v>
      </c>
      <c r="P105" s="138">
        <f>IF(Inputs!$K$126&gt;0,P71*Inputs!$M$82/Inputs!$M$80*Inputs!$M$75*Inputs!$K$126,P78*Inputs!$M$75*P93*Inputs!$J$123)*$I$13</f>
        <v>2379709.7726739347</v>
      </c>
      <c r="Q105" s="138">
        <f>IF(Inputs!$K$126&gt;0,Q71*Inputs!$M$82/Inputs!$M$80*Inputs!$M$75*Inputs!$K$126,Q78*Inputs!$M$75*Q93*Inputs!$J$123)*$I$13</f>
        <v>2530552.8264637338</v>
      </c>
      <c r="R105" s="138">
        <f>IF(Inputs!$K$126&gt;0,R71*Inputs!$M$82/Inputs!$M$80*Inputs!$M$75*Inputs!$K$126,R78*Inputs!$M$75*R93*Inputs!$J$123)*$I$13</f>
        <v>2607916.9569275607</v>
      </c>
      <c r="S105" s="138">
        <f>IF(Inputs!$K$126&gt;0,S71*Inputs!$M$82/Inputs!$M$80*Inputs!$M$75*Inputs!$K$126,S78*Inputs!$M$75*S93*Inputs!$J$123)*$I$13</f>
        <v>2618656.8118978976</v>
      </c>
      <c r="T105" s="138">
        <f>IF(Inputs!$K$126&gt;0,T71*Inputs!$M$82/Inputs!$M$80*Inputs!$M$75*Inputs!$K$126,T78*Inputs!$M$75*T93*Inputs!$J$123)*$I$13</f>
        <v>2660351.3860482536</v>
      </c>
      <c r="U105" s="138">
        <f>IF(Inputs!$K$126&gt;0,U71*Inputs!$M$82/Inputs!$M$80*Inputs!$M$75*Inputs!$K$126,U78*Inputs!$M$75*U93*Inputs!$J$123)*$I$13</f>
        <v>2908428.8887210391</v>
      </c>
      <c r="V105" s="138">
        <f>IF(Inputs!$K$126&gt;0,V71*Inputs!$M$82/Inputs!$M$80*Inputs!$M$75*Inputs!$K$126,V78*Inputs!$M$75*V93*Inputs!$J$123)*$I$13</f>
        <v>2908428.8887210391</v>
      </c>
      <c r="W105" s="138">
        <f>IF(Inputs!$K$126&gt;0,W71*Inputs!$M$82/Inputs!$M$80*Inputs!$M$75*Inputs!$K$126,W78*Inputs!$M$75*W93*Inputs!$J$123)*$I$13</f>
        <v>2908428.8887210391</v>
      </c>
      <c r="X105" s="138">
        <f>IF(Inputs!$K$126&gt;0,X71*Inputs!$M$82/Inputs!$M$80*Inputs!$M$75*Inputs!$K$126,X78*Inputs!$M$75*X93*Inputs!$J$123)*$I$13</f>
        <v>2908428.8887210391</v>
      </c>
      <c r="Y105" s="138">
        <f>IF(Inputs!$K$126&gt;0,Y71*Inputs!$M$82/Inputs!$M$80*Inputs!$M$75*Inputs!$K$126,Y78*Inputs!$M$75*Y93*Inputs!$J$123)*$I$13</f>
        <v>2908428.8887210391</v>
      </c>
      <c r="Z105" s="138">
        <f>IF(Inputs!$K$126&gt;0,Z71*Inputs!$M$82/Inputs!$M$80*Inputs!$M$75*Inputs!$K$126,Z78*Inputs!$M$75*Z93*Inputs!$J$123)*$I$13</f>
        <v>2908428.8887210391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0.20107114901467771</v>
      </c>
      <c r="P114" s="56">
        <f>Inputs!P64*$I$9</f>
        <v>0.20136902523370534</v>
      </c>
      <c r="Q114" s="56">
        <f>Inputs!Q64*$I$9</f>
        <v>0.20591750538400275</v>
      </c>
      <c r="R114" s="56">
        <f>Inputs!R64*$I$9</f>
        <v>0.22658595848650767</v>
      </c>
      <c r="S114" s="56">
        <f>Inputs!S64*$I$9</f>
        <v>0.24962783510401651</v>
      </c>
      <c r="T114" s="56">
        <f>Inputs!T64*$I$9</f>
        <v>0.27533200700866156</v>
      </c>
      <c r="U114" s="56">
        <f>Inputs!U64*$I$9</f>
        <v>0.30402374655134717</v>
      </c>
      <c r="V114" s="56">
        <f>Inputs!V64*$I$9</f>
        <v>0.33606941396571927</v>
      </c>
      <c r="W114" s="56">
        <f>Inputs!W64*$I$9</f>
        <v>0.37188175676639296</v>
      </c>
      <c r="X114" s="56">
        <f>Inputs!X64*$I$9</f>
        <v>0.41192590191083001</v>
      </c>
      <c r="Y114" s="56">
        <f>Inputs!Y64*$I$9</f>
        <v>0.45672613209071378</v>
      </c>
      <c r="Z114" s="56">
        <f>Inputs!Z64*$I$9</f>
        <v>0.50687354963909215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2.5133893626834792E-3</v>
      </c>
      <c r="P115" s="56">
        <f>Inputs!P65*$I$9</f>
        <v>2.5171128154213183E-3</v>
      </c>
      <c r="Q115" s="56">
        <f>Inputs!Q65*$I$9</f>
        <v>2.5739688173000356E-3</v>
      </c>
      <c r="R115" s="56">
        <f>Inputs!R65*$I$9</f>
        <v>2.8323244810813451E-3</v>
      </c>
      <c r="S115" s="56">
        <f>Inputs!S65*$I$9</f>
        <v>3.1203479388002059E-3</v>
      </c>
      <c r="T115" s="56">
        <f>Inputs!T65*$I$9</f>
        <v>3.441650087608271E-3</v>
      </c>
      <c r="U115" s="56">
        <f>Inputs!U65*$I$9</f>
        <v>3.8002968318918348E-3</v>
      </c>
      <c r="V115" s="56">
        <f>Inputs!V65*$I$9</f>
        <v>4.200867674571492E-3</v>
      </c>
      <c r="W115" s="56">
        <f>Inputs!W65*$I$9</f>
        <v>4.6485219595799139E-3</v>
      </c>
      <c r="X115" s="56">
        <f>Inputs!X65*$I$9</f>
        <v>5.1490737738853747E-3</v>
      </c>
      <c r="Y115" s="56">
        <f>Inputs!Y65*$I$9</f>
        <v>5.7090766511339163E-3</v>
      </c>
      <c r="Z115" s="56">
        <f>Inputs!Z65*$I$9</f>
        <v>6.3359193704886534E-3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163901.02124259435</v>
      </c>
      <c r="P119" s="70">
        <f t="shared" ref="P119:Z119" si="17">P103*P114*$T$37</f>
        <v>159733.27908749093</v>
      </c>
      <c r="Q119" s="70">
        <f t="shared" si="17"/>
        <v>173695.04175594976</v>
      </c>
      <c r="R119" s="70">
        <f t="shared" si="17"/>
        <v>196972.45444621591</v>
      </c>
      <c r="S119" s="70">
        <f t="shared" si="17"/>
        <v>217896.54361148603</v>
      </c>
      <c r="T119" s="70">
        <f t="shared" si="17"/>
        <v>244159.96215631341</v>
      </c>
      <c r="U119" s="70">
        <f t="shared" si="17"/>
        <v>294743.81577571383</v>
      </c>
      <c r="V119" s="70">
        <f t="shared" si="17"/>
        <v>325811.33073114924</v>
      </c>
      <c r="W119" s="70">
        <f t="shared" si="17"/>
        <v>360530.54818923597</v>
      </c>
      <c r="X119" s="70">
        <f t="shared" si="17"/>
        <v>399352.39770997566</v>
      </c>
      <c r="Y119" s="70">
        <f t="shared" si="17"/>
        <v>442785.15893548436</v>
      </c>
      <c r="Z119" s="70">
        <f t="shared" si="17"/>
        <v>491401.89156630437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6146.2882965973076</v>
      </c>
      <c r="P120" s="138">
        <f t="shared" ref="P120:Z120" si="20">P105*P115*$T$27</f>
        <v>5989.9979657809135</v>
      </c>
      <c r="Q120" s="138">
        <f t="shared" si="20"/>
        <v>6513.5640658481188</v>
      </c>
      <c r="R120" s="138">
        <f t="shared" si="20"/>
        <v>7386.4670417330944</v>
      </c>
      <c r="S120" s="138">
        <f t="shared" si="20"/>
        <v>8171.1203854307232</v>
      </c>
      <c r="T120" s="138">
        <f t="shared" si="20"/>
        <v>9155.9985808617566</v>
      </c>
      <c r="U120" s="138">
        <f t="shared" si="20"/>
        <v>11052.893091589254</v>
      </c>
      <c r="V120" s="138">
        <f t="shared" si="20"/>
        <v>12217.924902418101</v>
      </c>
      <c r="W120" s="138">
        <f t="shared" si="20"/>
        <v>13519.895557096355</v>
      </c>
      <c r="X120" s="138">
        <f t="shared" si="20"/>
        <v>14975.714914124088</v>
      </c>
      <c r="Y120" s="138">
        <f t="shared" si="20"/>
        <v>16604.443460080649</v>
      </c>
      <c r="Z120" s="138">
        <f t="shared" si="20"/>
        <v>18427.570933736421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26947.052406991857</v>
      </c>
      <c r="P124" s="70">
        <f t="shared" si="21"/>
        <v>26986.973032721948</v>
      </c>
      <c r="Q124" s="70">
        <f t="shared" si="21"/>
        <v>27596.548964340458</v>
      </c>
      <c r="R124" s="70">
        <f t="shared" si="21"/>
        <v>30366.483346542638</v>
      </c>
      <c r="S124" s="70">
        <f t="shared" si="21"/>
        <v>33454.498011053882</v>
      </c>
      <c r="T124" s="70">
        <f t="shared" si="21"/>
        <v>36899.306830156202</v>
      </c>
      <c r="U124" s="70">
        <f t="shared" si="21"/>
        <v>40744.501990641766</v>
      </c>
      <c r="V124" s="70">
        <f t="shared" si="21"/>
        <v>45039.182174565518</v>
      </c>
      <c r="W124" s="70">
        <f t="shared" si="21"/>
        <v>49838.662771339077</v>
      </c>
      <c r="X124" s="70">
        <f t="shared" si="21"/>
        <v>55205.278932276044</v>
      </c>
      <c r="Y124" s="70">
        <f t="shared" si="21"/>
        <v>61209.293712210987</v>
      </c>
      <c r="Z124" s="70">
        <f t="shared" si="21"/>
        <v>67929.925167163339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734.93891100981375</v>
      </c>
      <c r="P125" s="70">
        <f t="shared" si="22"/>
        <v>736.02768393969609</v>
      </c>
      <c r="Q125" s="70">
        <f t="shared" si="22"/>
        <v>752.65291866278051</v>
      </c>
      <c r="R125" s="70">
        <f t="shared" si="22"/>
        <v>828.19856750324823</v>
      </c>
      <c r="S125" s="70">
        <f t="shared" si="22"/>
        <v>912.41936094815082</v>
      </c>
      <c r="T125" s="70">
        <f t="shared" si="22"/>
        <v>1006.371159605401</v>
      </c>
      <c r="U125" s="70">
        <f t="shared" si="22"/>
        <v>1111.2428725180221</v>
      </c>
      <c r="V125" s="70">
        <f t="shared" si="22"/>
        <v>1228.3735898164166</v>
      </c>
      <c r="W125" s="70">
        <f t="shared" si="22"/>
        <v>1359.2719526477542</v>
      </c>
      <c r="X125" s="70">
        <f t="shared" si="22"/>
        <v>1505.6380552387477</v>
      </c>
      <c r="Y125" s="70">
        <f t="shared" si="22"/>
        <v>1669.3882130447732</v>
      </c>
      <c r="Z125" s="70">
        <f t="shared" si="22"/>
        <v>1852.6829752399681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6277.2782230088505</v>
      </c>
      <c r="P127" s="70">
        <f>Inputs!$J$27*$I$11</f>
        <v>6277.2782230088505</v>
      </c>
      <c r="Q127" s="70">
        <f>Inputs!$J$27*$I$11</f>
        <v>6277.2782230088505</v>
      </c>
      <c r="R127" s="70">
        <f>Inputs!$J$27*$I$11</f>
        <v>6277.2782230088505</v>
      </c>
      <c r="S127" s="70">
        <f>Inputs!$J$27*$I$11</f>
        <v>6277.2782230088505</v>
      </c>
      <c r="T127" s="70">
        <f>Inputs!$J$27*$I$11</f>
        <v>6277.2782230088505</v>
      </c>
      <c r="U127" s="70">
        <f>Inputs!$J$27*$I$11</f>
        <v>6277.2782230088505</v>
      </c>
      <c r="V127" s="70">
        <f>Inputs!$J$27*$I$11</f>
        <v>6277.2782230088505</v>
      </c>
      <c r="W127" s="70">
        <f>Inputs!$J$27*$I$11</f>
        <v>6277.2782230088505</v>
      </c>
      <c r="X127" s="70">
        <f>Inputs!$J$27*$I$11</f>
        <v>6277.2782230088505</v>
      </c>
      <c r="Y127" s="70">
        <f>Inputs!$J$27*$I$11</f>
        <v>6277.2782230088505</v>
      </c>
      <c r="Z127" s="70">
        <f>Inputs!$J$27*$I$11</f>
        <v>6277.2782230088505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204006.57908020218</v>
      </c>
      <c r="P128" s="98">
        <f t="shared" ref="P128:Z128" si="24">SUM(P119:P127)</f>
        <v>199723.55599294233</v>
      </c>
      <c r="Q128" s="98">
        <f t="shared" si="24"/>
        <v>214835.08592780997</v>
      </c>
      <c r="R128" s="98">
        <f t="shared" si="24"/>
        <v>241830.88162500373</v>
      </c>
      <c r="S128" s="98">
        <f t="shared" si="24"/>
        <v>266711.85959192767</v>
      </c>
      <c r="T128" s="98">
        <f t="shared" si="24"/>
        <v>297498.91694994562</v>
      </c>
      <c r="U128" s="98">
        <f t="shared" si="24"/>
        <v>353929.73195347172</v>
      </c>
      <c r="V128" s="98">
        <f t="shared" si="24"/>
        <v>390574.08962095814</v>
      </c>
      <c r="W128" s="98">
        <f t="shared" si="24"/>
        <v>431525.656693328</v>
      </c>
      <c r="X128" s="98">
        <f t="shared" si="24"/>
        <v>477316.30783462344</v>
      </c>
      <c r="Y128" s="98">
        <f t="shared" si="24"/>
        <v>528545.56254382967</v>
      </c>
      <c r="Z128" s="98">
        <f t="shared" si="24"/>
        <v>585889.34886545292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0</v>
      </c>
      <c r="T135" s="70">
        <f>Inputs!T22*'Scenario C'!$I$10</f>
        <v>2051770.6194690268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1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114570.81701798826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5257.0922761061956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119827.90929409445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204006.57908020218</v>
      </c>
      <c r="P147" s="70">
        <f t="shared" ref="P147:Z147" si="27">P128</f>
        <v>199723.55599294233</v>
      </c>
      <c r="Q147" s="70">
        <f t="shared" si="27"/>
        <v>214835.08592780997</v>
      </c>
      <c r="R147" s="70">
        <f t="shared" si="27"/>
        <v>241830.88162500373</v>
      </c>
      <c r="S147" s="70">
        <f t="shared" si="27"/>
        <v>266711.85959192767</v>
      </c>
      <c r="T147" s="70">
        <f t="shared" si="27"/>
        <v>297498.91694994562</v>
      </c>
      <c r="U147" s="70">
        <f t="shared" si="27"/>
        <v>353929.73195347172</v>
      </c>
      <c r="V147" s="70">
        <f t="shared" si="27"/>
        <v>390574.08962095814</v>
      </c>
      <c r="W147" s="70">
        <f t="shared" si="27"/>
        <v>431525.656693328</v>
      </c>
      <c r="X147" s="70">
        <f t="shared" si="27"/>
        <v>477316.30783462344</v>
      </c>
      <c r="Y147" s="70">
        <f t="shared" si="27"/>
        <v>528545.56254382967</v>
      </c>
      <c r="Z147" s="70">
        <f t="shared" si="27"/>
        <v>585889.34886545292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119827.90929409445</v>
      </c>
      <c r="P148" s="70">
        <f t="shared" ref="P148:Z148" si="28">$J$140</f>
        <v>119827.90929409445</v>
      </c>
      <c r="Q148" s="70">
        <f t="shared" si="28"/>
        <v>119827.90929409445</v>
      </c>
      <c r="R148" s="70">
        <f t="shared" si="28"/>
        <v>119827.90929409445</v>
      </c>
      <c r="S148" s="70">
        <f t="shared" si="28"/>
        <v>119827.90929409445</v>
      </c>
      <c r="T148" s="70">
        <f t="shared" si="28"/>
        <v>119827.90929409445</v>
      </c>
      <c r="U148" s="70">
        <f t="shared" si="28"/>
        <v>119827.90929409445</v>
      </c>
      <c r="V148" s="70">
        <f t="shared" si="28"/>
        <v>119827.90929409445</v>
      </c>
      <c r="W148" s="70">
        <f t="shared" si="28"/>
        <v>119827.90929409445</v>
      </c>
      <c r="X148" s="70">
        <f t="shared" si="28"/>
        <v>119827.90929409445</v>
      </c>
      <c r="Y148" s="70">
        <f t="shared" si="28"/>
        <v>119827.90929409445</v>
      </c>
      <c r="Z148" s="70">
        <f t="shared" si="28"/>
        <v>119827.90929409445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Inputs!$D$64:$D$66</xm:f>
          </x14:formula1>
          <xm:sqref>J17:J46 J49:J51</xm:sqref>
        </x14:dataValidation>
        <x14:dataValidation type="list" allowBlank="1" showInputMessage="1" showErrorMessage="1" xr:uid="{00000000-0002-0000-0400-000001000000}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J18 FR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2445418.2817241969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2445418.2817241969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167872.14159292038</v>
      </c>
      <c r="S30" s="72">
        <v>0</v>
      </c>
      <c r="T30" s="73">
        <f>'Base Case'!$T30</f>
        <v>1</v>
      </c>
      <c r="U30" s="74">
        <f t="shared" si="0"/>
        <v>167872.14159292038</v>
      </c>
      <c r="V30" s="75">
        <f t="shared" si="1"/>
        <v>167872.14159292038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815139.42724139884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815139.42724139884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55957.38053097346</v>
      </c>
      <c r="S40" s="72">
        <v>0</v>
      </c>
      <c r="T40" s="73">
        <f>'Base Case'!$T40</f>
        <v>1</v>
      </c>
      <c r="U40" s="74">
        <f t="shared" si="0"/>
        <v>55957.38053097346</v>
      </c>
      <c r="V40" s="75">
        <f t="shared" si="1"/>
        <v>55957.38053097346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815139.42724139884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55957.38053097346</v>
      </c>
      <c r="S49" s="70">
        <f t="shared" si="2"/>
        <v>4388.5093805309734</v>
      </c>
      <c r="T49" s="56">
        <f>U49/SUM(O49:S49)</f>
        <v>1.0000000000000002</v>
      </c>
      <c r="U49" s="70">
        <f t="shared" si="2"/>
        <v>926359.47439170454</v>
      </c>
      <c r="V49" s="70">
        <f t="shared" si="2"/>
        <v>111220.04715030562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2445418.2817241969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167872.14159292038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2690160.3771927441</v>
      </c>
      <c r="V50" s="70">
        <f t="shared" si="3"/>
        <v>244742.09546854754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3616519.8515844485</v>
      </c>
      <c r="V52" s="88">
        <f>SUM(V49:V51)</f>
        <v>355962.14261885313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61.3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59.392200000000003</v>
      </c>
      <c r="P69" s="70">
        <f>Inputs!P185*$I$12</f>
        <v>57.908550000000005</v>
      </c>
      <c r="Q69" s="70">
        <f>Inputs!Q185*$I$12</f>
        <v>61.15305</v>
      </c>
      <c r="R69" s="70">
        <f>Inputs!R185*$I$12</f>
        <v>63.470400000000005</v>
      </c>
      <c r="S69" s="70">
        <f>Inputs!S185*$I$12</f>
        <v>63.772799999999997</v>
      </c>
      <c r="T69" s="70">
        <f>Inputs!T185*$I$12</f>
        <v>64.135050000000007</v>
      </c>
      <c r="U69" s="70">
        <f>Inputs!U185*$I$12</f>
        <v>70.495949999999993</v>
      </c>
      <c r="V69" s="70">
        <f>Inputs!V185*$I$12</f>
        <v>70.495949999999993</v>
      </c>
      <c r="W69" s="70">
        <f>Inputs!W185*$I$12</f>
        <v>70.495949999999993</v>
      </c>
      <c r="X69" s="70">
        <f>Inputs!X185*$I$12</f>
        <v>70.495949999999993</v>
      </c>
      <c r="Y69" s="70">
        <f>Inputs!Y185*$I$12</f>
        <v>70.495949999999993</v>
      </c>
      <c r="Z69" s="70">
        <f>Inputs!Z185*$I$12</f>
        <v>70.495949999999993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55.457850000000001</v>
      </c>
      <c r="P70" s="70">
        <f>Inputs!P186*$I$12</f>
        <v>53.919599999999996</v>
      </c>
      <c r="Q70" s="70">
        <f>Inputs!Q186*$I$12</f>
        <v>57.520049999999998</v>
      </c>
      <c r="R70" s="70">
        <f>Inputs!R186*$I$12</f>
        <v>59.086650000000006</v>
      </c>
      <c r="S70" s="70">
        <f>Inputs!S186*$I$12</f>
        <v>59.312400000000004</v>
      </c>
      <c r="T70" s="70">
        <f>Inputs!T186*$I$12</f>
        <v>60.536700000000003</v>
      </c>
      <c r="U70" s="70">
        <f>Inputs!U186*$I$12</f>
        <v>66.018749999999997</v>
      </c>
      <c r="V70" s="70">
        <f>Inputs!V186*$I$12</f>
        <v>66.018749999999997</v>
      </c>
      <c r="W70" s="70">
        <f>Inputs!W186*$I$12</f>
        <v>66.018749999999997</v>
      </c>
      <c r="X70" s="70">
        <f>Inputs!X186*$I$12</f>
        <v>66.018749999999997</v>
      </c>
      <c r="Y70" s="70">
        <f>Inputs!Y186*$I$12</f>
        <v>66.018749999999997</v>
      </c>
      <c r="Z70" s="70">
        <f>Inputs!Z186*$I$12</f>
        <v>66.018749999999997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56.638155000000012</v>
      </c>
      <c r="P71" s="70">
        <f>Inputs!P187*$I$12</f>
        <v>55.116285000000005</v>
      </c>
      <c r="Q71" s="70">
        <f>Inputs!Q187*$I$12</f>
        <v>58.609950000000005</v>
      </c>
      <c r="R71" s="70">
        <f>Inputs!R187*$I$12</f>
        <v>60.401775000000008</v>
      </c>
      <c r="S71" s="70">
        <f>Inputs!S187*$I$12</f>
        <v>60.65052</v>
      </c>
      <c r="T71" s="70">
        <f>Inputs!T187*$I$12</f>
        <v>61.616205000000008</v>
      </c>
      <c r="U71" s="70">
        <f>Inputs!U187*$I$12</f>
        <v>67.361910000000009</v>
      </c>
      <c r="V71" s="70">
        <f>Inputs!V187*$I$12</f>
        <v>67.361910000000009</v>
      </c>
      <c r="W71" s="70">
        <f>Inputs!W187*$I$12</f>
        <v>67.361910000000009</v>
      </c>
      <c r="X71" s="70">
        <f>Inputs!X187*$I$12</f>
        <v>67.361910000000009</v>
      </c>
      <c r="Y71" s="70">
        <f>Inputs!Y187*$I$12</f>
        <v>67.361910000000009</v>
      </c>
      <c r="Z71" s="70">
        <f>Inputs!Z187*$I$12</f>
        <v>67.361910000000009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0.31620500000001073</v>
      </c>
      <c r="U77" s="70">
        <f t="shared" si="5"/>
        <v>6.0619100000000117</v>
      </c>
      <c r="V77" s="70">
        <f t="shared" si="5"/>
        <v>6.0619100000000117</v>
      </c>
      <c r="W77" s="70">
        <f t="shared" si="5"/>
        <v>6.0619100000000117</v>
      </c>
      <c r="X77" s="70">
        <f t="shared" si="5"/>
        <v>6.0619100000000117</v>
      </c>
      <c r="Y77" s="70">
        <f t="shared" si="5"/>
        <v>6.0619100000000117</v>
      </c>
      <c r="Z77" s="70">
        <f t="shared" si="5"/>
        <v>6.0619100000000117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56.638155000000012</v>
      </c>
      <c r="P78" s="70">
        <f t="shared" si="5"/>
        <v>55.116285000000005</v>
      </c>
      <c r="Q78" s="70">
        <f t="shared" si="5"/>
        <v>58.609950000000005</v>
      </c>
      <c r="R78" s="70">
        <f t="shared" si="5"/>
        <v>60.401775000000008</v>
      </c>
      <c r="S78" s="70">
        <f t="shared" si="5"/>
        <v>60.65052</v>
      </c>
      <c r="T78" s="70">
        <f t="shared" si="5"/>
        <v>61.616205000000008</v>
      </c>
      <c r="U78" s="70">
        <f t="shared" si="5"/>
        <v>67.361910000000009</v>
      </c>
      <c r="V78" s="70">
        <f t="shared" si="5"/>
        <v>67.361910000000009</v>
      </c>
      <c r="W78" s="70">
        <f t="shared" si="5"/>
        <v>67.361910000000009</v>
      </c>
      <c r="X78" s="70">
        <f t="shared" si="5"/>
        <v>67.361910000000009</v>
      </c>
      <c r="Y78" s="70">
        <f t="shared" si="5"/>
        <v>67.361910000000009</v>
      </c>
      <c r="Z78" s="70">
        <f t="shared" si="5"/>
        <v>67.361910000000009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56.638155000000012</v>
      </c>
      <c r="P79" s="70">
        <f t="shared" si="5"/>
        <v>55.116285000000005</v>
      </c>
      <c r="Q79" s="70">
        <f t="shared" si="5"/>
        <v>58.609950000000005</v>
      </c>
      <c r="R79" s="70">
        <f t="shared" si="5"/>
        <v>60.401775000000008</v>
      </c>
      <c r="S79" s="70">
        <f t="shared" si="5"/>
        <v>60.65052</v>
      </c>
      <c r="T79" s="70">
        <f t="shared" si="5"/>
        <v>61.616205000000008</v>
      </c>
      <c r="U79" s="70">
        <f t="shared" si="5"/>
        <v>67.361910000000009</v>
      </c>
      <c r="V79" s="70">
        <f t="shared" si="5"/>
        <v>67.361910000000009</v>
      </c>
      <c r="W79" s="70">
        <f t="shared" si="5"/>
        <v>67.361910000000009</v>
      </c>
      <c r="X79" s="70">
        <f t="shared" si="5"/>
        <v>67.361910000000009</v>
      </c>
      <c r="Y79" s="70">
        <f t="shared" si="5"/>
        <v>67.361910000000009</v>
      </c>
      <c r="Z79" s="70">
        <f t="shared" si="5"/>
        <v>67.361910000000009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56.638155000000012</v>
      </c>
      <c r="P80" s="70">
        <f t="shared" si="5"/>
        <v>55.116285000000005</v>
      </c>
      <c r="Q80" s="70">
        <f t="shared" si="5"/>
        <v>58.609950000000005</v>
      </c>
      <c r="R80" s="70">
        <f t="shared" si="5"/>
        <v>60.401775000000008</v>
      </c>
      <c r="S80" s="70">
        <f t="shared" si="5"/>
        <v>60.65052</v>
      </c>
      <c r="T80" s="70">
        <f t="shared" si="5"/>
        <v>61.616205000000008</v>
      </c>
      <c r="U80" s="70">
        <f t="shared" si="5"/>
        <v>67.361910000000009</v>
      </c>
      <c r="V80" s="70">
        <f t="shared" si="5"/>
        <v>67.361910000000009</v>
      </c>
      <c r="W80" s="70">
        <f t="shared" si="5"/>
        <v>67.361910000000009</v>
      </c>
      <c r="X80" s="70">
        <f t="shared" si="5"/>
        <v>67.361910000000009</v>
      </c>
      <c r="Y80" s="70">
        <f t="shared" si="5"/>
        <v>67.361910000000009</v>
      </c>
      <c r="Z80" s="70">
        <f t="shared" si="5"/>
        <v>67.361910000000009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7</v>
      </c>
      <c r="S91" s="70">
        <f>ROUNDUP(ROUNDUP(S78/Inputs!$J$114,0)/(Inputs!$J$118*Inputs!$J$115*Inputs!$J$114),0)+1</f>
        <v>7</v>
      </c>
      <c r="T91" s="70">
        <f>ROUNDUP(ROUNDUP(T78/Inputs!$J$114,0)/(Inputs!$J$118*Inputs!$J$115*Inputs!$J$114),0)+1</f>
        <v>7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2.5</v>
      </c>
      <c r="S92" s="70">
        <f t="shared" si="11"/>
        <v>2.5</v>
      </c>
      <c r="T92" s="70">
        <f t="shared" si="11"/>
        <v>2.5</v>
      </c>
      <c r="U92" s="70">
        <f t="shared" si="11"/>
        <v>2.5</v>
      </c>
      <c r="V92" s="70">
        <f t="shared" si="11"/>
        <v>2.5</v>
      </c>
      <c r="W92" s="70">
        <f t="shared" si="11"/>
        <v>2.5</v>
      </c>
      <c r="X92" s="70">
        <f t="shared" si="11"/>
        <v>2.5</v>
      </c>
      <c r="Y92" s="70">
        <f t="shared" si="11"/>
        <v>2.5</v>
      </c>
      <c r="Z92" s="70">
        <f t="shared" si="11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4.5</v>
      </c>
      <c r="S93" s="93">
        <f t="shared" si="12"/>
        <v>4.5</v>
      </c>
      <c r="T93" s="93">
        <f t="shared" si="12"/>
        <v>4.5</v>
      </c>
      <c r="U93" s="93">
        <f t="shared" si="12"/>
        <v>4.5</v>
      </c>
      <c r="V93" s="93">
        <f t="shared" si="12"/>
        <v>4.5</v>
      </c>
      <c r="W93" s="93">
        <f t="shared" si="12"/>
        <v>4.5</v>
      </c>
      <c r="X93" s="93">
        <f t="shared" si="12"/>
        <v>4.5</v>
      </c>
      <c r="Y93" s="93">
        <f t="shared" si="12"/>
        <v>4.5</v>
      </c>
      <c r="Z93" s="93">
        <f t="shared" si="12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7</v>
      </c>
      <c r="S94" s="70">
        <f>ROUNDUP(ROUNDUP(S79/Inputs!$J$114,0)/(Inputs!$J$118*Inputs!$J$115*Inputs!$J$114),0)+1</f>
        <v>7</v>
      </c>
      <c r="T94" s="70">
        <f>ROUNDUP(ROUNDUP(T79/Inputs!$J$114,0)/(Inputs!$J$118*Inputs!$J$115*Inputs!$J$114),0)+1</f>
        <v>7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2.5</v>
      </c>
      <c r="S95" s="70">
        <f t="shared" si="13"/>
        <v>2.5</v>
      </c>
      <c r="T95" s="70">
        <f t="shared" si="13"/>
        <v>2.5</v>
      </c>
      <c r="U95" s="70">
        <f t="shared" si="13"/>
        <v>2.5</v>
      </c>
      <c r="V95" s="70">
        <f t="shared" si="13"/>
        <v>2.5</v>
      </c>
      <c r="W95" s="70">
        <f t="shared" si="13"/>
        <v>2.5</v>
      </c>
      <c r="X95" s="70">
        <f t="shared" si="13"/>
        <v>2.5</v>
      </c>
      <c r="Y95" s="70">
        <f t="shared" si="13"/>
        <v>2.5</v>
      </c>
      <c r="Z95" s="70">
        <f t="shared" si="13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4.5</v>
      </c>
      <c r="S96" s="93">
        <f t="shared" si="14"/>
        <v>4.5</v>
      </c>
      <c r="T96" s="93">
        <f t="shared" si="14"/>
        <v>4.5</v>
      </c>
      <c r="U96" s="93">
        <f t="shared" si="14"/>
        <v>4.5</v>
      </c>
      <c r="V96" s="93">
        <f t="shared" si="14"/>
        <v>4.5</v>
      </c>
      <c r="W96" s="93">
        <f t="shared" si="14"/>
        <v>4.5</v>
      </c>
      <c r="X96" s="93">
        <f t="shared" si="14"/>
        <v>4.5</v>
      </c>
      <c r="Y96" s="93">
        <f t="shared" si="14"/>
        <v>4.5</v>
      </c>
      <c r="Z96" s="93">
        <f t="shared" si="14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7</v>
      </c>
      <c r="S97" s="70">
        <f>ROUNDUP(ROUNDUP(S80/Inputs!$J$114,0)/(Inputs!$J$118*Inputs!$J$115*Inputs!$J$114),0)+1</f>
        <v>7</v>
      </c>
      <c r="T97" s="70">
        <f>ROUNDUP(ROUNDUP(T80/Inputs!$J$114,0)/(Inputs!$J$118*Inputs!$J$115*Inputs!$J$114),0)+1</f>
        <v>7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2.5</v>
      </c>
      <c r="S98" s="70">
        <f t="shared" si="15"/>
        <v>2.5</v>
      </c>
      <c r="T98" s="70">
        <f t="shared" si="15"/>
        <v>2.5</v>
      </c>
      <c r="U98" s="70">
        <f t="shared" si="15"/>
        <v>2.5</v>
      </c>
      <c r="V98" s="70">
        <f t="shared" si="15"/>
        <v>2.5</v>
      </c>
      <c r="W98" s="70">
        <f t="shared" si="15"/>
        <v>2.5</v>
      </c>
      <c r="X98" s="70">
        <f t="shared" si="15"/>
        <v>2.5</v>
      </c>
      <c r="Y98" s="70">
        <f t="shared" si="15"/>
        <v>2.5</v>
      </c>
      <c r="Z98" s="70">
        <f t="shared" si="15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4.5</v>
      </c>
      <c r="S99" s="93">
        <f t="shared" si="16"/>
        <v>4.5</v>
      </c>
      <c r="T99" s="93">
        <f t="shared" si="16"/>
        <v>4.5</v>
      </c>
      <c r="U99" s="93">
        <f t="shared" si="16"/>
        <v>4.5</v>
      </c>
      <c r="V99" s="93">
        <f t="shared" si="16"/>
        <v>4.5</v>
      </c>
      <c r="W99" s="93">
        <f t="shared" si="16"/>
        <v>4.5</v>
      </c>
      <c r="X99" s="93">
        <f t="shared" si="16"/>
        <v>4.5</v>
      </c>
      <c r="Y99" s="93">
        <f t="shared" si="16"/>
        <v>4.5</v>
      </c>
      <c r="Z99" s="93">
        <f t="shared" si="16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815139.42724139884</v>
      </c>
      <c r="P103" s="138">
        <f>IF(Inputs!$J$126&gt;0,P71*Inputs!$M$81/Inputs!$M$80*Inputs!$M$75*Inputs!$J$126,P77*Inputs!$M$75*P90*Inputs!$J$123)*$I$13</f>
        <v>793236.59089131164</v>
      </c>
      <c r="Q103" s="138">
        <f>IF(Inputs!$J$126&gt;0,Q71*Inputs!$M$81/Inputs!$M$80*Inputs!$M$75*Inputs!$J$126,Q77*Inputs!$M$75*Q90*Inputs!$J$123)*$I$13</f>
        <v>843517.60882124456</v>
      </c>
      <c r="R103" s="138">
        <f>IF(Inputs!$J$126&gt;0,R71*Inputs!$M$81/Inputs!$M$80*Inputs!$M$75*Inputs!$J$126,R77*Inputs!$M$75*R90*Inputs!$J$123)*$I$13</f>
        <v>869305.65230918699</v>
      </c>
      <c r="S103" s="138">
        <f>IF(Inputs!$J$126&gt;0,S71*Inputs!$M$81/Inputs!$M$80*Inputs!$M$75*Inputs!$J$126,S77*Inputs!$M$75*S90*Inputs!$J$123)*$I$13</f>
        <v>872885.60396596603</v>
      </c>
      <c r="T103" s="138">
        <f>IF(Inputs!$J$126&gt;0,T71*Inputs!$M$81/Inputs!$M$80*Inputs!$M$75*Inputs!$J$126,T77*Inputs!$M$75*T90*Inputs!$J$123)*$I$13</f>
        <v>886783.79534941784</v>
      </c>
      <c r="U103" s="138">
        <f>IF(Inputs!$J$126&gt;0,U71*Inputs!$M$81/Inputs!$M$80*Inputs!$M$75*Inputs!$J$126,U77*Inputs!$M$75*U90*Inputs!$J$123)*$I$13</f>
        <v>969476.29624034627</v>
      </c>
      <c r="V103" s="138">
        <f>IF(Inputs!$J$126&gt;0,V71*Inputs!$M$81/Inputs!$M$80*Inputs!$M$75*Inputs!$J$126,V77*Inputs!$M$75*V90*Inputs!$J$123)*$I$13</f>
        <v>969476.29624034627</v>
      </c>
      <c r="W103" s="138">
        <f>IF(Inputs!$J$126&gt;0,W71*Inputs!$M$81/Inputs!$M$80*Inputs!$M$75*Inputs!$J$126,W77*Inputs!$M$75*W90*Inputs!$J$123)*$I$13</f>
        <v>969476.29624034627</v>
      </c>
      <c r="X103" s="138">
        <f>IF(Inputs!$J$126&gt;0,X71*Inputs!$M$81/Inputs!$M$80*Inputs!$M$75*Inputs!$J$126,X77*Inputs!$M$75*X90*Inputs!$J$123)*$I$13</f>
        <v>969476.29624034627</v>
      </c>
      <c r="Y103" s="138">
        <f>IF(Inputs!$J$126&gt;0,Y71*Inputs!$M$81/Inputs!$M$80*Inputs!$M$75*Inputs!$J$126,Y77*Inputs!$M$75*Y90*Inputs!$J$123)*$I$13</f>
        <v>969476.29624034627</v>
      </c>
      <c r="Z103" s="138">
        <f>IF(Inputs!$J$126&gt;0,Z71*Inputs!$M$81/Inputs!$M$80*Inputs!$M$75*Inputs!$J$126,Z77*Inputs!$M$75*Z90*Inputs!$J$123)*$I$13</f>
        <v>969476.29624034627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2445418.2817241969</v>
      </c>
      <c r="P105" s="138">
        <f>IF(Inputs!$K$126&gt;0,P71*Inputs!$M$82/Inputs!$M$80*Inputs!$M$75*Inputs!$K$126,P78*Inputs!$M$75*P93*Inputs!$J$123)*$I$13</f>
        <v>2379709.7726739347</v>
      </c>
      <c r="Q105" s="138">
        <f>IF(Inputs!$K$126&gt;0,Q71*Inputs!$M$82/Inputs!$M$80*Inputs!$M$75*Inputs!$K$126,Q78*Inputs!$M$75*Q93*Inputs!$J$123)*$I$13</f>
        <v>2530552.8264637338</v>
      </c>
      <c r="R105" s="138">
        <f>IF(Inputs!$K$126&gt;0,R71*Inputs!$M$82/Inputs!$M$80*Inputs!$M$75*Inputs!$K$126,R78*Inputs!$M$75*R93*Inputs!$J$123)*$I$13</f>
        <v>2607916.9569275607</v>
      </c>
      <c r="S105" s="138">
        <f>IF(Inputs!$K$126&gt;0,S71*Inputs!$M$82/Inputs!$M$80*Inputs!$M$75*Inputs!$K$126,S78*Inputs!$M$75*S93*Inputs!$J$123)*$I$13</f>
        <v>2618656.8118978976</v>
      </c>
      <c r="T105" s="138">
        <f>IF(Inputs!$K$126&gt;0,T71*Inputs!$M$82/Inputs!$M$80*Inputs!$M$75*Inputs!$K$126,T78*Inputs!$M$75*T93*Inputs!$J$123)*$I$13</f>
        <v>2660351.3860482536</v>
      </c>
      <c r="U105" s="138">
        <f>IF(Inputs!$K$126&gt;0,U71*Inputs!$M$82/Inputs!$M$80*Inputs!$M$75*Inputs!$K$126,U78*Inputs!$M$75*U93*Inputs!$J$123)*$I$13</f>
        <v>2908428.8887210391</v>
      </c>
      <c r="V105" s="138">
        <f>IF(Inputs!$K$126&gt;0,V71*Inputs!$M$82/Inputs!$M$80*Inputs!$M$75*Inputs!$K$126,V78*Inputs!$M$75*V93*Inputs!$J$123)*$I$13</f>
        <v>2908428.8887210391</v>
      </c>
      <c r="W105" s="138">
        <f>IF(Inputs!$K$126&gt;0,W71*Inputs!$M$82/Inputs!$M$80*Inputs!$M$75*Inputs!$K$126,W78*Inputs!$M$75*W93*Inputs!$J$123)*$I$13</f>
        <v>2908428.8887210391</v>
      </c>
      <c r="X105" s="138">
        <f>IF(Inputs!$K$126&gt;0,X71*Inputs!$M$82/Inputs!$M$80*Inputs!$M$75*Inputs!$K$126,X78*Inputs!$M$75*X93*Inputs!$J$123)*$I$13</f>
        <v>2908428.8887210391</v>
      </c>
      <c r="Y105" s="138">
        <f>IF(Inputs!$K$126&gt;0,Y71*Inputs!$M$82/Inputs!$M$80*Inputs!$M$75*Inputs!$K$126,Y78*Inputs!$M$75*Y93*Inputs!$J$123)*$I$13</f>
        <v>2908428.8887210391</v>
      </c>
      <c r="Z105" s="138">
        <f>IF(Inputs!$K$126&gt;0,Z71*Inputs!$M$82/Inputs!$M$80*Inputs!$M$75*Inputs!$K$126,Z78*Inputs!$M$75*Z93*Inputs!$J$123)*$I$13</f>
        <v>2908428.8887210391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0.20107114901467771</v>
      </c>
      <c r="P114" s="56">
        <f>Inputs!P64*$I$9</f>
        <v>0.20136902523370534</v>
      </c>
      <c r="Q114" s="56">
        <f>Inputs!Q64*$I$9</f>
        <v>0.20591750538400275</v>
      </c>
      <c r="R114" s="56">
        <f>Inputs!R64*$I$9</f>
        <v>0.22658595848650767</v>
      </c>
      <c r="S114" s="56">
        <f>Inputs!S64*$I$9</f>
        <v>0.24962783510401651</v>
      </c>
      <c r="T114" s="56">
        <f>Inputs!T64*$I$9</f>
        <v>0.27533200700866156</v>
      </c>
      <c r="U114" s="56">
        <f>Inputs!U64*$I$9</f>
        <v>0.30402374655134717</v>
      </c>
      <c r="V114" s="56">
        <f>Inputs!V64*$I$9</f>
        <v>0.33606941396571927</v>
      </c>
      <c r="W114" s="56">
        <f>Inputs!W64*$I$9</f>
        <v>0.37188175676639296</v>
      </c>
      <c r="X114" s="56">
        <f>Inputs!X64*$I$9</f>
        <v>0.41192590191083001</v>
      </c>
      <c r="Y114" s="56">
        <f>Inputs!Y64*$I$9</f>
        <v>0.45672613209071378</v>
      </c>
      <c r="Z114" s="56">
        <f>Inputs!Z64*$I$9</f>
        <v>0.50687354963909215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2.5133893626834792E-3</v>
      </c>
      <c r="P115" s="56">
        <f>Inputs!P65*$I$9</f>
        <v>2.5171128154213183E-3</v>
      </c>
      <c r="Q115" s="56">
        <f>Inputs!Q65*$I$9</f>
        <v>2.5739688173000356E-3</v>
      </c>
      <c r="R115" s="56">
        <f>Inputs!R65*$I$9</f>
        <v>2.8323244810813451E-3</v>
      </c>
      <c r="S115" s="56">
        <f>Inputs!S65*$I$9</f>
        <v>3.1203479388002059E-3</v>
      </c>
      <c r="T115" s="56">
        <f>Inputs!T65*$I$9</f>
        <v>3.441650087608271E-3</v>
      </c>
      <c r="U115" s="56">
        <f>Inputs!U65*$I$9</f>
        <v>3.8002968318918348E-3</v>
      </c>
      <c r="V115" s="56">
        <f>Inputs!V65*$I$9</f>
        <v>4.200867674571492E-3</v>
      </c>
      <c r="W115" s="56">
        <f>Inputs!W65*$I$9</f>
        <v>4.6485219595799139E-3</v>
      </c>
      <c r="X115" s="56">
        <f>Inputs!X65*$I$9</f>
        <v>5.1490737738853747E-3</v>
      </c>
      <c r="Y115" s="56">
        <f>Inputs!Y65*$I$9</f>
        <v>5.7090766511339163E-3</v>
      </c>
      <c r="Z115" s="56">
        <f>Inputs!Z65*$I$9</f>
        <v>6.3359193704886534E-3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163901.02124259435</v>
      </c>
      <c r="P119" s="70">
        <f t="shared" ref="P119:Z119" si="17">P103*P114*$T$37</f>
        <v>159733.27908749093</v>
      </c>
      <c r="Q119" s="70">
        <f t="shared" si="17"/>
        <v>173695.04175594976</v>
      </c>
      <c r="R119" s="70">
        <f t="shared" si="17"/>
        <v>196972.45444621591</v>
      </c>
      <c r="S119" s="70">
        <f t="shared" si="17"/>
        <v>217896.54361148603</v>
      </c>
      <c r="T119" s="70">
        <f t="shared" si="17"/>
        <v>244159.96215631341</v>
      </c>
      <c r="U119" s="70">
        <f t="shared" si="17"/>
        <v>294743.81577571383</v>
      </c>
      <c r="V119" s="70">
        <f t="shared" si="17"/>
        <v>325811.33073114924</v>
      </c>
      <c r="W119" s="70">
        <f t="shared" si="17"/>
        <v>360530.54818923597</v>
      </c>
      <c r="X119" s="70">
        <f t="shared" si="17"/>
        <v>399352.39770997566</v>
      </c>
      <c r="Y119" s="70">
        <f t="shared" si="17"/>
        <v>442785.15893548436</v>
      </c>
      <c r="Z119" s="70">
        <f t="shared" si="17"/>
        <v>491401.89156630437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6146.2882965973076</v>
      </c>
      <c r="P120" s="138">
        <f t="shared" ref="P120:Z120" si="20">P105*P115*$T$27</f>
        <v>5989.9979657809135</v>
      </c>
      <c r="Q120" s="138">
        <f t="shared" si="20"/>
        <v>6513.5640658481188</v>
      </c>
      <c r="R120" s="138">
        <f t="shared" si="20"/>
        <v>7386.4670417330944</v>
      </c>
      <c r="S120" s="138">
        <f t="shared" si="20"/>
        <v>8171.1203854307232</v>
      </c>
      <c r="T120" s="138">
        <f t="shared" si="20"/>
        <v>9155.9985808617566</v>
      </c>
      <c r="U120" s="138">
        <f t="shared" si="20"/>
        <v>11052.893091589254</v>
      </c>
      <c r="V120" s="138">
        <f t="shared" si="20"/>
        <v>12217.924902418101</v>
      </c>
      <c r="W120" s="138">
        <f t="shared" si="20"/>
        <v>13519.895557096355</v>
      </c>
      <c r="X120" s="138">
        <f t="shared" si="20"/>
        <v>14975.714914124088</v>
      </c>
      <c r="Y120" s="138">
        <f t="shared" si="20"/>
        <v>16604.443460080649</v>
      </c>
      <c r="Z120" s="138">
        <f t="shared" si="20"/>
        <v>18427.570933736421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22363.142673978582</v>
      </c>
      <c r="P124" s="70">
        <f t="shared" si="21"/>
        <v>22396.272481103788</v>
      </c>
      <c r="Q124" s="70">
        <f t="shared" si="21"/>
        <v>22902.154657882096</v>
      </c>
      <c r="R124" s="70">
        <f t="shared" si="21"/>
        <v>25200.900986466575</v>
      </c>
      <c r="S124" s="70">
        <f t="shared" si="21"/>
        <v>27763.619590297432</v>
      </c>
      <c r="T124" s="70">
        <f t="shared" si="21"/>
        <v>30622.438801491615</v>
      </c>
      <c r="U124" s="70">
        <f t="shared" si="21"/>
        <v>33813.535426253395</v>
      </c>
      <c r="V124" s="70">
        <f t="shared" si="21"/>
        <v>37377.656067042873</v>
      </c>
      <c r="W124" s="70">
        <f t="shared" si="21"/>
        <v>41360.706521896711</v>
      </c>
      <c r="X124" s="70">
        <f t="shared" si="21"/>
        <v>45814.418232954682</v>
      </c>
      <c r="Y124" s="70">
        <f t="shared" si="21"/>
        <v>50797.101945905895</v>
      </c>
      <c r="Z124" s="70">
        <f t="shared" si="21"/>
        <v>56374.500090102607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615.13217935151192</v>
      </c>
      <c r="P125" s="70">
        <f t="shared" si="22"/>
        <v>616.04346497694883</v>
      </c>
      <c r="Q125" s="70">
        <f t="shared" si="22"/>
        <v>629.95852201670971</v>
      </c>
      <c r="R125" s="70">
        <f t="shared" si="22"/>
        <v>693.18902854671489</v>
      </c>
      <c r="S125" s="70">
        <f t="shared" si="22"/>
        <v>763.68049313292556</v>
      </c>
      <c r="T125" s="70">
        <f t="shared" si="22"/>
        <v>842.31665431075851</v>
      </c>
      <c r="U125" s="70">
        <f t="shared" si="22"/>
        <v>930.09261003969027</v>
      </c>
      <c r="V125" s="70">
        <f t="shared" si="22"/>
        <v>1028.1291574607114</v>
      </c>
      <c r="W125" s="70">
        <f t="shared" si="22"/>
        <v>1137.689005219147</v>
      </c>
      <c r="X125" s="70">
        <f t="shared" si="22"/>
        <v>1260.1951051428487</v>
      </c>
      <c r="Y125" s="70">
        <f t="shared" si="22"/>
        <v>1397.2513827890727</v>
      </c>
      <c r="Z125" s="70">
        <f t="shared" si="22"/>
        <v>1550.6661834531537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5135.9549097345143</v>
      </c>
      <c r="P127" s="70">
        <f>Inputs!$J$27*$I$11</f>
        <v>5135.9549097345143</v>
      </c>
      <c r="Q127" s="70">
        <f>Inputs!$J$27*$I$11</f>
        <v>5135.9549097345143</v>
      </c>
      <c r="R127" s="70">
        <f>Inputs!$J$27*$I$11</f>
        <v>5135.9549097345143</v>
      </c>
      <c r="S127" s="70">
        <f>Inputs!$J$27*$I$11</f>
        <v>5135.9549097345143</v>
      </c>
      <c r="T127" s="70">
        <f>Inputs!$J$27*$I$11</f>
        <v>5135.9549097345143</v>
      </c>
      <c r="U127" s="70">
        <f>Inputs!$J$27*$I$11</f>
        <v>5135.9549097345143</v>
      </c>
      <c r="V127" s="70">
        <f>Inputs!$J$27*$I$11</f>
        <v>5135.9549097345143</v>
      </c>
      <c r="W127" s="70">
        <f>Inputs!$J$27*$I$11</f>
        <v>5135.9549097345143</v>
      </c>
      <c r="X127" s="70">
        <f>Inputs!$J$27*$I$11</f>
        <v>5135.9549097345143</v>
      </c>
      <c r="Y127" s="70">
        <f>Inputs!$J$27*$I$11</f>
        <v>5135.9549097345143</v>
      </c>
      <c r="Z127" s="70">
        <f>Inputs!$J$27*$I$11</f>
        <v>5135.9549097345143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198161.53930225628</v>
      </c>
      <c r="P128" s="98">
        <f t="shared" ref="P128:Z128" si="24">SUM(P119:P127)</f>
        <v>193871.54790908706</v>
      </c>
      <c r="Q128" s="98">
        <f t="shared" si="24"/>
        <v>208876.67391143119</v>
      </c>
      <c r="R128" s="98">
        <f t="shared" si="24"/>
        <v>235388.96641269681</v>
      </c>
      <c r="S128" s="98">
        <f t="shared" si="24"/>
        <v>259730.91899008164</v>
      </c>
      <c r="T128" s="98">
        <f t="shared" si="24"/>
        <v>289916.67110271199</v>
      </c>
      <c r="U128" s="98">
        <f t="shared" si="24"/>
        <v>345676.29181333067</v>
      </c>
      <c r="V128" s="98">
        <f t="shared" si="24"/>
        <v>381570.99576780538</v>
      </c>
      <c r="W128" s="98">
        <f t="shared" si="24"/>
        <v>421684.79418318265</v>
      </c>
      <c r="X128" s="98">
        <f t="shared" si="24"/>
        <v>466538.68087193178</v>
      </c>
      <c r="Y128" s="98">
        <f t="shared" si="24"/>
        <v>516719.91063399444</v>
      </c>
      <c r="Z128" s="98">
        <f t="shared" si="24"/>
        <v>572890.58368333103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0</v>
      </c>
      <c r="T135" s="70">
        <f>Inputs!T22*'Scenario D'!$I$10</f>
        <v>1678721.4159292036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1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93739.759378354021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4301.2573168141598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98041.016695168175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198161.53930225628</v>
      </c>
      <c r="P147" s="70">
        <f t="shared" ref="P147:Z147" si="27">P128</f>
        <v>193871.54790908706</v>
      </c>
      <c r="Q147" s="70">
        <f t="shared" si="27"/>
        <v>208876.67391143119</v>
      </c>
      <c r="R147" s="70">
        <f t="shared" si="27"/>
        <v>235388.96641269681</v>
      </c>
      <c r="S147" s="70">
        <f t="shared" si="27"/>
        <v>259730.91899008164</v>
      </c>
      <c r="T147" s="70">
        <f t="shared" si="27"/>
        <v>289916.67110271199</v>
      </c>
      <c r="U147" s="70">
        <f t="shared" si="27"/>
        <v>345676.29181333067</v>
      </c>
      <c r="V147" s="70">
        <f t="shared" si="27"/>
        <v>381570.99576780538</v>
      </c>
      <c r="W147" s="70">
        <f t="shared" si="27"/>
        <v>421684.79418318265</v>
      </c>
      <c r="X147" s="70">
        <f t="shared" si="27"/>
        <v>466538.68087193178</v>
      </c>
      <c r="Y147" s="70">
        <f t="shared" si="27"/>
        <v>516719.91063399444</v>
      </c>
      <c r="Z147" s="70">
        <f t="shared" si="27"/>
        <v>572890.58368333103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98041.016695168175</v>
      </c>
      <c r="P148" s="70">
        <f t="shared" ref="P148:Z148" si="28">$J$140</f>
        <v>98041.016695168175</v>
      </c>
      <c r="Q148" s="70">
        <f t="shared" si="28"/>
        <v>98041.016695168175</v>
      </c>
      <c r="R148" s="70">
        <f t="shared" si="28"/>
        <v>98041.016695168175</v>
      </c>
      <c r="S148" s="70">
        <f t="shared" si="28"/>
        <v>98041.016695168175</v>
      </c>
      <c r="T148" s="70">
        <f t="shared" si="28"/>
        <v>98041.016695168175</v>
      </c>
      <c r="U148" s="70">
        <f t="shared" si="28"/>
        <v>98041.016695168175</v>
      </c>
      <c r="V148" s="70">
        <f t="shared" si="28"/>
        <v>98041.016695168175</v>
      </c>
      <c r="W148" s="70">
        <f t="shared" si="28"/>
        <v>98041.016695168175</v>
      </c>
      <c r="X148" s="70">
        <f t="shared" si="28"/>
        <v>98041.016695168175</v>
      </c>
      <c r="Y148" s="70">
        <f t="shared" si="28"/>
        <v>98041.016695168175</v>
      </c>
      <c r="Z148" s="70">
        <f t="shared" si="28"/>
        <v>98041.016695168175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Inputs!$D$44:$D$48</xm:f>
          </x14:formula1>
          <xm:sqref>I8</xm:sqref>
        </x14:dataValidation>
        <x14:dataValidation type="list" allowBlank="1" showInputMessage="1" showErrorMessage="1" xr:uid="{00000000-0002-0000-0500-000001000000}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J18 FR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162500.71331578377</v>
      </c>
      <c r="P9" s="19">
        <f>'Base Case'!P147</f>
        <v>159131.30434074084</v>
      </c>
      <c r="Q9" s="19">
        <f>'Base Case'!Q147</f>
        <v>171051.77271414705</v>
      </c>
      <c r="R9" s="19">
        <f>'Base Case'!R147</f>
        <v>192419.48674378643</v>
      </c>
      <c r="S9" s="19">
        <f>'Base Case'!S147</f>
        <v>212136.37330367859</v>
      </c>
      <c r="T9" s="19">
        <f>'Base Case'!T147</f>
        <v>236517.28476329398</v>
      </c>
      <c r="U9" s="19">
        <f>'Base Case'!U147</f>
        <v>281099.46517075086</v>
      </c>
      <c r="V9" s="19">
        <f>'Base Case'!V147</f>
        <v>310127.28860487178</v>
      </c>
      <c r="W9" s="19">
        <f>'Base Case'!W147</f>
        <v>342567.06744105683</v>
      </c>
      <c r="X9" s="19">
        <f>'Base Case'!X147</f>
        <v>378840.12612922484</v>
      </c>
      <c r="Y9" s="19">
        <f>'Base Case'!Y147</f>
        <v>419421.37396700296</v>
      </c>
      <c r="Z9" s="19">
        <f>'Base Case'!Z147</f>
        <v>464846.24727198586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108934.46299463132</v>
      </c>
      <c r="P10" s="19">
        <f>'Base Case'!P148</f>
        <v>108934.46299463132</v>
      </c>
      <c r="Q10" s="19">
        <f>'Base Case'!Q148</f>
        <v>108934.46299463132</v>
      </c>
      <c r="R10" s="19">
        <f>'Base Case'!R148</f>
        <v>108934.46299463132</v>
      </c>
      <c r="S10" s="19">
        <f>'Base Case'!S148</f>
        <v>108934.46299463132</v>
      </c>
      <c r="T10" s="19">
        <f>'Base Case'!T148</f>
        <v>108934.46299463132</v>
      </c>
      <c r="U10" s="19">
        <f>'Base Case'!U148</f>
        <v>108934.46299463132</v>
      </c>
      <c r="V10" s="19">
        <f>'Base Case'!V148</f>
        <v>108934.46299463132</v>
      </c>
      <c r="W10" s="19">
        <f>'Base Case'!W148</f>
        <v>108934.46299463132</v>
      </c>
      <c r="X10" s="19">
        <f>'Base Case'!X148</f>
        <v>108934.46299463132</v>
      </c>
      <c r="Y10" s="19">
        <f>'Base Case'!Y148</f>
        <v>108934.46299463132</v>
      </c>
      <c r="Z10" s="19">
        <f>'Base Case'!Z148</f>
        <v>108934.46299463132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131781.21420573766</v>
      </c>
      <c r="P11" s="36">
        <f>'Scenario A'!P147</f>
        <v>129195.6403181346</v>
      </c>
      <c r="Q11" s="36">
        <f>'Scenario A'!Q147</f>
        <v>138478.17365353223</v>
      </c>
      <c r="R11" s="36">
        <f>'Scenario A'!R147</f>
        <v>155419.25984031867</v>
      </c>
      <c r="S11" s="36">
        <f>'Scenario A'!S147</f>
        <v>171147.29356893469</v>
      </c>
      <c r="T11" s="36">
        <f>'Scenario A'!T147</f>
        <v>190528.52282243903</v>
      </c>
      <c r="U11" s="36">
        <f>'Scenario A'!U147</f>
        <v>225526.70415128293</v>
      </c>
      <c r="V11" s="36">
        <f>'Scenario A'!V147</f>
        <v>248636.72191728948</v>
      </c>
      <c r="W11" s="36">
        <f>'Scenario A'!W147</f>
        <v>274463.11110320175</v>
      </c>
      <c r="X11" s="36">
        <f>'Scenario A'!X147</f>
        <v>303341.30214681983</v>
      </c>
      <c r="Y11" s="36">
        <f>'Scenario A'!Y147</f>
        <v>335649.38616924704</v>
      </c>
      <c r="Z11" s="36">
        <f>'Scenario A'!Z147</f>
        <v>371813.64186961716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119827.90929409445</v>
      </c>
      <c r="P12" s="36">
        <f>'Scenario A'!P148</f>
        <v>119827.90929409445</v>
      </c>
      <c r="Q12" s="36">
        <f>'Scenario A'!Q148</f>
        <v>119827.90929409445</v>
      </c>
      <c r="R12" s="36">
        <f>'Scenario A'!R148</f>
        <v>119827.90929409445</v>
      </c>
      <c r="S12" s="36">
        <f>'Scenario A'!S148</f>
        <v>119827.90929409445</v>
      </c>
      <c r="T12" s="36">
        <f>'Scenario A'!T148</f>
        <v>119827.90929409445</v>
      </c>
      <c r="U12" s="36">
        <f>'Scenario A'!U148</f>
        <v>119827.90929409445</v>
      </c>
      <c r="V12" s="36">
        <f>'Scenario A'!V148</f>
        <v>119827.90929409445</v>
      </c>
      <c r="W12" s="36">
        <f>'Scenario A'!W148</f>
        <v>119827.90929409445</v>
      </c>
      <c r="X12" s="36">
        <f>'Scenario A'!X148</f>
        <v>119827.90929409445</v>
      </c>
      <c r="Y12" s="36">
        <f>'Scenario A'!Y148</f>
        <v>119827.90929409445</v>
      </c>
      <c r="Z12" s="36">
        <f>'Scenario A'!Z148</f>
        <v>119827.90929409445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126791.39560318658</v>
      </c>
      <c r="P13" s="36">
        <f>'Scenario B'!P147</f>
        <v>124200.12037438498</v>
      </c>
      <c r="Q13" s="36">
        <f>'Scenario B'!Q147</f>
        <v>133395.59594680881</v>
      </c>
      <c r="R13" s="36">
        <f>'Scenario B'!R147</f>
        <v>149941.08860965402</v>
      </c>
      <c r="S13" s="36">
        <f>'Scenario B'!S147</f>
        <v>165228.10156501079</v>
      </c>
      <c r="T13" s="36">
        <f>'Scenario B'!T147</f>
        <v>184117.35379956171</v>
      </c>
      <c r="U13" s="36">
        <f>'Scenario B'!U147</f>
        <v>218566.37616148131</v>
      </c>
      <c r="V13" s="36">
        <f>'Scenario B'!V147</f>
        <v>241063.04088956921</v>
      </c>
      <c r="W13" s="36">
        <f>'Scenario B'!W147</f>
        <v>266203.98299248755</v>
      </c>
      <c r="X13" s="36">
        <f>'Scenario B'!X147</f>
        <v>294315.7303931131</v>
      </c>
      <c r="Y13" s="36">
        <f>'Scenario B'!Y147</f>
        <v>325766.33945878659</v>
      </c>
      <c r="Z13" s="36">
        <f>'Scenario B'!Z147</f>
        <v>360970.77520910383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98041.016695168175</v>
      </c>
      <c r="P14" s="36">
        <f>'Scenario B'!P148</f>
        <v>98041.016695168175</v>
      </c>
      <c r="Q14" s="36">
        <f>'Scenario B'!Q148</f>
        <v>98041.016695168175</v>
      </c>
      <c r="R14" s="36">
        <f>'Scenario B'!R148</f>
        <v>98041.016695168175</v>
      </c>
      <c r="S14" s="36">
        <f>'Scenario B'!S148</f>
        <v>98041.016695168175</v>
      </c>
      <c r="T14" s="36">
        <f>'Scenario B'!T148</f>
        <v>98041.016695168175</v>
      </c>
      <c r="U14" s="36">
        <f>'Scenario B'!U148</f>
        <v>98041.016695168175</v>
      </c>
      <c r="V14" s="36">
        <f>'Scenario B'!V148</f>
        <v>98041.016695168175</v>
      </c>
      <c r="W14" s="36">
        <f>'Scenario B'!W148</f>
        <v>98041.016695168175</v>
      </c>
      <c r="X14" s="36">
        <f>'Scenario B'!X148</f>
        <v>98041.016695168175</v>
      </c>
      <c r="Y14" s="36">
        <f>'Scenario B'!Y148</f>
        <v>98041.016695168175</v>
      </c>
      <c r="Z14" s="36">
        <f>'Scenario B'!Z148</f>
        <v>98041.016695168175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204006.57908020218</v>
      </c>
      <c r="P15" s="36">
        <f>'Scenario C'!P147</f>
        <v>199723.55599294233</v>
      </c>
      <c r="Q15" s="36">
        <f>'Scenario C'!Q147</f>
        <v>214835.08592780997</v>
      </c>
      <c r="R15" s="36">
        <f>'Scenario C'!R147</f>
        <v>241830.88162500373</v>
      </c>
      <c r="S15" s="36">
        <f>'Scenario C'!S147</f>
        <v>266711.85959192767</v>
      </c>
      <c r="T15" s="36">
        <f>'Scenario C'!T147</f>
        <v>297498.91694994562</v>
      </c>
      <c r="U15" s="36">
        <f>'Scenario C'!U147</f>
        <v>353929.73195347172</v>
      </c>
      <c r="V15" s="36">
        <f>'Scenario C'!V147</f>
        <v>390574.08962095814</v>
      </c>
      <c r="W15" s="36">
        <f>'Scenario C'!W147</f>
        <v>431525.656693328</v>
      </c>
      <c r="X15" s="36">
        <f>'Scenario C'!X147</f>
        <v>477316.30783462344</v>
      </c>
      <c r="Y15" s="36">
        <f>'Scenario C'!Y147</f>
        <v>528545.56254382967</v>
      </c>
      <c r="Z15" s="36">
        <f>'Scenario C'!Z147</f>
        <v>585889.34886545292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119827.90929409445</v>
      </c>
      <c r="P16" s="36">
        <f>'Scenario C'!P148</f>
        <v>119827.90929409445</v>
      </c>
      <c r="Q16" s="36">
        <f>'Scenario C'!Q148</f>
        <v>119827.90929409445</v>
      </c>
      <c r="R16" s="36">
        <f>'Scenario C'!R148</f>
        <v>119827.90929409445</v>
      </c>
      <c r="S16" s="36">
        <f>'Scenario C'!S148</f>
        <v>119827.90929409445</v>
      </c>
      <c r="T16" s="36">
        <f>'Scenario C'!T148</f>
        <v>119827.90929409445</v>
      </c>
      <c r="U16" s="36">
        <f>'Scenario C'!U148</f>
        <v>119827.90929409445</v>
      </c>
      <c r="V16" s="36">
        <f>'Scenario C'!V148</f>
        <v>119827.90929409445</v>
      </c>
      <c r="W16" s="36">
        <f>'Scenario C'!W148</f>
        <v>119827.90929409445</v>
      </c>
      <c r="X16" s="36">
        <f>'Scenario C'!X148</f>
        <v>119827.90929409445</v>
      </c>
      <c r="Y16" s="36">
        <f>'Scenario C'!Y148</f>
        <v>119827.90929409445</v>
      </c>
      <c r="Z16" s="36">
        <f>'Scenario C'!Z148</f>
        <v>119827.90929409445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198161.53930225628</v>
      </c>
      <c r="P17" s="36">
        <f>'Scenario D'!P147</f>
        <v>193871.54790908706</v>
      </c>
      <c r="Q17" s="36">
        <f>'Scenario D'!Q147</f>
        <v>208876.67391143119</v>
      </c>
      <c r="R17" s="36">
        <f>'Scenario D'!R147</f>
        <v>235388.96641269681</v>
      </c>
      <c r="S17" s="36">
        <f>'Scenario D'!S147</f>
        <v>259730.91899008164</v>
      </c>
      <c r="T17" s="36">
        <f>'Scenario D'!T147</f>
        <v>289916.67110271199</v>
      </c>
      <c r="U17" s="36">
        <f>'Scenario D'!U147</f>
        <v>345676.29181333067</v>
      </c>
      <c r="V17" s="36">
        <f>'Scenario D'!V147</f>
        <v>381570.99576780538</v>
      </c>
      <c r="W17" s="36">
        <f>'Scenario D'!W147</f>
        <v>421684.79418318265</v>
      </c>
      <c r="X17" s="36">
        <f>'Scenario D'!X147</f>
        <v>466538.68087193178</v>
      </c>
      <c r="Y17" s="36">
        <f>'Scenario D'!Y147</f>
        <v>516719.91063399444</v>
      </c>
      <c r="Z17" s="36">
        <f>'Scenario D'!Z147</f>
        <v>572890.58368333103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98041.016695168175</v>
      </c>
      <c r="P18" s="36">
        <f>'Scenario D'!P148</f>
        <v>98041.016695168175</v>
      </c>
      <c r="Q18" s="36">
        <f>'Scenario D'!Q148</f>
        <v>98041.016695168175</v>
      </c>
      <c r="R18" s="36">
        <f>'Scenario D'!R148</f>
        <v>98041.016695168175</v>
      </c>
      <c r="S18" s="36">
        <f>'Scenario D'!S148</f>
        <v>98041.016695168175</v>
      </c>
      <c r="T18" s="36">
        <f>'Scenario D'!T148</f>
        <v>98041.016695168175</v>
      </c>
      <c r="U18" s="36">
        <f>'Scenario D'!U148</f>
        <v>98041.016695168175</v>
      </c>
      <c r="V18" s="36">
        <f>'Scenario D'!V148</f>
        <v>98041.016695168175</v>
      </c>
      <c r="W18" s="36">
        <f>'Scenario D'!W148</f>
        <v>98041.016695168175</v>
      </c>
      <c r="X18" s="36">
        <f>'Scenario D'!X148</f>
        <v>98041.016695168175</v>
      </c>
      <c r="Y18" s="36">
        <f>'Scenario D'!Y148</f>
        <v>98041.016695168175</v>
      </c>
      <c r="Z18" s="36">
        <f>'Scenario D'!Z148</f>
        <v>98041.016695168175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2019-10-23T03:48:07Z</dcterms:created>
  <dcterms:modified xsi:type="dcterms:W3CDTF">2020-01-30T01:02:03Z</dcterms:modified>
</cp:coreProperties>
</file>