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40" i="2" l="1"/>
  <c r="R30" i="2"/>
  <c r="C21" i="1"/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Q193" i="1"/>
  <c r="Q192" i="1"/>
  <c r="P192" i="1"/>
  <c r="U187" i="1"/>
  <c r="U195" i="1" s="1"/>
  <c r="T187" i="1"/>
  <c r="T194" i="1" s="1"/>
  <c r="S187" i="1"/>
  <c r="S193" i="1" s="1"/>
  <c r="R187" i="1"/>
  <c r="R196" i="1" s="1"/>
  <c r="Q187" i="1"/>
  <c r="Q195" i="1" s="1"/>
  <c r="P187" i="1"/>
  <c r="P194" i="1" s="1"/>
  <c r="O187" i="1"/>
  <c r="O195" i="1" s="1"/>
  <c r="U193" i="1" l="1"/>
  <c r="R193" i="1"/>
  <c r="T192" i="1"/>
  <c r="U192" i="1"/>
  <c r="R194" i="1"/>
  <c r="O192" i="1"/>
  <c r="O196" i="1"/>
  <c r="S192" i="1"/>
  <c r="P193" i="1"/>
  <c r="T193" i="1"/>
  <c r="Q194" i="1"/>
  <c r="U194" i="1"/>
  <c r="R195" i="1"/>
  <c r="S196" i="1"/>
  <c r="S195" i="1"/>
  <c r="P196" i="1"/>
  <c r="T196" i="1"/>
  <c r="S194" i="1"/>
  <c r="P195" i="1"/>
  <c r="T195" i="1"/>
  <c r="Q196" i="1"/>
  <c r="U196" i="1"/>
  <c r="O193" i="1"/>
  <c r="O194" i="1"/>
  <c r="R192" i="1"/>
  <c r="U21" i="1"/>
  <c r="L82" i="1" l="1"/>
  <c r="L81" i="1"/>
  <c r="M80" i="1"/>
  <c r="E88" i="8" l="1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70" i="2" s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D14" i="2" s="1"/>
  <c r="N43" i="1"/>
  <c r="N52" i="1" s="1"/>
  <c r="M43" i="1"/>
  <c r="M52" i="1" s="1"/>
  <c r="L43" i="1"/>
  <c r="L52" i="1" s="1"/>
  <c r="D11" i="2" s="1"/>
  <c r="K43" i="1"/>
  <c r="K52" i="1" s="1"/>
  <c r="D10" i="2" s="1"/>
  <c r="J43" i="1"/>
  <c r="J52" i="1" s="1"/>
  <c r="C26" i="1"/>
  <c r="J21" i="1"/>
  <c r="L168" i="1"/>
  <c r="P16" i="1"/>
  <c r="O2" i="1"/>
  <c r="O2" i="7" s="1"/>
  <c r="O8" i="7" s="1"/>
  <c r="A2" i="1"/>
  <c r="A1" i="1"/>
  <c r="I10" i="2" l="1"/>
  <c r="I14" i="2"/>
  <c r="D13" i="9"/>
  <c r="D13" i="8"/>
  <c r="D13" i="10"/>
  <c r="D13" i="11"/>
  <c r="P2" i="1"/>
  <c r="O2" i="9"/>
  <c r="O146" i="9" s="1"/>
  <c r="O2" i="8"/>
  <c r="O146" i="8" s="1"/>
  <c r="O2" i="10"/>
  <c r="O146" i="10" s="1"/>
  <c r="O2" i="11"/>
  <c r="O146" i="11" s="1"/>
  <c r="D12" i="11"/>
  <c r="D12" i="9"/>
  <c r="D12" i="8"/>
  <c r="D12" i="10"/>
  <c r="D70" i="9"/>
  <c r="D70" i="8"/>
  <c r="D70" i="11"/>
  <c r="D70" i="10"/>
  <c r="D9" i="9"/>
  <c r="D9" i="8"/>
  <c r="D9" i="10"/>
  <c r="D9" i="11"/>
  <c r="I11" i="2"/>
  <c r="D14" i="10"/>
  <c r="D14" i="11"/>
  <c r="D14" i="9"/>
  <c r="D14" i="8"/>
  <c r="D69" i="11"/>
  <c r="D69" i="10"/>
  <c r="D69" i="9"/>
  <c r="D69" i="8"/>
  <c r="D12" i="2"/>
  <c r="I12" i="2" s="1"/>
  <c r="T69" i="2" s="1"/>
  <c r="O2" i="2"/>
  <c r="O146" i="2" s="1"/>
  <c r="D10" i="10"/>
  <c r="D10" i="9"/>
  <c r="D10" i="11"/>
  <c r="D10" i="8"/>
  <c r="D11" i="11"/>
  <c r="D11" i="8"/>
  <c r="D11" i="9"/>
  <c r="D11" i="10"/>
  <c r="V196" i="1"/>
  <c r="V192" i="1"/>
  <c r="V193" i="1"/>
  <c r="V194" i="1"/>
  <c r="V195" i="1"/>
  <c r="D9" i="2"/>
  <c r="I9" i="2" s="1"/>
  <c r="R116" i="2" s="1"/>
  <c r="D13" i="2"/>
  <c r="I13" i="2" s="1"/>
  <c r="D69" i="2"/>
  <c r="M75" i="1"/>
  <c r="K75" i="1"/>
  <c r="A1" i="2"/>
  <c r="A1" i="9"/>
  <c r="A1" i="10"/>
  <c r="A1" i="11"/>
  <c r="A1" i="8"/>
  <c r="J124" i="2"/>
  <c r="J122" i="2"/>
  <c r="J125" i="2"/>
  <c r="J123" i="2"/>
  <c r="A1" i="7"/>
  <c r="M74" i="1"/>
  <c r="M73" i="1"/>
  <c r="T114" i="2"/>
  <c r="W114" i="2"/>
  <c r="Y115" i="2"/>
  <c r="V114" i="2"/>
  <c r="P69" i="2"/>
  <c r="Q69" i="2"/>
  <c r="S70" i="2"/>
  <c r="R69" i="2"/>
  <c r="T70" i="2"/>
  <c r="O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P116" i="2" l="1"/>
  <c r="Z114" i="2"/>
  <c r="Z115" i="2"/>
  <c r="S115" i="2"/>
  <c r="U114" i="2"/>
  <c r="X116" i="2"/>
  <c r="T115" i="2"/>
  <c r="Q116" i="2"/>
  <c r="W115" i="2"/>
  <c r="W116" i="2"/>
  <c r="Q115" i="2"/>
  <c r="S114" i="2"/>
  <c r="P114" i="2"/>
  <c r="Z116" i="2"/>
  <c r="I10" i="8"/>
  <c r="I14" i="11"/>
  <c r="I9" i="10"/>
  <c r="Q116" i="10" s="1"/>
  <c r="I13" i="11"/>
  <c r="V70" i="2"/>
  <c r="W69" i="2"/>
  <c r="P70" i="2"/>
  <c r="R70" i="2"/>
  <c r="P115" i="2"/>
  <c r="T116" i="2"/>
  <c r="S69" i="2"/>
  <c r="V69" i="2"/>
  <c r="U69" i="2"/>
  <c r="O116" i="2"/>
  <c r="X115" i="2"/>
  <c r="Y114" i="2"/>
  <c r="R114" i="2"/>
  <c r="O114" i="2"/>
  <c r="V115" i="2"/>
  <c r="Y116" i="2"/>
  <c r="O115" i="2"/>
  <c r="V116" i="2"/>
  <c r="S71" i="2"/>
  <c r="O71" i="2"/>
  <c r="V71" i="2"/>
  <c r="V105" i="2" s="1"/>
  <c r="R71" i="2"/>
  <c r="R105" i="2" s="1"/>
  <c r="Q71" i="2"/>
  <c r="U71" i="2"/>
  <c r="T71" i="2"/>
  <c r="T103" i="2" s="1"/>
  <c r="P71" i="2"/>
  <c r="P105" i="2" s="1"/>
  <c r="O70" i="2"/>
  <c r="U115" i="2"/>
  <c r="Q114" i="2"/>
  <c r="S116" i="2"/>
  <c r="R115" i="2"/>
  <c r="U116" i="2"/>
  <c r="X114" i="2"/>
  <c r="I11" i="10"/>
  <c r="W115" i="10"/>
  <c r="T114" i="10"/>
  <c r="W114" i="10"/>
  <c r="T116" i="10"/>
  <c r="Q115" i="10"/>
  <c r="T115" i="10"/>
  <c r="Q114" i="10"/>
  <c r="V116" i="10"/>
  <c r="O114" i="10"/>
  <c r="V114" i="10"/>
  <c r="O116" i="10"/>
  <c r="S115" i="10"/>
  <c r="P114" i="10"/>
  <c r="Z115" i="10"/>
  <c r="S114" i="10"/>
  <c r="P116" i="10"/>
  <c r="Z114" i="10"/>
  <c r="S116" i="10"/>
  <c r="P115" i="10"/>
  <c r="O115" i="10"/>
  <c r="V115" i="10"/>
  <c r="Y115" i="10"/>
  <c r="Y114" i="10"/>
  <c r="R116" i="10"/>
  <c r="X114" i="10"/>
  <c r="U116" i="10"/>
  <c r="R115" i="10"/>
  <c r="X116" i="10"/>
  <c r="U115" i="10"/>
  <c r="R114" i="10"/>
  <c r="X115" i="10"/>
  <c r="U114" i="10"/>
  <c r="I12" i="8"/>
  <c r="I11" i="9"/>
  <c r="I10" i="11"/>
  <c r="I14" i="10"/>
  <c r="I9" i="8"/>
  <c r="I12" i="9"/>
  <c r="W70" i="9" s="1"/>
  <c r="I13" i="10"/>
  <c r="I11" i="8"/>
  <c r="I10" i="9"/>
  <c r="I14" i="8"/>
  <c r="I9" i="9"/>
  <c r="I12" i="11"/>
  <c r="I13" i="8"/>
  <c r="I11" i="11"/>
  <c r="I10" i="10"/>
  <c r="I14" i="9"/>
  <c r="I9" i="11"/>
  <c r="I12" i="10"/>
  <c r="Q2" i="1"/>
  <c r="P2" i="9"/>
  <c r="P146" i="9" s="1"/>
  <c r="P2" i="8"/>
  <c r="P146" i="8" s="1"/>
  <c r="P2" i="10"/>
  <c r="P146" i="10" s="1"/>
  <c r="P2" i="11"/>
  <c r="P146" i="11" s="1"/>
  <c r="P2" i="7"/>
  <c r="P8" i="7" s="1"/>
  <c r="P2" i="2"/>
  <c r="P146" i="2" s="1"/>
  <c r="I13" i="9"/>
  <c r="W187" i="1"/>
  <c r="W71" i="2" s="1"/>
  <c r="R103" i="2"/>
  <c r="S105" i="2"/>
  <c r="S103" i="2"/>
  <c r="Q105" i="2"/>
  <c r="Q103" i="2"/>
  <c r="U105" i="2"/>
  <c r="U103" i="2"/>
  <c r="T105" i="2"/>
  <c r="O105" i="2"/>
  <c r="O103" i="2"/>
  <c r="J177" i="1"/>
  <c r="J178" i="1" s="1"/>
  <c r="X187" i="1"/>
  <c r="X71" i="2" s="1"/>
  <c r="W69" i="8"/>
  <c r="W70" i="2"/>
  <c r="X69" i="2"/>
  <c r="P51" i="2"/>
  <c r="L75" i="1"/>
  <c r="K177" i="1"/>
  <c r="K178" i="1" s="1"/>
  <c r="R16" i="1"/>
  <c r="X105" i="2" l="1"/>
  <c r="X103" i="2"/>
  <c r="W105" i="2"/>
  <c r="W103" i="2"/>
  <c r="Z116" i="10"/>
  <c r="Y116" i="10"/>
  <c r="W116" i="10"/>
  <c r="P28" i="10"/>
  <c r="P50" i="10" s="1"/>
  <c r="P28" i="8"/>
  <c r="P50" i="8" s="1"/>
  <c r="P28" i="11"/>
  <c r="P50" i="11" s="1"/>
  <c r="P28" i="9"/>
  <c r="P50" i="9" s="1"/>
  <c r="P28" i="2"/>
  <c r="P38" i="11"/>
  <c r="P49" i="11" s="1"/>
  <c r="P38" i="9"/>
  <c r="P49" i="9" s="1"/>
  <c r="P38" i="2"/>
  <c r="P49" i="2" s="1"/>
  <c r="P38" i="10"/>
  <c r="P49" i="10" s="1"/>
  <c r="P38" i="8"/>
  <c r="P49" i="8" s="1"/>
  <c r="W70" i="11"/>
  <c r="R71" i="11"/>
  <c r="Q71" i="11"/>
  <c r="X71" i="11"/>
  <c r="T71" i="11"/>
  <c r="P71" i="11"/>
  <c r="W71" i="11"/>
  <c r="S71" i="11"/>
  <c r="O71" i="11"/>
  <c r="V71" i="11"/>
  <c r="U71" i="11"/>
  <c r="V71" i="10"/>
  <c r="V103" i="10" s="1"/>
  <c r="V119" i="10" s="1"/>
  <c r="R71" i="10"/>
  <c r="O71" i="10"/>
  <c r="U71" i="10"/>
  <c r="U105" i="10" s="1"/>
  <c r="U120" i="10" s="1"/>
  <c r="Q71" i="10"/>
  <c r="X71" i="10"/>
  <c r="T71" i="10"/>
  <c r="T105" i="10" s="1"/>
  <c r="T120" i="10" s="1"/>
  <c r="P71" i="10"/>
  <c r="P103" i="10" s="1"/>
  <c r="P119" i="10" s="1"/>
  <c r="W71" i="10"/>
  <c r="S71" i="10"/>
  <c r="S103" i="10" s="1"/>
  <c r="S119" i="10" s="1"/>
  <c r="X69" i="10"/>
  <c r="W70" i="10"/>
  <c r="W69" i="10"/>
  <c r="W69" i="9"/>
  <c r="V71" i="9"/>
  <c r="V103" i="9" s="1"/>
  <c r="R71" i="9"/>
  <c r="Q71" i="9"/>
  <c r="X71" i="9"/>
  <c r="X103" i="9" s="1"/>
  <c r="T71" i="9"/>
  <c r="P71" i="9"/>
  <c r="W71" i="9"/>
  <c r="W105" i="9" s="1"/>
  <c r="S71" i="9"/>
  <c r="S105" i="9" s="1"/>
  <c r="O71" i="9"/>
  <c r="O105" i="9" s="1"/>
  <c r="U71" i="9"/>
  <c r="R105" i="9"/>
  <c r="X69" i="9"/>
  <c r="X69" i="8"/>
  <c r="V71" i="8"/>
  <c r="R71" i="8"/>
  <c r="U71" i="8"/>
  <c r="Q71" i="8"/>
  <c r="X71" i="8"/>
  <c r="T71" i="8"/>
  <c r="P71" i="8"/>
  <c r="W71" i="8"/>
  <c r="S71" i="8"/>
  <c r="O71" i="8"/>
  <c r="X77" i="2"/>
  <c r="X78" i="2"/>
  <c r="X79" i="2"/>
  <c r="X80" i="2"/>
  <c r="X76" i="2"/>
  <c r="S80" i="2"/>
  <c r="S97" i="2" s="1"/>
  <c r="S98" i="2" s="1"/>
  <c r="S99" i="2" s="1"/>
  <c r="S76" i="2"/>
  <c r="S85" i="2" s="1"/>
  <c r="S77" i="2"/>
  <c r="S78" i="2"/>
  <c r="S91" i="2" s="1"/>
  <c r="S79" i="2"/>
  <c r="S94" i="2" s="1"/>
  <c r="U78" i="2"/>
  <c r="U79" i="2"/>
  <c r="U94" i="2" s="1"/>
  <c r="U95" i="2" s="1"/>
  <c r="U96" i="2" s="1"/>
  <c r="U80" i="2"/>
  <c r="U97" i="2" s="1"/>
  <c r="U98" i="2" s="1"/>
  <c r="U99" i="2" s="1"/>
  <c r="U76" i="2"/>
  <c r="U77" i="2"/>
  <c r="U88" i="2" s="1"/>
  <c r="U89" i="2" s="1"/>
  <c r="U90" i="2" s="1"/>
  <c r="R79" i="2"/>
  <c r="R80" i="2"/>
  <c r="R76" i="2"/>
  <c r="R85" i="2" s="1"/>
  <c r="R77" i="2"/>
  <c r="R88" i="2" s="1"/>
  <c r="R78" i="2"/>
  <c r="W80" i="2"/>
  <c r="W97" i="2" s="1"/>
  <c r="W76" i="2"/>
  <c r="W85" i="2" s="1"/>
  <c r="W77" i="2"/>
  <c r="W88" i="2" s="1"/>
  <c r="W89" i="2" s="1"/>
  <c r="W90" i="2" s="1"/>
  <c r="W78" i="2"/>
  <c r="W79" i="2"/>
  <c r="P77" i="2"/>
  <c r="P88" i="2" s="1"/>
  <c r="P78" i="2"/>
  <c r="P91" i="2" s="1"/>
  <c r="P92" i="2" s="1"/>
  <c r="P93" i="2" s="1"/>
  <c r="P79" i="2"/>
  <c r="P80" i="2"/>
  <c r="P97" i="2" s="1"/>
  <c r="P76" i="2"/>
  <c r="P85" i="2" s="1"/>
  <c r="P86" i="2" s="1"/>
  <c r="P87" i="2" s="1"/>
  <c r="V79" i="2"/>
  <c r="V80" i="2"/>
  <c r="V76" i="2"/>
  <c r="V85" i="2" s="1"/>
  <c r="V77" i="2"/>
  <c r="V88" i="2" s="1"/>
  <c r="V78" i="2"/>
  <c r="P103" i="2"/>
  <c r="V103" i="2"/>
  <c r="T77" i="2"/>
  <c r="T78" i="2"/>
  <c r="T79" i="2"/>
  <c r="T80" i="2"/>
  <c r="T97" i="2" s="1"/>
  <c r="T76" i="2"/>
  <c r="T85" i="2" s="1"/>
  <c r="T86" i="2" s="1"/>
  <c r="T87" i="2" s="1"/>
  <c r="Q78" i="2"/>
  <c r="Q79" i="2"/>
  <c r="Q80" i="2"/>
  <c r="Q97" i="2" s="1"/>
  <c r="Q76" i="2"/>
  <c r="Q77" i="2"/>
  <c r="O80" i="2"/>
  <c r="O76" i="2"/>
  <c r="O85" i="2" s="1"/>
  <c r="O86" i="2" s="1"/>
  <c r="O87" i="2" s="1"/>
  <c r="O79" i="2"/>
  <c r="O94" i="2" s="1"/>
  <c r="O78" i="2"/>
  <c r="O77" i="2"/>
  <c r="O88" i="2" s="1"/>
  <c r="X194" i="1"/>
  <c r="X195" i="1"/>
  <c r="X196" i="1"/>
  <c r="X193" i="1"/>
  <c r="X192" i="1"/>
  <c r="P70" i="10"/>
  <c r="O69" i="10"/>
  <c r="U69" i="10"/>
  <c r="T69" i="10"/>
  <c r="Q69" i="10"/>
  <c r="U70" i="10"/>
  <c r="R70" i="10"/>
  <c r="S70" i="10"/>
  <c r="O70" i="10"/>
  <c r="T70" i="10"/>
  <c r="R69" i="10"/>
  <c r="S69" i="10"/>
  <c r="P69" i="10"/>
  <c r="Q70" i="10"/>
  <c r="V69" i="10"/>
  <c r="V70" i="10"/>
  <c r="W103" i="9"/>
  <c r="P103" i="9"/>
  <c r="V105" i="9"/>
  <c r="P105" i="9"/>
  <c r="X69" i="11"/>
  <c r="W69" i="11"/>
  <c r="R116" i="11"/>
  <c r="X114" i="11"/>
  <c r="X116" i="11"/>
  <c r="O116" i="11"/>
  <c r="Y114" i="11"/>
  <c r="Z114" i="11"/>
  <c r="R115" i="11"/>
  <c r="Y115" i="11"/>
  <c r="V115" i="11"/>
  <c r="O114" i="11"/>
  <c r="W115" i="11"/>
  <c r="T114" i="11"/>
  <c r="T116" i="11"/>
  <c r="X115" i="11"/>
  <c r="U114" i="11"/>
  <c r="R114" i="11"/>
  <c r="W114" i="11"/>
  <c r="Q115" i="11"/>
  <c r="S114" i="11"/>
  <c r="V116" i="11"/>
  <c r="O115" i="11"/>
  <c r="Y116" i="11"/>
  <c r="S116" i="11"/>
  <c r="P115" i="11"/>
  <c r="U115" i="11"/>
  <c r="Z115" i="11"/>
  <c r="Q116" i="11"/>
  <c r="P116" i="11"/>
  <c r="Z116" i="11"/>
  <c r="S115" i="11"/>
  <c r="P114" i="11"/>
  <c r="W116" i="11"/>
  <c r="T115" i="11"/>
  <c r="Q114" i="11"/>
  <c r="U116" i="11"/>
  <c r="V114" i="11"/>
  <c r="W105" i="10"/>
  <c r="W120" i="10" s="1"/>
  <c r="R105" i="10"/>
  <c r="R120" i="10" s="1"/>
  <c r="U103" i="9"/>
  <c r="U103" i="10"/>
  <c r="U119" i="10" s="1"/>
  <c r="U105" i="9"/>
  <c r="X105" i="9"/>
  <c r="Q70" i="9"/>
  <c r="U69" i="9"/>
  <c r="S69" i="9"/>
  <c r="T70" i="9"/>
  <c r="Q69" i="9"/>
  <c r="P69" i="9"/>
  <c r="O69" i="9"/>
  <c r="R70" i="9"/>
  <c r="S70" i="9"/>
  <c r="T69" i="9"/>
  <c r="P70" i="9"/>
  <c r="O70" i="9"/>
  <c r="R69" i="9"/>
  <c r="U70" i="9"/>
  <c r="V69" i="9"/>
  <c r="V70" i="9"/>
  <c r="O70" i="11"/>
  <c r="R69" i="11"/>
  <c r="S69" i="11"/>
  <c r="T69" i="11"/>
  <c r="S70" i="11"/>
  <c r="P70" i="11"/>
  <c r="Q70" i="11"/>
  <c r="R70" i="11"/>
  <c r="U69" i="11"/>
  <c r="O69" i="11"/>
  <c r="P69" i="11"/>
  <c r="Q69" i="11"/>
  <c r="T70" i="11"/>
  <c r="U70" i="11"/>
  <c r="V69" i="11"/>
  <c r="V70" i="11"/>
  <c r="W115" i="8"/>
  <c r="T114" i="8"/>
  <c r="O116" i="8"/>
  <c r="Y114" i="8"/>
  <c r="U115" i="8"/>
  <c r="Z115" i="8"/>
  <c r="Y116" i="8"/>
  <c r="V114" i="8"/>
  <c r="S114" i="8"/>
  <c r="W116" i="8"/>
  <c r="R114" i="8"/>
  <c r="Y115" i="8"/>
  <c r="Z116" i="8"/>
  <c r="S115" i="8"/>
  <c r="P114" i="8"/>
  <c r="X115" i="8"/>
  <c r="U114" i="8"/>
  <c r="Z114" i="8"/>
  <c r="R115" i="8"/>
  <c r="Q116" i="8"/>
  <c r="X116" i="8"/>
  <c r="O115" i="8"/>
  <c r="Q114" i="8"/>
  <c r="P116" i="8"/>
  <c r="R116" i="8"/>
  <c r="X114" i="8"/>
  <c r="S116" i="8"/>
  <c r="P115" i="8"/>
  <c r="U116" i="8"/>
  <c r="T116" i="8"/>
  <c r="O114" i="8"/>
  <c r="Q115" i="8"/>
  <c r="V115" i="8"/>
  <c r="V116" i="8"/>
  <c r="T115" i="8"/>
  <c r="W114" i="8"/>
  <c r="Q69" i="8"/>
  <c r="Q70" i="8"/>
  <c r="P70" i="8"/>
  <c r="P69" i="8"/>
  <c r="S70" i="8"/>
  <c r="O69" i="8"/>
  <c r="O70" i="8"/>
  <c r="S69" i="8"/>
  <c r="R69" i="8"/>
  <c r="U69" i="8"/>
  <c r="R70" i="8"/>
  <c r="U70" i="8"/>
  <c r="T70" i="8"/>
  <c r="T69" i="8"/>
  <c r="V70" i="8"/>
  <c r="V69" i="8"/>
  <c r="W70" i="8"/>
  <c r="W193" i="1"/>
  <c r="W194" i="1"/>
  <c r="W195" i="1"/>
  <c r="W196" i="1"/>
  <c r="W192" i="1"/>
  <c r="R2" i="1"/>
  <c r="Q2" i="10"/>
  <c r="Q146" i="10" s="1"/>
  <c r="Q2" i="8"/>
  <c r="Q146" i="8" s="1"/>
  <c r="Q2" i="11"/>
  <c r="Q146" i="11" s="1"/>
  <c r="Q2" i="9"/>
  <c r="Q146" i="9" s="1"/>
  <c r="Q2" i="7"/>
  <c r="Q8" i="7" s="1"/>
  <c r="Q2" i="2"/>
  <c r="Q146" i="2" s="1"/>
  <c r="T103" i="10"/>
  <c r="T119" i="10" s="1"/>
  <c r="Q103" i="9"/>
  <c r="R103" i="9"/>
  <c r="Q105" i="9"/>
  <c r="Z116" i="9"/>
  <c r="S115" i="9"/>
  <c r="S116" i="9"/>
  <c r="P115" i="9"/>
  <c r="X116" i="9"/>
  <c r="O114" i="9"/>
  <c r="S114" i="9"/>
  <c r="W114" i="9"/>
  <c r="Y115" i="9"/>
  <c r="R116" i="9"/>
  <c r="X115" i="9"/>
  <c r="U114" i="9"/>
  <c r="Z115" i="9"/>
  <c r="V114" i="9"/>
  <c r="V116" i="9"/>
  <c r="O115" i="9"/>
  <c r="O116" i="9"/>
  <c r="Y114" i="9"/>
  <c r="P116" i="9"/>
  <c r="U116" i="9"/>
  <c r="T116" i="9"/>
  <c r="R114" i="9"/>
  <c r="Q115" i="9"/>
  <c r="U115" i="9"/>
  <c r="W115" i="9"/>
  <c r="W116" i="9"/>
  <c r="T115" i="9"/>
  <c r="Q114" i="9"/>
  <c r="T114" i="9"/>
  <c r="Z114" i="9"/>
  <c r="R115" i="9"/>
  <c r="Q116" i="9"/>
  <c r="P114" i="9"/>
  <c r="X114" i="9"/>
  <c r="V115" i="9"/>
  <c r="Y116" i="9"/>
  <c r="U38" i="9"/>
  <c r="V38" i="8"/>
  <c r="U18" i="8"/>
  <c r="V18" i="8"/>
  <c r="U18" i="10"/>
  <c r="V18" i="10"/>
  <c r="V18" i="11"/>
  <c r="U18" i="11"/>
  <c r="U38" i="11"/>
  <c r="V38" i="11"/>
  <c r="V18" i="9"/>
  <c r="U18" i="9"/>
  <c r="S88" i="2"/>
  <c r="S89" i="2" s="1"/>
  <c r="S90" i="2" s="1"/>
  <c r="S92" i="2"/>
  <c r="S93" i="2" s="1"/>
  <c r="X70" i="10"/>
  <c r="X70" i="11"/>
  <c r="X70" i="9"/>
  <c r="X70" i="8"/>
  <c r="X70" i="2"/>
  <c r="Y187" i="1"/>
  <c r="Y71" i="2" s="1"/>
  <c r="Y80" i="2" s="1"/>
  <c r="Y69" i="9"/>
  <c r="Y69" i="8"/>
  <c r="Y69" i="11"/>
  <c r="Y69" i="10"/>
  <c r="V97" i="2"/>
  <c r="V94" i="2"/>
  <c r="W94" i="2"/>
  <c r="W95" i="2" s="1"/>
  <c r="W96" i="2" s="1"/>
  <c r="O97" i="2"/>
  <c r="O98" i="2" s="1"/>
  <c r="O99" i="2" s="1"/>
  <c r="Y69" i="2"/>
  <c r="V18" i="2"/>
  <c r="U18" i="2"/>
  <c r="P94" i="2"/>
  <c r="T94" i="2"/>
  <c r="U85" i="2"/>
  <c r="V91" i="2"/>
  <c r="T88" i="2"/>
  <c r="T91" i="2"/>
  <c r="T92" i="2" s="1"/>
  <c r="T93" i="2" s="1"/>
  <c r="W91" i="2"/>
  <c r="R94" i="2"/>
  <c r="U91" i="2"/>
  <c r="Q91" i="2"/>
  <c r="R97" i="2"/>
  <c r="R98" i="2" s="1"/>
  <c r="R99" i="2" s="1"/>
  <c r="Q94" i="2"/>
  <c r="R91" i="2"/>
  <c r="Q85" i="2"/>
  <c r="Q88" i="2"/>
  <c r="S16" i="1"/>
  <c r="V38" i="2" l="1"/>
  <c r="U38" i="10"/>
  <c r="V38" i="9"/>
  <c r="U38" i="2"/>
  <c r="R120" i="9"/>
  <c r="S103" i="9"/>
  <c r="Y71" i="8"/>
  <c r="Y79" i="8" s="1"/>
  <c r="Y105" i="2"/>
  <c r="Y103" i="2"/>
  <c r="Y79" i="2"/>
  <c r="Y71" i="9"/>
  <c r="Y80" i="9" s="1"/>
  <c r="Y71" i="10"/>
  <c r="Y103" i="10" s="1"/>
  <c r="Y119" i="10" s="1"/>
  <c r="Y77" i="2"/>
  <c r="Y78" i="2"/>
  <c r="Y76" i="2"/>
  <c r="Y71" i="11"/>
  <c r="Y77" i="11" s="1"/>
  <c r="V80" i="11"/>
  <c r="V79" i="11"/>
  <c r="V78" i="11"/>
  <c r="V77" i="11"/>
  <c r="V88" i="11" s="1"/>
  <c r="V89" i="11" s="1"/>
  <c r="V90" i="11" s="1"/>
  <c r="V76" i="11"/>
  <c r="V105" i="11"/>
  <c r="V120" i="11" s="1"/>
  <c r="V103" i="11"/>
  <c r="V119" i="11" s="1"/>
  <c r="P80" i="11"/>
  <c r="P79" i="11"/>
  <c r="P78" i="11"/>
  <c r="P77" i="11"/>
  <c r="P76" i="11"/>
  <c r="P105" i="11"/>
  <c r="P120" i="11" s="1"/>
  <c r="P103" i="11"/>
  <c r="P119" i="11" s="1"/>
  <c r="Y79" i="11"/>
  <c r="Y103" i="11"/>
  <c r="O80" i="11"/>
  <c r="O79" i="11"/>
  <c r="O78" i="11"/>
  <c r="O91" i="11" s="1"/>
  <c r="O92" i="11" s="1"/>
  <c r="O93" i="11" s="1"/>
  <c r="O77" i="11"/>
  <c r="O88" i="11" s="1"/>
  <c r="O89" i="11" s="1"/>
  <c r="O90" i="11" s="1"/>
  <c r="O76" i="11"/>
  <c r="O105" i="11"/>
  <c r="O103" i="11"/>
  <c r="O119" i="11" s="1"/>
  <c r="T80" i="11"/>
  <c r="T97" i="11" s="1"/>
  <c r="T98" i="11" s="1"/>
  <c r="T99" i="11" s="1"/>
  <c r="T79" i="11"/>
  <c r="T94" i="11" s="1"/>
  <c r="T95" i="11" s="1"/>
  <c r="T96" i="11" s="1"/>
  <c r="T78" i="11"/>
  <c r="T77" i="11"/>
  <c r="T88" i="11" s="1"/>
  <c r="T89" i="11" s="1"/>
  <c r="T90" i="11" s="1"/>
  <c r="T76" i="11"/>
  <c r="T105" i="11"/>
  <c r="T120" i="11" s="1"/>
  <c r="T103" i="11"/>
  <c r="T119" i="11" s="1"/>
  <c r="R80" i="11"/>
  <c r="R79" i="11"/>
  <c r="R78" i="11"/>
  <c r="R77" i="11"/>
  <c r="R76" i="11"/>
  <c r="R103" i="11"/>
  <c r="R119" i="11" s="1"/>
  <c r="R105" i="11"/>
  <c r="R120" i="11" s="1"/>
  <c r="O120" i="11"/>
  <c r="Y119" i="11"/>
  <c r="S80" i="11"/>
  <c r="S97" i="11" s="1"/>
  <c r="S98" i="11" s="1"/>
  <c r="S99" i="11" s="1"/>
  <c r="S79" i="11"/>
  <c r="S94" i="11" s="1"/>
  <c r="S95" i="11" s="1"/>
  <c r="S96" i="11" s="1"/>
  <c r="S78" i="11"/>
  <c r="S91" i="11" s="1"/>
  <c r="S92" i="11" s="1"/>
  <c r="S93" i="11" s="1"/>
  <c r="S77" i="11"/>
  <c r="S76" i="11"/>
  <c r="S105" i="11"/>
  <c r="S120" i="11" s="1"/>
  <c r="S103" i="11"/>
  <c r="S119" i="11" s="1"/>
  <c r="X80" i="11"/>
  <c r="X97" i="11" s="1"/>
  <c r="X79" i="11"/>
  <c r="X94" i="11" s="1"/>
  <c r="X95" i="11" s="1"/>
  <c r="X96" i="11" s="1"/>
  <c r="X78" i="11"/>
  <c r="X77" i="11"/>
  <c r="X76" i="11"/>
  <c r="X103" i="11"/>
  <c r="X119" i="11" s="1"/>
  <c r="X105" i="11"/>
  <c r="X120" i="11" s="1"/>
  <c r="U80" i="11"/>
  <c r="U79" i="11"/>
  <c r="U78" i="11"/>
  <c r="U77" i="11"/>
  <c r="U76" i="11"/>
  <c r="U105" i="11"/>
  <c r="U120" i="11" s="1"/>
  <c r="U103" i="11"/>
  <c r="U119" i="11" s="1"/>
  <c r="W80" i="11"/>
  <c r="W97" i="11" s="1"/>
  <c r="W98" i="11" s="1"/>
  <c r="W99" i="11" s="1"/>
  <c r="W79" i="11"/>
  <c r="W94" i="11" s="1"/>
  <c r="W95" i="11" s="1"/>
  <c r="W96" i="11" s="1"/>
  <c r="W78" i="11"/>
  <c r="W91" i="11" s="1"/>
  <c r="W92" i="11" s="1"/>
  <c r="W93" i="11" s="1"/>
  <c r="W77" i="11"/>
  <c r="W76" i="11"/>
  <c r="W102" i="11" s="1"/>
  <c r="W105" i="11"/>
  <c r="W120" i="11" s="1"/>
  <c r="W103" i="11"/>
  <c r="W119" i="11" s="1"/>
  <c r="Q78" i="11"/>
  <c r="Q80" i="11"/>
  <c r="Q79" i="11"/>
  <c r="Q77" i="11"/>
  <c r="Q76" i="11"/>
  <c r="Q103" i="11"/>
  <c r="Q119" i="11" s="1"/>
  <c r="Q105" i="11"/>
  <c r="Q120" i="11" s="1"/>
  <c r="S80" i="10"/>
  <c r="S79" i="10"/>
  <c r="S78" i="10"/>
  <c r="S77" i="10"/>
  <c r="S76" i="10"/>
  <c r="S105" i="10"/>
  <c r="S120" i="10" s="1"/>
  <c r="X80" i="10"/>
  <c r="X79" i="10"/>
  <c r="X94" i="10" s="1"/>
  <c r="X95" i="10" s="1"/>
  <c r="X96" i="10" s="1"/>
  <c r="X78" i="10"/>
  <c r="X91" i="10" s="1"/>
  <c r="X77" i="10"/>
  <c r="X76" i="10"/>
  <c r="X103" i="10"/>
  <c r="X119" i="10" s="1"/>
  <c r="X105" i="10"/>
  <c r="X120" i="10" s="1"/>
  <c r="O80" i="10"/>
  <c r="O79" i="10"/>
  <c r="O78" i="10"/>
  <c r="O91" i="10" s="1"/>
  <c r="O92" i="10" s="1"/>
  <c r="O93" i="10" s="1"/>
  <c r="O77" i="10"/>
  <c r="O76" i="10"/>
  <c r="O103" i="10"/>
  <c r="O119" i="10" s="1"/>
  <c r="O105" i="10"/>
  <c r="O120" i="10" s="1"/>
  <c r="W80" i="10"/>
  <c r="W97" i="10" s="1"/>
  <c r="W98" i="10" s="1"/>
  <c r="W99" i="10" s="1"/>
  <c r="W79" i="10"/>
  <c r="W78" i="10"/>
  <c r="W77" i="10"/>
  <c r="W76" i="10"/>
  <c r="W103" i="10"/>
  <c r="W119" i="10" s="1"/>
  <c r="Q80" i="10"/>
  <c r="Q79" i="10"/>
  <c r="Q78" i="10"/>
  <c r="Q77" i="10"/>
  <c r="Q76" i="10"/>
  <c r="Q105" i="10"/>
  <c r="Q120" i="10" s="1"/>
  <c r="Q103" i="10"/>
  <c r="Q119" i="10" s="1"/>
  <c r="R80" i="10"/>
  <c r="R79" i="10"/>
  <c r="R78" i="10"/>
  <c r="R77" i="10"/>
  <c r="R76" i="10"/>
  <c r="R103" i="10"/>
  <c r="R119" i="10" s="1"/>
  <c r="P80" i="10"/>
  <c r="P97" i="10" s="1"/>
  <c r="P98" i="10" s="1"/>
  <c r="P99" i="10" s="1"/>
  <c r="P79" i="10"/>
  <c r="P78" i="10"/>
  <c r="P77" i="10"/>
  <c r="P88" i="10" s="1"/>
  <c r="P89" i="10" s="1"/>
  <c r="P90" i="10" s="1"/>
  <c r="P76" i="10"/>
  <c r="P105" i="10"/>
  <c r="P120" i="10" s="1"/>
  <c r="U80" i="10"/>
  <c r="U79" i="10"/>
  <c r="U78" i="10"/>
  <c r="U77" i="10"/>
  <c r="U76" i="10"/>
  <c r="V80" i="10"/>
  <c r="V79" i="10"/>
  <c r="V94" i="10" s="1"/>
  <c r="V95" i="10" s="1"/>
  <c r="V96" i="10" s="1"/>
  <c r="V78" i="10"/>
  <c r="V91" i="10" s="1"/>
  <c r="V92" i="10" s="1"/>
  <c r="V93" i="10" s="1"/>
  <c r="V77" i="10"/>
  <c r="V76" i="10"/>
  <c r="V105" i="10"/>
  <c r="V120" i="10" s="1"/>
  <c r="T80" i="10"/>
  <c r="T79" i="10"/>
  <c r="T78" i="10"/>
  <c r="T77" i="10"/>
  <c r="T76" i="10"/>
  <c r="Y77" i="10"/>
  <c r="P119" i="9"/>
  <c r="O80" i="9"/>
  <c r="O97" i="9" s="1"/>
  <c r="O98" i="9" s="1"/>
  <c r="O99" i="9" s="1"/>
  <c r="O79" i="9"/>
  <c r="O78" i="9"/>
  <c r="O91" i="9" s="1"/>
  <c r="O92" i="9" s="1"/>
  <c r="O93" i="9" s="1"/>
  <c r="O77" i="9"/>
  <c r="O88" i="9" s="1"/>
  <c r="O89" i="9" s="1"/>
  <c r="O90" i="9" s="1"/>
  <c r="O76" i="9"/>
  <c r="O103" i="9"/>
  <c r="O119" i="9" s="1"/>
  <c r="T80" i="9"/>
  <c r="T79" i="9"/>
  <c r="T94" i="9" s="1"/>
  <c r="T95" i="9" s="1"/>
  <c r="T96" i="9" s="1"/>
  <c r="T78" i="9"/>
  <c r="T91" i="9" s="1"/>
  <c r="T92" i="9" s="1"/>
  <c r="T93" i="9" s="1"/>
  <c r="T77" i="9"/>
  <c r="T76" i="9"/>
  <c r="T105" i="9"/>
  <c r="T103" i="9"/>
  <c r="T119" i="9" s="1"/>
  <c r="R80" i="9"/>
  <c r="R79" i="9"/>
  <c r="R78" i="9"/>
  <c r="R77" i="9"/>
  <c r="R76" i="9"/>
  <c r="O120" i="9"/>
  <c r="W119" i="9"/>
  <c r="S80" i="9"/>
  <c r="S97" i="9" s="1"/>
  <c r="S98" i="9" s="1"/>
  <c r="S99" i="9" s="1"/>
  <c r="S79" i="9"/>
  <c r="S78" i="9"/>
  <c r="S77" i="9"/>
  <c r="S88" i="9" s="1"/>
  <c r="S89" i="9" s="1"/>
  <c r="S90" i="9" s="1"/>
  <c r="S76" i="9"/>
  <c r="X80" i="9"/>
  <c r="X79" i="9"/>
  <c r="X94" i="9" s="1"/>
  <c r="X78" i="9"/>
  <c r="X91" i="9" s="1"/>
  <c r="X92" i="9" s="1"/>
  <c r="X93" i="9" s="1"/>
  <c r="X77" i="9"/>
  <c r="X76" i="9"/>
  <c r="V80" i="9"/>
  <c r="V79" i="9"/>
  <c r="V78" i="9"/>
  <c r="V91" i="9" s="1"/>
  <c r="V92" i="9" s="1"/>
  <c r="V93" i="9" s="1"/>
  <c r="V77" i="9"/>
  <c r="V76" i="9"/>
  <c r="T120" i="9"/>
  <c r="Q120" i="9"/>
  <c r="W80" i="9"/>
  <c r="W97" i="9" s="1"/>
  <c r="W98" i="9" s="1"/>
  <c r="W99" i="9" s="1"/>
  <c r="W79" i="9"/>
  <c r="W78" i="9"/>
  <c r="W77" i="9"/>
  <c r="W88" i="9" s="1"/>
  <c r="W89" i="9" s="1"/>
  <c r="W90" i="9" s="1"/>
  <c r="W76" i="9"/>
  <c r="Q80" i="9"/>
  <c r="Q79" i="9"/>
  <c r="Q78" i="9"/>
  <c r="Q77" i="9"/>
  <c r="Q76" i="9"/>
  <c r="U80" i="9"/>
  <c r="U97" i="9" s="1"/>
  <c r="U98" i="9" s="1"/>
  <c r="U99" i="9" s="1"/>
  <c r="U79" i="9"/>
  <c r="U94" i="9" s="1"/>
  <c r="U95" i="9" s="1"/>
  <c r="U96" i="9" s="1"/>
  <c r="U78" i="9"/>
  <c r="U77" i="9"/>
  <c r="U76" i="9"/>
  <c r="P80" i="9"/>
  <c r="P97" i="9" s="1"/>
  <c r="P98" i="9" s="1"/>
  <c r="P99" i="9" s="1"/>
  <c r="P79" i="9"/>
  <c r="P78" i="9"/>
  <c r="P77" i="9"/>
  <c r="P76" i="9"/>
  <c r="Y78" i="9"/>
  <c r="Y77" i="9"/>
  <c r="O80" i="8"/>
  <c r="O79" i="8"/>
  <c r="O78" i="8"/>
  <c r="O91" i="8" s="1"/>
  <c r="O92" i="8" s="1"/>
  <c r="O93" i="8" s="1"/>
  <c r="O77" i="8"/>
  <c r="O76" i="8"/>
  <c r="O103" i="8"/>
  <c r="O105" i="8"/>
  <c r="O120" i="8" s="1"/>
  <c r="T80" i="8"/>
  <c r="T79" i="8"/>
  <c r="T78" i="8"/>
  <c r="T77" i="8"/>
  <c r="T88" i="8" s="1"/>
  <c r="T89" i="8" s="1"/>
  <c r="T90" i="8" s="1"/>
  <c r="T76" i="8"/>
  <c r="T103" i="8"/>
  <c r="T119" i="8" s="1"/>
  <c r="T105" i="8"/>
  <c r="T120" i="8" s="1"/>
  <c r="U80" i="8"/>
  <c r="U97" i="8" s="1"/>
  <c r="U98" i="8" s="1"/>
  <c r="U99" i="8" s="1"/>
  <c r="U79" i="8"/>
  <c r="U78" i="8"/>
  <c r="U77" i="8"/>
  <c r="U88" i="8" s="1"/>
  <c r="U89" i="8" s="1"/>
  <c r="U90" i="8" s="1"/>
  <c r="U76" i="8"/>
  <c r="U103" i="8"/>
  <c r="U105" i="8"/>
  <c r="U120" i="8" s="1"/>
  <c r="U119" i="8"/>
  <c r="S80" i="8"/>
  <c r="S97" i="8" s="1"/>
  <c r="S98" i="8" s="1"/>
  <c r="S99" i="8" s="1"/>
  <c r="S79" i="8"/>
  <c r="S78" i="8"/>
  <c r="S91" i="8" s="1"/>
  <c r="S92" i="8" s="1"/>
  <c r="S93" i="8" s="1"/>
  <c r="S77" i="8"/>
  <c r="S88" i="8" s="1"/>
  <c r="S89" i="8" s="1"/>
  <c r="S90" i="8" s="1"/>
  <c r="S76" i="8"/>
  <c r="S103" i="8"/>
  <c r="S119" i="8" s="1"/>
  <c r="S105" i="8"/>
  <c r="S120" i="8" s="1"/>
  <c r="X80" i="8"/>
  <c r="X79" i="8"/>
  <c r="X94" i="8" s="1"/>
  <c r="X78" i="8"/>
  <c r="X77" i="8"/>
  <c r="X76" i="8"/>
  <c r="X103" i="8"/>
  <c r="X119" i="8" s="1"/>
  <c r="X105" i="8"/>
  <c r="X120" i="8" s="1"/>
  <c r="R80" i="8"/>
  <c r="R79" i="8"/>
  <c r="R78" i="8"/>
  <c r="R77" i="8"/>
  <c r="R76" i="8"/>
  <c r="R105" i="8"/>
  <c r="R120" i="8" s="1"/>
  <c r="R103" i="8"/>
  <c r="W80" i="8"/>
  <c r="W79" i="8"/>
  <c r="W78" i="8"/>
  <c r="W77" i="8"/>
  <c r="W76" i="8"/>
  <c r="W105" i="8"/>
  <c r="W120" i="8" s="1"/>
  <c r="W103" i="8"/>
  <c r="W119" i="8" s="1"/>
  <c r="Y80" i="8"/>
  <c r="Y77" i="8"/>
  <c r="Y76" i="8"/>
  <c r="V80" i="8"/>
  <c r="V79" i="8"/>
  <c r="V94" i="8" s="1"/>
  <c r="V95" i="8" s="1"/>
  <c r="V96" i="8" s="1"/>
  <c r="V78" i="8"/>
  <c r="V77" i="8"/>
  <c r="V76" i="8"/>
  <c r="V105" i="8"/>
  <c r="V120" i="8" s="1"/>
  <c r="V103" i="8"/>
  <c r="V119" i="8" s="1"/>
  <c r="O119" i="8"/>
  <c r="R119" i="8"/>
  <c r="P80" i="8"/>
  <c r="P79" i="8"/>
  <c r="P78" i="8"/>
  <c r="P77" i="8"/>
  <c r="P76" i="8"/>
  <c r="P105" i="8"/>
  <c r="P120" i="8" s="1"/>
  <c r="P103" i="8"/>
  <c r="P119" i="8" s="1"/>
  <c r="Q77" i="8"/>
  <c r="Q88" i="8" s="1"/>
  <c r="Q89" i="8" s="1"/>
  <c r="Q90" i="8" s="1"/>
  <c r="Q80" i="8"/>
  <c r="Q79" i="8"/>
  <c r="Q78" i="8"/>
  <c r="Q76" i="8"/>
  <c r="Q103" i="8"/>
  <c r="Q119" i="8" s="1"/>
  <c r="Q105" i="8"/>
  <c r="Q120" i="8" s="1"/>
  <c r="Q97" i="9"/>
  <c r="Q98" i="9" s="1"/>
  <c r="Q99" i="9" s="1"/>
  <c r="X119" i="9"/>
  <c r="Q119" i="9"/>
  <c r="S2" i="1"/>
  <c r="R2" i="11"/>
  <c r="R146" i="11" s="1"/>
  <c r="R2" i="10"/>
  <c r="R146" i="10" s="1"/>
  <c r="R2" i="9"/>
  <c r="R146" i="9" s="1"/>
  <c r="R2" i="8"/>
  <c r="R146" i="8" s="1"/>
  <c r="R2" i="2"/>
  <c r="R146" i="2" s="1"/>
  <c r="R2" i="7"/>
  <c r="R8" i="7" s="1"/>
  <c r="S94" i="8"/>
  <c r="S95" i="8" s="1"/>
  <c r="S96" i="8" s="1"/>
  <c r="P97" i="8"/>
  <c r="P98" i="8" s="1"/>
  <c r="P99" i="8" s="1"/>
  <c r="T91" i="11"/>
  <c r="T92" i="11" s="1"/>
  <c r="T93" i="11" s="1"/>
  <c r="U120" i="9"/>
  <c r="W120" i="9"/>
  <c r="V120" i="9"/>
  <c r="S94" i="10"/>
  <c r="S95" i="10" s="1"/>
  <c r="S96" i="10" s="1"/>
  <c r="Y195" i="1"/>
  <c r="Y192" i="1"/>
  <c r="Y196" i="1"/>
  <c r="Y194" i="1"/>
  <c r="Y193" i="1"/>
  <c r="V38" i="10"/>
  <c r="V91" i="11"/>
  <c r="V97" i="11"/>
  <c r="V98" i="11" s="1"/>
  <c r="V99" i="11" s="1"/>
  <c r="V94" i="11"/>
  <c r="V95" i="11" s="1"/>
  <c r="V96" i="11" s="1"/>
  <c r="S88" i="11"/>
  <c r="S89" i="11" s="1"/>
  <c r="S90" i="11" s="1"/>
  <c r="V88" i="9"/>
  <c r="V89" i="9" s="1"/>
  <c r="V90" i="9" s="1"/>
  <c r="V97" i="9"/>
  <c r="V98" i="9" s="1"/>
  <c r="V99" i="9" s="1"/>
  <c r="S91" i="9"/>
  <c r="S92" i="9" s="1"/>
  <c r="S93" i="9" s="1"/>
  <c r="S94" i="9"/>
  <c r="S95" i="9" s="1"/>
  <c r="S96" i="9" s="1"/>
  <c r="X120" i="9"/>
  <c r="S120" i="9"/>
  <c r="V88" i="10"/>
  <c r="V89" i="10" s="1"/>
  <c r="V90" i="10" s="1"/>
  <c r="V97" i="10"/>
  <c r="V98" i="10" s="1"/>
  <c r="V99" i="10" s="1"/>
  <c r="R94" i="10"/>
  <c r="R95" i="10" s="1"/>
  <c r="R96" i="10" s="1"/>
  <c r="R119" i="9"/>
  <c r="T91" i="8"/>
  <c r="T92" i="8" s="1"/>
  <c r="T93" i="8" s="1"/>
  <c r="T94" i="8"/>
  <c r="T95" i="8" s="1"/>
  <c r="T96" i="8" s="1"/>
  <c r="T97" i="8"/>
  <c r="T98" i="8" s="1"/>
  <c r="T99" i="8" s="1"/>
  <c r="U91" i="8"/>
  <c r="U92" i="8" s="1"/>
  <c r="U93" i="8" s="1"/>
  <c r="U94" i="8"/>
  <c r="U95" i="8" s="1"/>
  <c r="U96" i="8" s="1"/>
  <c r="O94" i="8"/>
  <c r="O95" i="8" s="1"/>
  <c r="O96" i="8" s="1"/>
  <c r="O88" i="8"/>
  <c r="O89" i="8" s="1"/>
  <c r="O90" i="8" s="1"/>
  <c r="O97" i="8"/>
  <c r="O98" i="8" s="1"/>
  <c r="O99" i="8" s="1"/>
  <c r="Q91" i="8"/>
  <c r="Q92" i="8" s="1"/>
  <c r="Q93" i="8" s="1"/>
  <c r="Q97" i="8"/>
  <c r="Q98" i="8" s="1"/>
  <c r="Q99" i="8" s="1"/>
  <c r="Q94" i="8"/>
  <c r="Q95" i="8" s="1"/>
  <c r="Q96" i="8" s="1"/>
  <c r="O94" i="11"/>
  <c r="O95" i="11" s="1"/>
  <c r="O96" i="11" s="1"/>
  <c r="O97" i="11"/>
  <c r="O98" i="11" s="1"/>
  <c r="O99" i="11" s="1"/>
  <c r="R88" i="11"/>
  <c r="R89" i="11" s="1"/>
  <c r="R90" i="11" s="1"/>
  <c r="R97" i="11"/>
  <c r="R98" i="11" s="1"/>
  <c r="R99" i="11" s="1"/>
  <c r="R94" i="11"/>
  <c r="R95" i="11" s="1"/>
  <c r="R96" i="11" s="1"/>
  <c r="R91" i="11"/>
  <c r="R92" i="11" s="1"/>
  <c r="R93" i="11" s="1"/>
  <c r="T88" i="9"/>
  <c r="T89" i="9" s="1"/>
  <c r="T90" i="9" s="1"/>
  <c r="T97" i="9"/>
  <c r="T98" i="9" s="1"/>
  <c r="T99" i="9" s="1"/>
  <c r="P88" i="9"/>
  <c r="P89" i="9" s="1"/>
  <c r="P90" i="9" s="1"/>
  <c r="P91" i="9"/>
  <c r="P92" i="9" s="1"/>
  <c r="P93" i="9" s="1"/>
  <c r="P94" i="9"/>
  <c r="P95" i="9" s="1"/>
  <c r="P96" i="9" s="1"/>
  <c r="U88" i="9"/>
  <c r="U89" i="9" s="1"/>
  <c r="U90" i="9" s="1"/>
  <c r="U91" i="9"/>
  <c r="U92" i="9" s="1"/>
  <c r="U93" i="9" s="1"/>
  <c r="U119" i="9"/>
  <c r="P120" i="9"/>
  <c r="V119" i="9"/>
  <c r="S119" i="9"/>
  <c r="O94" i="10"/>
  <c r="O95" i="10" s="1"/>
  <c r="O96" i="10" s="1"/>
  <c r="O88" i="10"/>
  <c r="O89" i="10" s="1"/>
  <c r="O90" i="10" s="1"/>
  <c r="O97" i="10"/>
  <c r="O98" i="10" s="1"/>
  <c r="O99" i="10" s="1"/>
  <c r="W85" i="9"/>
  <c r="W86" i="9" s="1"/>
  <c r="W87" i="9" s="1"/>
  <c r="W97" i="8"/>
  <c r="W98" i="8" s="1"/>
  <c r="W99" i="8" s="1"/>
  <c r="W88" i="11"/>
  <c r="W89" i="11" s="1"/>
  <c r="W90" i="11" s="1"/>
  <c r="V85" i="9"/>
  <c r="V86" i="9" s="1"/>
  <c r="V87" i="9" s="1"/>
  <c r="V102" i="9"/>
  <c r="U38" i="8"/>
  <c r="O27" i="9"/>
  <c r="V28" i="9"/>
  <c r="U28" i="9"/>
  <c r="V28" i="8"/>
  <c r="U28" i="8"/>
  <c r="V28" i="10"/>
  <c r="U28" i="10"/>
  <c r="V28" i="11"/>
  <c r="U28" i="11"/>
  <c r="V95" i="2"/>
  <c r="V96" i="2" s="1"/>
  <c r="S95" i="2"/>
  <c r="S96" i="2" s="1"/>
  <c r="V98" i="2"/>
  <c r="V99" i="2" s="1"/>
  <c r="Q98" i="2"/>
  <c r="Q99" i="2" s="1"/>
  <c r="T95" i="2"/>
  <c r="T96" i="2" s="1"/>
  <c r="W98" i="2"/>
  <c r="W99" i="2" s="1"/>
  <c r="R95" i="2"/>
  <c r="R96" i="2" s="1"/>
  <c r="P95" i="2"/>
  <c r="P96" i="2" s="1"/>
  <c r="T98" i="2"/>
  <c r="T99" i="2" s="1"/>
  <c r="Q95" i="2"/>
  <c r="Q96" i="2" s="1"/>
  <c r="P98" i="2"/>
  <c r="P99" i="2" s="1"/>
  <c r="U92" i="2"/>
  <c r="U93" i="2" s="1"/>
  <c r="V92" i="2"/>
  <c r="V93" i="2" s="1"/>
  <c r="V120" i="2" s="1"/>
  <c r="V92" i="11"/>
  <c r="V93" i="11" s="1"/>
  <c r="R92" i="2"/>
  <c r="R93" i="2" s="1"/>
  <c r="Q92" i="2"/>
  <c r="Q93" i="2" s="1"/>
  <c r="W92" i="2"/>
  <c r="W93" i="2" s="1"/>
  <c r="T89" i="2"/>
  <c r="T90" i="2" s="1"/>
  <c r="T119" i="2" s="1"/>
  <c r="P89" i="2"/>
  <c r="P90" i="2" s="1"/>
  <c r="Q89" i="2"/>
  <c r="Q90" i="2" s="1"/>
  <c r="V89" i="2"/>
  <c r="V90" i="2" s="1"/>
  <c r="R89" i="2"/>
  <c r="R90" i="2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W91" i="9"/>
  <c r="W94" i="10"/>
  <c r="W94" i="8"/>
  <c r="S102" i="2"/>
  <c r="X88" i="8"/>
  <c r="X97" i="8"/>
  <c r="X91" i="8"/>
  <c r="X92" i="8" s="1"/>
  <c r="X93" i="8" s="1"/>
  <c r="Y70" i="2"/>
  <c r="Y70" i="10"/>
  <c r="Y70" i="11"/>
  <c r="Y70" i="8"/>
  <c r="Y70" i="9"/>
  <c r="Z187" i="1"/>
  <c r="X97" i="2"/>
  <c r="X88" i="2"/>
  <c r="X85" i="2"/>
  <c r="X86" i="2" s="1"/>
  <c r="X87" i="2" s="1"/>
  <c r="X94" i="2"/>
  <c r="X91" i="2"/>
  <c r="X97" i="9"/>
  <c r="X98" i="9" s="1"/>
  <c r="X99" i="9" s="1"/>
  <c r="X88" i="9"/>
  <c r="X89" i="9" s="1"/>
  <c r="X90" i="9" s="1"/>
  <c r="W94" i="9"/>
  <c r="W91" i="10"/>
  <c r="W92" i="10" s="1"/>
  <c r="W93" i="10" s="1"/>
  <c r="X88" i="11"/>
  <c r="X89" i="11" s="1"/>
  <c r="X90" i="11" s="1"/>
  <c r="X91" i="11"/>
  <c r="X92" i="11" s="1"/>
  <c r="X93" i="11" s="1"/>
  <c r="W88" i="10"/>
  <c r="X97" i="10"/>
  <c r="X88" i="10"/>
  <c r="X89" i="10" s="1"/>
  <c r="X90" i="10" s="1"/>
  <c r="O91" i="2"/>
  <c r="O37" i="9"/>
  <c r="Z69" i="9"/>
  <c r="Z69" i="10"/>
  <c r="Z69" i="8"/>
  <c r="Z69" i="11"/>
  <c r="O95" i="2"/>
  <c r="O96" i="2" s="1"/>
  <c r="O89" i="2"/>
  <c r="O90" i="2" s="1"/>
  <c r="P50" i="2"/>
  <c r="Z69" i="2"/>
  <c r="U28" i="2"/>
  <c r="V28" i="2"/>
  <c r="O102" i="2"/>
  <c r="T16" i="1"/>
  <c r="Y78" i="10" l="1"/>
  <c r="Y78" i="11"/>
  <c r="Y91" i="11" s="1"/>
  <c r="Y92" i="11" s="1"/>
  <c r="Y93" i="11" s="1"/>
  <c r="Y80" i="11"/>
  <c r="Y97" i="11" s="1"/>
  <c r="Y98" i="11" s="1"/>
  <c r="Y99" i="11" s="1"/>
  <c r="O27" i="8"/>
  <c r="Y105" i="8"/>
  <c r="Y120" i="8" s="1"/>
  <c r="Y78" i="8"/>
  <c r="Y79" i="9"/>
  <c r="Y105" i="10"/>
  <c r="Y120" i="10" s="1"/>
  <c r="Y79" i="10"/>
  <c r="Y76" i="11"/>
  <c r="Y103" i="8"/>
  <c r="Y119" i="8" s="1"/>
  <c r="Y76" i="9"/>
  <c r="Y76" i="10"/>
  <c r="Y80" i="10"/>
  <c r="Y105" i="11"/>
  <c r="Y120" i="11" s="1"/>
  <c r="Z71" i="2"/>
  <c r="Z71" i="11"/>
  <c r="Z71" i="10"/>
  <c r="Z71" i="8"/>
  <c r="Z71" i="9"/>
  <c r="Y103" i="9"/>
  <c r="Y119" i="9" s="1"/>
  <c r="Y105" i="9"/>
  <c r="Y120" i="9" s="1"/>
  <c r="P102" i="9"/>
  <c r="P85" i="9"/>
  <c r="P86" i="9" s="1"/>
  <c r="P87" i="9" s="1"/>
  <c r="R102" i="11"/>
  <c r="R85" i="11"/>
  <c r="R86" i="11" s="1"/>
  <c r="R87" i="11" s="1"/>
  <c r="O102" i="11"/>
  <c r="O85" i="11"/>
  <c r="O86" i="11" s="1"/>
  <c r="O87" i="11" s="1"/>
  <c r="U88" i="10"/>
  <c r="U89" i="10" s="1"/>
  <c r="U90" i="10" s="1"/>
  <c r="R88" i="10"/>
  <c r="R89" i="10" s="1"/>
  <c r="R90" i="10" s="1"/>
  <c r="O94" i="9"/>
  <c r="O95" i="9" s="1"/>
  <c r="O96" i="9" s="1"/>
  <c r="V94" i="9"/>
  <c r="V95" i="9" s="1"/>
  <c r="V96" i="9" s="1"/>
  <c r="T94" i="10"/>
  <c r="T95" i="10" s="1"/>
  <c r="T96" i="10" s="1"/>
  <c r="S91" i="10"/>
  <c r="S92" i="10" s="1"/>
  <c r="S93" i="10" s="1"/>
  <c r="Q88" i="11"/>
  <c r="Q89" i="11" s="1"/>
  <c r="Q90" i="11" s="1"/>
  <c r="V97" i="8"/>
  <c r="V98" i="8" s="1"/>
  <c r="V99" i="8" s="1"/>
  <c r="T2" i="1"/>
  <c r="S2" i="11"/>
  <c r="S146" i="11" s="1"/>
  <c r="S2" i="9"/>
  <c r="S146" i="9" s="1"/>
  <c r="S2" i="8"/>
  <c r="S146" i="8" s="1"/>
  <c r="S2" i="10"/>
  <c r="S146" i="10" s="1"/>
  <c r="S2" i="2"/>
  <c r="S146" i="2" s="1"/>
  <c r="S2" i="7"/>
  <c r="S8" i="7" s="1"/>
  <c r="Q94" i="10"/>
  <c r="Q95" i="10" s="1"/>
  <c r="Q96" i="10" s="1"/>
  <c r="P94" i="10"/>
  <c r="P95" i="10" s="1"/>
  <c r="P96" i="10" s="1"/>
  <c r="Q91" i="9"/>
  <c r="Q92" i="9" s="1"/>
  <c r="Q93" i="9" s="1"/>
  <c r="R91" i="9"/>
  <c r="R92" i="9" s="1"/>
  <c r="R93" i="9" s="1"/>
  <c r="U102" i="8"/>
  <c r="U85" i="8"/>
  <c r="U86" i="8" s="1"/>
  <c r="U87" i="8" s="1"/>
  <c r="T85" i="8"/>
  <c r="T86" i="8" s="1"/>
  <c r="T87" i="8" s="1"/>
  <c r="T102" i="8"/>
  <c r="U94" i="10"/>
  <c r="U95" i="10" s="1"/>
  <c r="U96" i="10" s="1"/>
  <c r="R102" i="10"/>
  <c r="R85" i="10"/>
  <c r="R86" i="10" s="1"/>
  <c r="R87" i="10" s="1"/>
  <c r="R91" i="10"/>
  <c r="R92" i="10" s="1"/>
  <c r="R93" i="10" s="1"/>
  <c r="V85" i="10"/>
  <c r="V86" i="10" s="1"/>
  <c r="V87" i="10" s="1"/>
  <c r="V102" i="10"/>
  <c r="S102" i="11"/>
  <c r="S85" i="11"/>
  <c r="S86" i="11" s="1"/>
  <c r="S87" i="11" s="1"/>
  <c r="P88" i="11"/>
  <c r="P89" i="11" s="1"/>
  <c r="P90" i="11" s="1"/>
  <c r="T97" i="10"/>
  <c r="T98" i="10" s="1"/>
  <c r="T99" i="10" s="1"/>
  <c r="S97" i="10"/>
  <c r="S98" i="10" s="1"/>
  <c r="S99" i="10" s="1"/>
  <c r="S88" i="10"/>
  <c r="S89" i="10" s="1"/>
  <c r="S90" i="10" s="1"/>
  <c r="T102" i="11"/>
  <c r="T85" i="11"/>
  <c r="T86" i="11" s="1"/>
  <c r="T87" i="11" s="1"/>
  <c r="Q91" i="11"/>
  <c r="Q92" i="11" s="1"/>
  <c r="Q93" i="11" s="1"/>
  <c r="V88" i="8"/>
  <c r="V89" i="8" s="1"/>
  <c r="V90" i="8" s="1"/>
  <c r="V91" i="8"/>
  <c r="V92" i="8" s="1"/>
  <c r="V93" i="8" s="1"/>
  <c r="Q97" i="10"/>
  <c r="Q98" i="10" s="1"/>
  <c r="Q99" i="10" s="1"/>
  <c r="Q94" i="9"/>
  <c r="Q95" i="9" s="1"/>
  <c r="Q96" i="9" s="1"/>
  <c r="R94" i="9"/>
  <c r="R95" i="9" s="1"/>
  <c r="R96" i="9" s="1"/>
  <c r="U91" i="11"/>
  <c r="U92" i="11" s="1"/>
  <c r="U93" i="11" s="1"/>
  <c r="R94" i="8"/>
  <c r="R95" i="8" s="1"/>
  <c r="R96" i="8" s="1"/>
  <c r="O102" i="10"/>
  <c r="O85" i="10"/>
  <c r="O86" i="10" s="1"/>
  <c r="O87" i="10" s="1"/>
  <c r="U85" i="9"/>
  <c r="U86" i="9" s="1"/>
  <c r="U87" i="9" s="1"/>
  <c r="U102" i="9"/>
  <c r="T85" i="9"/>
  <c r="T86" i="9" s="1"/>
  <c r="T87" i="9" s="1"/>
  <c r="T102" i="9"/>
  <c r="Q85" i="8"/>
  <c r="Q86" i="8" s="1"/>
  <c r="Q87" i="8" s="1"/>
  <c r="Q102" i="8"/>
  <c r="S102" i="9"/>
  <c r="S85" i="9"/>
  <c r="S86" i="9" s="1"/>
  <c r="S87" i="9" s="1"/>
  <c r="O102" i="9"/>
  <c r="O85" i="9"/>
  <c r="O86" i="9" s="1"/>
  <c r="O87" i="9" s="1"/>
  <c r="P97" i="11"/>
  <c r="P98" i="11" s="1"/>
  <c r="P99" i="11" s="1"/>
  <c r="T88" i="10"/>
  <c r="T89" i="10" s="1"/>
  <c r="T90" i="10" s="1"/>
  <c r="Q94" i="11"/>
  <c r="Q95" i="11" s="1"/>
  <c r="Q96" i="11" s="1"/>
  <c r="P94" i="8"/>
  <c r="P95" i="8" s="1"/>
  <c r="P96" i="8" s="1"/>
  <c r="P88" i="8"/>
  <c r="P89" i="8" s="1"/>
  <c r="P90" i="8" s="1"/>
  <c r="Q88" i="10"/>
  <c r="Q89" i="10" s="1"/>
  <c r="Q90" i="10" s="1"/>
  <c r="U97" i="11"/>
  <c r="U98" i="11" s="1"/>
  <c r="U99" i="11" s="1"/>
  <c r="U94" i="11"/>
  <c r="U95" i="11" s="1"/>
  <c r="U96" i="11" s="1"/>
  <c r="R91" i="8"/>
  <c r="R92" i="8" s="1"/>
  <c r="R93" i="8" s="1"/>
  <c r="R88" i="8"/>
  <c r="R89" i="8" s="1"/>
  <c r="R90" i="8" s="1"/>
  <c r="Z196" i="1"/>
  <c r="Z192" i="1"/>
  <c r="Z193" i="1"/>
  <c r="Z194" i="1"/>
  <c r="K129" i="1" s="1"/>
  <c r="Z195" i="1"/>
  <c r="O102" i="8"/>
  <c r="O85" i="8"/>
  <c r="O86" i="8" s="1"/>
  <c r="O87" i="8" s="1"/>
  <c r="U91" i="10"/>
  <c r="U92" i="10" s="1"/>
  <c r="U93" i="10" s="1"/>
  <c r="U97" i="10"/>
  <c r="U98" i="10" s="1"/>
  <c r="U99" i="10" s="1"/>
  <c r="R97" i="10"/>
  <c r="R98" i="10" s="1"/>
  <c r="R99" i="10" s="1"/>
  <c r="P94" i="11"/>
  <c r="P95" i="11" s="1"/>
  <c r="P96" i="11" s="1"/>
  <c r="P91" i="11"/>
  <c r="P92" i="11" s="1"/>
  <c r="P93" i="11" s="1"/>
  <c r="T91" i="10"/>
  <c r="T92" i="10" s="1"/>
  <c r="T93" i="10" s="1"/>
  <c r="S102" i="10"/>
  <c r="S85" i="10"/>
  <c r="S86" i="10" s="1"/>
  <c r="S87" i="10" s="1"/>
  <c r="Q97" i="11"/>
  <c r="Q98" i="11" s="1"/>
  <c r="Q99" i="11" s="1"/>
  <c r="P91" i="8"/>
  <c r="P92" i="8" s="1"/>
  <c r="P93" i="8" s="1"/>
  <c r="S102" i="8"/>
  <c r="S85" i="8"/>
  <c r="S86" i="8" s="1"/>
  <c r="S87" i="8" s="1"/>
  <c r="Q91" i="10"/>
  <c r="Q92" i="10" s="1"/>
  <c r="Q93" i="10" s="1"/>
  <c r="P91" i="10"/>
  <c r="P92" i="10" s="1"/>
  <c r="P93" i="10" s="1"/>
  <c r="Q88" i="9"/>
  <c r="Q89" i="9" s="1"/>
  <c r="Q90" i="9" s="1"/>
  <c r="R88" i="9"/>
  <c r="R89" i="9" s="1"/>
  <c r="R90" i="9" s="1"/>
  <c r="R97" i="9"/>
  <c r="R98" i="9" s="1"/>
  <c r="R99" i="9" s="1"/>
  <c r="U88" i="11"/>
  <c r="U89" i="11" s="1"/>
  <c r="U90" i="11" s="1"/>
  <c r="R97" i="8"/>
  <c r="R98" i="8" s="1"/>
  <c r="R99" i="8" s="1"/>
  <c r="W102" i="9"/>
  <c r="X85" i="10"/>
  <c r="X102" i="10"/>
  <c r="W85" i="8"/>
  <c r="W102" i="8"/>
  <c r="X85" i="9"/>
  <c r="X86" i="9" s="1"/>
  <c r="X87" i="9" s="1"/>
  <c r="X102" i="9"/>
  <c r="W85" i="10"/>
  <c r="W86" i="10" s="1"/>
  <c r="W87" i="10" s="1"/>
  <c r="W102" i="10"/>
  <c r="X85" i="11"/>
  <c r="X86" i="11" s="1"/>
  <c r="X87" i="11" s="1"/>
  <c r="X102" i="11"/>
  <c r="X85" i="8"/>
  <c r="X86" i="8" s="1"/>
  <c r="X87" i="8" s="1"/>
  <c r="X102" i="8"/>
  <c r="O27" i="10"/>
  <c r="O27" i="11"/>
  <c r="X98" i="8"/>
  <c r="X99" i="8" s="1"/>
  <c r="X98" i="2"/>
  <c r="X99" i="2" s="1"/>
  <c r="X95" i="8"/>
  <c r="X96" i="8" s="1"/>
  <c r="W95" i="9"/>
  <c r="W96" i="9" s="1"/>
  <c r="X95" i="2"/>
  <c r="X96" i="2" s="1"/>
  <c r="X98" i="10"/>
  <c r="X99" i="10" s="1"/>
  <c r="X95" i="9"/>
  <c r="X96" i="9" s="1"/>
  <c r="W95" i="8"/>
  <c r="W96" i="8" s="1"/>
  <c r="W95" i="10"/>
  <c r="W96" i="10" s="1"/>
  <c r="X98" i="11"/>
  <c r="X99" i="11" s="1"/>
  <c r="X92" i="10"/>
  <c r="X93" i="10" s="1"/>
  <c r="W91" i="8"/>
  <c r="X92" i="2"/>
  <c r="X93" i="2" s="1"/>
  <c r="X120" i="2" s="1"/>
  <c r="W92" i="9"/>
  <c r="W93" i="9" s="1"/>
  <c r="W89" i="10"/>
  <c r="W90" i="10" s="1"/>
  <c r="X89" i="2"/>
  <c r="X90" i="2" s="1"/>
  <c r="X89" i="8"/>
  <c r="X90" i="8" s="1"/>
  <c r="W88" i="8"/>
  <c r="W89" i="8" s="1"/>
  <c r="W90" i="8" s="1"/>
  <c r="X86" i="10"/>
  <c r="X87" i="10" s="1"/>
  <c r="W85" i="11"/>
  <c r="W86" i="11" s="1"/>
  <c r="W87" i="11" s="1"/>
  <c r="W86" i="8"/>
  <c r="W87" i="8" s="1"/>
  <c r="Y88" i="9"/>
  <c r="Y94" i="9"/>
  <c r="Y95" i="9" s="1"/>
  <c r="Y96" i="9" s="1"/>
  <c r="Y91" i="9"/>
  <c r="Y85" i="2"/>
  <c r="Y88" i="2"/>
  <c r="Y89" i="2" s="1"/>
  <c r="Y90" i="2" s="1"/>
  <c r="Y97" i="2"/>
  <c r="Y98" i="2" s="1"/>
  <c r="Y99" i="2" s="1"/>
  <c r="Y94" i="2"/>
  <c r="Y95" i="2" s="1"/>
  <c r="Y96" i="2" s="1"/>
  <c r="Y94" i="8"/>
  <c r="Y97" i="8"/>
  <c r="Y98" i="8" s="1"/>
  <c r="Y99" i="8" s="1"/>
  <c r="Y91" i="8"/>
  <c r="Y97" i="9"/>
  <c r="Y98" i="9" s="1"/>
  <c r="Y99" i="9" s="1"/>
  <c r="Y88" i="8"/>
  <c r="Y89" i="8" s="1"/>
  <c r="Y90" i="8" s="1"/>
  <c r="Y94" i="11"/>
  <c r="Y88" i="11"/>
  <c r="Z70" i="11"/>
  <c r="Z70" i="10"/>
  <c r="Z70" i="9"/>
  <c r="Z70" i="8"/>
  <c r="Z70" i="2"/>
  <c r="J129" i="1"/>
  <c r="Y88" i="10"/>
  <c r="Y97" i="10"/>
  <c r="Y98" i="10" s="1"/>
  <c r="Y99" i="10" s="1"/>
  <c r="Y91" i="10"/>
  <c r="Y92" i="10" s="1"/>
  <c r="Y93" i="10" s="1"/>
  <c r="Y94" i="10"/>
  <c r="O92" i="2"/>
  <c r="U17" i="10"/>
  <c r="O51" i="10"/>
  <c r="U17" i="9"/>
  <c r="O51" i="9"/>
  <c r="U27" i="9"/>
  <c r="O50" i="9"/>
  <c r="U37" i="9"/>
  <c r="O49" i="9"/>
  <c r="O37" i="8"/>
  <c r="W102" i="2"/>
  <c r="V119" i="2"/>
  <c r="P119" i="2"/>
  <c r="U119" i="2"/>
  <c r="R120" i="2"/>
  <c r="U120" i="2"/>
  <c r="P102" i="2"/>
  <c r="U102" i="2"/>
  <c r="S120" i="2"/>
  <c r="T102" i="2"/>
  <c r="X102" i="2"/>
  <c r="Q120" i="2"/>
  <c r="U16" i="1"/>
  <c r="Z79" i="8" l="1"/>
  <c r="Z103" i="8"/>
  <c r="Z119" i="8" s="1"/>
  <c r="Z78" i="8"/>
  <c r="Z105" i="8"/>
  <c r="Z120" i="8" s="1"/>
  <c r="Z77" i="8"/>
  <c r="Z80" i="8"/>
  <c r="Z76" i="8"/>
  <c r="Z105" i="10"/>
  <c r="Z120" i="10" s="1"/>
  <c r="Z103" i="10"/>
  <c r="Z119" i="10" s="1"/>
  <c r="Z79" i="10"/>
  <c r="Z78" i="10"/>
  <c r="Z77" i="10"/>
  <c r="Z88" i="10" s="1"/>
  <c r="Z89" i="10" s="1"/>
  <c r="Z90" i="10" s="1"/>
  <c r="Z80" i="10"/>
  <c r="Z76" i="10"/>
  <c r="Z80" i="11"/>
  <c r="Z76" i="11"/>
  <c r="Z79" i="11"/>
  <c r="Z105" i="11"/>
  <c r="Z120" i="11" s="1"/>
  <c r="Z78" i="11"/>
  <c r="Z91" i="11" s="1"/>
  <c r="Z92" i="11" s="1"/>
  <c r="Z93" i="11" s="1"/>
  <c r="Z103" i="11"/>
  <c r="Z119" i="11" s="1"/>
  <c r="Z77" i="11"/>
  <c r="Z103" i="9"/>
  <c r="Z119" i="9" s="1"/>
  <c r="Z77" i="9"/>
  <c r="Z88" i="9" s="1"/>
  <c r="Z89" i="9" s="1"/>
  <c r="Z90" i="9" s="1"/>
  <c r="Z80" i="9"/>
  <c r="Z76" i="9"/>
  <c r="Z79" i="9"/>
  <c r="Z94" i="9" s="1"/>
  <c r="Z105" i="9"/>
  <c r="Z120" i="9" s="1"/>
  <c r="Z78" i="9"/>
  <c r="Z91" i="9" s="1"/>
  <c r="Z92" i="9" s="1"/>
  <c r="Z93" i="9" s="1"/>
  <c r="Z105" i="2"/>
  <c r="Z103" i="2"/>
  <c r="Z80" i="2"/>
  <c r="Z76" i="2"/>
  <c r="Z77" i="2"/>
  <c r="Z79" i="2"/>
  <c r="Z78" i="2"/>
  <c r="R85" i="9"/>
  <c r="R86" i="9" s="1"/>
  <c r="R87" i="9" s="1"/>
  <c r="R102" i="9"/>
  <c r="R85" i="8"/>
  <c r="R86" i="8" s="1"/>
  <c r="R87" i="8" s="1"/>
  <c r="R102" i="8"/>
  <c r="V102" i="11"/>
  <c r="V85" i="11"/>
  <c r="V86" i="11" s="1"/>
  <c r="V87" i="11" s="1"/>
  <c r="Q102" i="9"/>
  <c r="Q85" i="9"/>
  <c r="Q86" i="9" s="1"/>
  <c r="Q87" i="9" s="1"/>
  <c r="U102" i="10"/>
  <c r="U85" i="10"/>
  <c r="U86" i="10" s="1"/>
  <c r="U87" i="10" s="1"/>
  <c r="U85" i="11"/>
  <c r="U86" i="11" s="1"/>
  <c r="U87" i="11" s="1"/>
  <c r="U102" i="11"/>
  <c r="U2" i="1"/>
  <c r="T2" i="9"/>
  <c r="T146" i="9" s="1"/>
  <c r="T2" i="8"/>
  <c r="T146" i="8" s="1"/>
  <c r="T2" i="10"/>
  <c r="T146" i="10" s="1"/>
  <c r="T2" i="11"/>
  <c r="T146" i="11" s="1"/>
  <c r="T2" i="7"/>
  <c r="T8" i="7" s="1"/>
  <c r="T2" i="2"/>
  <c r="T146" i="2" s="1"/>
  <c r="Q102" i="11"/>
  <c r="Q85" i="11"/>
  <c r="Q86" i="11" s="1"/>
  <c r="Q87" i="11" s="1"/>
  <c r="P102" i="11"/>
  <c r="P85" i="11"/>
  <c r="P86" i="11" s="1"/>
  <c r="P87" i="11" s="1"/>
  <c r="P102" i="10"/>
  <c r="P85" i="10"/>
  <c r="P86" i="10" s="1"/>
  <c r="P87" i="10" s="1"/>
  <c r="Q102" i="10"/>
  <c r="Q85" i="10"/>
  <c r="Q86" i="10" s="1"/>
  <c r="Q87" i="10" s="1"/>
  <c r="V102" i="8"/>
  <c r="V85" i="8"/>
  <c r="V86" i="8" s="1"/>
  <c r="V87" i="8" s="1"/>
  <c r="T102" i="10"/>
  <c r="T85" i="10"/>
  <c r="T86" i="10" s="1"/>
  <c r="T87" i="10" s="1"/>
  <c r="P102" i="8"/>
  <c r="P85" i="8"/>
  <c r="P86" i="8" s="1"/>
  <c r="P87" i="8" s="1"/>
  <c r="Y85" i="11"/>
  <c r="Y86" i="11" s="1"/>
  <c r="Y87" i="11" s="1"/>
  <c r="Y102" i="11"/>
  <c r="Y85" i="10"/>
  <c r="Y86" i="10" s="1"/>
  <c r="Y87" i="10" s="1"/>
  <c r="Y102" i="10"/>
  <c r="Y85" i="8"/>
  <c r="Y86" i="8" s="1"/>
  <c r="Y87" i="8" s="1"/>
  <c r="Y102" i="8"/>
  <c r="Y85" i="9"/>
  <c r="Y86" i="9" s="1"/>
  <c r="Y87" i="9" s="1"/>
  <c r="Y102" i="9"/>
  <c r="Y95" i="11"/>
  <c r="Y96" i="11" s="1"/>
  <c r="Y95" i="8"/>
  <c r="Y96" i="8" s="1"/>
  <c r="Y95" i="10"/>
  <c r="Y96" i="10" s="1"/>
  <c r="Y92" i="9"/>
  <c r="Y93" i="9" s="1"/>
  <c r="W92" i="8"/>
  <c r="W93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20" i="2" s="1"/>
  <c r="K130" i="1"/>
  <c r="K131" i="1" s="1"/>
  <c r="Z94" i="10"/>
  <c r="Z95" i="10" s="1"/>
  <c r="Z96" i="10" s="1"/>
  <c r="Z91" i="10"/>
  <c r="Z92" i="10" s="1"/>
  <c r="Z93" i="10" s="1"/>
  <c r="Z97" i="10"/>
  <c r="Z98" i="10" s="1"/>
  <c r="Z99" i="10" s="1"/>
  <c r="Z97" i="11"/>
  <c r="Z98" i="11" s="1"/>
  <c r="Z99" i="11" s="1"/>
  <c r="Z94" i="11"/>
  <c r="Z88" i="11"/>
  <c r="Z89" i="11" s="1"/>
  <c r="Z90" i="11" s="1"/>
  <c r="Z88" i="2"/>
  <c r="Z97" i="2"/>
  <c r="Z98" i="2" s="1"/>
  <c r="Z99" i="2" s="1"/>
  <c r="Z94" i="2"/>
  <c r="Z88" i="8"/>
  <c r="Z89" i="8" s="1"/>
  <c r="Z90" i="8" s="1"/>
  <c r="Z97" i="8"/>
  <c r="Z98" i="8" s="1"/>
  <c r="Z99" i="8" s="1"/>
  <c r="Z91" i="8"/>
  <c r="Z92" i="8" s="1"/>
  <c r="Z93" i="8" s="1"/>
  <c r="Z94" i="8"/>
  <c r="Z95" i="8" s="1"/>
  <c r="Z96" i="8" s="1"/>
  <c r="Z97" i="9"/>
  <c r="Z98" i="9" s="1"/>
  <c r="Z99" i="9" s="1"/>
  <c r="O37" i="11"/>
  <c r="U17" i="11"/>
  <c r="O51" i="11"/>
  <c r="O37" i="10"/>
  <c r="U27" i="8"/>
  <c r="O50" i="8"/>
  <c r="O51" i="8"/>
  <c r="U17" i="8"/>
  <c r="U37" i="8"/>
  <c r="O49" i="8"/>
  <c r="W119" i="2"/>
  <c r="R119" i="2"/>
  <c r="S119" i="2"/>
  <c r="U17" i="2"/>
  <c r="O51" i="2"/>
  <c r="Q102" i="2"/>
  <c r="T120" i="2"/>
  <c r="P120" i="2"/>
  <c r="W120" i="2"/>
  <c r="J130" i="1"/>
  <c r="V16" i="1"/>
  <c r="V2" i="1" l="1"/>
  <c r="U2" i="10"/>
  <c r="U146" i="10" s="1"/>
  <c r="U2" i="9"/>
  <c r="U146" i="9" s="1"/>
  <c r="U2" i="11"/>
  <c r="U146" i="11" s="1"/>
  <c r="U2" i="8"/>
  <c r="U146" i="8" s="1"/>
  <c r="U2" i="7"/>
  <c r="U8" i="7" s="1"/>
  <c r="U2" i="2"/>
  <c r="U146" i="2" s="1"/>
  <c r="Z85" i="11"/>
  <c r="Z86" i="11" s="1"/>
  <c r="Z87" i="11" s="1"/>
  <c r="Z102" i="11"/>
  <c r="Z85" i="10"/>
  <c r="Z86" i="10" s="1"/>
  <c r="Z87" i="10" s="1"/>
  <c r="Z102" i="10"/>
  <c r="Z85" i="9"/>
  <c r="Z86" i="9" s="1"/>
  <c r="Z87" i="9" s="1"/>
  <c r="Z102" i="9"/>
  <c r="Z85" i="8"/>
  <c r="Z86" i="8" s="1"/>
  <c r="Z87" i="8" s="1"/>
  <c r="Z102" i="8"/>
  <c r="O37" i="2"/>
  <c r="U37" i="2" s="1"/>
  <c r="O119" i="2"/>
  <c r="O27" i="2"/>
  <c r="O50" i="2" s="1"/>
  <c r="Z95" i="9"/>
  <c r="Z96" i="9" s="1"/>
  <c r="Z95" i="2"/>
  <c r="Z96" i="2" s="1"/>
  <c r="Z95" i="11"/>
  <c r="Z96" i="11" s="1"/>
  <c r="Y92" i="2"/>
  <c r="Y93" i="2" s="1"/>
  <c r="Y120" i="2" s="1"/>
  <c r="Z91" i="2"/>
  <c r="Z89" i="2"/>
  <c r="Z90" i="2" s="1"/>
  <c r="Z85" i="2"/>
  <c r="U37" i="11"/>
  <c r="O49" i="11"/>
  <c r="U27" i="11"/>
  <c r="O50" i="11"/>
  <c r="U27" i="10"/>
  <c r="O50" i="10"/>
  <c r="U37" i="10"/>
  <c r="O49" i="10"/>
  <c r="Y119" i="2"/>
  <c r="Q119" i="2"/>
  <c r="X119" i="2"/>
  <c r="K132" i="1"/>
  <c r="W16" i="1"/>
  <c r="X16" i="1" s="1"/>
  <c r="Y16" i="1" s="1"/>
  <c r="Z16" i="1" s="1"/>
  <c r="K146" i="1" s="1"/>
  <c r="T22" i="1"/>
  <c r="J131" i="1"/>
  <c r="K92" i="1" l="1"/>
  <c r="K27" i="1"/>
  <c r="J139" i="8" s="1"/>
  <c r="K140" i="1"/>
  <c r="J154" i="1" s="1"/>
  <c r="O49" i="2"/>
  <c r="P22" i="1"/>
  <c r="K94" i="1"/>
  <c r="K93" i="1"/>
  <c r="K143" i="1"/>
  <c r="K157" i="1" s="1"/>
  <c r="K139" i="1"/>
  <c r="X22" i="1"/>
  <c r="X135" i="8" s="1"/>
  <c r="X136" i="8" s="1"/>
  <c r="K144" i="1"/>
  <c r="J158" i="1" s="1"/>
  <c r="K95" i="1"/>
  <c r="W2" i="1"/>
  <c r="V2" i="11"/>
  <c r="V146" i="11" s="1"/>
  <c r="V2" i="8"/>
  <c r="V146" i="8" s="1"/>
  <c r="V2" i="9"/>
  <c r="V146" i="9" s="1"/>
  <c r="V2" i="10"/>
  <c r="V146" i="10" s="1"/>
  <c r="V2" i="2"/>
  <c r="V146" i="2" s="1"/>
  <c r="V2" i="7"/>
  <c r="V8" i="7" s="1"/>
  <c r="U27" i="2"/>
  <c r="X135" i="9"/>
  <c r="X136" i="9" s="1"/>
  <c r="P135" i="11"/>
  <c r="P136" i="11" s="1"/>
  <c r="P135" i="10"/>
  <c r="P136" i="10" s="1"/>
  <c r="P135" i="9"/>
  <c r="P136" i="9" s="1"/>
  <c r="P135" i="8"/>
  <c r="P136" i="8" s="1"/>
  <c r="Z92" i="2"/>
  <c r="Z93" i="2" s="1"/>
  <c r="Z120" i="2" s="1"/>
  <c r="Z86" i="2"/>
  <c r="Z87" i="2" s="1"/>
  <c r="Z102" i="2" s="1"/>
  <c r="J139" i="11"/>
  <c r="J139" i="10"/>
  <c r="J139" i="9"/>
  <c r="T135" i="9"/>
  <c r="T136" i="9" s="1"/>
  <c r="T135" i="8"/>
  <c r="T136" i="8" s="1"/>
  <c r="T135" i="10"/>
  <c r="T136" i="10" s="1"/>
  <c r="T135" i="11"/>
  <c r="T136" i="11" s="1"/>
  <c r="Z119" i="2"/>
  <c r="K153" i="1"/>
  <c r="T135" i="2"/>
  <c r="T136" i="2" s="1"/>
  <c r="P135" i="2"/>
  <c r="P136" i="2" s="1"/>
  <c r="K160" i="1"/>
  <c r="J160" i="1"/>
  <c r="J132" i="1"/>
  <c r="J153" i="1" s="1"/>
  <c r="U22" i="1"/>
  <c r="J27" i="1"/>
  <c r="K138" i="1"/>
  <c r="K141" i="1"/>
  <c r="J157" i="1"/>
  <c r="K142" i="1"/>
  <c r="K96" i="1"/>
  <c r="J107" i="1" s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S41" i="11" l="1"/>
  <c r="S41" i="9"/>
  <c r="S41" i="2"/>
  <c r="S41" i="10"/>
  <c r="S41" i="8"/>
  <c r="K154" i="1"/>
  <c r="K158" i="1"/>
  <c r="J139" i="2"/>
  <c r="X135" i="10"/>
  <c r="X136" i="10" s="1"/>
  <c r="X135" i="11"/>
  <c r="X136" i="11" s="1"/>
  <c r="X135" i="2"/>
  <c r="X136" i="2" s="1"/>
  <c r="X2" i="1"/>
  <c r="W2" i="11"/>
  <c r="W146" i="11" s="1"/>
  <c r="W2" i="9"/>
  <c r="W146" i="9" s="1"/>
  <c r="W2" i="8"/>
  <c r="W146" i="8" s="1"/>
  <c r="W2" i="10"/>
  <c r="W146" i="10" s="1"/>
  <c r="W2" i="2"/>
  <c r="W146" i="2" s="1"/>
  <c r="W2" i="7"/>
  <c r="W8" i="7" s="1"/>
  <c r="W135" i="9"/>
  <c r="W136" i="9" s="1"/>
  <c r="W135" i="8"/>
  <c r="W136" i="8" s="1"/>
  <c r="W135" i="11"/>
  <c r="W136" i="11" s="1"/>
  <c r="W135" i="10"/>
  <c r="W136" i="10" s="1"/>
  <c r="Q42" i="8"/>
  <c r="Q32" i="9"/>
  <c r="Q32" i="11"/>
  <c r="Q42" i="11"/>
  <c r="Q42" i="10"/>
  <c r="Q32" i="10"/>
  <c r="Q42" i="9"/>
  <c r="Q32" i="8"/>
  <c r="Y135" i="10"/>
  <c r="Y136" i="10" s="1"/>
  <c r="Y135" i="9"/>
  <c r="Y136" i="9" s="1"/>
  <c r="Y135" i="8"/>
  <c r="Y136" i="8" s="1"/>
  <c r="Y135" i="11"/>
  <c r="Y136" i="11" s="1"/>
  <c r="Z135" i="10"/>
  <c r="Z136" i="10" s="1"/>
  <c r="Z137" i="10" s="1"/>
  <c r="Z135" i="9"/>
  <c r="Z136" i="9" s="1"/>
  <c r="Z137" i="9" s="1"/>
  <c r="Z135" i="8"/>
  <c r="Z136" i="8" s="1"/>
  <c r="Z137" i="8" s="1"/>
  <c r="Z135" i="11"/>
  <c r="Z136" i="11" s="1"/>
  <c r="Z137" i="11" s="1"/>
  <c r="O135" i="10"/>
  <c r="O136" i="10" s="1"/>
  <c r="O135" i="9"/>
  <c r="O136" i="9" s="1"/>
  <c r="O135" i="8"/>
  <c r="O136" i="8" s="1"/>
  <c r="O135" i="11"/>
  <c r="O136" i="11" s="1"/>
  <c r="V135" i="11"/>
  <c r="V136" i="11" s="1"/>
  <c r="V135" i="10"/>
  <c r="V136" i="10" s="1"/>
  <c r="V135" i="9"/>
  <c r="V136" i="9" s="1"/>
  <c r="V135" i="8"/>
  <c r="V136" i="8" s="1"/>
  <c r="U135" i="9"/>
  <c r="U136" i="9" s="1"/>
  <c r="U135" i="8"/>
  <c r="U136" i="8" s="1"/>
  <c r="U135" i="10"/>
  <c r="U136" i="10" s="1"/>
  <c r="U135" i="11"/>
  <c r="U136" i="11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S31" i="11" l="1"/>
  <c r="S31" i="9"/>
  <c r="S31" i="2"/>
  <c r="S31" i="10"/>
  <c r="S31" i="8"/>
  <c r="T137" i="11"/>
  <c r="R49" i="2"/>
  <c r="X137" i="9"/>
  <c r="U40" i="2"/>
  <c r="V40" i="2"/>
  <c r="V137" i="11"/>
  <c r="V137" i="9"/>
  <c r="W137" i="9"/>
  <c r="X137" i="8"/>
  <c r="Y2" i="1"/>
  <c r="X2" i="9"/>
  <c r="X146" i="9" s="1"/>
  <c r="X2" i="8"/>
  <c r="X146" i="8" s="1"/>
  <c r="X2" i="10"/>
  <c r="X146" i="10" s="1"/>
  <c r="X2" i="11"/>
  <c r="X146" i="11" s="1"/>
  <c r="X2" i="7"/>
  <c r="X8" i="7" s="1"/>
  <c r="X2" i="2"/>
  <c r="X146" i="2" s="1"/>
  <c r="S137" i="11"/>
  <c r="U137" i="8"/>
  <c r="U137" i="11"/>
  <c r="V137" i="8"/>
  <c r="X137" i="10"/>
  <c r="Y137" i="8"/>
  <c r="U42" i="9"/>
  <c r="V42" i="9"/>
  <c r="U32" i="11"/>
  <c r="V32" i="11"/>
  <c r="W137" i="11"/>
  <c r="U137" i="10"/>
  <c r="Y137" i="9"/>
  <c r="U32" i="10"/>
  <c r="V32" i="10"/>
  <c r="V32" i="9"/>
  <c r="U32" i="9"/>
  <c r="W137" i="8"/>
  <c r="Y137" i="10"/>
  <c r="V42" i="10"/>
  <c r="U42" i="10"/>
  <c r="U42" i="8"/>
  <c r="V42" i="8"/>
  <c r="S137" i="10"/>
  <c r="T137" i="9"/>
  <c r="U137" i="9"/>
  <c r="V137" i="10"/>
  <c r="Y137" i="11"/>
  <c r="U32" i="8"/>
  <c r="V32" i="8"/>
  <c r="V42" i="11"/>
  <c r="U42" i="11"/>
  <c r="W137" i="10"/>
  <c r="X137" i="11"/>
  <c r="S137" i="8"/>
  <c r="T137" i="8"/>
  <c r="S137" i="9"/>
  <c r="T137" i="10"/>
  <c r="U41" i="11"/>
  <c r="S49" i="9"/>
  <c r="S49" i="2"/>
  <c r="S49" i="10"/>
  <c r="U41" i="8"/>
  <c r="R137" i="9"/>
  <c r="S49" i="8"/>
  <c r="V41" i="10"/>
  <c r="S49" i="11"/>
  <c r="V41" i="11"/>
  <c r="Q136" i="11"/>
  <c r="Q136" i="10"/>
  <c r="R137" i="10"/>
  <c r="Q136" i="9"/>
  <c r="R137" i="8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U32" i="2"/>
  <c r="V32" i="2"/>
  <c r="U42" i="2"/>
  <c r="V42" i="2"/>
  <c r="U137" i="2"/>
  <c r="T137" i="2"/>
  <c r="Q137" i="2"/>
  <c r="V22" i="2"/>
  <c r="U22" i="2"/>
  <c r="O137" i="2"/>
  <c r="V137" i="2"/>
  <c r="R137" i="2"/>
  <c r="S137" i="2"/>
  <c r="K161" i="1"/>
  <c r="R30" i="11" l="1"/>
  <c r="R30" i="8"/>
  <c r="R30" i="10"/>
  <c r="R50" i="10" s="1"/>
  <c r="R30" i="9"/>
  <c r="R50" i="9" s="1"/>
  <c r="R40" i="8"/>
  <c r="R40" i="10"/>
  <c r="R40" i="11"/>
  <c r="R40" i="9"/>
  <c r="U41" i="10"/>
  <c r="V41" i="2"/>
  <c r="U41" i="2"/>
  <c r="Z2" i="1"/>
  <c r="Y2" i="10"/>
  <c r="Y146" i="10" s="1"/>
  <c r="Y2" i="11"/>
  <c r="Y146" i="11" s="1"/>
  <c r="Y2" i="9"/>
  <c r="Y146" i="9" s="1"/>
  <c r="Y2" i="8"/>
  <c r="Y146" i="8" s="1"/>
  <c r="Y2" i="7"/>
  <c r="Y8" i="7" s="1"/>
  <c r="Y2" i="2"/>
  <c r="Y146" i="2" s="1"/>
  <c r="V41" i="9"/>
  <c r="U41" i="9"/>
  <c r="V41" i="8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U30" i="8"/>
  <c r="V30" i="8"/>
  <c r="R50" i="8"/>
  <c r="U30" i="10"/>
  <c r="V20" i="8"/>
  <c r="U20" i="8"/>
  <c r="R51" i="8"/>
  <c r="Q137" i="9"/>
  <c r="P137" i="9"/>
  <c r="O137" i="9"/>
  <c r="Q137" i="8"/>
  <c r="P137" i="8"/>
  <c r="O137" i="8"/>
  <c r="R50" i="11"/>
  <c r="U30" i="11"/>
  <c r="V30" i="11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U30" i="9" l="1"/>
  <c r="V30" i="9"/>
  <c r="V30" i="10"/>
  <c r="R49" i="9"/>
  <c r="V40" i="9"/>
  <c r="U40" i="9"/>
  <c r="V40" i="11"/>
  <c r="U40" i="11"/>
  <c r="R49" i="11"/>
  <c r="R49" i="10"/>
  <c r="V40" i="10"/>
  <c r="U40" i="10"/>
  <c r="U40" i="8"/>
  <c r="R49" i="8"/>
  <c r="V40" i="8"/>
  <c r="Z2" i="11"/>
  <c r="Z146" i="11" s="1"/>
  <c r="Z2" i="10"/>
  <c r="Z146" i="10" s="1"/>
  <c r="Z2" i="8"/>
  <c r="Z146" i="8" s="1"/>
  <c r="Z2" i="9"/>
  <c r="Z146" i="9" s="1"/>
  <c r="Z2" i="2"/>
  <c r="Z146" i="2" s="1"/>
  <c r="Z2" i="7"/>
  <c r="Z8" i="7" s="1"/>
  <c r="J138" i="11"/>
  <c r="J140" i="11" s="1"/>
  <c r="T148" i="11" s="1"/>
  <c r="T18" i="7" s="1"/>
  <c r="J138" i="9"/>
  <c r="J140" i="9" s="1"/>
  <c r="Y148" i="9" s="1"/>
  <c r="Y14" i="7" s="1"/>
  <c r="J138" i="8"/>
  <c r="J140" i="8" s="1"/>
  <c r="R148" i="8" s="1"/>
  <c r="R12" i="7" s="1"/>
  <c r="J138" i="10"/>
  <c r="J140" i="10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V39" i="11"/>
  <c r="Q50" i="8"/>
  <c r="U29" i="8"/>
  <c r="U50" i="8" s="1"/>
  <c r="V29" i="8"/>
  <c r="V50" i="8" s="1"/>
  <c r="Q49" i="10"/>
  <c r="U39" i="10"/>
  <c r="V39" i="10"/>
  <c r="V49" i="10" s="1"/>
  <c r="Q50" i="10"/>
  <c r="V29" i="10"/>
  <c r="U29" i="10"/>
  <c r="U50" i="10" s="1"/>
  <c r="Q49" i="9"/>
  <c r="V39" i="9"/>
  <c r="V49" i="9" s="1"/>
  <c r="U39" i="9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U49" i="9" l="1"/>
  <c r="U49" i="10"/>
  <c r="V50" i="10"/>
  <c r="V52" i="10" s="1"/>
  <c r="V49" i="11"/>
  <c r="Z124" i="11" s="1"/>
  <c r="U49" i="11"/>
  <c r="T49" i="11" s="1"/>
  <c r="W148" i="9"/>
  <c r="W14" i="7" s="1"/>
  <c r="X148" i="11"/>
  <c r="X18" i="7" s="1"/>
  <c r="Y148" i="11"/>
  <c r="Y18" i="7" s="1"/>
  <c r="X148" i="9"/>
  <c r="X14" i="7" s="1"/>
  <c r="Z148" i="11"/>
  <c r="Z18" i="7" s="1"/>
  <c r="Z148" i="9"/>
  <c r="Z14" i="7" s="1"/>
  <c r="R148" i="9"/>
  <c r="R14" i="7" s="1"/>
  <c r="S148" i="8"/>
  <c r="S12" i="7" s="1"/>
  <c r="Q148" i="9"/>
  <c r="Q14" i="7" s="1"/>
  <c r="W148" i="11"/>
  <c r="W18" i="7" s="1"/>
  <c r="U148" i="11"/>
  <c r="U18" i="7" s="1"/>
  <c r="Q148" i="11"/>
  <c r="Q18" i="7" s="1"/>
  <c r="O148" i="11"/>
  <c r="O18" i="7" s="1"/>
  <c r="P148" i="9"/>
  <c r="P14" i="7" s="1"/>
  <c r="V148" i="9"/>
  <c r="V14" i="7" s="1"/>
  <c r="O148" i="9"/>
  <c r="O14" i="7" s="1"/>
  <c r="S148" i="11"/>
  <c r="S18" i="7" s="1"/>
  <c r="R148" i="11"/>
  <c r="R18" i="7" s="1"/>
  <c r="V148" i="11"/>
  <c r="V18" i="7" s="1"/>
  <c r="T148" i="9"/>
  <c r="T14" i="7" s="1"/>
  <c r="S148" i="9"/>
  <c r="S14" i="7" s="1"/>
  <c r="U148" i="9"/>
  <c r="U14" i="7" s="1"/>
  <c r="P148" i="11"/>
  <c r="P18" i="7" s="1"/>
  <c r="O148" i="8"/>
  <c r="O12" i="7" s="1"/>
  <c r="U148" i="8"/>
  <c r="U12" i="7" s="1"/>
  <c r="V148" i="8"/>
  <c r="V12" i="7" s="1"/>
  <c r="Q148" i="8"/>
  <c r="Q12" i="7" s="1"/>
  <c r="Y148" i="8"/>
  <c r="Y12" i="7" s="1"/>
  <c r="P148" i="8"/>
  <c r="P12" i="7" s="1"/>
  <c r="X148" i="8"/>
  <c r="X12" i="7" s="1"/>
  <c r="W148" i="8"/>
  <c r="W12" i="7" s="1"/>
  <c r="T148" i="8"/>
  <c r="T12" i="7" s="1"/>
  <c r="Z148" i="8"/>
  <c r="Z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T49" i="10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U125" i="10"/>
  <c r="S125" i="10"/>
  <c r="Y125" i="10"/>
  <c r="W125" i="10"/>
  <c r="R125" i="10"/>
  <c r="T125" i="10"/>
  <c r="X125" i="10"/>
  <c r="Z125" i="10"/>
  <c r="T124" i="11"/>
  <c r="X124" i="11"/>
  <c r="O124" i="11"/>
  <c r="Y124" i="11"/>
  <c r="W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U52" i="11" l="1"/>
  <c r="P124" i="11"/>
  <c r="P128" i="11" s="1"/>
  <c r="P147" i="11" s="1"/>
  <c r="P17" i="7" s="1"/>
  <c r="S124" i="11"/>
  <c r="Q124" i="11"/>
  <c r="V52" i="11"/>
  <c r="R124" i="11"/>
  <c r="R128" i="11" s="1"/>
  <c r="R147" i="11" s="1"/>
  <c r="R17" i="7" s="1"/>
  <c r="U124" i="11"/>
  <c r="V125" i="10"/>
  <c r="V128" i="10" s="1"/>
  <c r="V147" i="10" s="1"/>
  <c r="V149" i="10" s="1"/>
  <c r="P125" i="10"/>
  <c r="O125" i="10"/>
  <c r="O128" i="10" s="1"/>
  <c r="O147" i="10" s="1"/>
  <c r="O149" i="10" s="1"/>
  <c r="U128" i="1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Z149" i="2"/>
  <c r="R149" i="9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<sst xmlns="http://schemas.openxmlformats.org/spreadsheetml/2006/main" count="676" uniqueCount="201">
  <si>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</si>
  <si>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</si>
  <si>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</si>
  <si>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</si>
  <si>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</si>
  <si>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</si>
  <si>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</si>
  <si>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</si>
  <si>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</si>
  <si>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</si>
  <si>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</si>
  <si>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</si>
  <si>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</si>
  <si>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</si>
  <si>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</si>
  <si>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</si>
  <si>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</si>
  <si>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</si>
  <si>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</si>
  <si>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</si>
  <si>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</si>
  <si>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</si>
  <si>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</si>
  <si>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</si>
  <si>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</si>
  <si>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</si>
  <si>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</si>
  <si>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</si>
  <si>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</si>
  <si>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</si>
  <si>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</si>
  <si>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</si>
  <si>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</si>
  <si>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</si>
  <si>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</si>
  <si>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</si>
  <si>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</si>
  <si>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</si>
  <si>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</si>
  <si>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</si>
  <si>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</si>
  <si>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</si>
  <si>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</si>
  <si>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</si>
  <si>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</si>
  <si>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</si>
  <si>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</si>
  <si>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</si>
  <si>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</si>
  <si>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</si>
  <si>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</si>
  <si>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</si>
  <si>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</si>
  <si>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</si>
  <si>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</si>
  <si>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</si>
  <si>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</si>
  <si>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</si>
  <si>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</si>
  <si>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</si>
  <si>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</si>
  <si>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</si>
  <si>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</si>
  <si>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</si>
  <si>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</si>
  <si>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</si>
  <si>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</si>
  <si>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</si>
  <si>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</si>
  <si>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</si>
  <si>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</si>
  <si>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</si>
  <si>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</si>
  <si>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</si>
  <si>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</si>
  <si>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</si>
  <si>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</si>
  <si>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</si>
  <si>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</si>
  <si>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</si>
  <si>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</si>
  <si>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</si>
  <si>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</si>
  <si>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</si>
  <si>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</si>
  <si>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</si>
  <si>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</si>
  <si>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</si>
  <si>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</si>
  <si>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</si>
  <si>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</si>
  <si>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</si>
  <si>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</si>
  <si>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</si>
  <si>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</si>
  <si>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</si>
  <si>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</si>
  <si>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</si>
  <si>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</si>
  <si>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</si>
  <si>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</si>
  <si>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</si>
  <si>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</si>
  <si>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</si>
  <si>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</si>
  <si>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</si>
  <si>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</si>
  <si>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</si>
  <si>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</si>
  <si>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</si>
  <si>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</si>
  <si>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</si>
  <si>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</si>
  <si>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</si>
  <si>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</si>
  <si>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</si>
  <si>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</si>
  <si>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</si>
  <si>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</si>
  <si>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</si>
  <si>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</si>
  <si>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</si>
  <si>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</si>
  <si>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</si>
  <si>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</si>
  <si>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</si>
  <si>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</si>
  <si>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</si>
  <si>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</si>
  <si>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</si>
  <si>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</si>
  <si>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</si>
  <si>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</si>
  <si>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</si>
  <si>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</si>
  <si>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</si>
  <si>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</si>
  <si>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</si>
  <si>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</si>
  <si>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</si>
  <si>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</si>
  <si>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</si>
  <si>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</si>
  <si>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</si>
  <si>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</si>
  <si>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</si>
  <si>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</si>
  <si>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</si>
  <si>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</si>
  <si>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</si>
  <si>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</si>
  <si>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</si>
  <si>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</si>
  <si>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</si>
  <si>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</si>
  <si>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</si>
  <si>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</si>
  <si>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</si>
  <si>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</si>
  <si>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</si>
  <si>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</si>
  <si>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</si>
  <si>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</si>
  <si>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</si>
  <si>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</si>
  <si>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</si>
  <si>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</si>
  <si>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</si>
  <si>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</si>
  <si>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</si>
  <si>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</si>
  <si>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</si>
  <si>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</si>
  <si>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</si>
  <si>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</si>
  <si>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</si>
  <si>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</si>
  <si>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</si>
  <si>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</si>
  <si>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</si>
  <si>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</si>
  <si>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</si>
  <si>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</si>
  <si>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</si>
  <si>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</si>
  <si>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</si>
  <si>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</si>
  <si>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</si>
  <si>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</si>
  <si>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</si>
  <si>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</si>
  <si>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</si>
  <si>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</si>
  <si>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</si>
  <si>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J18 AP Circuit Breaker Risk Monetisation Model</t>
  </si>
  <si>
    <t>Sections lost</t>
  </si>
  <si>
    <t>Total Sections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</si>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</sst>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 applyFill="1"/>
    <xf numFmtId="166" fontId="14" fillId="6" borderId="1" xfId="0" applyNumberFormat="1" applyFont="1" applyFill="1" applyBorder="1"/>
    <xf numFmtId="166" fontId="13" fillId="0" borderId="6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180976.69247932133</c:v>
                </c:pt>
                <c:pt idx="1">
                  <c:v>192731.13852475892</c:v>
                </c:pt>
                <c:pt idx="2">
                  <c:v>209915.00693015062</c:v>
                </c:pt>
                <c:pt idx="3">
                  <c:v>230214.93471718929</c:v>
                </c:pt>
                <c:pt idx="4">
                  <c:v>252719.37463260692</c:v>
                </c:pt>
                <c:pt idx="5">
                  <c:v>274049.99875784788</c:v>
                </c:pt>
                <c:pt idx="6">
                  <c:v>306351.59250742465</c:v>
                </c:pt>
                <c:pt idx="7">
                  <c:v>328527.88739973312</c:v>
                </c:pt>
                <c:pt idx="8">
                  <c:v>352504.34290414373</c:v>
                </c:pt>
                <c:pt idx="9">
                  <c:v>378432.63052317163</c:v>
                </c:pt>
                <c:pt idx="10">
                  <c:v>406477.49204748229</c:v>
                </c:pt>
                <c:pt idx="11">
                  <c:v>436817.88209008792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449-4EFD-968D-AFB98CF795A0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101272.45303180684</c:v>
                </c:pt>
                <c:pt idx="1">
                  <c:v>101272.45303180684</c:v>
                </c:pt>
                <c:pt idx="2">
                  <c:v>101272.45303180684</c:v>
                </c:pt>
                <c:pt idx="3">
                  <c:v>101272.45303180684</c:v>
                </c:pt>
                <c:pt idx="4">
                  <c:v>101272.45303180684</c:v>
                </c:pt>
                <c:pt idx="5">
                  <c:v>101272.45303180684</c:v>
                </c:pt>
                <c:pt idx="6">
                  <c:v>101272.45303180684</c:v>
                </c:pt>
                <c:pt idx="7">
                  <c:v>101272.45303180684</c:v>
                </c:pt>
                <c:pt idx="8">
                  <c:v>101272.45303180684</c:v>
                </c:pt>
                <c:pt idx="9">
                  <c:v>101272.45303180684</c:v>
                </c:pt>
                <c:pt idx="10">
                  <c:v>101272.45303180684</c:v>
                </c:pt>
                <c:pt idx="11">
                  <c:v>101272.45303180684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49-4EFD-968D-AFB98CF79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43488"/>
        <c:axId val="193346560"/>
      </c:lineChart>
      <c:catAx>
        <c:axId val="19334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346560"/>
        <c:crosses val="autoZero"/>
        <c:auto val="1"/>
        <c:lblAlgn val="ctr"/>
        <c:lblOffset val="100"/>
        <c:noMultiLvlLbl val="0"/>
      </c:catAx>
      <c:valAx>
        <c:axId val="19334656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9334348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150267.29474283711</c:v>
                </c:pt>
                <c:pt idx="1">
                  <c:v>159837.77671948477</c:v>
                </c:pt>
                <c:pt idx="2">
                  <c:v>173628.05857627073</c:v>
                </c:pt>
                <c:pt idx="3">
                  <c:v>189861.49340565727</c:v>
                </c:pt>
                <c:pt idx="4">
                  <c:v>207840.4296478187</c:v>
                </c:pt>
                <c:pt idx="5">
                  <c:v>224969.35210188688</c:v>
                </c:pt>
                <c:pt idx="6">
                  <c:v>250598.13357192749</c:v>
                </c:pt>
                <c:pt idx="7">
                  <c:v>268498.03888098424</c:v>
                </c:pt>
                <c:pt idx="8">
                  <c:v>287850.96890197764</c:v>
                </c:pt>
                <c:pt idx="9">
                  <c:v>308779.34740074835</c:v>
                </c:pt>
                <c:pt idx="10">
                  <c:v>331416.14800826908</c:v>
                </c:pt>
                <c:pt idx="11">
                  <c:v>355905.816433036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3C-4D3D-8965-51EA6C21D4D6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111399.69833498751</c:v>
                </c:pt>
                <c:pt idx="1">
                  <c:v>111399.69833498751</c:v>
                </c:pt>
                <c:pt idx="2">
                  <c:v>111399.69833498751</c:v>
                </c:pt>
                <c:pt idx="3">
                  <c:v>111399.69833498751</c:v>
                </c:pt>
                <c:pt idx="4">
                  <c:v>111399.69833498751</c:v>
                </c:pt>
                <c:pt idx="5">
                  <c:v>111399.69833498751</c:v>
                </c:pt>
                <c:pt idx="6">
                  <c:v>111399.69833498751</c:v>
                </c:pt>
                <c:pt idx="7">
                  <c:v>111399.69833498751</c:v>
                </c:pt>
                <c:pt idx="8">
                  <c:v>111399.69833498751</c:v>
                </c:pt>
                <c:pt idx="9">
                  <c:v>111399.69833498751</c:v>
                </c:pt>
                <c:pt idx="10">
                  <c:v>111399.69833498751</c:v>
                </c:pt>
                <c:pt idx="11">
                  <c:v>111399.69833498751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3C-4D3D-8965-51EA6C21D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391104"/>
        <c:axId val="201413376"/>
      </c:lineChart>
      <c:catAx>
        <c:axId val="20139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1413376"/>
        <c:crosses val="autoZero"/>
        <c:auto val="1"/>
        <c:lblAlgn val="ctr"/>
        <c:lblOffset val="100"/>
        <c:noMultiLvlLbl val="0"/>
      </c:catAx>
      <c:valAx>
        <c:axId val="20141337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139110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142221.80532502208</c:v>
                </c:pt>
                <c:pt idx="1">
                  <c:v>151374.00146986157</c:v>
                </c:pt>
                <c:pt idx="2">
                  <c:v>164712.67432770817</c:v>
                </c:pt>
                <c:pt idx="3">
                  <c:v>180458.40195262633</c:v>
                </c:pt>
                <c:pt idx="4">
                  <c:v>197910.52039902858</c:v>
                </c:pt>
                <c:pt idx="5">
                  <c:v>214470.24408784969</c:v>
                </c:pt>
                <c:pt idx="6">
                  <c:v>239483.89499189367</c:v>
                </c:pt>
                <c:pt idx="7">
                  <c:v>256718.88221286712</c:v>
                </c:pt>
                <c:pt idx="8">
                  <c:v>275352.91942374839</c:v>
                </c:pt>
                <c:pt idx="9">
                  <c:v>295503.88278105215</c:v>
                </c:pt>
                <c:pt idx="10">
                  <c:v>317299.80641629861</c:v>
                </c:pt>
                <c:pt idx="11">
                  <c:v>340879.770391481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544-4034-A762-7497134E9A91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91145.207728626163</c:v>
                </c:pt>
                <c:pt idx="1">
                  <c:v>91145.207728626163</c:v>
                </c:pt>
                <c:pt idx="2">
                  <c:v>91145.207728626163</c:v>
                </c:pt>
                <c:pt idx="3">
                  <c:v>91145.207728626163</c:v>
                </c:pt>
                <c:pt idx="4">
                  <c:v>91145.207728626163</c:v>
                </c:pt>
                <c:pt idx="5">
                  <c:v>91145.207728626163</c:v>
                </c:pt>
                <c:pt idx="6">
                  <c:v>91145.207728626163</c:v>
                </c:pt>
                <c:pt idx="7">
                  <c:v>91145.207728626163</c:v>
                </c:pt>
                <c:pt idx="8">
                  <c:v>91145.207728626163</c:v>
                </c:pt>
                <c:pt idx="9">
                  <c:v>91145.207728626163</c:v>
                </c:pt>
                <c:pt idx="10">
                  <c:v>91145.207728626163</c:v>
                </c:pt>
                <c:pt idx="11">
                  <c:v>91145.207728626163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544-4034-A762-7497134E9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34624"/>
        <c:axId val="205036544"/>
      </c:lineChart>
      <c:catAx>
        <c:axId val="2050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036544"/>
        <c:crosses val="autoZero"/>
        <c:auto val="1"/>
        <c:lblAlgn val="ctr"/>
        <c:lblOffset val="100"/>
        <c:noMultiLvlLbl val="0"/>
      </c:catAx>
      <c:valAx>
        <c:axId val="20503654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03462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225812.2214234597</c:v>
                </c:pt>
                <c:pt idx="1">
                  <c:v>240588.07182107028</c:v>
                </c:pt>
                <c:pt idx="2">
                  <c:v>262249.40228959074</c:v>
                </c:pt>
                <c:pt idx="3">
                  <c:v>287856.035794158</c:v>
                </c:pt>
                <c:pt idx="4">
                  <c:v>316248.71242650808</c:v>
                </c:pt>
                <c:pt idx="5">
                  <c:v>343134.02988420491</c:v>
                </c:pt>
                <c:pt idx="6">
                  <c:v>383940.5953021443</c:v>
                </c:pt>
                <c:pt idx="7">
                  <c:v>411864.14154710539</c:v>
                </c:pt>
                <c:pt idx="8">
                  <c:v>442054.38150012266</c:v>
                </c:pt>
                <c:pt idx="9">
                  <c:v>474702.29414281092</c:v>
                </c:pt>
                <c:pt idx="10">
                  <c:v>510015.3160660193</c:v>
                </c:pt>
                <c:pt idx="11">
                  <c:v>548218.78010539303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8FE-465E-8116-DE4BE88E7ADB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111399.69833498751</c:v>
                </c:pt>
                <c:pt idx="1">
                  <c:v>111399.69833498751</c:v>
                </c:pt>
                <c:pt idx="2">
                  <c:v>111399.69833498751</c:v>
                </c:pt>
                <c:pt idx="3">
                  <c:v>111399.69833498751</c:v>
                </c:pt>
                <c:pt idx="4">
                  <c:v>111399.69833498751</c:v>
                </c:pt>
                <c:pt idx="5">
                  <c:v>111399.69833498751</c:v>
                </c:pt>
                <c:pt idx="6">
                  <c:v>111399.69833498751</c:v>
                </c:pt>
                <c:pt idx="7">
                  <c:v>111399.69833498751</c:v>
                </c:pt>
                <c:pt idx="8">
                  <c:v>111399.69833498751</c:v>
                </c:pt>
                <c:pt idx="9">
                  <c:v>111399.69833498751</c:v>
                </c:pt>
                <c:pt idx="10">
                  <c:v>111399.69833498751</c:v>
                </c:pt>
                <c:pt idx="11">
                  <c:v>111399.69833498751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8FE-465E-8116-DE4BE88E7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58592"/>
        <c:axId val="205360128"/>
      </c:lineChart>
      <c:catAx>
        <c:axId val="2053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360128"/>
        <c:crosses val="autoZero"/>
        <c:auto val="1"/>
        <c:lblAlgn val="ctr"/>
        <c:lblOffset val="100"/>
        <c:noMultiLvlLbl val="0"/>
      </c:catAx>
      <c:valAx>
        <c:axId val="20536012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35859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216483.06061407516</c:v>
                </c:pt>
                <c:pt idx="1">
                  <c:v>230747.67277280911</c:v>
                </c:pt>
                <c:pt idx="2">
                  <c:v>251857.0366870703</c:v>
                </c:pt>
                <c:pt idx="3">
                  <c:v>276867.58360839851</c:v>
                </c:pt>
                <c:pt idx="4">
                  <c:v>304616.37182370952</c:v>
                </c:pt>
                <c:pt idx="5">
                  <c:v>330806.00190165994</c:v>
                </c:pt>
                <c:pt idx="6">
                  <c:v>370860.74107227009</c:v>
                </c:pt>
                <c:pt idx="7">
                  <c:v>397971.60965401831</c:v>
                </c:pt>
                <c:pt idx="8">
                  <c:v>427283.20283912082</c:v>
                </c:pt>
                <c:pt idx="9">
                  <c:v>458980.94142001605</c:v>
                </c:pt>
                <c:pt idx="10">
                  <c:v>493266.22482155589</c:v>
                </c:pt>
                <c:pt idx="11">
                  <c:v>530357.82786699315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E5B-4EA4-8C8D-E6588CF0B62D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91145.207728626163</c:v>
                </c:pt>
                <c:pt idx="1">
                  <c:v>91145.207728626163</c:v>
                </c:pt>
                <c:pt idx="2">
                  <c:v>91145.207728626163</c:v>
                </c:pt>
                <c:pt idx="3">
                  <c:v>91145.207728626163</c:v>
                </c:pt>
                <c:pt idx="4">
                  <c:v>91145.207728626163</c:v>
                </c:pt>
                <c:pt idx="5">
                  <c:v>91145.207728626163</c:v>
                </c:pt>
                <c:pt idx="6">
                  <c:v>91145.207728626163</c:v>
                </c:pt>
                <c:pt idx="7">
                  <c:v>91145.207728626163</c:v>
                </c:pt>
                <c:pt idx="8">
                  <c:v>91145.207728626163</c:v>
                </c:pt>
                <c:pt idx="9">
                  <c:v>91145.207728626163</c:v>
                </c:pt>
                <c:pt idx="10">
                  <c:v>91145.207728626163</c:v>
                </c:pt>
                <c:pt idx="11">
                  <c:v>91145.207728626163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5B-4EA4-8C8D-E6588CF0B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77728"/>
        <c:axId val="294386688"/>
      </c:lineChart>
      <c:catAx>
        <c:axId val="2943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4386688"/>
        <c:crosses val="autoZero"/>
        <c:auto val="1"/>
        <c:lblAlgn val="ctr"/>
        <c:lblOffset val="100"/>
        <c:noMultiLvlLbl val="0"/>
      </c:catAx>
      <c:valAx>
        <c:axId val="29438668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9437772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workbookViewId="0">
      <selection activeCell="C22" sqref="C22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CitiPower - J18 AP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8.75" customHeight="1" x14ac:dyDescent="0.4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194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8.75" customHeight="1" x14ac:dyDescent="0.4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7.25" customHeight="1" x14ac:dyDescent="0.4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25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8" customHeight="1" x14ac:dyDescent="0.4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7.25" customHeight="1" x14ac:dyDescent="0.4">
      <c r="A21" s="8"/>
      <c r="B21" s="8"/>
      <c r="C21" s="9" t="str">
        <f>"Replacement capex, real $"&amp;$J$10</f>
        <v>Replacement capex, real $2019</v>
      </c>
      <c r="D21" s="10"/>
      <c r="E21" s="10"/>
      <c r="F21" s="10"/>
      <c r="G21" s="10"/>
      <c r="H21" s="10"/>
      <c r="I21" s="10"/>
      <c r="J21" s="17">
        <f>SUM(O21:Z21)</f>
        <v>1575000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f>1575000</f>
        <v>1575000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9.5" customHeight="1" x14ac:dyDescent="0.4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1632090.2654867258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1632090.2654867258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21.75" customHeight="1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10948</v>
      </c>
      <c r="K26" s="18">
        <v>9782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7.25" customHeight="1" x14ac:dyDescent="0.4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11344.840778761063</v>
      </c>
      <c r="K27" s="19">
        <f>K26*HLOOKUP($J$10,$O$16:$Z$17,2,0)</f>
        <v>10136.575858407081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8" customHeight="1" x14ac:dyDescent="0.4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0.24112287386772099</v>
      </c>
      <c r="P64" s="15">
        <v>0.25858291206166301</v>
      </c>
      <c r="Q64" s="15">
        <v>0.27743392199456901</v>
      </c>
      <c r="R64" s="15">
        <v>0.29779173899417299</v>
      </c>
      <c r="S64" s="15">
        <v>0.319782105714082</v>
      </c>
      <c r="T64" s="15">
        <v>0.34354153389790898</v>
      </c>
      <c r="U64" s="15">
        <v>0.36921824192823999</v>
      </c>
      <c r="V64" s="15">
        <v>0.396973174873474</v>
      </c>
      <c r="W64" s="15">
        <v>0.42698111434311498</v>
      </c>
      <c r="X64" s="15">
        <v>0.45943188611294999</v>
      </c>
      <c r="Y64" s="15">
        <v>0.49453167419051502</v>
      </c>
      <c r="Z64" s="15">
        <v>0.53250445076361297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3.0140359233465199E-3</v>
      </c>
      <c r="P65" s="15">
        <v>3.2322864007707898E-3</v>
      </c>
      <c r="Q65" s="15">
        <v>3.46792402493211E-3</v>
      </c>
      <c r="R65" s="15">
        <v>3.7223967374271699E-3</v>
      </c>
      <c r="S65" s="15">
        <v>3.99727632142603E-3</v>
      </c>
      <c r="T65" s="15">
        <v>4.2942691737238598E-3</v>
      </c>
      <c r="U65" s="15">
        <v>4.6152280241029998E-3</v>
      </c>
      <c r="V65" s="15">
        <v>4.96216468591842E-3</v>
      </c>
      <c r="W65" s="15">
        <v>5.3372639292889401E-3</v>
      </c>
      <c r="X65" s="15">
        <v>5.7428985764118702E-3</v>
      </c>
      <c r="Y65" s="15">
        <v>6.1816459273814298E-3</v>
      </c>
      <c r="Z65" s="15">
        <v>6.6563056345451599E-3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66398</v>
      </c>
      <c r="K71" s="18">
        <v>26450</v>
      </c>
      <c r="L71" s="15">
        <v>0.2</v>
      </c>
      <c r="M71" s="19">
        <f>K71*J71/$J$75*L71*$W$17</f>
        <v>1902.4239870465765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125231</v>
      </c>
      <c r="K73" s="18">
        <v>47770</v>
      </c>
      <c r="L73" s="15">
        <v>0.4</v>
      </c>
      <c r="M73" s="19">
        <f>K73*J73/$J$75*L73*$W$17</f>
        <v>12960.558727323831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3669</v>
      </c>
      <c r="K74" s="18">
        <v>47070</v>
      </c>
      <c r="L74" s="15">
        <v>0.8</v>
      </c>
      <c r="M74" s="19">
        <f>K74*J74/$J$75*L74*$W$17</f>
        <v>748.3048158199266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195298</v>
      </c>
      <c r="K75" s="32">
        <f>SUMPRODUCT(J71:J74,K71:K74)/J75</f>
        <v>40508.4117604891</v>
      </c>
      <c r="L75" s="33">
        <f>M75/(K75*$W$17)</f>
        <v>0.3643334681040899</v>
      </c>
      <c r="M75" s="34">
        <f>SUMPRODUCT(J71:J74,K71:K74,L71:L74)/J75*W17</f>
        <v>15611.287530190331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30">
        <v>1</v>
      </c>
      <c r="K79" s="10"/>
      <c r="M79" s="139" t="s">
        <v>195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87</v>
      </c>
      <c r="K80" s="10"/>
      <c r="L80" s="10" t="s">
        <v>196</v>
      </c>
      <c r="M80" s="141">
        <f>MAX(M81:M82)</f>
        <v>3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70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0</v>
      </c>
      <c r="K82" s="10"/>
      <c r="L82" s="10" t="str">
        <f>D65</f>
        <v>Major</v>
      </c>
      <c r="M82" s="18">
        <v>3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20</v>
      </c>
      <c r="K100" s="18">
        <v>100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5.0000000000000001E-3</v>
      </c>
      <c r="K102" s="18">
        <v>0.05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</v>
      </c>
      <c r="K103" s="18">
        <v>1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1917.058407079646</v>
      </c>
      <c r="K105" s="36">
        <f t="shared" ref="K105" si="8">SUMPRODUCT($K$94:$K$96,K102:K104)</f>
        <v>3626.8672566371683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1917.058407079646</v>
      </c>
      <c r="K106" s="19">
        <f t="shared" ref="K106" si="9">SUMPRODUCT($K$93:$K$96,K101:K104)</f>
        <v>3626.8672566371683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3989.5539823008849</v>
      </c>
      <c r="K107" s="19">
        <f t="shared" ref="K107" si="10">SUMPRODUCT($K$92:$K$96,K100:K104)</f>
        <v>13989.345132743363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4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2</v>
      </c>
      <c r="K126" s="18">
        <v>2</v>
      </c>
      <c r="L126" s="10"/>
      <c r="M126" s="14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AVERAGE(O194:Z194)</f>
        <v>57.642733333333318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58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15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3">ROUNDUP(K131/$J$118,0)</f>
        <v>5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5223897.8053097343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17768583.251761675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0</v>
      </c>
      <c r="K151" s="19">
        <f t="shared" si="15"/>
        <v>4886944.5663716821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13056722.123893805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1351008.0530973452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31087.433628318584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559573.80530973454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31087.433628318584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38859.292035398234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62174.867256637168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38859.292035398234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46631.150442477876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0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4.2844901456726651E-3</v>
      </c>
      <c r="K173" s="24">
        <v>1.4995715509854325E-2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8.5689802913453304E-4</v>
      </c>
      <c r="K174" s="24">
        <v>2.9991431019708655E-3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1.7137960582690661E-4</v>
      </c>
      <c r="K175" s="24">
        <v>5.9982862039417305E-4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4243.0067963233114</v>
      </c>
      <c r="K177" s="19">
        <f t="shared" ref="K177" si="20">SUMPRODUCT($L$168:$L$170,K$173:K$175)</f>
        <v>14850.523787131588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2.6791600771983051E-4</v>
      </c>
      <c r="K178" s="38">
        <f t="shared" ref="K178" si="21">K177/SUM($L$168:$L$170)</f>
        <v>9.3770602701940663E-4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57.517000000000003</v>
      </c>
      <c r="P185" s="18">
        <v>57.959000000000003</v>
      </c>
      <c r="Q185" s="18">
        <v>60.643999999999998</v>
      </c>
      <c r="R185" s="18">
        <v>63.061999999999998</v>
      </c>
      <c r="S185" s="18">
        <v>65.878</v>
      </c>
      <c r="T185" s="18">
        <v>67.933999999999997</v>
      </c>
      <c r="U185" s="18">
        <v>72.835999999999999</v>
      </c>
      <c r="V185" s="18">
        <v>72.835999999999999</v>
      </c>
      <c r="W185" s="18">
        <v>72.835999999999999</v>
      </c>
      <c r="X185" s="18">
        <v>72.835999999999999</v>
      </c>
      <c r="Y185" s="18">
        <v>72.835999999999999</v>
      </c>
      <c r="Z185" s="18">
        <v>72.835999999999999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49.68</v>
      </c>
      <c r="P186" s="18">
        <v>49.22</v>
      </c>
      <c r="Q186" s="18">
        <v>49.957999999999998</v>
      </c>
      <c r="R186" s="18">
        <v>51.466999999999999</v>
      </c>
      <c r="S186" s="18">
        <v>52.884</v>
      </c>
      <c r="T186" s="18">
        <v>53.311</v>
      </c>
      <c r="U186" s="18">
        <v>55.749000000000002</v>
      </c>
      <c r="V186" s="18">
        <v>55.749000000000002</v>
      </c>
      <c r="W186" s="18">
        <v>55.749000000000002</v>
      </c>
      <c r="X186" s="18">
        <v>55.749000000000002</v>
      </c>
      <c r="Y186" s="18">
        <v>55.749000000000002</v>
      </c>
      <c r="Z186" s="18">
        <v>55.749000000000002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141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52.031099999999995</v>
      </c>
      <c r="P187" s="19">
        <f t="shared" ref="P187:Z187" si="22">P185*(1-$J$187)
+P186*$J$187</f>
        <v>51.841699999999996</v>
      </c>
      <c r="Q187" s="19">
        <f t="shared" si="22"/>
        <v>53.163799999999995</v>
      </c>
      <c r="R187" s="19">
        <f t="shared" si="22"/>
        <v>54.945499999999996</v>
      </c>
      <c r="S187" s="19">
        <f t="shared" si="22"/>
        <v>56.782200000000003</v>
      </c>
      <c r="T187" s="19">
        <f t="shared" si="22"/>
        <v>57.697899999999997</v>
      </c>
      <c r="U187" s="19">
        <f t="shared" si="22"/>
        <v>60.875100000000003</v>
      </c>
      <c r="V187" s="19">
        <f t="shared" si="22"/>
        <v>60.875100000000003</v>
      </c>
      <c r="W187" s="19">
        <f t="shared" si="22"/>
        <v>60.875100000000003</v>
      </c>
      <c r="X187" s="19">
        <f t="shared" si="22"/>
        <v>60.875100000000003</v>
      </c>
      <c r="Y187" s="19">
        <f t="shared" si="22"/>
        <v>60.875100000000003</v>
      </c>
      <c r="Z187" s="19">
        <f t="shared" si="22"/>
        <v>60.875100000000003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4">MAX(0,P$187-$J$85-$J81)</f>
        <v>0</v>
      </c>
      <c r="Q193" s="19">
        <f t="shared" si="24"/>
        <v>0</v>
      </c>
      <c r="R193" s="19">
        <f t="shared" si="24"/>
        <v>0</v>
      </c>
      <c r="S193" s="19">
        <f t="shared" si="24"/>
        <v>0</v>
      </c>
      <c r="T193" s="19">
        <f t="shared" si="24"/>
        <v>0</v>
      </c>
      <c r="U193" s="19">
        <f t="shared" si="24"/>
        <v>0</v>
      </c>
      <c r="V193" s="19">
        <f t="shared" si="24"/>
        <v>0</v>
      </c>
      <c r="W193" s="19">
        <f t="shared" si="24"/>
        <v>0</v>
      </c>
      <c r="X193" s="19">
        <f t="shared" si="24"/>
        <v>0</v>
      </c>
      <c r="Y193" s="19">
        <f t="shared" si="24"/>
        <v>0</v>
      </c>
      <c r="Z193" s="19">
        <f t="shared" si="24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52.031099999999995</v>
      </c>
      <c r="P194" s="19">
        <f t="shared" ref="P194:Z194" si="25">MAX(0,P$187-$J$85-$J82)</f>
        <v>51.841699999999996</v>
      </c>
      <c r="Q194" s="19">
        <f t="shared" si="25"/>
        <v>53.163799999999995</v>
      </c>
      <c r="R194" s="19">
        <f t="shared" si="25"/>
        <v>54.945499999999996</v>
      </c>
      <c r="S194" s="19">
        <f t="shared" si="25"/>
        <v>56.782200000000003</v>
      </c>
      <c r="T194" s="19">
        <f t="shared" si="25"/>
        <v>57.697899999999997</v>
      </c>
      <c r="U194" s="19">
        <f t="shared" si="25"/>
        <v>60.875100000000003</v>
      </c>
      <c r="V194" s="19">
        <f t="shared" si="25"/>
        <v>60.875100000000003</v>
      </c>
      <c r="W194" s="19">
        <f t="shared" si="25"/>
        <v>60.875100000000003</v>
      </c>
      <c r="X194" s="19">
        <f t="shared" si="25"/>
        <v>60.875100000000003</v>
      </c>
      <c r="Y194" s="19">
        <f t="shared" si="25"/>
        <v>60.875100000000003</v>
      </c>
      <c r="Z194" s="19">
        <f t="shared" si="25"/>
        <v>60.875100000000003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52.031099999999995</v>
      </c>
      <c r="P195" s="19">
        <f t="shared" ref="P195:Z195" si="26">MAX(0,P$187-$J$85-$J83)</f>
        <v>51.841699999999996</v>
      </c>
      <c r="Q195" s="19">
        <f t="shared" si="26"/>
        <v>53.163799999999995</v>
      </c>
      <c r="R195" s="19">
        <f t="shared" si="26"/>
        <v>54.945499999999996</v>
      </c>
      <c r="S195" s="19">
        <f t="shared" si="26"/>
        <v>56.782200000000003</v>
      </c>
      <c r="T195" s="19">
        <f t="shared" si="26"/>
        <v>57.697899999999997</v>
      </c>
      <c r="U195" s="19">
        <f t="shared" si="26"/>
        <v>60.875100000000003</v>
      </c>
      <c r="V195" s="19">
        <f t="shared" si="26"/>
        <v>60.875100000000003</v>
      </c>
      <c r="W195" s="19">
        <f t="shared" si="26"/>
        <v>60.875100000000003</v>
      </c>
      <c r="X195" s="19">
        <f t="shared" si="26"/>
        <v>60.875100000000003</v>
      </c>
      <c r="Y195" s="19">
        <f t="shared" si="26"/>
        <v>60.875100000000003</v>
      </c>
      <c r="Z195" s="19">
        <f t="shared" si="26"/>
        <v>60.875100000000003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52.031099999999995</v>
      </c>
      <c r="P196" s="19">
        <f t="shared" ref="P196:Z196" si="27">MAX(0,P$187-$J$85-$J84)</f>
        <v>51.841699999999996</v>
      </c>
      <c r="Q196" s="19">
        <f t="shared" si="27"/>
        <v>53.163799999999995</v>
      </c>
      <c r="R196" s="19">
        <f t="shared" si="27"/>
        <v>54.945499999999996</v>
      </c>
      <c r="S196" s="19">
        <f t="shared" si="27"/>
        <v>56.782200000000003</v>
      </c>
      <c r="T196" s="19">
        <f t="shared" si="27"/>
        <v>57.697899999999997</v>
      </c>
      <c r="U196" s="19">
        <f t="shared" si="27"/>
        <v>60.875100000000003</v>
      </c>
      <c r="V196" s="19">
        <f t="shared" si="27"/>
        <v>60.875100000000003</v>
      </c>
      <c r="W196" s="19">
        <f t="shared" si="27"/>
        <v>60.875100000000003</v>
      </c>
      <c r="X196" s="19">
        <f t="shared" si="27"/>
        <v>60.875100000000003</v>
      </c>
      <c r="Y196" s="19">
        <f t="shared" si="27"/>
        <v>60.875100000000003</v>
      </c>
      <c r="Z196" s="19">
        <f t="shared" si="27"/>
        <v>60.875100000000003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90" zoomScaleNormal="90" workbookViewId="0">
      <selection activeCell="R41" sqref="R41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AP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127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61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161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162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164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163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163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1624544.9252241724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1624544.9252241724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1">
        <f>Inputs!$J$22*$I$10/21*3</f>
        <v>233155.7522123894</v>
      </c>
      <c r="S30" s="72">
        <v>0</v>
      </c>
      <c r="T30" s="76">
        <v>1</v>
      </c>
      <c r="U30" s="74">
        <f t="shared" si="0"/>
        <v>233155.7522123894</v>
      </c>
      <c r="V30" s="75">
        <f t="shared" si="1"/>
        <v>233155.7522123894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13989.345132743363</v>
      </c>
      <c r="T31" s="76">
        <v>1</v>
      </c>
      <c r="U31" s="74">
        <f t="shared" si="0"/>
        <v>13989.345132743363</v>
      </c>
      <c r="V31" s="75">
        <f t="shared" si="1"/>
        <v>13989.345132743363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164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541514.97507472406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541514.97507472406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1">
        <f>Inputs!$J$22*$I$10/21*1</f>
        <v>77718.584070796467</v>
      </c>
      <c r="S40" s="72">
        <v>0</v>
      </c>
      <c r="T40" s="76">
        <v>1</v>
      </c>
      <c r="U40" s="74">
        <f t="shared" si="0"/>
        <v>77718.584070796467</v>
      </c>
      <c r="V40" s="75">
        <f t="shared" si="1"/>
        <v>77718.584070796467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3989.5539823008849</v>
      </c>
      <c r="T41" s="76">
        <v>1</v>
      </c>
      <c r="U41" s="74">
        <f t="shared" si="0"/>
        <v>3989.5539823008849</v>
      </c>
      <c r="V41" s="75">
        <f t="shared" si="1"/>
        <v>3989.5539823008849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164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541514.97507472406</v>
      </c>
      <c r="P49" s="70">
        <f t="shared" ref="P49:V49" si="2">SUMIF($I$17:$I$46,$I49,P$17:P$46)</f>
        <v>4243.0067963233114</v>
      </c>
      <c r="Q49" s="70">
        <f t="shared" si="2"/>
        <v>51812.389380530978</v>
      </c>
      <c r="R49" s="70">
        <f t="shared" si="2"/>
        <v>77718.584070796467</v>
      </c>
      <c r="S49" s="70">
        <f t="shared" si="2"/>
        <v>3989.5539823008849</v>
      </c>
      <c r="T49" s="56">
        <f>U49/SUM(O49:S49)</f>
        <v>0.99999999999999978</v>
      </c>
      <c r="U49" s="70">
        <f t="shared" si="2"/>
        <v>679278.50930467574</v>
      </c>
      <c r="V49" s="70">
        <f t="shared" si="2"/>
        <v>137763.53422995165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1624544.9252241724</v>
      </c>
      <c r="P50" s="70">
        <f t="shared" si="3"/>
        <v>14850.523787131588</v>
      </c>
      <c r="Q50" s="70">
        <f t="shared" si="3"/>
        <v>51812.389380530978</v>
      </c>
      <c r="R50" s="70">
        <f t="shared" si="3"/>
        <v>233155.7522123894</v>
      </c>
      <c r="S50" s="70">
        <f t="shared" si="3"/>
        <v>13989.345132743363</v>
      </c>
      <c r="T50" s="56">
        <f t="shared" ref="T50:T51" si="4">U50/SUM(O50:S50)</f>
        <v>1</v>
      </c>
      <c r="U50" s="70">
        <f t="shared" si="3"/>
        <v>1938352.9357369677</v>
      </c>
      <c r="V50" s="70">
        <f t="shared" si="3"/>
        <v>313808.0105127953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2617631.4450416435</v>
      </c>
      <c r="V52" s="88">
        <f>SUM(V49:V51)</f>
        <v>451571.54474274698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70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57.517000000000003</v>
      </c>
      <c r="P69" s="70">
        <f>Inputs!P185*$I$12</f>
        <v>57.959000000000003</v>
      </c>
      <c r="Q69" s="70">
        <f>Inputs!Q185*$I$12</f>
        <v>60.643999999999998</v>
      </c>
      <c r="R69" s="70">
        <f>Inputs!R185*$I$12</f>
        <v>63.061999999999998</v>
      </c>
      <c r="S69" s="70">
        <f>Inputs!S185*$I$12</f>
        <v>65.878</v>
      </c>
      <c r="T69" s="70">
        <f>Inputs!T185*$I$12</f>
        <v>67.933999999999997</v>
      </c>
      <c r="U69" s="70">
        <f>Inputs!U185*$I$12</f>
        <v>72.835999999999999</v>
      </c>
      <c r="V69" s="70">
        <f>Inputs!V185*$I$12</f>
        <v>72.835999999999999</v>
      </c>
      <c r="W69" s="70">
        <f>Inputs!W185*$I$12</f>
        <v>72.835999999999999</v>
      </c>
      <c r="X69" s="70">
        <f>Inputs!X185*$I$12</f>
        <v>72.835999999999999</v>
      </c>
      <c r="Y69" s="70">
        <f>Inputs!Y185*$I$12</f>
        <v>72.835999999999999</v>
      </c>
      <c r="Z69" s="70">
        <f>Inputs!Z185*$I$12</f>
        <v>72.835999999999999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49.68</v>
      </c>
      <c r="P70" s="70">
        <f>Inputs!P186*$I$12</f>
        <v>49.22</v>
      </c>
      <c r="Q70" s="70">
        <f>Inputs!Q186*$I$12</f>
        <v>49.957999999999998</v>
      </c>
      <c r="R70" s="70">
        <f>Inputs!R186*$I$12</f>
        <v>51.466999999999999</v>
      </c>
      <c r="S70" s="70">
        <f>Inputs!S186*$I$12</f>
        <v>52.884</v>
      </c>
      <c r="T70" s="70">
        <f>Inputs!T186*$I$12</f>
        <v>53.311</v>
      </c>
      <c r="U70" s="70">
        <f>Inputs!U186*$I$12</f>
        <v>55.749000000000002</v>
      </c>
      <c r="V70" s="70">
        <f>Inputs!V186*$I$12</f>
        <v>55.749000000000002</v>
      </c>
      <c r="W70" s="70">
        <f>Inputs!W186*$I$12</f>
        <v>55.749000000000002</v>
      </c>
      <c r="X70" s="70">
        <f>Inputs!X186*$I$12</f>
        <v>55.749000000000002</v>
      </c>
      <c r="Y70" s="70">
        <f>Inputs!Y186*$I$12</f>
        <v>55.749000000000002</v>
      </c>
      <c r="Z70" s="70">
        <f>Inputs!Z186*$I$12</f>
        <v>55.749000000000002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52.031099999999995</v>
      </c>
      <c r="P71" s="70">
        <f>Inputs!P187*$I$12</f>
        <v>51.841699999999996</v>
      </c>
      <c r="Q71" s="70">
        <f>Inputs!Q187*$I$12</f>
        <v>53.163799999999995</v>
      </c>
      <c r="R71" s="70">
        <f>Inputs!R187*$I$12</f>
        <v>54.945499999999996</v>
      </c>
      <c r="S71" s="70">
        <f>Inputs!S187*$I$12</f>
        <v>56.782200000000003</v>
      </c>
      <c r="T71" s="70">
        <f>Inputs!T187*$I$12</f>
        <v>57.697899999999997</v>
      </c>
      <c r="U71" s="70">
        <f>Inputs!U187*$I$12</f>
        <v>60.875100000000003</v>
      </c>
      <c r="V71" s="70">
        <f>Inputs!V187*$I$12</f>
        <v>60.875100000000003</v>
      </c>
      <c r="W71" s="70">
        <f>Inputs!W187*$I$12</f>
        <v>60.875100000000003</v>
      </c>
      <c r="X71" s="70">
        <f>Inputs!X187*$I$12</f>
        <v>60.875100000000003</v>
      </c>
      <c r="Y71" s="70">
        <f>Inputs!Y187*$I$12</f>
        <v>60.875100000000003</v>
      </c>
      <c r="Z71" s="70">
        <f>Inputs!Z187*$I$12</f>
        <v>60.875100000000003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52.031099999999995</v>
      </c>
      <c r="P78" s="70">
        <f t="shared" si="7"/>
        <v>51.841699999999996</v>
      </c>
      <c r="Q78" s="70">
        <f t="shared" si="7"/>
        <v>53.163799999999995</v>
      </c>
      <c r="R78" s="70">
        <f t="shared" si="7"/>
        <v>54.945499999999996</v>
      </c>
      <c r="S78" s="70">
        <f t="shared" si="7"/>
        <v>56.782200000000003</v>
      </c>
      <c r="T78" s="70">
        <f t="shared" si="7"/>
        <v>57.697899999999997</v>
      </c>
      <c r="U78" s="70">
        <f t="shared" si="7"/>
        <v>60.875100000000003</v>
      </c>
      <c r="V78" s="70">
        <f t="shared" si="7"/>
        <v>60.875100000000003</v>
      </c>
      <c r="W78" s="70">
        <f t="shared" si="7"/>
        <v>60.875100000000003</v>
      </c>
      <c r="X78" s="70">
        <f t="shared" si="7"/>
        <v>60.875100000000003</v>
      </c>
      <c r="Y78" s="70">
        <f t="shared" si="7"/>
        <v>60.875100000000003</v>
      </c>
      <c r="Z78" s="70">
        <f t="shared" si="7"/>
        <v>60.875100000000003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52.031099999999995</v>
      </c>
      <c r="P79" s="70">
        <f t="shared" si="8"/>
        <v>51.841699999999996</v>
      </c>
      <c r="Q79" s="70">
        <f t="shared" si="8"/>
        <v>53.163799999999995</v>
      </c>
      <c r="R79" s="70">
        <f t="shared" si="8"/>
        <v>54.945499999999996</v>
      </c>
      <c r="S79" s="70">
        <f t="shared" si="8"/>
        <v>56.782200000000003</v>
      </c>
      <c r="T79" s="70">
        <f t="shared" si="8"/>
        <v>57.697899999999997</v>
      </c>
      <c r="U79" s="70">
        <f t="shared" si="8"/>
        <v>60.875100000000003</v>
      </c>
      <c r="V79" s="70">
        <f t="shared" si="8"/>
        <v>60.875100000000003</v>
      </c>
      <c r="W79" s="70">
        <f t="shared" si="8"/>
        <v>60.875100000000003</v>
      </c>
      <c r="X79" s="70">
        <f t="shared" si="8"/>
        <v>60.875100000000003</v>
      </c>
      <c r="Y79" s="70">
        <f t="shared" si="8"/>
        <v>60.875100000000003</v>
      </c>
      <c r="Z79" s="70">
        <f t="shared" si="8"/>
        <v>60.875100000000003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52.031099999999995</v>
      </c>
      <c r="P80" s="70">
        <f t="shared" si="9"/>
        <v>51.841699999999996</v>
      </c>
      <c r="Q80" s="70">
        <f t="shared" si="9"/>
        <v>53.163799999999995</v>
      </c>
      <c r="R80" s="70">
        <f t="shared" si="9"/>
        <v>54.945499999999996</v>
      </c>
      <c r="S80" s="70">
        <f t="shared" si="9"/>
        <v>56.782200000000003</v>
      </c>
      <c r="T80" s="70">
        <f t="shared" si="9"/>
        <v>57.697899999999997</v>
      </c>
      <c r="U80" s="70">
        <f t="shared" si="9"/>
        <v>60.875100000000003</v>
      </c>
      <c r="V80" s="70">
        <f t="shared" si="9"/>
        <v>60.875100000000003</v>
      </c>
      <c r="W80" s="70">
        <f t="shared" si="9"/>
        <v>60.875100000000003</v>
      </c>
      <c r="X80" s="70">
        <f t="shared" si="9"/>
        <v>60.875100000000003</v>
      </c>
      <c r="Y80" s="70">
        <f t="shared" si="9"/>
        <v>60.875100000000003</v>
      </c>
      <c r="Z80" s="70">
        <f t="shared" si="9"/>
        <v>60.875100000000003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5">MAX(0,((P91-1)-1)/2)</f>
        <v>2</v>
      </c>
      <c r="Q92" s="70">
        <f t="shared" si="15"/>
        <v>2</v>
      </c>
      <c r="R92" s="70">
        <f t="shared" si="15"/>
        <v>2</v>
      </c>
      <c r="S92" s="70">
        <f t="shared" si="15"/>
        <v>2</v>
      </c>
      <c r="T92" s="70">
        <f t="shared" si="15"/>
        <v>2</v>
      </c>
      <c r="U92" s="70">
        <f t="shared" si="15"/>
        <v>2.5</v>
      </c>
      <c r="V92" s="70">
        <f t="shared" si="15"/>
        <v>2.5</v>
      </c>
      <c r="W92" s="70">
        <f t="shared" si="15"/>
        <v>2.5</v>
      </c>
      <c r="X92" s="70">
        <f t="shared" si="15"/>
        <v>2.5</v>
      </c>
      <c r="Y92" s="70">
        <f t="shared" si="15"/>
        <v>2.5</v>
      </c>
      <c r="Z92" s="70">
        <f t="shared" si="15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142">
        <f>IFERROR((O91-O92)/O91,0)*MAX(0,O91)</f>
        <v>4</v>
      </c>
      <c r="P93" s="93">
        <f t="shared" ref="P93:Z93" si="16">IFERROR((P91-P92)/P91,0)*MAX(0,P91)</f>
        <v>4</v>
      </c>
      <c r="Q93" s="93">
        <f t="shared" si="16"/>
        <v>4</v>
      </c>
      <c r="R93" s="93">
        <f t="shared" si="16"/>
        <v>4</v>
      </c>
      <c r="S93" s="93">
        <f t="shared" si="16"/>
        <v>4</v>
      </c>
      <c r="T93" s="93">
        <f t="shared" si="16"/>
        <v>4</v>
      </c>
      <c r="U93" s="93">
        <f t="shared" si="16"/>
        <v>4.5</v>
      </c>
      <c r="V93" s="93">
        <f t="shared" si="16"/>
        <v>4.5</v>
      </c>
      <c r="W93" s="93">
        <f t="shared" si="16"/>
        <v>4.5</v>
      </c>
      <c r="X93" s="93">
        <f t="shared" si="16"/>
        <v>4.5</v>
      </c>
      <c r="Y93" s="93">
        <f t="shared" si="16"/>
        <v>4.5</v>
      </c>
      <c r="Z93" s="93">
        <f t="shared" si="16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7">MAX(0,((P94-1)-1)/2)</f>
        <v>2</v>
      </c>
      <c r="Q95" s="70">
        <f t="shared" si="17"/>
        <v>2</v>
      </c>
      <c r="R95" s="70">
        <f t="shared" si="17"/>
        <v>2</v>
      </c>
      <c r="S95" s="70">
        <f t="shared" si="17"/>
        <v>2</v>
      </c>
      <c r="T95" s="70">
        <f t="shared" si="17"/>
        <v>2</v>
      </c>
      <c r="U95" s="70">
        <f t="shared" si="17"/>
        <v>2.5</v>
      </c>
      <c r="V95" s="70">
        <f t="shared" si="17"/>
        <v>2.5</v>
      </c>
      <c r="W95" s="70">
        <f t="shared" si="17"/>
        <v>2.5</v>
      </c>
      <c r="X95" s="70">
        <f t="shared" si="17"/>
        <v>2.5</v>
      </c>
      <c r="Y95" s="70">
        <f t="shared" si="17"/>
        <v>2.5</v>
      </c>
      <c r="Z95" s="70">
        <f t="shared" si="17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8">IFERROR((P94-P95)/P94,0)*MAX(0,P94)</f>
        <v>4</v>
      </c>
      <c r="Q96" s="93">
        <f t="shared" si="18"/>
        <v>4</v>
      </c>
      <c r="R96" s="93">
        <f t="shared" si="18"/>
        <v>4</v>
      </c>
      <c r="S96" s="93">
        <f t="shared" si="18"/>
        <v>4</v>
      </c>
      <c r="T96" s="93">
        <f t="shared" si="18"/>
        <v>4</v>
      </c>
      <c r="U96" s="93">
        <f t="shared" si="18"/>
        <v>4.5</v>
      </c>
      <c r="V96" s="93">
        <f t="shared" si="18"/>
        <v>4.5</v>
      </c>
      <c r="W96" s="93">
        <f t="shared" si="18"/>
        <v>4.5</v>
      </c>
      <c r="X96" s="93">
        <f t="shared" si="18"/>
        <v>4.5</v>
      </c>
      <c r="Y96" s="93">
        <f t="shared" si="18"/>
        <v>4.5</v>
      </c>
      <c r="Z96" s="93">
        <f t="shared" si="18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9">MAX(0,((P97-1)-1)/2)</f>
        <v>2</v>
      </c>
      <c r="Q98" s="70">
        <f t="shared" si="19"/>
        <v>2</v>
      </c>
      <c r="R98" s="70">
        <f t="shared" si="19"/>
        <v>2</v>
      </c>
      <c r="S98" s="70">
        <f t="shared" si="19"/>
        <v>2</v>
      </c>
      <c r="T98" s="70">
        <f t="shared" si="19"/>
        <v>2</v>
      </c>
      <c r="U98" s="70">
        <f t="shared" si="19"/>
        <v>2.5</v>
      </c>
      <c r="V98" s="70">
        <f t="shared" si="19"/>
        <v>2.5</v>
      </c>
      <c r="W98" s="70">
        <f t="shared" si="19"/>
        <v>2.5</v>
      </c>
      <c r="X98" s="70">
        <f t="shared" si="19"/>
        <v>2.5</v>
      </c>
      <c r="Y98" s="70">
        <f t="shared" si="19"/>
        <v>2.5</v>
      </c>
      <c r="Z98" s="70">
        <f t="shared" si="19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20">IFERROR((P97-P98)/P97,0)*MAX(0,P97)</f>
        <v>4</v>
      </c>
      <c r="Q99" s="93">
        <f t="shared" si="20"/>
        <v>4</v>
      </c>
      <c r="R99" s="93">
        <f t="shared" si="20"/>
        <v>4</v>
      </c>
      <c r="S99" s="93">
        <f t="shared" si="20"/>
        <v>4</v>
      </c>
      <c r="T99" s="93">
        <f t="shared" si="20"/>
        <v>4</v>
      </c>
      <c r="U99" s="93">
        <f t="shared" si="20"/>
        <v>4.5</v>
      </c>
      <c r="V99" s="93">
        <f t="shared" si="20"/>
        <v>4.5</v>
      </c>
      <c r="W99" s="93">
        <f t="shared" si="20"/>
        <v>4.5</v>
      </c>
      <c r="X99" s="93">
        <f t="shared" si="20"/>
        <v>4.5</v>
      </c>
      <c r="Y99" s="93">
        <f t="shared" si="20"/>
        <v>4.5</v>
      </c>
      <c r="Z99" s="93">
        <f t="shared" si="20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541514.97507472406</v>
      </c>
      <c r="P103" s="138">
        <f>IF(Inputs!$J$126&gt;0,P71*Inputs!$M$81/Inputs!$M$80*Inputs!$M$75*Inputs!$J$126,P77*Inputs!$M$75*P90*Inputs!$J$123)*$I$13</f>
        <v>539543.78983591206</v>
      </c>
      <c r="Q103" s="138">
        <f>IF(Inputs!$J$126&gt;0,Q71*Inputs!$M$81/Inputs!$M$80*Inputs!$M$75*Inputs!$J$126,Q77*Inputs!$M$75*Q90*Inputs!$J$123)*$I$13</f>
        <v>553303.57866502181</v>
      </c>
      <c r="R103" s="138">
        <f>IF(Inputs!$J$126&gt;0,R71*Inputs!$M$81/Inputs!$M$80*Inputs!$M$75*Inputs!$J$126,R77*Inputs!$M$75*R90*Inputs!$J$123)*$I$13</f>
        <v>571846.66599338187</v>
      </c>
      <c r="S103" s="138">
        <f>IF(Inputs!$J$126&gt;0,S71*Inputs!$M$81/Inputs!$M$80*Inputs!$M$75*Inputs!$J$126,S77*Inputs!$M$75*S90*Inputs!$J$123)*$I$13</f>
        <v>590962.16719784902</v>
      </c>
      <c r="T103" s="138">
        <f>IF(Inputs!$J$126&gt;0,T71*Inputs!$M$81/Inputs!$M$80*Inputs!$M$75*Inputs!$J$126,T77*Inputs!$M$75*T90*Inputs!$J$123)*$I$13</f>
        <v>600492.33785877912</v>
      </c>
      <c r="U103" s="138">
        <f>IF(Inputs!$J$126&gt;0,U71*Inputs!$M$81/Inputs!$M$80*Inputs!$M$75*Inputs!$J$126,U77*Inputs!$M$75*U90*Inputs!$J$123)*$I$13</f>
        <v>633559.12635272637</v>
      </c>
      <c r="V103" s="138">
        <f>IF(Inputs!$J$126&gt;0,V71*Inputs!$M$81/Inputs!$M$80*Inputs!$M$75*Inputs!$J$126,V77*Inputs!$M$75*V90*Inputs!$J$123)*$I$13</f>
        <v>633559.12635272637</v>
      </c>
      <c r="W103" s="138">
        <f>IF(Inputs!$J$126&gt;0,W71*Inputs!$M$81/Inputs!$M$80*Inputs!$M$75*Inputs!$J$126,W77*Inputs!$M$75*W90*Inputs!$J$123)*$I$13</f>
        <v>633559.12635272637</v>
      </c>
      <c r="X103" s="138">
        <f>IF(Inputs!$J$126&gt;0,X71*Inputs!$M$81/Inputs!$M$80*Inputs!$M$75*Inputs!$J$126,X77*Inputs!$M$75*X90*Inputs!$J$123)*$I$13</f>
        <v>633559.12635272637</v>
      </c>
      <c r="Y103" s="138">
        <f>IF(Inputs!$J$126&gt;0,Y71*Inputs!$M$81/Inputs!$M$80*Inputs!$M$75*Inputs!$J$126,Y77*Inputs!$M$75*Y90*Inputs!$J$123)*$I$13</f>
        <v>633559.12635272637</v>
      </c>
      <c r="Z103" s="138">
        <f>IF(Inputs!$J$126&gt;0,Z71*Inputs!$M$81/Inputs!$M$80*Inputs!$M$75*Inputs!$J$126,Z77*Inputs!$M$75*Z90*Inputs!$J$123)*$I$13</f>
        <v>633559.12635272637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1624544.9252241724</v>
      </c>
      <c r="P105" s="138">
        <f>IF(Inputs!$K$126&gt;0,P71*Inputs!$M$82/Inputs!$M$80*Inputs!$M$75*Inputs!$K$126,P78*Inputs!$M$75*P93*Inputs!$J$123)*$I$13</f>
        <v>1618631.3695077361</v>
      </c>
      <c r="Q105" s="138">
        <f>IF(Inputs!$K$126&gt;0,Q71*Inputs!$M$82/Inputs!$M$80*Inputs!$M$75*Inputs!$K$126,Q78*Inputs!$M$75*Q93*Inputs!$J$123)*$I$13</f>
        <v>1659910.7359950657</v>
      </c>
      <c r="R105" s="138">
        <f>IF(Inputs!$K$126&gt;0,R71*Inputs!$M$82/Inputs!$M$80*Inputs!$M$75*Inputs!$K$126,R78*Inputs!$M$75*R93*Inputs!$J$123)*$I$13</f>
        <v>1715539.9979801457</v>
      </c>
      <c r="S105" s="138">
        <f>IF(Inputs!$K$126&gt;0,S71*Inputs!$M$82/Inputs!$M$80*Inputs!$M$75*Inputs!$K$126,S78*Inputs!$M$75*S93*Inputs!$J$123)*$I$13</f>
        <v>1772886.5015935472</v>
      </c>
      <c r="T105" s="138">
        <f>IF(Inputs!$K$126&gt;0,T71*Inputs!$M$82/Inputs!$M$80*Inputs!$M$75*Inputs!$K$126,T78*Inputs!$M$75*T93*Inputs!$J$123)*$I$13</f>
        <v>1801477.0135763374</v>
      </c>
      <c r="U105" s="138">
        <f>IF(Inputs!$K$126&gt;0,U71*Inputs!$M$82/Inputs!$M$80*Inputs!$M$75*Inputs!$K$126,U78*Inputs!$M$75*U93*Inputs!$J$123)*$I$13</f>
        <v>1900677.379058179</v>
      </c>
      <c r="V105" s="138">
        <f>IF(Inputs!$K$126&gt;0,V71*Inputs!$M$82/Inputs!$M$80*Inputs!$M$75*Inputs!$K$126,V78*Inputs!$M$75*V93*Inputs!$J$123)*$I$13</f>
        <v>1900677.379058179</v>
      </c>
      <c r="W105" s="138">
        <f>IF(Inputs!$K$126&gt;0,W71*Inputs!$M$82/Inputs!$M$80*Inputs!$M$75*Inputs!$K$126,W78*Inputs!$M$75*W93*Inputs!$J$123)*$I$13</f>
        <v>1900677.379058179</v>
      </c>
      <c r="X105" s="138">
        <f>IF(Inputs!$K$126&gt;0,X71*Inputs!$M$82/Inputs!$M$80*Inputs!$M$75*Inputs!$K$126,X78*Inputs!$M$75*X93*Inputs!$J$123)*$I$13</f>
        <v>1900677.379058179</v>
      </c>
      <c r="Y105" s="138">
        <f>IF(Inputs!$K$126&gt;0,Y71*Inputs!$M$82/Inputs!$M$80*Inputs!$M$75*Inputs!$K$126,Y78*Inputs!$M$75*Y93*Inputs!$J$123)*$I$13</f>
        <v>1900677.379058179</v>
      </c>
      <c r="Z105" s="138">
        <f>IF(Inputs!$K$126&gt;0,Z71*Inputs!$M$82/Inputs!$M$80*Inputs!$M$75*Inputs!$K$126,Z78*Inputs!$M$75*Z93*Inputs!$J$123)*$I$13</f>
        <v>1900677.379058179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0.24112287386772099</v>
      </c>
      <c r="P114" s="56">
        <f>Inputs!P64*$I$9</f>
        <v>0.25858291206166301</v>
      </c>
      <c r="Q114" s="56">
        <f>Inputs!Q64*$I$9</f>
        <v>0.27743392199456901</v>
      </c>
      <c r="R114" s="56">
        <f>Inputs!R64*$I$9</f>
        <v>0.29779173899417299</v>
      </c>
      <c r="S114" s="56">
        <f>Inputs!S64*$I$9</f>
        <v>0.319782105714082</v>
      </c>
      <c r="T114" s="56">
        <f>Inputs!T64*$I$9</f>
        <v>0.34354153389790898</v>
      </c>
      <c r="U114" s="56">
        <f>Inputs!U64*$I$9</f>
        <v>0.36921824192823999</v>
      </c>
      <c r="V114" s="56">
        <f>Inputs!V64*$I$9</f>
        <v>0.396973174873474</v>
      </c>
      <c r="W114" s="56">
        <f>Inputs!W64*$I$9</f>
        <v>0.42698111434311498</v>
      </c>
      <c r="X114" s="56">
        <f>Inputs!X64*$I$9</f>
        <v>0.45943188611294999</v>
      </c>
      <c r="Y114" s="56">
        <f>Inputs!Y64*$I$9</f>
        <v>0.49453167419051502</v>
      </c>
      <c r="Z114" s="56">
        <f>Inputs!Z64*$I$9</f>
        <v>0.53250445076361297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3.0140359233465199E-3</v>
      </c>
      <c r="P115" s="56">
        <f>Inputs!P65*$I$9</f>
        <v>3.2322864007707898E-3</v>
      </c>
      <c r="Q115" s="56">
        <f>Inputs!Q65*$I$9</f>
        <v>3.46792402493211E-3</v>
      </c>
      <c r="R115" s="56">
        <f>Inputs!R65*$I$9</f>
        <v>3.7223967374271699E-3</v>
      </c>
      <c r="S115" s="56">
        <f>Inputs!S65*$I$9</f>
        <v>3.99727632142603E-3</v>
      </c>
      <c r="T115" s="56">
        <f>Inputs!T65*$I$9</f>
        <v>4.2942691737238598E-3</v>
      </c>
      <c r="U115" s="56">
        <f>Inputs!U65*$I$9</f>
        <v>4.6152280241029998E-3</v>
      </c>
      <c r="V115" s="56">
        <f>Inputs!V65*$I$9</f>
        <v>4.96216468591842E-3</v>
      </c>
      <c r="W115" s="56">
        <f>Inputs!W65*$I$9</f>
        <v>5.3372639292889401E-3</v>
      </c>
      <c r="X115" s="56">
        <f>Inputs!X65*$I$9</f>
        <v>5.7428985764118702E-3</v>
      </c>
      <c r="Y115" s="56">
        <f>Inputs!Y65*$I$9</f>
        <v>6.1816459273814298E-3</v>
      </c>
      <c r="Z115" s="56">
        <f>Inputs!Z65*$I$9</f>
        <v>6.6563056345451599E-3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130571.64703242476</v>
      </c>
      <c r="P119" s="70">
        <f t="shared" ref="P119:Z119" si="21">P103*P114*$T$37</f>
        <v>139516.80436055604</v>
      </c>
      <c r="Q119" s="70">
        <f t="shared" si="21"/>
        <v>153505.18188266753</v>
      </c>
      <c r="R119" s="70">
        <f t="shared" si="21"/>
        <v>170291.2131041892</v>
      </c>
      <c r="S119" s="70">
        <f t="shared" si="21"/>
        <v>188979.12622388557</v>
      </c>
      <c r="T119" s="70">
        <f t="shared" si="21"/>
        <v>206294.05884194639</v>
      </c>
      <c r="U119" s="70">
        <f t="shared" si="21"/>
        <v>233921.58678954528</v>
      </c>
      <c r="V119" s="70">
        <f t="shared" si="21"/>
        <v>251505.97785830626</v>
      </c>
      <c r="W119" s="70">
        <f t="shared" si="21"/>
        <v>270517.7817723375</v>
      </c>
      <c r="X119" s="70">
        <f t="shared" si="21"/>
        <v>291077.26438430586</v>
      </c>
      <c r="Y119" s="70">
        <f t="shared" si="21"/>
        <v>313315.05545389384</v>
      </c>
      <c r="Z119" s="70">
        <f t="shared" si="21"/>
        <v>337373.05460473301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</f>
        <v>4896.4367637159412</v>
      </c>
      <c r="P120" s="138">
        <f t="shared" ref="P120:Z120" si="24">P105*P115*$T$27</f>
        <v>5231.8801635208547</v>
      </c>
      <c r="Q120" s="138">
        <f t="shared" si="24"/>
        <v>5756.4443206000287</v>
      </c>
      <c r="R120" s="138">
        <f t="shared" si="24"/>
        <v>6385.9204914071079</v>
      </c>
      <c r="S120" s="138">
        <f t="shared" si="24"/>
        <v>7086.7172333957178</v>
      </c>
      <c r="T120" s="138">
        <f t="shared" si="24"/>
        <v>7736.0272065729851</v>
      </c>
      <c r="U120" s="138">
        <f t="shared" si="24"/>
        <v>8772.059504607947</v>
      </c>
      <c r="V120" s="138">
        <f t="shared" si="24"/>
        <v>9431.4741696864749</v>
      </c>
      <c r="W120" s="138">
        <f t="shared" si="24"/>
        <v>10144.416816462661</v>
      </c>
      <c r="X120" s="138">
        <f t="shared" si="24"/>
        <v>10915.39741441146</v>
      </c>
      <c r="Y120" s="138">
        <f t="shared" si="24"/>
        <v>11749.314579521002</v>
      </c>
      <c r="Z120" s="138">
        <f t="shared" si="24"/>
        <v>12651.489547677484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22"/>
        <v>Network Performance</v>
      </c>
      <c r="E121" s="51"/>
      <c r="F121" s="51"/>
      <c r="G121" s="51"/>
      <c r="H121" s="51"/>
      <c r="I121" s="51"/>
      <c r="J121" s="86" t="str">
        <f t="shared" si="23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5">SUMIF($J$49:$J$51,$J124,$V$49:$V$51)*O114</f>
        <v>33217.939287700094</v>
      </c>
      <c r="P124" s="70">
        <f t="shared" si="25"/>
        <v>35623.295857087491</v>
      </c>
      <c r="Q124" s="70">
        <f t="shared" si="25"/>
        <v>38220.277609248544</v>
      </c>
      <c r="R124" s="70">
        <f t="shared" si="25"/>
        <v>41024.842428320575</v>
      </c>
      <c r="S124" s="70">
        <f t="shared" si="25"/>
        <v>44054.31306666795</v>
      </c>
      <c r="T124" s="70">
        <f t="shared" si="25"/>
        <v>47327.495864554679</v>
      </c>
      <c r="U124" s="70">
        <f t="shared" si="25"/>
        <v>50864.809910203658</v>
      </c>
      <c r="V124" s="70">
        <f t="shared" si="25"/>
        <v>54688.427565054415</v>
      </c>
      <c r="W124" s="70">
        <f t="shared" si="25"/>
        <v>58822.427361350616</v>
      </c>
      <c r="X124" s="70">
        <f t="shared" si="25"/>
        <v>63292.960368852633</v>
      </c>
      <c r="Y124" s="70">
        <f t="shared" si="25"/>
        <v>68128.431225140317</v>
      </c>
      <c r="Z124" s="70">
        <f t="shared" si="25"/>
        <v>73359.695130374603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945.82861671946739</v>
      </c>
      <c r="P125" s="70">
        <f t="shared" si="26"/>
        <v>1014.3173648334453</v>
      </c>
      <c r="Q125" s="70">
        <f t="shared" si="26"/>
        <v>1088.262338873471</v>
      </c>
      <c r="R125" s="70">
        <f t="shared" si="26"/>
        <v>1168.1179145113404</v>
      </c>
      <c r="S125" s="70">
        <f t="shared" si="26"/>
        <v>1254.3773298966073</v>
      </c>
      <c r="T125" s="70">
        <f t="shared" si="26"/>
        <v>1347.5760660127098</v>
      </c>
      <c r="U125" s="70">
        <f t="shared" si="26"/>
        <v>1448.2955243066617</v>
      </c>
      <c r="V125" s="70">
        <f t="shared" si="26"/>
        <v>1557.167027924909</v>
      </c>
      <c r="W125" s="70">
        <f t="shared" si="26"/>
        <v>1674.8761752318669</v>
      </c>
      <c r="X125" s="70">
        <f t="shared" si="26"/>
        <v>1802.1675768405732</v>
      </c>
      <c r="Y125" s="70">
        <f t="shared" si="26"/>
        <v>1939.85001016609</v>
      </c>
      <c r="Z125" s="70">
        <f t="shared" si="26"/>
        <v>2088.802028541726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11344.840778761063</v>
      </c>
      <c r="P127" s="70">
        <f>Inputs!$J$27*$I$11</f>
        <v>11344.840778761063</v>
      </c>
      <c r="Q127" s="70">
        <f>Inputs!$J$27*$I$11</f>
        <v>11344.840778761063</v>
      </c>
      <c r="R127" s="70">
        <f>Inputs!$J$27*$I$11</f>
        <v>11344.840778761063</v>
      </c>
      <c r="S127" s="70">
        <f>Inputs!$J$27*$I$11</f>
        <v>11344.840778761063</v>
      </c>
      <c r="T127" s="70">
        <f>Inputs!$J$27*$I$11</f>
        <v>11344.840778761063</v>
      </c>
      <c r="U127" s="70">
        <f>Inputs!$J$27*$I$11</f>
        <v>11344.840778761063</v>
      </c>
      <c r="V127" s="70">
        <f>Inputs!$J$27*$I$11</f>
        <v>11344.840778761063</v>
      </c>
      <c r="W127" s="70">
        <f>Inputs!$J$27*$I$11</f>
        <v>11344.840778761063</v>
      </c>
      <c r="X127" s="70">
        <f>Inputs!$J$27*$I$11</f>
        <v>11344.840778761063</v>
      </c>
      <c r="Y127" s="70">
        <f>Inputs!$J$27*$I$11</f>
        <v>11344.840778761063</v>
      </c>
      <c r="Z127" s="70">
        <f>Inputs!$J$27*$I$11</f>
        <v>11344.840778761063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180976.69247932133</v>
      </c>
      <c r="P128" s="98">
        <f t="shared" ref="P128:Z128" si="28">SUM(P119:P127)</f>
        <v>192731.13852475892</v>
      </c>
      <c r="Q128" s="98">
        <f t="shared" si="28"/>
        <v>209915.00693015062</v>
      </c>
      <c r="R128" s="98">
        <f t="shared" si="28"/>
        <v>230214.93471718929</v>
      </c>
      <c r="S128" s="98">
        <f t="shared" si="28"/>
        <v>252719.37463260692</v>
      </c>
      <c r="T128" s="98">
        <f t="shared" si="28"/>
        <v>274049.99875784788</v>
      </c>
      <c r="U128" s="98">
        <f t="shared" si="28"/>
        <v>306351.59250742465</v>
      </c>
      <c r="V128" s="98">
        <f t="shared" si="28"/>
        <v>328527.88739973312</v>
      </c>
      <c r="W128" s="98">
        <f t="shared" si="28"/>
        <v>352504.34290414373</v>
      </c>
      <c r="X128" s="98">
        <f t="shared" si="28"/>
        <v>378432.63052317163</v>
      </c>
      <c r="Y128" s="98">
        <f t="shared" si="28"/>
        <v>406477.49204748229</v>
      </c>
      <c r="Z128" s="98">
        <f t="shared" si="28"/>
        <v>436817.88209008792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0</v>
      </c>
      <c r="T135" s="70">
        <f>Inputs!T22*'Base Case'!$I$10</f>
        <v>0</v>
      </c>
      <c r="U135" s="70">
        <f>Inputs!U22*'Base Case'!$I$10</f>
        <v>1632090.2654867258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0</v>
      </c>
      <c r="R136" s="70">
        <f t="shared" si="29"/>
        <v>0</v>
      </c>
      <c r="S136" s="70">
        <f t="shared" si="29"/>
        <v>0</v>
      </c>
      <c r="T136" s="70">
        <f t="shared" si="29"/>
        <v>0</v>
      </c>
      <c r="U136" s="70">
        <f t="shared" si="29"/>
        <v>1</v>
      </c>
      <c r="V136" s="70">
        <f t="shared" si="29"/>
        <v>0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91135.877173399756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10136.575858407081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101272.45303180684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180976.69247932133</v>
      </c>
      <c r="P147" s="70">
        <f t="shared" ref="P147:Z147" si="31">P128</f>
        <v>192731.13852475892</v>
      </c>
      <c r="Q147" s="70">
        <f t="shared" si="31"/>
        <v>209915.00693015062</v>
      </c>
      <c r="R147" s="70">
        <f t="shared" si="31"/>
        <v>230214.93471718929</v>
      </c>
      <c r="S147" s="70">
        <f t="shared" si="31"/>
        <v>252719.37463260692</v>
      </c>
      <c r="T147" s="70">
        <f t="shared" si="31"/>
        <v>274049.99875784788</v>
      </c>
      <c r="U147" s="70">
        <f t="shared" si="31"/>
        <v>306351.59250742465</v>
      </c>
      <c r="V147" s="70">
        <f t="shared" si="31"/>
        <v>328527.88739973312</v>
      </c>
      <c r="W147" s="70">
        <f t="shared" si="31"/>
        <v>352504.34290414373</v>
      </c>
      <c r="X147" s="70">
        <f t="shared" si="31"/>
        <v>378432.63052317163</v>
      </c>
      <c r="Y147" s="70">
        <f t="shared" si="31"/>
        <v>406477.49204748229</v>
      </c>
      <c r="Z147" s="70">
        <f t="shared" si="31"/>
        <v>436817.88209008792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101272.45303180684</v>
      </c>
      <c r="P148" s="70">
        <f t="shared" ref="P148:Z148" si="32">$J$140</f>
        <v>101272.45303180684</v>
      </c>
      <c r="Q148" s="70">
        <f t="shared" si="32"/>
        <v>101272.45303180684</v>
      </c>
      <c r="R148" s="70">
        <f t="shared" si="32"/>
        <v>101272.45303180684</v>
      </c>
      <c r="S148" s="70">
        <f t="shared" si="32"/>
        <v>101272.45303180684</v>
      </c>
      <c r="T148" s="70">
        <f t="shared" si="32"/>
        <v>101272.45303180684</v>
      </c>
      <c r="U148" s="70">
        <f t="shared" si="32"/>
        <v>101272.45303180684</v>
      </c>
      <c r="V148" s="70">
        <f t="shared" si="32"/>
        <v>101272.45303180684</v>
      </c>
      <c r="W148" s="70">
        <f t="shared" si="32"/>
        <v>101272.45303180684</v>
      </c>
      <c r="X148" s="70">
        <f t="shared" si="32"/>
        <v>101272.45303180684</v>
      </c>
      <c r="Y148" s="70">
        <f t="shared" si="32"/>
        <v>101272.45303180684</v>
      </c>
      <c r="Z148" s="70">
        <f t="shared" si="32"/>
        <v>101272.45303180684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AP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1388985.9110666672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1388985.9110666672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256471.32743362835</v>
      </c>
      <c r="S30" s="72">
        <v>0</v>
      </c>
      <c r="T30" s="73">
        <f>'Base Case'!$T30</f>
        <v>1</v>
      </c>
      <c r="U30" s="74">
        <f t="shared" si="0"/>
        <v>256471.32743362835</v>
      </c>
      <c r="V30" s="75">
        <f t="shared" si="1"/>
        <v>256471.32743362835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462995.30368888896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462995.30368888896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85490.442477876117</v>
      </c>
      <c r="S40" s="72">
        <v>0</v>
      </c>
      <c r="T40" s="73">
        <f>'Base Case'!$T40</f>
        <v>1</v>
      </c>
      <c r="U40" s="74">
        <f t="shared" si="0"/>
        <v>85490.442477876117</v>
      </c>
      <c r="V40" s="75">
        <f t="shared" si="1"/>
        <v>85490.442477876117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462995.30368888896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85490.442477876117</v>
      </c>
      <c r="S49" s="70">
        <f t="shared" si="2"/>
        <v>3590.5985840707963</v>
      </c>
      <c r="T49" s="56">
        <f>U49/SUM(O49:S49)</f>
        <v>1</v>
      </c>
      <c r="U49" s="70">
        <f t="shared" si="2"/>
        <v>613312.9798657432</v>
      </c>
      <c r="V49" s="70">
        <f t="shared" si="2"/>
        <v>150317.67617685432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1388985.9110666672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1729891.8012254802</v>
      </c>
      <c r="V50" s="70">
        <f t="shared" si="3"/>
        <v>340905.89015881298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2343204.7810912235</v>
      </c>
      <c r="V52" s="88">
        <f>SUM(V49:V51)</f>
        <v>491223.56633566727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70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54.641150000000003</v>
      </c>
      <c r="P69" s="70">
        <f>Inputs!P185*$I$12</f>
        <v>55.061050000000002</v>
      </c>
      <c r="Q69" s="70">
        <f>Inputs!Q185*$I$12</f>
        <v>57.611799999999995</v>
      </c>
      <c r="R69" s="70">
        <f>Inputs!R185*$I$12</f>
        <v>59.908899999999996</v>
      </c>
      <c r="S69" s="70">
        <f>Inputs!S185*$I$12</f>
        <v>62.584099999999999</v>
      </c>
      <c r="T69" s="70">
        <f>Inputs!T185*$I$12</f>
        <v>64.537299999999988</v>
      </c>
      <c r="U69" s="70">
        <f>Inputs!U185*$I$12</f>
        <v>69.194199999999995</v>
      </c>
      <c r="V69" s="70">
        <f>Inputs!V185*$I$12</f>
        <v>69.194199999999995</v>
      </c>
      <c r="W69" s="70">
        <f>Inputs!W185*$I$12</f>
        <v>69.194199999999995</v>
      </c>
      <c r="X69" s="70">
        <f>Inputs!X185*$I$12</f>
        <v>69.194199999999995</v>
      </c>
      <c r="Y69" s="70">
        <f>Inputs!Y185*$I$12</f>
        <v>69.194199999999995</v>
      </c>
      <c r="Z69" s="70">
        <f>Inputs!Z185*$I$12</f>
        <v>69.194199999999995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47.195999999999998</v>
      </c>
      <c r="P70" s="70">
        <f>Inputs!P186*$I$12</f>
        <v>46.758999999999993</v>
      </c>
      <c r="Q70" s="70">
        <f>Inputs!Q186*$I$12</f>
        <v>47.460099999999997</v>
      </c>
      <c r="R70" s="70">
        <f>Inputs!R186*$I$12</f>
        <v>48.893649999999994</v>
      </c>
      <c r="S70" s="70">
        <f>Inputs!S186*$I$12</f>
        <v>50.239799999999995</v>
      </c>
      <c r="T70" s="70">
        <f>Inputs!T186*$I$12</f>
        <v>50.645449999999997</v>
      </c>
      <c r="U70" s="70">
        <f>Inputs!U186*$I$12</f>
        <v>52.961550000000003</v>
      </c>
      <c r="V70" s="70">
        <f>Inputs!V186*$I$12</f>
        <v>52.961550000000003</v>
      </c>
      <c r="W70" s="70">
        <f>Inputs!W186*$I$12</f>
        <v>52.961550000000003</v>
      </c>
      <c r="X70" s="70">
        <f>Inputs!X186*$I$12</f>
        <v>52.961550000000003</v>
      </c>
      <c r="Y70" s="70">
        <f>Inputs!Y186*$I$12</f>
        <v>52.961550000000003</v>
      </c>
      <c r="Z70" s="70">
        <f>Inputs!Z186*$I$12</f>
        <v>52.961550000000003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49.42954499999999</v>
      </c>
      <c r="P71" s="70">
        <f>Inputs!P187*$I$12</f>
        <v>49.249614999999991</v>
      </c>
      <c r="Q71" s="70">
        <f>Inputs!Q187*$I$12</f>
        <v>50.50560999999999</v>
      </c>
      <c r="R71" s="70">
        <f>Inputs!R187*$I$12</f>
        <v>52.198224999999994</v>
      </c>
      <c r="S71" s="70">
        <f>Inputs!S187*$I$12</f>
        <v>53.943089999999998</v>
      </c>
      <c r="T71" s="70">
        <f>Inputs!T187*$I$12</f>
        <v>54.813004999999997</v>
      </c>
      <c r="U71" s="70">
        <f>Inputs!U187*$I$12</f>
        <v>57.831344999999999</v>
      </c>
      <c r="V71" s="70">
        <f>Inputs!V187*$I$12</f>
        <v>57.831344999999999</v>
      </c>
      <c r="W71" s="70">
        <f>Inputs!W187*$I$12</f>
        <v>57.831344999999999</v>
      </c>
      <c r="X71" s="70">
        <f>Inputs!X187*$I$12</f>
        <v>57.831344999999999</v>
      </c>
      <c r="Y71" s="70">
        <f>Inputs!Y187*$I$12</f>
        <v>57.831344999999999</v>
      </c>
      <c r="Z71" s="70">
        <f>Inputs!Z187*$I$12</f>
        <v>57.831344999999999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49.42954499999999</v>
      </c>
      <c r="P78" s="70">
        <f t="shared" si="5"/>
        <v>49.249614999999991</v>
      </c>
      <c r="Q78" s="70">
        <f t="shared" si="5"/>
        <v>50.50560999999999</v>
      </c>
      <c r="R78" s="70">
        <f t="shared" si="5"/>
        <v>52.198224999999994</v>
      </c>
      <c r="S78" s="70">
        <f t="shared" si="5"/>
        <v>53.943089999999998</v>
      </c>
      <c r="T78" s="70">
        <f t="shared" si="5"/>
        <v>54.813004999999997</v>
      </c>
      <c r="U78" s="70">
        <f t="shared" si="5"/>
        <v>57.831344999999999</v>
      </c>
      <c r="V78" s="70">
        <f t="shared" si="5"/>
        <v>57.831344999999999</v>
      </c>
      <c r="W78" s="70">
        <f t="shared" si="5"/>
        <v>57.831344999999999</v>
      </c>
      <c r="X78" s="70">
        <f t="shared" si="5"/>
        <v>57.831344999999999</v>
      </c>
      <c r="Y78" s="70">
        <f t="shared" si="5"/>
        <v>57.831344999999999</v>
      </c>
      <c r="Z78" s="70">
        <f t="shared" si="5"/>
        <v>57.831344999999999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49.42954499999999</v>
      </c>
      <c r="P79" s="70">
        <f t="shared" si="5"/>
        <v>49.249614999999991</v>
      </c>
      <c r="Q79" s="70">
        <f t="shared" si="5"/>
        <v>50.50560999999999</v>
      </c>
      <c r="R79" s="70">
        <f t="shared" si="5"/>
        <v>52.198224999999994</v>
      </c>
      <c r="S79" s="70">
        <f t="shared" si="5"/>
        <v>53.943089999999998</v>
      </c>
      <c r="T79" s="70">
        <f t="shared" si="5"/>
        <v>54.813004999999997</v>
      </c>
      <c r="U79" s="70">
        <f t="shared" si="5"/>
        <v>57.831344999999999</v>
      </c>
      <c r="V79" s="70">
        <f t="shared" si="5"/>
        <v>57.831344999999999</v>
      </c>
      <c r="W79" s="70">
        <f t="shared" si="5"/>
        <v>57.831344999999999</v>
      </c>
      <c r="X79" s="70">
        <f t="shared" si="5"/>
        <v>57.831344999999999</v>
      </c>
      <c r="Y79" s="70">
        <f t="shared" si="5"/>
        <v>57.831344999999999</v>
      </c>
      <c r="Z79" s="70">
        <f t="shared" si="5"/>
        <v>57.831344999999999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49.42954499999999</v>
      </c>
      <c r="P80" s="70">
        <f t="shared" si="5"/>
        <v>49.249614999999991</v>
      </c>
      <c r="Q80" s="70">
        <f t="shared" si="5"/>
        <v>50.50560999999999</v>
      </c>
      <c r="R80" s="70">
        <f t="shared" si="5"/>
        <v>52.198224999999994</v>
      </c>
      <c r="S80" s="70">
        <f t="shared" si="5"/>
        <v>53.943089999999998</v>
      </c>
      <c r="T80" s="70">
        <f t="shared" si="5"/>
        <v>54.813004999999997</v>
      </c>
      <c r="U80" s="70">
        <f t="shared" si="5"/>
        <v>57.831344999999999</v>
      </c>
      <c r="V80" s="70">
        <f t="shared" si="5"/>
        <v>57.831344999999999</v>
      </c>
      <c r="W80" s="70">
        <f t="shared" si="5"/>
        <v>57.831344999999999</v>
      </c>
      <c r="X80" s="70">
        <f t="shared" si="5"/>
        <v>57.831344999999999</v>
      </c>
      <c r="Y80" s="70">
        <f t="shared" si="5"/>
        <v>57.831344999999999</v>
      </c>
      <c r="Z80" s="70">
        <f t="shared" si="5"/>
        <v>57.831344999999999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</v>
      </c>
      <c r="U92" s="70">
        <f t="shared" si="11"/>
        <v>2</v>
      </c>
      <c r="V92" s="70">
        <f t="shared" si="11"/>
        <v>2</v>
      </c>
      <c r="W92" s="70">
        <f t="shared" si="11"/>
        <v>2</v>
      </c>
      <c r="X92" s="70">
        <f t="shared" si="11"/>
        <v>2</v>
      </c>
      <c r="Y92" s="70">
        <f t="shared" si="11"/>
        <v>2</v>
      </c>
      <c r="Z92" s="70">
        <f t="shared" si="11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</v>
      </c>
      <c r="U93" s="93">
        <f t="shared" si="12"/>
        <v>4</v>
      </c>
      <c r="V93" s="93">
        <f t="shared" si="12"/>
        <v>4</v>
      </c>
      <c r="W93" s="93">
        <f t="shared" si="12"/>
        <v>4</v>
      </c>
      <c r="X93" s="93">
        <f t="shared" si="12"/>
        <v>4</v>
      </c>
      <c r="Y93" s="93">
        <f t="shared" si="12"/>
        <v>4</v>
      </c>
      <c r="Z93" s="93">
        <f t="shared" si="12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462995.30368888896</v>
      </c>
      <c r="P103" s="138">
        <f>IF(Inputs!$J$126&gt;0,P71*Inputs!$M$81/Inputs!$M$80*Inputs!$M$75*Inputs!$J$126,P77*Inputs!$M$75*P90*Inputs!$J$123)*$I$13</f>
        <v>461309.94030970475</v>
      </c>
      <c r="Q103" s="138">
        <f>IF(Inputs!$J$126&gt;0,Q71*Inputs!$M$81/Inputs!$M$80*Inputs!$M$75*Inputs!$J$126,Q77*Inputs!$M$75*Q90*Inputs!$J$123)*$I$13</f>
        <v>473074.55975859356</v>
      </c>
      <c r="R103" s="138">
        <f>IF(Inputs!$J$126&gt;0,R71*Inputs!$M$81/Inputs!$M$80*Inputs!$M$75*Inputs!$J$126,R77*Inputs!$M$75*R90*Inputs!$J$123)*$I$13</f>
        <v>488928.89942434139</v>
      </c>
      <c r="S103" s="138">
        <f>IF(Inputs!$J$126&gt;0,S71*Inputs!$M$81/Inputs!$M$80*Inputs!$M$75*Inputs!$J$126,S77*Inputs!$M$75*S90*Inputs!$J$123)*$I$13</f>
        <v>505272.65295416088</v>
      </c>
      <c r="T103" s="138">
        <f>IF(Inputs!$J$126&gt;0,T71*Inputs!$M$81/Inputs!$M$80*Inputs!$M$75*Inputs!$J$126,T77*Inputs!$M$75*T90*Inputs!$J$123)*$I$13</f>
        <v>513420.94886925613</v>
      </c>
      <c r="U103" s="138">
        <f>IF(Inputs!$J$126&gt;0,U71*Inputs!$M$81/Inputs!$M$80*Inputs!$M$75*Inputs!$J$126,U77*Inputs!$M$75*U90*Inputs!$J$123)*$I$13</f>
        <v>541693.05303158099</v>
      </c>
      <c r="V103" s="138">
        <f>IF(Inputs!$J$126&gt;0,V71*Inputs!$M$81/Inputs!$M$80*Inputs!$M$75*Inputs!$J$126,V77*Inputs!$M$75*V90*Inputs!$J$123)*$I$13</f>
        <v>541693.05303158099</v>
      </c>
      <c r="W103" s="138">
        <f>IF(Inputs!$J$126&gt;0,W71*Inputs!$M$81/Inputs!$M$80*Inputs!$M$75*Inputs!$J$126,W77*Inputs!$M$75*W90*Inputs!$J$123)*$I$13</f>
        <v>541693.05303158099</v>
      </c>
      <c r="X103" s="138">
        <f>IF(Inputs!$J$126&gt;0,X71*Inputs!$M$81/Inputs!$M$80*Inputs!$M$75*Inputs!$J$126,X77*Inputs!$M$75*X90*Inputs!$J$123)*$I$13</f>
        <v>541693.05303158099</v>
      </c>
      <c r="Y103" s="138">
        <f>IF(Inputs!$J$126&gt;0,Y71*Inputs!$M$81/Inputs!$M$80*Inputs!$M$75*Inputs!$J$126,Y77*Inputs!$M$75*Y90*Inputs!$J$123)*$I$13</f>
        <v>541693.05303158099</v>
      </c>
      <c r="Z103" s="138">
        <f>IF(Inputs!$J$126&gt;0,Z71*Inputs!$M$81/Inputs!$M$80*Inputs!$M$75*Inputs!$J$126,Z77*Inputs!$M$75*Z90*Inputs!$J$123)*$I$13</f>
        <v>541693.05303158099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1388985.9110666672</v>
      </c>
      <c r="P105" s="138">
        <f>IF(Inputs!$K$126&gt;0,P71*Inputs!$M$82/Inputs!$M$80*Inputs!$M$75*Inputs!$K$126,P78*Inputs!$M$75*P93*Inputs!$J$123)*$I$13</f>
        <v>1383929.8209291142</v>
      </c>
      <c r="Q105" s="138">
        <f>IF(Inputs!$K$126&gt;0,Q71*Inputs!$M$82/Inputs!$M$80*Inputs!$M$75*Inputs!$K$126,Q78*Inputs!$M$75*Q93*Inputs!$J$123)*$I$13</f>
        <v>1419223.6792757807</v>
      </c>
      <c r="R105" s="138">
        <f>IF(Inputs!$K$126&gt;0,R71*Inputs!$M$82/Inputs!$M$80*Inputs!$M$75*Inputs!$K$126,R78*Inputs!$M$75*R93*Inputs!$J$123)*$I$13</f>
        <v>1466786.6982730245</v>
      </c>
      <c r="S105" s="138">
        <f>IF(Inputs!$K$126&gt;0,S71*Inputs!$M$82/Inputs!$M$80*Inputs!$M$75*Inputs!$K$126,S78*Inputs!$M$75*S93*Inputs!$J$123)*$I$13</f>
        <v>1515817.9588624828</v>
      </c>
      <c r="T105" s="138">
        <f>IF(Inputs!$K$126&gt;0,T71*Inputs!$M$82/Inputs!$M$80*Inputs!$M$75*Inputs!$K$126,T78*Inputs!$M$75*T93*Inputs!$J$123)*$I$13</f>
        <v>1540262.8466077684</v>
      </c>
      <c r="U105" s="138">
        <f>IF(Inputs!$K$126&gt;0,U71*Inputs!$M$82/Inputs!$M$80*Inputs!$M$75*Inputs!$K$126,U78*Inputs!$M$75*U93*Inputs!$J$123)*$I$13</f>
        <v>1625079.159094743</v>
      </c>
      <c r="V105" s="138">
        <f>IF(Inputs!$K$126&gt;0,V71*Inputs!$M$82/Inputs!$M$80*Inputs!$M$75*Inputs!$K$126,V78*Inputs!$M$75*V93*Inputs!$J$123)*$I$13</f>
        <v>1625079.159094743</v>
      </c>
      <c r="W105" s="138">
        <f>IF(Inputs!$K$126&gt;0,W71*Inputs!$M$82/Inputs!$M$80*Inputs!$M$75*Inputs!$K$126,W78*Inputs!$M$75*W93*Inputs!$J$123)*$I$13</f>
        <v>1625079.159094743</v>
      </c>
      <c r="X105" s="138">
        <f>IF(Inputs!$K$126&gt;0,X71*Inputs!$M$82/Inputs!$M$80*Inputs!$M$75*Inputs!$K$126,X78*Inputs!$M$75*X93*Inputs!$J$123)*$I$13</f>
        <v>1625079.159094743</v>
      </c>
      <c r="Y105" s="138">
        <f>IF(Inputs!$K$126&gt;0,Y71*Inputs!$M$82/Inputs!$M$80*Inputs!$M$75*Inputs!$K$126,Y78*Inputs!$M$75*Y93*Inputs!$J$123)*$I$13</f>
        <v>1625079.159094743</v>
      </c>
      <c r="Z105" s="138">
        <f>IF(Inputs!$K$126&gt;0,Z71*Inputs!$M$82/Inputs!$M$80*Inputs!$M$75*Inputs!$K$126,Z78*Inputs!$M$75*Z93*Inputs!$J$123)*$I$13</f>
        <v>1625079.159094743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0.2170105864809489</v>
      </c>
      <c r="P114" s="56">
        <f>Inputs!P64*$I$9</f>
        <v>0.23272462085549672</v>
      </c>
      <c r="Q114" s="56">
        <f>Inputs!Q64*$I$9</f>
        <v>0.24969052979511211</v>
      </c>
      <c r="R114" s="56">
        <f>Inputs!R64*$I$9</f>
        <v>0.26801256509475568</v>
      </c>
      <c r="S114" s="56">
        <f>Inputs!S64*$I$9</f>
        <v>0.28780389514267379</v>
      </c>
      <c r="T114" s="56">
        <f>Inputs!T64*$I$9</f>
        <v>0.30918738050811811</v>
      </c>
      <c r="U114" s="56">
        <f>Inputs!U64*$I$9</f>
        <v>0.33229641773541602</v>
      </c>
      <c r="V114" s="56">
        <f>Inputs!V64*$I$9</f>
        <v>0.35727585738612661</v>
      </c>
      <c r="W114" s="56">
        <f>Inputs!W64*$I$9</f>
        <v>0.38428300290880346</v>
      </c>
      <c r="X114" s="56">
        <f>Inputs!X64*$I$9</f>
        <v>0.41348869750165501</v>
      </c>
      <c r="Y114" s="56">
        <f>Inputs!Y64*$I$9</f>
        <v>0.44507850677146354</v>
      </c>
      <c r="Z114" s="56">
        <f>Inputs!Z64*$I$9</f>
        <v>0.47925400568725168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2.7126323310118681E-3</v>
      </c>
      <c r="P115" s="56">
        <f>Inputs!P65*$I$9</f>
        <v>2.9090577606937108E-3</v>
      </c>
      <c r="Q115" s="56">
        <f>Inputs!Q65*$I$9</f>
        <v>3.1211316224388991E-3</v>
      </c>
      <c r="R115" s="56">
        <f>Inputs!R65*$I$9</f>
        <v>3.350157063684453E-3</v>
      </c>
      <c r="S115" s="56">
        <f>Inputs!S65*$I$9</f>
        <v>3.5975486892834271E-3</v>
      </c>
      <c r="T115" s="56">
        <f>Inputs!T65*$I$9</f>
        <v>3.8648422563514737E-3</v>
      </c>
      <c r="U115" s="56">
        <f>Inputs!U65*$I$9</f>
        <v>4.1537052216927004E-3</v>
      </c>
      <c r="V115" s="56">
        <f>Inputs!V65*$I$9</f>
        <v>4.4659482173265777E-3</v>
      </c>
      <c r="W115" s="56">
        <f>Inputs!W65*$I$9</f>
        <v>4.8035375363600459E-3</v>
      </c>
      <c r="X115" s="56">
        <f>Inputs!X65*$I$9</f>
        <v>5.1686087187706835E-3</v>
      </c>
      <c r="Y115" s="56">
        <f>Inputs!Y65*$I$9</f>
        <v>5.5634813346432874E-3</v>
      </c>
      <c r="Z115" s="56">
        <f>Inputs!Z65*$I$9</f>
        <v>5.9906750710906438E-3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100474.88239145084</v>
      </c>
      <c r="P119" s="70">
        <f t="shared" ref="P119:Z119" si="17">P103*P114*$T$37</f>
        <v>107358.18095544787</v>
      </c>
      <c r="Q119" s="70">
        <f t="shared" si="17"/>
        <v>118122.23745871265</v>
      </c>
      <c r="R119" s="70">
        <f t="shared" si="17"/>
        <v>131039.08848367355</v>
      </c>
      <c r="S119" s="70">
        <f t="shared" si="17"/>
        <v>145419.43762927991</v>
      </c>
      <c r="T119" s="70">
        <f t="shared" si="17"/>
        <v>158743.27827887775</v>
      </c>
      <c r="U119" s="70">
        <f t="shared" si="17"/>
        <v>180002.66103455509</v>
      </c>
      <c r="V119" s="70">
        <f t="shared" si="17"/>
        <v>193533.84996196665</v>
      </c>
      <c r="W119" s="70">
        <f t="shared" si="17"/>
        <v>208163.43307381368</v>
      </c>
      <c r="X119" s="70">
        <f t="shared" si="17"/>
        <v>223983.95494372337</v>
      </c>
      <c r="Y119" s="70">
        <f t="shared" si="17"/>
        <v>241095.93517177127</v>
      </c>
      <c r="Z119" s="70">
        <f t="shared" si="17"/>
        <v>259608.56551834205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3767.8080896794168</v>
      </c>
      <c r="P120" s="138">
        <f t="shared" ref="P120:Z120" si="20">P105*P115*$T$27</f>
        <v>4025.931785829297</v>
      </c>
      <c r="Q120" s="138">
        <f t="shared" si="20"/>
        <v>4429.5839047017207</v>
      </c>
      <c r="R120" s="138">
        <f t="shared" si="20"/>
        <v>4913.9658181377699</v>
      </c>
      <c r="S120" s="138">
        <f t="shared" si="20"/>
        <v>5453.2289110980046</v>
      </c>
      <c r="T120" s="138">
        <f t="shared" si="20"/>
        <v>5952.8729354579118</v>
      </c>
      <c r="U120" s="138">
        <f t="shared" si="20"/>
        <v>6750.0997887958165</v>
      </c>
      <c r="V120" s="138">
        <f t="shared" si="20"/>
        <v>7257.5193735737412</v>
      </c>
      <c r="W120" s="138">
        <f t="shared" si="20"/>
        <v>7806.1287402680164</v>
      </c>
      <c r="X120" s="138">
        <f t="shared" si="20"/>
        <v>8399.3983103896189</v>
      </c>
      <c r="Y120" s="138">
        <f t="shared" si="20"/>
        <v>9041.0975689414117</v>
      </c>
      <c r="Z120" s="138">
        <f t="shared" si="20"/>
        <v>9735.3212069378224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32620.527065592516</v>
      </c>
      <c r="P124" s="70">
        <f t="shared" si="21"/>
        <v>34982.624196137753</v>
      </c>
      <c r="Q124" s="70">
        <f t="shared" si="21"/>
        <v>37532.900202168858</v>
      </c>
      <c r="R124" s="70">
        <f t="shared" si="21"/>
        <v>40287.025971241572</v>
      </c>
      <c r="S124" s="70">
        <f t="shared" si="21"/>
        <v>43262.012712493779</v>
      </c>
      <c r="T124" s="70">
        <f t="shared" si="21"/>
        <v>46476.328541189141</v>
      </c>
      <c r="U124" s="70">
        <f t="shared" si="21"/>
        <v>49950.025315880979</v>
      </c>
      <c r="V124" s="70">
        <f t="shared" si="21"/>
        <v>53704.876636375768</v>
      </c>
      <c r="W124" s="70">
        <f t="shared" si="21"/>
        <v>57764.527991514689</v>
      </c>
      <c r="X124" s="70">
        <f t="shared" si="21"/>
        <v>62154.660133843048</v>
      </c>
      <c r="Y124" s="70">
        <f t="shared" si="21"/>
        <v>66903.166854150724</v>
      </c>
      <c r="Z124" s="70">
        <f t="shared" si="21"/>
        <v>72040.348433356601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924.75233947717675</v>
      </c>
      <c r="P125" s="70">
        <f t="shared" si="22"/>
        <v>991.71492543269267</v>
      </c>
      <c r="Q125" s="70">
        <f t="shared" si="22"/>
        <v>1064.012154050353</v>
      </c>
      <c r="R125" s="70">
        <f t="shared" si="22"/>
        <v>1142.0882759671836</v>
      </c>
      <c r="S125" s="70">
        <f t="shared" si="22"/>
        <v>1226.4255383098375</v>
      </c>
      <c r="T125" s="70">
        <f t="shared" si="22"/>
        <v>1317.5474897248944</v>
      </c>
      <c r="U125" s="70">
        <f t="shared" si="22"/>
        <v>1416.0225760584597</v>
      </c>
      <c r="V125" s="70">
        <f t="shared" si="22"/>
        <v>1522.468052430881</v>
      </c>
      <c r="W125" s="70">
        <f t="shared" si="22"/>
        <v>1637.5542397440929</v>
      </c>
      <c r="X125" s="70">
        <f t="shared" si="22"/>
        <v>1762.0091561551217</v>
      </c>
      <c r="Y125" s="70">
        <f t="shared" si="22"/>
        <v>1896.6235567685108</v>
      </c>
      <c r="Z125" s="70">
        <f t="shared" si="22"/>
        <v>2042.2564177623663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12479.324856637171</v>
      </c>
      <c r="P127" s="70">
        <f>Inputs!$J$27*$I$11</f>
        <v>12479.324856637171</v>
      </c>
      <c r="Q127" s="70">
        <f>Inputs!$J$27*$I$11</f>
        <v>12479.324856637171</v>
      </c>
      <c r="R127" s="70">
        <f>Inputs!$J$27*$I$11</f>
        <v>12479.324856637171</v>
      </c>
      <c r="S127" s="70">
        <f>Inputs!$J$27*$I$11</f>
        <v>12479.324856637171</v>
      </c>
      <c r="T127" s="70">
        <f>Inputs!$J$27*$I$11</f>
        <v>12479.324856637171</v>
      </c>
      <c r="U127" s="70">
        <f>Inputs!$J$27*$I$11</f>
        <v>12479.324856637171</v>
      </c>
      <c r="V127" s="70">
        <f>Inputs!$J$27*$I$11</f>
        <v>12479.324856637171</v>
      </c>
      <c r="W127" s="70">
        <f>Inputs!$J$27*$I$11</f>
        <v>12479.324856637171</v>
      </c>
      <c r="X127" s="70">
        <f>Inputs!$J$27*$I$11</f>
        <v>12479.324856637171</v>
      </c>
      <c r="Y127" s="70">
        <f>Inputs!$J$27*$I$11</f>
        <v>12479.324856637171</v>
      </c>
      <c r="Z127" s="70">
        <f>Inputs!$J$27*$I$11</f>
        <v>12479.324856637171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150267.29474283711</v>
      </c>
      <c r="P128" s="98">
        <f t="shared" ref="P128:Z128" si="24">SUM(P119:P127)</f>
        <v>159837.77671948477</v>
      </c>
      <c r="Q128" s="98">
        <f t="shared" si="24"/>
        <v>173628.05857627073</v>
      </c>
      <c r="R128" s="98">
        <f t="shared" si="24"/>
        <v>189861.49340565727</v>
      </c>
      <c r="S128" s="98">
        <f t="shared" si="24"/>
        <v>207840.4296478187</v>
      </c>
      <c r="T128" s="98">
        <f t="shared" si="24"/>
        <v>224969.35210188688</v>
      </c>
      <c r="U128" s="98">
        <f t="shared" si="24"/>
        <v>250598.13357192749</v>
      </c>
      <c r="V128" s="98">
        <f t="shared" si="24"/>
        <v>268498.03888098424</v>
      </c>
      <c r="W128" s="98">
        <f t="shared" si="24"/>
        <v>287850.96890197764</v>
      </c>
      <c r="X128" s="98">
        <f t="shared" si="24"/>
        <v>308779.34740074835</v>
      </c>
      <c r="Y128" s="98">
        <f t="shared" si="24"/>
        <v>331416.14800826908</v>
      </c>
      <c r="Z128" s="98">
        <f t="shared" si="24"/>
        <v>355905.816433036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0</v>
      </c>
      <c r="T135" s="70">
        <f>Inputs!T22*'Scenario A'!$I$10</f>
        <v>0</v>
      </c>
      <c r="U135" s="70">
        <f>Inputs!U22*'Scenario A'!$I$10</f>
        <v>1795299.2920353985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1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100249.46489073972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11150.23344424779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111399.69833498751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150267.29474283711</v>
      </c>
      <c r="P147" s="70">
        <f t="shared" ref="P147:Z147" si="27">P128</f>
        <v>159837.77671948477</v>
      </c>
      <c r="Q147" s="70">
        <f t="shared" si="27"/>
        <v>173628.05857627073</v>
      </c>
      <c r="R147" s="70">
        <f t="shared" si="27"/>
        <v>189861.49340565727</v>
      </c>
      <c r="S147" s="70">
        <f t="shared" si="27"/>
        <v>207840.4296478187</v>
      </c>
      <c r="T147" s="70">
        <f t="shared" si="27"/>
        <v>224969.35210188688</v>
      </c>
      <c r="U147" s="70">
        <f t="shared" si="27"/>
        <v>250598.13357192749</v>
      </c>
      <c r="V147" s="70">
        <f t="shared" si="27"/>
        <v>268498.03888098424</v>
      </c>
      <c r="W147" s="70">
        <f t="shared" si="27"/>
        <v>287850.96890197764</v>
      </c>
      <c r="X147" s="70">
        <f t="shared" si="27"/>
        <v>308779.34740074835</v>
      </c>
      <c r="Y147" s="70">
        <f t="shared" si="27"/>
        <v>331416.14800826908</v>
      </c>
      <c r="Z147" s="70">
        <f t="shared" si="27"/>
        <v>355905.816433036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111399.69833498751</v>
      </c>
      <c r="P148" s="70">
        <f t="shared" ref="P148:Z148" si="28">$J$140</f>
        <v>111399.69833498751</v>
      </c>
      <c r="Q148" s="70">
        <f t="shared" si="28"/>
        <v>111399.69833498751</v>
      </c>
      <c r="R148" s="70">
        <f t="shared" si="28"/>
        <v>111399.69833498751</v>
      </c>
      <c r="S148" s="70">
        <f t="shared" si="28"/>
        <v>111399.69833498751</v>
      </c>
      <c r="T148" s="70">
        <f t="shared" si="28"/>
        <v>111399.69833498751</v>
      </c>
      <c r="U148" s="70">
        <f t="shared" si="28"/>
        <v>111399.69833498751</v>
      </c>
      <c r="V148" s="70">
        <f t="shared" si="28"/>
        <v>111399.69833498751</v>
      </c>
      <c r="W148" s="70">
        <f t="shared" si="28"/>
        <v>111399.69833498751</v>
      </c>
      <c r="X148" s="70">
        <f t="shared" si="28"/>
        <v>111399.69833498751</v>
      </c>
      <c r="Y148" s="70">
        <f t="shared" si="28"/>
        <v>111399.69833498751</v>
      </c>
      <c r="Z148" s="70">
        <f t="shared" si="28"/>
        <v>111399.69833498751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AP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1388985.9110666672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1388985.9110666672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462995.30368888896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462995.30368888896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69946.725663716818</v>
      </c>
      <c r="S40" s="72">
        <v>0</v>
      </c>
      <c r="T40" s="73">
        <f>'Base Case'!$T40</f>
        <v>1</v>
      </c>
      <c r="U40" s="74">
        <f t="shared" si="0"/>
        <v>69946.725663716818</v>
      </c>
      <c r="V40" s="75">
        <f t="shared" si="1"/>
        <v>69946.725663716818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462995.30368888896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69946.725663716818</v>
      </c>
      <c r="S49" s="70">
        <f t="shared" si="2"/>
        <v>3590.5985840707963</v>
      </c>
      <c r="T49" s="56">
        <f>U49/SUM(O49:S49)</f>
        <v>1</v>
      </c>
      <c r="U49" s="70">
        <f t="shared" si="2"/>
        <v>587406.78517547774</v>
      </c>
      <c r="V49" s="70">
        <f t="shared" si="2"/>
        <v>124411.48148658882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1388985.9110666672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1672898.1729068961</v>
      </c>
      <c r="V50" s="70">
        <f t="shared" si="3"/>
        <v>283912.26184022898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2260304.9580823737</v>
      </c>
      <c r="V52" s="88">
        <f>SUM(V49:V51)</f>
        <v>408323.74332681781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70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54.641150000000003</v>
      </c>
      <c r="P69" s="70">
        <f>Inputs!P185*$I$12</f>
        <v>55.061050000000002</v>
      </c>
      <c r="Q69" s="70">
        <f>Inputs!Q185*$I$12</f>
        <v>57.611799999999995</v>
      </c>
      <c r="R69" s="70">
        <f>Inputs!R185*$I$12</f>
        <v>59.908899999999996</v>
      </c>
      <c r="S69" s="70">
        <f>Inputs!S185*$I$12</f>
        <v>62.584099999999999</v>
      </c>
      <c r="T69" s="70">
        <f>Inputs!T185*$I$12</f>
        <v>64.537299999999988</v>
      </c>
      <c r="U69" s="70">
        <f>Inputs!U185*$I$12</f>
        <v>69.194199999999995</v>
      </c>
      <c r="V69" s="70">
        <f>Inputs!V185*$I$12</f>
        <v>69.194199999999995</v>
      </c>
      <c r="W69" s="70">
        <f>Inputs!W185*$I$12</f>
        <v>69.194199999999995</v>
      </c>
      <c r="X69" s="70">
        <f>Inputs!X185*$I$12</f>
        <v>69.194199999999995</v>
      </c>
      <c r="Y69" s="70">
        <f>Inputs!Y185*$I$12</f>
        <v>69.194199999999995</v>
      </c>
      <c r="Z69" s="70">
        <f>Inputs!Z185*$I$12</f>
        <v>69.194199999999995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47.195999999999998</v>
      </c>
      <c r="P70" s="70">
        <f>Inputs!P186*$I$12</f>
        <v>46.758999999999993</v>
      </c>
      <c r="Q70" s="70">
        <f>Inputs!Q186*$I$12</f>
        <v>47.460099999999997</v>
      </c>
      <c r="R70" s="70">
        <f>Inputs!R186*$I$12</f>
        <v>48.893649999999994</v>
      </c>
      <c r="S70" s="70">
        <f>Inputs!S186*$I$12</f>
        <v>50.239799999999995</v>
      </c>
      <c r="T70" s="70">
        <f>Inputs!T186*$I$12</f>
        <v>50.645449999999997</v>
      </c>
      <c r="U70" s="70">
        <f>Inputs!U186*$I$12</f>
        <v>52.961550000000003</v>
      </c>
      <c r="V70" s="70">
        <f>Inputs!V186*$I$12</f>
        <v>52.961550000000003</v>
      </c>
      <c r="W70" s="70">
        <f>Inputs!W186*$I$12</f>
        <v>52.961550000000003</v>
      </c>
      <c r="X70" s="70">
        <f>Inputs!X186*$I$12</f>
        <v>52.961550000000003</v>
      </c>
      <c r="Y70" s="70">
        <f>Inputs!Y186*$I$12</f>
        <v>52.961550000000003</v>
      </c>
      <c r="Z70" s="70">
        <f>Inputs!Z186*$I$12</f>
        <v>52.961550000000003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49.42954499999999</v>
      </c>
      <c r="P71" s="70">
        <f>Inputs!P187*$I$12</f>
        <v>49.249614999999991</v>
      </c>
      <c r="Q71" s="70">
        <f>Inputs!Q187*$I$12</f>
        <v>50.50560999999999</v>
      </c>
      <c r="R71" s="70">
        <f>Inputs!R187*$I$12</f>
        <v>52.198224999999994</v>
      </c>
      <c r="S71" s="70">
        <f>Inputs!S187*$I$12</f>
        <v>53.943089999999998</v>
      </c>
      <c r="T71" s="70">
        <f>Inputs!T187*$I$12</f>
        <v>54.813004999999997</v>
      </c>
      <c r="U71" s="70">
        <f>Inputs!U187*$I$12</f>
        <v>57.831344999999999</v>
      </c>
      <c r="V71" s="70">
        <f>Inputs!V187*$I$12</f>
        <v>57.831344999999999</v>
      </c>
      <c r="W71" s="70">
        <f>Inputs!W187*$I$12</f>
        <v>57.831344999999999</v>
      </c>
      <c r="X71" s="70">
        <f>Inputs!X187*$I$12</f>
        <v>57.831344999999999</v>
      </c>
      <c r="Y71" s="70">
        <f>Inputs!Y187*$I$12</f>
        <v>57.831344999999999</v>
      </c>
      <c r="Z71" s="70">
        <f>Inputs!Z187*$I$12</f>
        <v>57.831344999999999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49.42954499999999</v>
      </c>
      <c r="P78" s="70">
        <f t="shared" si="5"/>
        <v>49.249614999999991</v>
      </c>
      <c r="Q78" s="70">
        <f t="shared" si="5"/>
        <v>50.50560999999999</v>
      </c>
      <c r="R78" s="70">
        <f t="shared" si="5"/>
        <v>52.198224999999994</v>
      </c>
      <c r="S78" s="70">
        <f t="shared" si="5"/>
        <v>53.943089999999998</v>
      </c>
      <c r="T78" s="70">
        <f t="shared" si="5"/>
        <v>54.813004999999997</v>
      </c>
      <c r="U78" s="70">
        <f t="shared" si="5"/>
        <v>57.831344999999999</v>
      </c>
      <c r="V78" s="70">
        <f t="shared" si="5"/>
        <v>57.831344999999999</v>
      </c>
      <c r="W78" s="70">
        <f t="shared" si="5"/>
        <v>57.831344999999999</v>
      </c>
      <c r="X78" s="70">
        <f t="shared" si="5"/>
        <v>57.831344999999999</v>
      </c>
      <c r="Y78" s="70">
        <f t="shared" si="5"/>
        <v>57.831344999999999</v>
      </c>
      <c r="Z78" s="70">
        <f t="shared" si="5"/>
        <v>57.831344999999999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49.42954499999999</v>
      </c>
      <c r="P79" s="70">
        <f t="shared" si="5"/>
        <v>49.249614999999991</v>
      </c>
      <c r="Q79" s="70">
        <f t="shared" si="5"/>
        <v>50.50560999999999</v>
      </c>
      <c r="R79" s="70">
        <f t="shared" si="5"/>
        <v>52.198224999999994</v>
      </c>
      <c r="S79" s="70">
        <f t="shared" si="5"/>
        <v>53.943089999999998</v>
      </c>
      <c r="T79" s="70">
        <f t="shared" si="5"/>
        <v>54.813004999999997</v>
      </c>
      <c r="U79" s="70">
        <f t="shared" si="5"/>
        <v>57.831344999999999</v>
      </c>
      <c r="V79" s="70">
        <f t="shared" si="5"/>
        <v>57.831344999999999</v>
      </c>
      <c r="W79" s="70">
        <f t="shared" si="5"/>
        <v>57.831344999999999</v>
      </c>
      <c r="X79" s="70">
        <f t="shared" si="5"/>
        <v>57.831344999999999</v>
      </c>
      <c r="Y79" s="70">
        <f t="shared" si="5"/>
        <v>57.831344999999999</v>
      </c>
      <c r="Z79" s="70">
        <f t="shared" si="5"/>
        <v>57.831344999999999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49.42954499999999</v>
      </c>
      <c r="P80" s="70">
        <f t="shared" si="5"/>
        <v>49.249614999999991</v>
      </c>
      <c r="Q80" s="70">
        <f t="shared" si="5"/>
        <v>50.50560999999999</v>
      </c>
      <c r="R80" s="70">
        <f t="shared" si="5"/>
        <v>52.198224999999994</v>
      </c>
      <c r="S80" s="70">
        <f t="shared" si="5"/>
        <v>53.943089999999998</v>
      </c>
      <c r="T80" s="70">
        <f t="shared" si="5"/>
        <v>54.813004999999997</v>
      </c>
      <c r="U80" s="70">
        <f t="shared" si="5"/>
        <v>57.831344999999999</v>
      </c>
      <c r="V80" s="70">
        <f t="shared" si="5"/>
        <v>57.831344999999999</v>
      </c>
      <c r="W80" s="70">
        <f t="shared" si="5"/>
        <v>57.831344999999999</v>
      </c>
      <c r="X80" s="70">
        <f t="shared" si="5"/>
        <v>57.831344999999999</v>
      </c>
      <c r="Y80" s="70">
        <f t="shared" si="5"/>
        <v>57.831344999999999</v>
      </c>
      <c r="Z80" s="70">
        <f t="shared" si="5"/>
        <v>57.831344999999999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</v>
      </c>
      <c r="U92" s="70">
        <f t="shared" si="11"/>
        <v>2</v>
      </c>
      <c r="V92" s="70">
        <f t="shared" si="11"/>
        <v>2</v>
      </c>
      <c r="W92" s="70">
        <f t="shared" si="11"/>
        <v>2</v>
      </c>
      <c r="X92" s="70">
        <f t="shared" si="11"/>
        <v>2</v>
      </c>
      <c r="Y92" s="70">
        <f t="shared" si="11"/>
        <v>2</v>
      </c>
      <c r="Z92" s="70">
        <f t="shared" si="11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</v>
      </c>
      <c r="U93" s="93">
        <f t="shared" si="12"/>
        <v>4</v>
      </c>
      <c r="V93" s="93">
        <f t="shared" si="12"/>
        <v>4</v>
      </c>
      <c r="W93" s="93">
        <f t="shared" si="12"/>
        <v>4</v>
      </c>
      <c r="X93" s="93">
        <f t="shared" si="12"/>
        <v>4</v>
      </c>
      <c r="Y93" s="93">
        <f t="shared" si="12"/>
        <v>4</v>
      </c>
      <c r="Z93" s="93">
        <f t="shared" si="12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462995.30368888896</v>
      </c>
      <c r="P103" s="138">
        <f>IF(Inputs!$J$126&gt;0,P71*Inputs!$M$81/Inputs!$M$80*Inputs!$M$75*Inputs!$J$126,P77*Inputs!$M$75*P90*Inputs!$J$123)*$I$13</f>
        <v>461309.94030970475</v>
      </c>
      <c r="Q103" s="138">
        <f>IF(Inputs!$J$126&gt;0,Q71*Inputs!$M$81/Inputs!$M$80*Inputs!$M$75*Inputs!$J$126,Q77*Inputs!$M$75*Q90*Inputs!$J$123)*$I$13</f>
        <v>473074.55975859356</v>
      </c>
      <c r="R103" s="138">
        <f>IF(Inputs!$J$126&gt;0,R71*Inputs!$M$81/Inputs!$M$80*Inputs!$M$75*Inputs!$J$126,R77*Inputs!$M$75*R90*Inputs!$J$123)*$I$13</f>
        <v>488928.89942434139</v>
      </c>
      <c r="S103" s="138">
        <f>IF(Inputs!$J$126&gt;0,S71*Inputs!$M$81/Inputs!$M$80*Inputs!$M$75*Inputs!$J$126,S77*Inputs!$M$75*S90*Inputs!$J$123)*$I$13</f>
        <v>505272.65295416088</v>
      </c>
      <c r="T103" s="138">
        <f>IF(Inputs!$J$126&gt;0,T71*Inputs!$M$81/Inputs!$M$80*Inputs!$M$75*Inputs!$J$126,T77*Inputs!$M$75*T90*Inputs!$J$123)*$I$13</f>
        <v>513420.94886925613</v>
      </c>
      <c r="U103" s="138">
        <f>IF(Inputs!$J$126&gt;0,U71*Inputs!$M$81/Inputs!$M$80*Inputs!$M$75*Inputs!$J$126,U77*Inputs!$M$75*U90*Inputs!$J$123)*$I$13</f>
        <v>541693.05303158099</v>
      </c>
      <c r="V103" s="138">
        <f>IF(Inputs!$J$126&gt;0,V71*Inputs!$M$81/Inputs!$M$80*Inputs!$M$75*Inputs!$J$126,V77*Inputs!$M$75*V90*Inputs!$J$123)*$I$13</f>
        <v>541693.05303158099</v>
      </c>
      <c r="W103" s="138">
        <f>IF(Inputs!$J$126&gt;0,W71*Inputs!$M$81/Inputs!$M$80*Inputs!$M$75*Inputs!$J$126,W77*Inputs!$M$75*W90*Inputs!$J$123)*$I$13</f>
        <v>541693.05303158099</v>
      </c>
      <c r="X103" s="138">
        <f>IF(Inputs!$J$126&gt;0,X71*Inputs!$M$81/Inputs!$M$80*Inputs!$M$75*Inputs!$J$126,X77*Inputs!$M$75*X90*Inputs!$J$123)*$I$13</f>
        <v>541693.05303158099</v>
      </c>
      <c r="Y103" s="138">
        <f>IF(Inputs!$J$126&gt;0,Y71*Inputs!$M$81/Inputs!$M$80*Inputs!$M$75*Inputs!$J$126,Y77*Inputs!$M$75*Y90*Inputs!$J$123)*$I$13</f>
        <v>541693.05303158099</v>
      </c>
      <c r="Z103" s="138">
        <f>IF(Inputs!$J$126&gt;0,Z71*Inputs!$M$81/Inputs!$M$80*Inputs!$M$75*Inputs!$J$126,Z77*Inputs!$M$75*Z90*Inputs!$J$123)*$I$13</f>
        <v>541693.05303158099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1388985.9110666672</v>
      </c>
      <c r="P105" s="138">
        <f>IF(Inputs!$K$126&gt;0,P71*Inputs!$M$82/Inputs!$M$80*Inputs!$M$75*Inputs!$K$126,P78*Inputs!$M$75*P93*Inputs!$J$123)*$I$13</f>
        <v>1383929.8209291142</v>
      </c>
      <c r="Q105" s="138">
        <f>IF(Inputs!$K$126&gt;0,Q71*Inputs!$M$82/Inputs!$M$80*Inputs!$M$75*Inputs!$K$126,Q78*Inputs!$M$75*Q93*Inputs!$J$123)*$I$13</f>
        <v>1419223.6792757807</v>
      </c>
      <c r="R105" s="138">
        <f>IF(Inputs!$K$126&gt;0,R71*Inputs!$M$82/Inputs!$M$80*Inputs!$M$75*Inputs!$K$126,R78*Inputs!$M$75*R93*Inputs!$J$123)*$I$13</f>
        <v>1466786.6982730245</v>
      </c>
      <c r="S105" s="138">
        <f>IF(Inputs!$K$126&gt;0,S71*Inputs!$M$82/Inputs!$M$80*Inputs!$M$75*Inputs!$K$126,S78*Inputs!$M$75*S93*Inputs!$J$123)*$I$13</f>
        <v>1515817.9588624828</v>
      </c>
      <c r="T105" s="138">
        <f>IF(Inputs!$K$126&gt;0,T71*Inputs!$M$82/Inputs!$M$80*Inputs!$M$75*Inputs!$K$126,T78*Inputs!$M$75*T93*Inputs!$J$123)*$I$13</f>
        <v>1540262.8466077684</v>
      </c>
      <c r="U105" s="138">
        <f>IF(Inputs!$K$126&gt;0,U71*Inputs!$M$82/Inputs!$M$80*Inputs!$M$75*Inputs!$K$126,U78*Inputs!$M$75*U93*Inputs!$J$123)*$I$13</f>
        <v>1625079.159094743</v>
      </c>
      <c r="V105" s="138">
        <f>IF(Inputs!$K$126&gt;0,V71*Inputs!$M$82/Inputs!$M$80*Inputs!$M$75*Inputs!$K$126,V78*Inputs!$M$75*V93*Inputs!$J$123)*$I$13</f>
        <v>1625079.159094743</v>
      </c>
      <c r="W105" s="138">
        <f>IF(Inputs!$K$126&gt;0,W71*Inputs!$M$82/Inputs!$M$80*Inputs!$M$75*Inputs!$K$126,W78*Inputs!$M$75*W93*Inputs!$J$123)*$I$13</f>
        <v>1625079.159094743</v>
      </c>
      <c r="X105" s="138">
        <f>IF(Inputs!$K$126&gt;0,X71*Inputs!$M$82/Inputs!$M$80*Inputs!$M$75*Inputs!$K$126,X78*Inputs!$M$75*X93*Inputs!$J$123)*$I$13</f>
        <v>1625079.159094743</v>
      </c>
      <c r="Y105" s="138">
        <f>IF(Inputs!$K$126&gt;0,Y71*Inputs!$M$82/Inputs!$M$80*Inputs!$M$75*Inputs!$K$126,Y78*Inputs!$M$75*Y93*Inputs!$J$123)*$I$13</f>
        <v>1625079.159094743</v>
      </c>
      <c r="Z105" s="138">
        <f>IF(Inputs!$K$126&gt;0,Z71*Inputs!$M$82/Inputs!$M$80*Inputs!$M$75*Inputs!$K$126,Z78*Inputs!$M$75*Z93*Inputs!$J$123)*$I$13</f>
        <v>1625079.159094743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0.2170105864809489</v>
      </c>
      <c r="P114" s="56">
        <f>Inputs!P64*$I$9</f>
        <v>0.23272462085549672</v>
      </c>
      <c r="Q114" s="56">
        <f>Inputs!Q64*$I$9</f>
        <v>0.24969052979511211</v>
      </c>
      <c r="R114" s="56">
        <f>Inputs!R64*$I$9</f>
        <v>0.26801256509475568</v>
      </c>
      <c r="S114" s="56">
        <f>Inputs!S64*$I$9</f>
        <v>0.28780389514267379</v>
      </c>
      <c r="T114" s="56">
        <f>Inputs!T64*$I$9</f>
        <v>0.30918738050811811</v>
      </c>
      <c r="U114" s="56">
        <f>Inputs!U64*$I$9</f>
        <v>0.33229641773541602</v>
      </c>
      <c r="V114" s="56">
        <f>Inputs!V64*$I$9</f>
        <v>0.35727585738612661</v>
      </c>
      <c r="W114" s="56">
        <f>Inputs!W64*$I$9</f>
        <v>0.38428300290880346</v>
      </c>
      <c r="X114" s="56">
        <f>Inputs!X64*$I$9</f>
        <v>0.41348869750165501</v>
      </c>
      <c r="Y114" s="56">
        <f>Inputs!Y64*$I$9</f>
        <v>0.44507850677146354</v>
      </c>
      <c r="Z114" s="56">
        <f>Inputs!Z64*$I$9</f>
        <v>0.47925400568725168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2.7126323310118681E-3</v>
      </c>
      <c r="P115" s="56">
        <f>Inputs!P65*$I$9</f>
        <v>2.9090577606937108E-3</v>
      </c>
      <c r="Q115" s="56">
        <f>Inputs!Q65*$I$9</f>
        <v>3.1211316224388991E-3</v>
      </c>
      <c r="R115" s="56">
        <f>Inputs!R65*$I$9</f>
        <v>3.350157063684453E-3</v>
      </c>
      <c r="S115" s="56">
        <f>Inputs!S65*$I$9</f>
        <v>3.5975486892834271E-3</v>
      </c>
      <c r="T115" s="56">
        <f>Inputs!T65*$I$9</f>
        <v>3.8648422563514737E-3</v>
      </c>
      <c r="U115" s="56">
        <f>Inputs!U65*$I$9</f>
        <v>4.1537052216927004E-3</v>
      </c>
      <c r="V115" s="56">
        <f>Inputs!V65*$I$9</f>
        <v>4.4659482173265777E-3</v>
      </c>
      <c r="W115" s="56">
        <f>Inputs!W65*$I$9</f>
        <v>4.8035375363600459E-3</v>
      </c>
      <c r="X115" s="56">
        <f>Inputs!X65*$I$9</f>
        <v>5.1686087187706835E-3</v>
      </c>
      <c r="Y115" s="56">
        <f>Inputs!Y65*$I$9</f>
        <v>5.5634813346432874E-3</v>
      </c>
      <c r="Z115" s="56">
        <f>Inputs!Z65*$I$9</f>
        <v>5.9906750710906438E-3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100474.88239145084</v>
      </c>
      <c r="P119" s="70">
        <f t="shared" ref="P119:Z119" si="17">P103*P114*$T$37</f>
        <v>107358.18095544787</v>
      </c>
      <c r="Q119" s="70">
        <f t="shared" si="17"/>
        <v>118122.23745871265</v>
      </c>
      <c r="R119" s="70">
        <f t="shared" si="17"/>
        <v>131039.08848367355</v>
      </c>
      <c r="S119" s="70">
        <f t="shared" si="17"/>
        <v>145419.43762927991</v>
      </c>
      <c r="T119" s="70">
        <f t="shared" si="17"/>
        <v>158743.27827887775</v>
      </c>
      <c r="U119" s="70">
        <f t="shared" si="17"/>
        <v>180002.66103455509</v>
      </c>
      <c r="V119" s="70">
        <f t="shared" si="17"/>
        <v>193533.84996196665</v>
      </c>
      <c r="W119" s="70">
        <f t="shared" si="17"/>
        <v>208163.43307381368</v>
      </c>
      <c r="X119" s="70">
        <f t="shared" si="17"/>
        <v>223983.95494372337</v>
      </c>
      <c r="Y119" s="70">
        <f t="shared" si="17"/>
        <v>241095.93517177127</v>
      </c>
      <c r="Z119" s="70">
        <f t="shared" si="17"/>
        <v>259608.56551834205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3767.8080896794168</v>
      </c>
      <c r="P120" s="138">
        <f t="shared" ref="P120:Z120" si="20">P105*P115*$T$27</f>
        <v>4025.931785829297</v>
      </c>
      <c r="Q120" s="138">
        <f t="shared" si="20"/>
        <v>4429.5839047017207</v>
      </c>
      <c r="R120" s="138">
        <f t="shared" si="20"/>
        <v>4913.9658181377699</v>
      </c>
      <c r="S120" s="138">
        <f t="shared" si="20"/>
        <v>5453.2289110980046</v>
      </c>
      <c r="T120" s="138">
        <f t="shared" si="20"/>
        <v>5952.8729354579118</v>
      </c>
      <c r="U120" s="138">
        <f t="shared" si="20"/>
        <v>6750.0997887958165</v>
      </c>
      <c r="V120" s="138">
        <f t="shared" si="20"/>
        <v>7257.5193735737412</v>
      </c>
      <c r="W120" s="138">
        <f t="shared" si="20"/>
        <v>7806.1287402680164</v>
      </c>
      <c r="X120" s="138">
        <f t="shared" si="20"/>
        <v>8399.3983103896189</v>
      </c>
      <c r="Y120" s="138">
        <f t="shared" si="20"/>
        <v>9041.0975689414117</v>
      </c>
      <c r="Z120" s="138">
        <f t="shared" si="20"/>
        <v>9735.3212069378224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26998.608562368354</v>
      </c>
      <c r="P124" s="70">
        <f t="shared" si="21"/>
        <v>28953.614859037032</v>
      </c>
      <c r="Q124" s="70">
        <f t="shared" si="21"/>
        <v>31064.368724981145</v>
      </c>
      <c r="R124" s="70">
        <f t="shared" si="21"/>
        <v>33343.840280459379</v>
      </c>
      <c r="S124" s="70">
        <f t="shared" si="21"/>
        <v>35806.108972310911</v>
      </c>
      <c r="T124" s="70">
        <f t="shared" si="21"/>
        <v>38466.460065972627</v>
      </c>
      <c r="U124" s="70">
        <f t="shared" si="21"/>
        <v>41341.489623149493</v>
      </c>
      <c r="V124" s="70">
        <f t="shared" si="21"/>
        <v>44449.218716799238</v>
      </c>
      <c r="W124" s="70">
        <f t="shared" si="21"/>
        <v>47809.217701999361</v>
      </c>
      <c r="X124" s="70">
        <f t="shared" si="21"/>
        <v>51442.741434140873</v>
      </c>
      <c r="Y124" s="70">
        <f t="shared" si="21"/>
        <v>55372.876405276533</v>
      </c>
      <c r="Z124" s="70">
        <f t="shared" si="21"/>
        <v>59624.700855933042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770.14958063851213</v>
      </c>
      <c r="P125" s="70">
        <f t="shared" si="22"/>
        <v>825.91716866242302</v>
      </c>
      <c r="Q125" s="70">
        <f t="shared" si="22"/>
        <v>886.12753842769143</v>
      </c>
      <c r="R125" s="70">
        <f t="shared" si="22"/>
        <v>951.15066947067305</v>
      </c>
      <c r="S125" s="70">
        <f t="shared" si="22"/>
        <v>1021.3881854548089</v>
      </c>
      <c r="T125" s="70">
        <f t="shared" si="22"/>
        <v>1097.276106656441</v>
      </c>
      <c r="U125" s="70">
        <f t="shared" si="22"/>
        <v>1179.2878445083443</v>
      </c>
      <c r="V125" s="70">
        <f t="shared" si="22"/>
        <v>1267.9374596425271</v>
      </c>
      <c r="W125" s="70">
        <f t="shared" si="22"/>
        <v>1363.7832067824218</v>
      </c>
      <c r="X125" s="70">
        <f t="shared" si="22"/>
        <v>1467.4313919133128</v>
      </c>
      <c r="Y125" s="70">
        <f t="shared" si="22"/>
        <v>1579.5405694244716</v>
      </c>
      <c r="Z125" s="70">
        <f t="shared" si="22"/>
        <v>1700.8261093832193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10210.356700884957</v>
      </c>
      <c r="P127" s="70">
        <f>Inputs!$J$27*$I$11</f>
        <v>10210.356700884957</v>
      </c>
      <c r="Q127" s="70">
        <f>Inputs!$J$27*$I$11</f>
        <v>10210.356700884957</v>
      </c>
      <c r="R127" s="70">
        <f>Inputs!$J$27*$I$11</f>
        <v>10210.356700884957</v>
      </c>
      <c r="S127" s="70">
        <f>Inputs!$J$27*$I$11</f>
        <v>10210.356700884957</v>
      </c>
      <c r="T127" s="70">
        <f>Inputs!$J$27*$I$11</f>
        <v>10210.356700884957</v>
      </c>
      <c r="U127" s="70">
        <f>Inputs!$J$27*$I$11</f>
        <v>10210.356700884957</v>
      </c>
      <c r="V127" s="70">
        <f>Inputs!$J$27*$I$11</f>
        <v>10210.356700884957</v>
      </c>
      <c r="W127" s="70">
        <f>Inputs!$J$27*$I$11</f>
        <v>10210.356700884957</v>
      </c>
      <c r="X127" s="70">
        <f>Inputs!$J$27*$I$11</f>
        <v>10210.356700884957</v>
      </c>
      <c r="Y127" s="70">
        <f>Inputs!$J$27*$I$11</f>
        <v>10210.356700884957</v>
      </c>
      <c r="Z127" s="70">
        <f>Inputs!$J$27*$I$11</f>
        <v>10210.356700884957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142221.80532502208</v>
      </c>
      <c r="P128" s="98">
        <f t="shared" ref="P128:Z128" si="24">SUM(P119:P127)</f>
        <v>151374.00146986157</v>
      </c>
      <c r="Q128" s="98">
        <f t="shared" si="24"/>
        <v>164712.67432770817</v>
      </c>
      <c r="R128" s="98">
        <f t="shared" si="24"/>
        <v>180458.40195262633</v>
      </c>
      <c r="S128" s="98">
        <f t="shared" si="24"/>
        <v>197910.52039902858</v>
      </c>
      <c r="T128" s="98">
        <f t="shared" si="24"/>
        <v>214470.24408784969</v>
      </c>
      <c r="U128" s="98">
        <f t="shared" si="24"/>
        <v>239483.89499189367</v>
      </c>
      <c r="V128" s="98">
        <f t="shared" si="24"/>
        <v>256718.88221286712</v>
      </c>
      <c r="W128" s="98">
        <f t="shared" si="24"/>
        <v>275352.91942374839</v>
      </c>
      <c r="X128" s="98">
        <f t="shared" si="24"/>
        <v>295503.88278105215</v>
      </c>
      <c r="Y128" s="98">
        <f t="shared" si="24"/>
        <v>317299.80641629861</v>
      </c>
      <c r="Z128" s="98">
        <f t="shared" si="24"/>
        <v>340879.770391481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0</v>
      </c>
      <c r="T135" s="70">
        <f>Inputs!T22*'Scenario B'!$I$10</f>
        <v>0</v>
      </c>
      <c r="U135" s="70">
        <f>Inputs!U22*'Scenario B'!$I$10</f>
        <v>1468881.2389380534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1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82022.289456059792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9122.9182725663723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91145.207728626163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142221.80532502208</v>
      </c>
      <c r="P147" s="70">
        <f t="shared" ref="P147:Z147" si="27">P128</f>
        <v>151374.00146986157</v>
      </c>
      <c r="Q147" s="70">
        <f t="shared" si="27"/>
        <v>164712.67432770817</v>
      </c>
      <c r="R147" s="70">
        <f t="shared" si="27"/>
        <v>180458.40195262633</v>
      </c>
      <c r="S147" s="70">
        <f t="shared" si="27"/>
        <v>197910.52039902858</v>
      </c>
      <c r="T147" s="70">
        <f t="shared" si="27"/>
        <v>214470.24408784969</v>
      </c>
      <c r="U147" s="70">
        <f t="shared" si="27"/>
        <v>239483.89499189367</v>
      </c>
      <c r="V147" s="70">
        <f t="shared" si="27"/>
        <v>256718.88221286712</v>
      </c>
      <c r="W147" s="70">
        <f t="shared" si="27"/>
        <v>275352.91942374839</v>
      </c>
      <c r="X147" s="70">
        <f t="shared" si="27"/>
        <v>295503.88278105215</v>
      </c>
      <c r="Y147" s="70">
        <f t="shared" si="27"/>
        <v>317299.80641629861</v>
      </c>
      <c r="Z147" s="70">
        <f t="shared" si="27"/>
        <v>340879.770391481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91145.207728626163</v>
      </c>
      <c r="P148" s="70">
        <f t="shared" ref="P148:Z148" si="28">$J$140</f>
        <v>91145.207728626163</v>
      </c>
      <c r="Q148" s="70">
        <f t="shared" si="28"/>
        <v>91145.207728626163</v>
      </c>
      <c r="R148" s="70">
        <f t="shared" si="28"/>
        <v>91145.207728626163</v>
      </c>
      <c r="S148" s="70">
        <f t="shared" si="28"/>
        <v>91145.207728626163</v>
      </c>
      <c r="T148" s="70">
        <f t="shared" si="28"/>
        <v>91145.207728626163</v>
      </c>
      <c r="U148" s="70">
        <f t="shared" si="28"/>
        <v>91145.207728626163</v>
      </c>
      <c r="V148" s="70">
        <f t="shared" si="28"/>
        <v>91145.207728626163</v>
      </c>
      <c r="W148" s="70">
        <f t="shared" si="28"/>
        <v>91145.207728626163</v>
      </c>
      <c r="X148" s="70">
        <f t="shared" si="28"/>
        <v>91145.207728626163</v>
      </c>
      <c r="Y148" s="70">
        <f t="shared" si="28"/>
        <v>91145.207728626163</v>
      </c>
      <c r="Z148" s="70">
        <f t="shared" si="28"/>
        <v>91145.207728626163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AP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1876349.3886339192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1876349.3886339192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256471.32743362835</v>
      </c>
      <c r="S30" s="72">
        <v>0</v>
      </c>
      <c r="T30" s="73">
        <f>'Base Case'!$T30</f>
        <v>1</v>
      </c>
      <c r="U30" s="74">
        <f t="shared" si="0"/>
        <v>256471.32743362835</v>
      </c>
      <c r="V30" s="75">
        <f t="shared" si="1"/>
        <v>256471.32743362835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625449.79621130635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625449.79621130635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85490.442477876117</v>
      </c>
      <c r="S40" s="72">
        <v>0</v>
      </c>
      <c r="T40" s="73">
        <f>'Base Case'!$T40</f>
        <v>1</v>
      </c>
      <c r="U40" s="74">
        <f t="shared" si="0"/>
        <v>85490.442477876117</v>
      </c>
      <c r="V40" s="75">
        <f t="shared" si="1"/>
        <v>85490.442477876117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625449.79621130635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85490.442477876117</v>
      </c>
      <c r="S49" s="70">
        <f t="shared" si="2"/>
        <v>4388.5093805309734</v>
      </c>
      <c r="T49" s="56">
        <f>U49/SUM(O49:S49)</f>
        <v>1</v>
      </c>
      <c r="U49" s="70">
        <f t="shared" si="2"/>
        <v>776565.38318462088</v>
      </c>
      <c r="V49" s="70">
        <f t="shared" si="2"/>
        <v>151115.58697331449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1876349.3886339192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2220053.1478192806</v>
      </c>
      <c r="V50" s="70">
        <f t="shared" si="3"/>
        <v>343703.75918536168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2996618.5310039017</v>
      </c>
      <c r="V52" s="88">
        <f>SUM(V49:V51)</f>
        <v>494819.3461586762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70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60.392850000000003</v>
      </c>
      <c r="P69" s="70">
        <f>Inputs!P185*$I$12</f>
        <v>60.856950000000005</v>
      </c>
      <c r="Q69" s="70">
        <f>Inputs!Q185*$I$12</f>
        <v>63.676200000000001</v>
      </c>
      <c r="R69" s="70">
        <f>Inputs!R185*$I$12</f>
        <v>66.215100000000007</v>
      </c>
      <c r="S69" s="70">
        <f>Inputs!S185*$I$12</f>
        <v>69.171900000000008</v>
      </c>
      <c r="T69" s="70">
        <f>Inputs!T185*$I$12</f>
        <v>71.330700000000007</v>
      </c>
      <c r="U69" s="70">
        <f>Inputs!U185*$I$12</f>
        <v>76.477800000000002</v>
      </c>
      <c r="V69" s="70">
        <f>Inputs!V185*$I$12</f>
        <v>76.477800000000002</v>
      </c>
      <c r="W69" s="70">
        <f>Inputs!W185*$I$12</f>
        <v>76.477800000000002</v>
      </c>
      <c r="X69" s="70">
        <f>Inputs!X185*$I$12</f>
        <v>76.477800000000002</v>
      </c>
      <c r="Y69" s="70">
        <f>Inputs!Y185*$I$12</f>
        <v>76.477800000000002</v>
      </c>
      <c r="Z69" s="70">
        <f>Inputs!Z185*$I$12</f>
        <v>76.477800000000002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52.164000000000001</v>
      </c>
      <c r="P70" s="70">
        <f>Inputs!P186*$I$12</f>
        <v>51.681000000000004</v>
      </c>
      <c r="Q70" s="70">
        <f>Inputs!Q186*$I$12</f>
        <v>52.4559</v>
      </c>
      <c r="R70" s="70">
        <f>Inputs!R186*$I$12</f>
        <v>54.040350000000004</v>
      </c>
      <c r="S70" s="70">
        <f>Inputs!S186*$I$12</f>
        <v>55.528200000000005</v>
      </c>
      <c r="T70" s="70">
        <f>Inputs!T186*$I$12</f>
        <v>55.976550000000003</v>
      </c>
      <c r="U70" s="70">
        <f>Inputs!U186*$I$12</f>
        <v>58.536450000000002</v>
      </c>
      <c r="V70" s="70">
        <f>Inputs!V186*$I$12</f>
        <v>58.536450000000002</v>
      </c>
      <c r="W70" s="70">
        <f>Inputs!W186*$I$12</f>
        <v>58.536450000000002</v>
      </c>
      <c r="X70" s="70">
        <f>Inputs!X186*$I$12</f>
        <v>58.536450000000002</v>
      </c>
      <c r="Y70" s="70">
        <f>Inputs!Y186*$I$12</f>
        <v>58.536450000000002</v>
      </c>
      <c r="Z70" s="70">
        <f>Inputs!Z186*$I$12</f>
        <v>58.536450000000002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54.632655</v>
      </c>
      <c r="P71" s="70">
        <f>Inputs!P187*$I$12</f>
        <v>54.433785</v>
      </c>
      <c r="Q71" s="70">
        <f>Inputs!Q187*$I$12</f>
        <v>55.82199</v>
      </c>
      <c r="R71" s="70">
        <f>Inputs!R187*$I$12</f>
        <v>57.692774999999997</v>
      </c>
      <c r="S71" s="70">
        <f>Inputs!S187*$I$12</f>
        <v>59.621310000000008</v>
      </c>
      <c r="T71" s="70">
        <f>Inputs!T187*$I$12</f>
        <v>60.582794999999997</v>
      </c>
      <c r="U71" s="70">
        <f>Inputs!U187*$I$12</f>
        <v>63.918855000000008</v>
      </c>
      <c r="V71" s="70">
        <f>Inputs!V187*$I$12</f>
        <v>63.918855000000008</v>
      </c>
      <c r="W71" s="70">
        <f>Inputs!W187*$I$12</f>
        <v>63.918855000000008</v>
      </c>
      <c r="X71" s="70">
        <f>Inputs!X187*$I$12</f>
        <v>63.918855000000008</v>
      </c>
      <c r="Y71" s="70">
        <f>Inputs!Y187*$I$12</f>
        <v>63.918855000000008</v>
      </c>
      <c r="Z71" s="70">
        <f>Inputs!Z187*$I$12</f>
        <v>63.918855000000008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54.632655</v>
      </c>
      <c r="P78" s="70">
        <f t="shared" si="5"/>
        <v>54.433785</v>
      </c>
      <c r="Q78" s="70">
        <f t="shared" si="5"/>
        <v>55.82199</v>
      </c>
      <c r="R78" s="70">
        <f t="shared" si="5"/>
        <v>57.692774999999997</v>
      </c>
      <c r="S78" s="70">
        <f t="shared" si="5"/>
        <v>59.621310000000008</v>
      </c>
      <c r="T78" s="70">
        <f t="shared" si="5"/>
        <v>60.582794999999997</v>
      </c>
      <c r="U78" s="70">
        <f t="shared" si="5"/>
        <v>63.918855000000008</v>
      </c>
      <c r="V78" s="70">
        <f t="shared" si="5"/>
        <v>63.918855000000008</v>
      </c>
      <c r="W78" s="70">
        <f t="shared" si="5"/>
        <v>63.918855000000008</v>
      </c>
      <c r="X78" s="70">
        <f t="shared" si="5"/>
        <v>63.918855000000008</v>
      </c>
      <c r="Y78" s="70">
        <f t="shared" si="5"/>
        <v>63.918855000000008</v>
      </c>
      <c r="Z78" s="70">
        <f t="shared" si="5"/>
        <v>63.918855000000008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54.632655</v>
      </c>
      <c r="P79" s="70">
        <f t="shared" si="5"/>
        <v>54.433785</v>
      </c>
      <c r="Q79" s="70">
        <f t="shared" si="5"/>
        <v>55.82199</v>
      </c>
      <c r="R79" s="70">
        <f t="shared" si="5"/>
        <v>57.692774999999997</v>
      </c>
      <c r="S79" s="70">
        <f t="shared" si="5"/>
        <v>59.621310000000008</v>
      </c>
      <c r="T79" s="70">
        <f t="shared" si="5"/>
        <v>60.582794999999997</v>
      </c>
      <c r="U79" s="70">
        <f t="shared" si="5"/>
        <v>63.918855000000008</v>
      </c>
      <c r="V79" s="70">
        <f t="shared" si="5"/>
        <v>63.918855000000008</v>
      </c>
      <c r="W79" s="70">
        <f t="shared" si="5"/>
        <v>63.918855000000008</v>
      </c>
      <c r="X79" s="70">
        <f t="shared" si="5"/>
        <v>63.918855000000008</v>
      </c>
      <c r="Y79" s="70">
        <f t="shared" si="5"/>
        <v>63.918855000000008</v>
      </c>
      <c r="Z79" s="70">
        <f t="shared" si="5"/>
        <v>63.918855000000008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54.632655</v>
      </c>
      <c r="P80" s="70">
        <f t="shared" si="5"/>
        <v>54.433785</v>
      </c>
      <c r="Q80" s="70">
        <f t="shared" si="5"/>
        <v>55.82199</v>
      </c>
      <c r="R80" s="70">
        <f t="shared" si="5"/>
        <v>57.692774999999997</v>
      </c>
      <c r="S80" s="70">
        <f t="shared" si="5"/>
        <v>59.621310000000008</v>
      </c>
      <c r="T80" s="70">
        <f t="shared" si="5"/>
        <v>60.582794999999997</v>
      </c>
      <c r="U80" s="70">
        <f t="shared" si="5"/>
        <v>63.918855000000008</v>
      </c>
      <c r="V80" s="70">
        <f t="shared" si="5"/>
        <v>63.918855000000008</v>
      </c>
      <c r="W80" s="70">
        <f t="shared" si="5"/>
        <v>63.918855000000008</v>
      </c>
      <c r="X80" s="70">
        <f t="shared" si="5"/>
        <v>63.918855000000008</v>
      </c>
      <c r="Y80" s="70">
        <f t="shared" si="5"/>
        <v>63.918855000000008</v>
      </c>
      <c r="Z80" s="70">
        <f t="shared" si="5"/>
        <v>63.918855000000008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7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2.5</v>
      </c>
      <c r="U92" s="70">
        <f t="shared" si="11"/>
        <v>2.5</v>
      </c>
      <c r="V92" s="70">
        <f t="shared" si="11"/>
        <v>2.5</v>
      </c>
      <c r="W92" s="70">
        <f t="shared" si="11"/>
        <v>2.5</v>
      </c>
      <c r="X92" s="70">
        <f t="shared" si="11"/>
        <v>2.5</v>
      </c>
      <c r="Y92" s="70">
        <f t="shared" si="11"/>
        <v>2.5</v>
      </c>
      <c r="Z92" s="70">
        <f t="shared" si="11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4.5</v>
      </c>
      <c r="U93" s="93">
        <f t="shared" si="12"/>
        <v>4.5</v>
      </c>
      <c r="V93" s="93">
        <f t="shared" si="12"/>
        <v>4.5</v>
      </c>
      <c r="W93" s="93">
        <f t="shared" si="12"/>
        <v>4.5</v>
      </c>
      <c r="X93" s="93">
        <f t="shared" si="12"/>
        <v>4.5</v>
      </c>
      <c r="Y93" s="93">
        <f t="shared" si="12"/>
        <v>4.5</v>
      </c>
      <c r="Z93" s="93">
        <f t="shared" si="12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7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2.5</v>
      </c>
      <c r="U95" s="70">
        <f t="shared" si="13"/>
        <v>2.5</v>
      </c>
      <c r="V95" s="70">
        <f t="shared" si="13"/>
        <v>2.5</v>
      </c>
      <c r="W95" s="70">
        <f t="shared" si="13"/>
        <v>2.5</v>
      </c>
      <c r="X95" s="70">
        <f t="shared" si="13"/>
        <v>2.5</v>
      </c>
      <c r="Y95" s="70">
        <f t="shared" si="13"/>
        <v>2.5</v>
      </c>
      <c r="Z95" s="70">
        <f t="shared" si="13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4.5</v>
      </c>
      <c r="U96" s="93">
        <f t="shared" si="14"/>
        <v>4.5</v>
      </c>
      <c r="V96" s="93">
        <f t="shared" si="14"/>
        <v>4.5</v>
      </c>
      <c r="W96" s="93">
        <f t="shared" si="14"/>
        <v>4.5</v>
      </c>
      <c r="X96" s="93">
        <f t="shared" si="14"/>
        <v>4.5</v>
      </c>
      <c r="Y96" s="93">
        <f t="shared" si="14"/>
        <v>4.5</v>
      </c>
      <c r="Z96" s="93">
        <f t="shared" si="14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7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2.5</v>
      </c>
      <c r="U98" s="70">
        <f t="shared" si="15"/>
        <v>2.5</v>
      </c>
      <c r="V98" s="70">
        <f t="shared" si="15"/>
        <v>2.5</v>
      </c>
      <c r="W98" s="70">
        <f t="shared" si="15"/>
        <v>2.5</v>
      </c>
      <c r="X98" s="70">
        <f t="shared" si="15"/>
        <v>2.5</v>
      </c>
      <c r="Y98" s="70">
        <f t="shared" si="15"/>
        <v>2.5</v>
      </c>
      <c r="Z98" s="70">
        <f t="shared" si="15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4.5</v>
      </c>
      <c r="U99" s="93">
        <f t="shared" si="16"/>
        <v>4.5</v>
      </c>
      <c r="V99" s="93">
        <f t="shared" si="16"/>
        <v>4.5</v>
      </c>
      <c r="W99" s="93">
        <f t="shared" si="16"/>
        <v>4.5</v>
      </c>
      <c r="X99" s="93">
        <f t="shared" si="16"/>
        <v>4.5</v>
      </c>
      <c r="Y99" s="93">
        <f t="shared" si="16"/>
        <v>4.5</v>
      </c>
      <c r="Z99" s="93">
        <f t="shared" si="16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625449.79621130635</v>
      </c>
      <c r="P103" s="138">
        <f>IF(Inputs!$J$126&gt;0,P71*Inputs!$M$81/Inputs!$M$80*Inputs!$M$75*Inputs!$J$126,P77*Inputs!$M$75*P90*Inputs!$J$123)*$I$13</f>
        <v>623173.07726047852</v>
      </c>
      <c r="Q103" s="138">
        <f>IF(Inputs!$J$126&gt;0,Q71*Inputs!$M$81/Inputs!$M$80*Inputs!$M$75*Inputs!$J$126,Q77*Inputs!$M$75*Q90*Inputs!$J$123)*$I$13</f>
        <v>639065.63335810031</v>
      </c>
      <c r="R103" s="138">
        <f>IF(Inputs!$J$126&gt;0,R71*Inputs!$M$81/Inputs!$M$80*Inputs!$M$75*Inputs!$J$126,R77*Inputs!$M$75*R90*Inputs!$J$123)*$I$13</f>
        <v>660482.89922235615</v>
      </c>
      <c r="S103" s="138">
        <f>IF(Inputs!$J$126&gt;0,S71*Inputs!$M$81/Inputs!$M$80*Inputs!$M$75*Inputs!$J$126,S77*Inputs!$M$75*S90*Inputs!$J$123)*$I$13</f>
        <v>682561.30311351572</v>
      </c>
      <c r="T103" s="138">
        <f>IF(Inputs!$J$126&gt;0,T71*Inputs!$M$81/Inputs!$M$80*Inputs!$M$75*Inputs!$J$126,T77*Inputs!$M$75*T90*Inputs!$J$123)*$I$13</f>
        <v>693568.65022688999</v>
      </c>
      <c r="U103" s="138">
        <f>IF(Inputs!$J$126&gt;0,U71*Inputs!$M$81/Inputs!$M$80*Inputs!$M$75*Inputs!$J$126,U77*Inputs!$M$75*U90*Inputs!$J$123)*$I$13</f>
        <v>731760.79093739903</v>
      </c>
      <c r="V103" s="138">
        <f>IF(Inputs!$J$126&gt;0,V71*Inputs!$M$81/Inputs!$M$80*Inputs!$M$75*Inputs!$J$126,V77*Inputs!$M$75*V90*Inputs!$J$123)*$I$13</f>
        <v>731760.79093739903</v>
      </c>
      <c r="W103" s="138">
        <f>IF(Inputs!$J$126&gt;0,W71*Inputs!$M$81/Inputs!$M$80*Inputs!$M$75*Inputs!$J$126,W77*Inputs!$M$75*W90*Inputs!$J$123)*$I$13</f>
        <v>731760.79093739903</v>
      </c>
      <c r="X103" s="138">
        <f>IF(Inputs!$J$126&gt;0,X71*Inputs!$M$81/Inputs!$M$80*Inputs!$M$75*Inputs!$J$126,X77*Inputs!$M$75*X90*Inputs!$J$123)*$I$13</f>
        <v>731760.79093739903</v>
      </c>
      <c r="Y103" s="138">
        <f>IF(Inputs!$J$126&gt;0,Y71*Inputs!$M$81/Inputs!$M$80*Inputs!$M$75*Inputs!$J$126,Y77*Inputs!$M$75*Y90*Inputs!$J$123)*$I$13</f>
        <v>731760.79093739903</v>
      </c>
      <c r="Z103" s="138">
        <f>IF(Inputs!$J$126&gt;0,Z71*Inputs!$M$81/Inputs!$M$80*Inputs!$M$75*Inputs!$J$126,Z77*Inputs!$M$75*Z90*Inputs!$J$123)*$I$13</f>
        <v>731760.79093739903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1876349.3886339192</v>
      </c>
      <c r="P105" s="138">
        <f>IF(Inputs!$K$126&gt;0,P71*Inputs!$M$82/Inputs!$M$80*Inputs!$M$75*Inputs!$K$126,P78*Inputs!$M$75*P93*Inputs!$J$123)*$I$13</f>
        <v>1869519.2317814357</v>
      </c>
      <c r="Q105" s="138">
        <f>IF(Inputs!$K$126&gt;0,Q71*Inputs!$M$82/Inputs!$M$80*Inputs!$M$75*Inputs!$K$126,Q78*Inputs!$M$75*Q93*Inputs!$J$123)*$I$13</f>
        <v>1917196.9000743008</v>
      </c>
      <c r="R105" s="138">
        <f>IF(Inputs!$K$126&gt;0,R71*Inputs!$M$82/Inputs!$M$80*Inputs!$M$75*Inputs!$K$126,R78*Inputs!$M$75*R93*Inputs!$J$123)*$I$13</f>
        <v>1981448.6976670686</v>
      </c>
      <c r="S105" s="138">
        <f>IF(Inputs!$K$126&gt;0,S71*Inputs!$M$82/Inputs!$M$80*Inputs!$M$75*Inputs!$K$126,S78*Inputs!$M$75*S93*Inputs!$J$123)*$I$13</f>
        <v>2047683.9093405474</v>
      </c>
      <c r="T105" s="138">
        <f>IF(Inputs!$K$126&gt;0,T71*Inputs!$M$82/Inputs!$M$80*Inputs!$M$75*Inputs!$K$126,T78*Inputs!$M$75*T93*Inputs!$J$123)*$I$13</f>
        <v>2080705.9506806699</v>
      </c>
      <c r="U105" s="138">
        <f>IF(Inputs!$K$126&gt;0,U71*Inputs!$M$82/Inputs!$M$80*Inputs!$M$75*Inputs!$K$126,U78*Inputs!$M$75*U93*Inputs!$J$123)*$I$13</f>
        <v>2195282.3728121971</v>
      </c>
      <c r="V105" s="138">
        <f>IF(Inputs!$K$126&gt;0,V71*Inputs!$M$82/Inputs!$M$80*Inputs!$M$75*Inputs!$K$126,V78*Inputs!$M$75*V93*Inputs!$J$123)*$I$13</f>
        <v>2195282.3728121971</v>
      </c>
      <c r="W105" s="138">
        <f>IF(Inputs!$K$126&gt;0,W71*Inputs!$M$82/Inputs!$M$80*Inputs!$M$75*Inputs!$K$126,W78*Inputs!$M$75*W93*Inputs!$J$123)*$I$13</f>
        <v>2195282.3728121971</v>
      </c>
      <c r="X105" s="138">
        <f>IF(Inputs!$K$126&gt;0,X71*Inputs!$M$82/Inputs!$M$80*Inputs!$M$75*Inputs!$K$126,X78*Inputs!$M$75*X93*Inputs!$J$123)*$I$13</f>
        <v>2195282.3728121971</v>
      </c>
      <c r="Y105" s="138">
        <f>IF(Inputs!$K$126&gt;0,Y71*Inputs!$M$82/Inputs!$M$80*Inputs!$M$75*Inputs!$K$126,Y78*Inputs!$M$75*Y93*Inputs!$J$123)*$I$13</f>
        <v>2195282.3728121971</v>
      </c>
      <c r="Z105" s="138">
        <f>IF(Inputs!$K$126&gt;0,Z71*Inputs!$M$82/Inputs!$M$80*Inputs!$M$75*Inputs!$K$126,Z78*Inputs!$M$75*Z93*Inputs!$J$123)*$I$13</f>
        <v>2195282.3728121971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0.26523516125449309</v>
      </c>
      <c r="P114" s="56">
        <f>Inputs!P64*$I$9</f>
        <v>0.28444120326782935</v>
      </c>
      <c r="Q114" s="56">
        <f>Inputs!Q64*$I$9</f>
        <v>0.30517731419402594</v>
      </c>
      <c r="R114" s="56">
        <f>Inputs!R64*$I$9</f>
        <v>0.3275709128935903</v>
      </c>
      <c r="S114" s="56">
        <f>Inputs!S64*$I$9</f>
        <v>0.3517603162854902</v>
      </c>
      <c r="T114" s="56">
        <f>Inputs!T64*$I$9</f>
        <v>0.3778956872876999</v>
      </c>
      <c r="U114" s="56">
        <f>Inputs!U64*$I$9</f>
        <v>0.40614006612106401</v>
      </c>
      <c r="V114" s="56">
        <f>Inputs!V64*$I$9</f>
        <v>0.43667049236082145</v>
      </c>
      <c r="W114" s="56">
        <f>Inputs!W64*$I$9</f>
        <v>0.46967922577742649</v>
      </c>
      <c r="X114" s="56">
        <f>Inputs!X64*$I$9</f>
        <v>0.50537507472424503</v>
      </c>
      <c r="Y114" s="56">
        <f>Inputs!Y64*$I$9</f>
        <v>0.54398484160956662</v>
      </c>
      <c r="Z114" s="56">
        <f>Inputs!Z64*$I$9</f>
        <v>0.58575489583997431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3.3154395156811721E-3</v>
      </c>
      <c r="P115" s="56">
        <f>Inputs!P65*$I$9</f>
        <v>3.5555150408478689E-3</v>
      </c>
      <c r="Q115" s="56">
        <f>Inputs!Q65*$I$9</f>
        <v>3.8147164274253214E-3</v>
      </c>
      <c r="R115" s="56">
        <f>Inputs!R65*$I$9</f>
        <v>4.0946364111698868E-3</v>
      </c>
      <c r="S115" s="56">
        <f>Inputs!S65*$I$9</f>
        <v>4.3970039535686338E-3</v>
      </c>
      <c r="T115" s="56">
        <f>Inputs!T65*$I$9</f>
        <v>4.7236960910962463E-3</v>
      </c>
      <c r="U115" s="56">
        <f>Inputs!U65*$I$9</f>
        <v>5.0767508265133002E-3</v>
      </c>
      <c r="V115" s="56">
        <f>Inputs!V65*$I$9</f>
        <v>5.4583811545102622E-3</v>
      </c>
      <c r="W115" s="56">
        <f>Inputs!W65*$I$9</f>
        <v>5.8709903222178344E-3</v>
      </c>
      <c r="X115" s="56">
        <f>Inputs!X65*$I$9</f>
        <v>6.3171884340530579E-3</v>
      </c>
      <c r="Y115" s="56">
        <f>Inputs!Y65*$I$9</f>
        <v>6.7998105201195732E-3</v>
      </c>
      <c r="Z115" s="56">
        <f>Inputs!Z65*$I$9</f>
        <v>7.3219361979996768E-3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165891.27755469567</v>
      </c>
      <c r="P119" s="70">
        <f t="shared" ref="P119:Z119" si="17">P103*P114*$T$37</f>
        <v>177256.09994008648</v>
      </c>
      <c r="Q119" s="70">
        <f t="shared" si="17"/>
        <v>195028.33358192915</v>
      </c>
      <c r="R119" s="70">
        <f t="shared" si="17"/>
        <v>216354.98624887242</v>
      </c>
      <c r="S119" s="70">
        <f t="shared" si="17"/>
        <v>240097.97986744664</v>
      </c>
      <c r="T119" s="70">
        <f t="shared" si="17"/>
        <v>262096.60175869294</v>
      </c>
      <c r="U119" s="70">
        <f t="shared" si="17"/>
        <v>297197.37601611734</v>
      </c>
      <c r="V119" s="70">
        <f t="shared" si="17"/>
        <v>319538.34486897814</v>
      </c>
      <c r="W119" s="70">
        <f t="shared" si="17"/>
        <v>343692.84174175485</v>
      </c>
      <c r="X119" s="70">
        <f t="shared" si="17"/>
        <v>369813.66440026066</v>
      </c>
      <c r="Y119" s="70">
        <f t="shared" si="17"/>
        <v>398066.77795417223</v>
      </c>
      <c r="Z119" s="70">
        <f t="shared" si="17"/>
        <v>428632.46587531338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6220.9229083011041</v>
      </c>
      <c r="P120" s="138">
        <f t="shared" ref="P120:Z120" si="20">P105*P115*$T$27</f>
        <v>6647.1037477532473</v>
      </c>
      <c r="Q120" s="138">
        <f t="shared" si="20"/>
        <v>7313.562509322338</v>
      </c>
      <c r="R120" s="138">
        <f t="shared" si="20"/>
        <v>8113.3119843327313</v>
      </c>
      <c r="S120" s="138">
        <f t="shared" si="20"/>
        <v>9003.6742450292622</v>
      </c>
      <c r="T120" s="138">
        <f t="shared" si="20"/>
        <v>9828.6225659509801</v>
      </c>
      <c r="U120" s="138">
        <f t="shared" si="20"/>
        <v>11144.9016006044</v>
      </c>
      <c r="V120" s="138">
        <f t="shared" si="20"/>
        <v>11982.687932586668</v>
      </c>
      <c r="W120" s="138">
        <f t="shared" si="20"/>
        <v>12888.481565315813</v>
      </c>
      <c r="X120" s="138">
        <f t="shared" si="20"/>
        <v>13868.012415009764</v>
      </c>
      <c r="Y120" s="138">
        <f t="shared" si="20"/>
        <v>14927.504173281437</v>
      </c>
      <c r="Z120" s="138">
        <f t="shared" si="20"/>
        <v>16073.717470324247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40081.167078934443</v>
      </c>
      <c r="P124" s="70">
        <f t="shared" si="21"/>
        <v>42983.499391213889</v>
      </c>
      <c r="Q124" s="70">
        <f t="shared" si="21"/>
        <v>46117.048965369853</v>
      </c>
      <c r="R124" s="70">
        <f t="shared" si="21"/>
        <v>49501.07077729937</v>
      </c>
      <c r="S124" s="70">
        <f t="shared" si="21"/>
        <v>53156.466669400608</v>
      </c>
      <c r="T124" s="70">
        <f t="shared" si="21"/>
        <v>57105.928599164872</v>
      </c>
      <c r="U124" s="70">
        <f t="shared" si="21"/>
        <v>61374.094485265348</v>
      </c>
      <c r="V124" s="70">
        <f t="shared" si="21"/>
        <v>65987.717767031776</v>
      </c>
      <c r="W124" s="70">
        <f t="shared" si="21"/>
        <v>70975.851892527702</v>
      </c>
      <c r="X124" s="70">
        <f t="shared" si="21"/>
        <v>76370.051058636964</v>
      </c>
      <c r="Y124" s="70">
        <f t="shared" si="21"/>
        <v>82204.588644415169</v>
      </c>
      <c r="Z124" s="70">
        <f t="shared" si="21"/>
        <v>88516.694907350407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1139.5290248913138</v>
      </c>
      <c r="P125" s="70">
        <f t="shared" si="22"/>
        <v>1222.0438853795074</v>
      </c>
      <c r="Q125" s="70">
        <f t="shared" si="22"/>
        <v>1311.1323763322359</v>
      </c>
      <c r="R125" s="70">
        <f t="shared" si="22"/>
        <v>1407.3419270163483</v>
      </c>
      <c r="S125" s="70">
        <f t="shared" si="22"/>
        <v>1511.266787994437</v>
      </c>
      <c r="T125" s="70">
        <f t="shared" si="22"/>
        <v>1623.5521037589785</v>
      </c>
      <c r="U125" s="70">
        <f t="shared" si="22"/>
        <v>1744.8983435200132</v>
      </c>
      <c r="V125" s="70">
        <f t="shared" si="22"/>
        <v>1876.0661218717116</v>
      </c>
      <c r="W125" s="70">
        <f t="shared" si="22"/>
        <v>2017.8814438871475</v>
      </c>
      <c r="X125" s="70">
        <f t="shared" si="22"/>
        <v>2171.2414122663245</v>
      </c>
      <c r="Y125" s="70">
        <f t="shared" si="22"/>
        <v>2337.1204375132666</v>
      </c>
      <c r="Z125" s="70">
        <f t="shared" si="22"/>
        <v>2516.5769957678635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12479.324856637171</v>
      </c>
      <c r="P127" s="70">
        <f>Inputs!$J$27*$I$11</f>
        <v>12479.324856637171</v>
      </c>
      <c r="Q127" s="70">
        <f>Inputs!$J$27*$I$11</f>
        <v>12479.324856637171</v>
      </c>
      <c r="R127" s="70">
        <f>Inputs!$J$27*$I$11</f>
        <v>12479.324856637171</v>
      </c>
      <c r="S127" s="70">
        <f>Inputs!$J$27*$I$11</f>
        <v>12479.324856637171</v>
      </c>
      <c r="T127" s="70">
        <f>Inputs!$J$27*$I$11</f>
        <v>12479.324856637171</v>
      </c>
      <c r="U127" s="70">
        <f>Inputs!$J$27*$I$11</f>
        <v>12479.324856637171</v>
      </c>
      <c r="V127" s="70">
        <f>Inputs!$J$27*$I$11</f>
        <v>12479.324856637171</v>
      </c>
      <c r="W127" s="70">
        <f>Inputs!$J$27*$I$11</f>
        <v>12479.324856637171</v>
      </c>
      <c r="X127" s="70">
        <f>Inputs!$J$27*$I$11</f>
        <v>12479.324856637171</v>
      </c>
      <c r="Y127" s="70">
        <f>Inputs!$J$27*$I$11</f>
        <v>12479.324856637171</v>
      </c>
      <c r="Z127" s="70">
        <f>Inputs!$J$27*$I$11</f>
        <v>12479.324856637171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225812.2214234597</v>
      </c>
      <c r="P128" s="98">
        <f t="shared" ref="P128:Z128" si="24">SUM(P119:P127)</f>
        <v>240588.07182107028</v>
      </c>
      <c r="Q128" s="98">
        <f t="shared" si="24"/>
        <v>262249.40228959074</v>
      </c>
      <c r="R128" s="98">
        <f t="shared" si="24"/>
        <v>287856.035794158</v>
      </c>
      <c r="S128" s="98">
        <f t="shared" si="24"/>
        <v>316248.71242650808</v>
      </c>
      <c r="T128" s="98">
        <f t="shared" si="24"/>
        <v>343134.02988420491</v>
      </c>
      <c r="U128" s="98">
        <f t="shared" si="24"/>
        <v>383940.5953021443</v>
      </c>
      <c r="V128" s="98">
        <f t="shared" si="24"/>
        <v>411864.14154710539</v>
      </c>
      <c r="W128" s="98">
        <f t="shared" si="24"/>
        <v>442054.38150012266</v>
      </c>
      <c r="X128" s="98">
        <f t="shared" si="24"/>
        <v>474702.29414281092</v>
      </c>
      <c r="Y128" s="98">
        <f t="shared" si="24"/>
        <v>510015.3160660193</v>
      </c>
      <c r="Z128" s="98">
        <f t="shared" si="24"/>
        <v>548218.78010539303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0</v>
      </c>
      <c r="T135" s="70">
        <f>Inputs!T22*'Scenario C'!$I$10</f>
        <v>0</v>
      </c>
      <c r="U135" s="70">
        <f>Inputs!U22*'Scenario C'!$I$10</f>
        <v>1795299.2920353985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1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100249.46489073972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11150.23344424779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111399.69833498751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225812.2214234597</v>
      </c>
      <c r="P147" s="70">
        <f t="shared" ref="P147:Z147" si="27">P128</f>
        <v>240588.07182107028</v>
      </c>
      <c r="Q147" s="70">
        <f t="shared" si="27"/>
        <v>262249.40228959074</v>
      </c>
      <c r="R147" s="70">
        <f t="shared" si="27"/>
        <v>287856.035794158</v>
      </c>
      <c r="S147" s="70">
        <f t="shared" si="27"/>
        <v>316248.71242650808</v>
      </c>
      <c r="T147" s="70">
        <f t="shared" si="27"/>
        <v>343134.02988420491</v>
      </c>
      <c r="U147" s="70">
        <f t="shared" si="27"/>
        <v>383940.5953021443</v>
      </c>
      <c r="V147" s="70">
        <f t="shared" si="27"/>
        <v>411864.14154710539</v>
      </c>
      <c r="W147" s="70">
        <f t="shared" si="27"/>
        <v>442054.38150012266</v>
      </c>
      <c r="X147" s="70">
        <f t="shared" si="27"/>
        <v>474702.29414281092</v>
      </c>
      <c r="Y147" s="70">
        <f t="shared" si="27"/>
        <v>510015.3160660193</v>
      </c>
      <c r="Z147" s="70">
        <f t="shared" si="27"/>
        <v>548218.78010539303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111399.69833498751</v>
      </c>
      <c r="P148" s="70">
        <f t="shared" ref="P148:Z148" si="28">$J$140</f>
        <v>111399.69833498751</v>
      </c>
      <c r="Q148" s="70">
        <f t="shared" si="28"/>
        <v>111399.69833498751</v>
      </c>
      <c r="R148" s="70">
        <f t="shared" si="28"/>
        <v>111399.69833498751</v>
      </c>
      <c r="S148" s="70">
        <f t="shared" si="28"/>
        <v>111399.69833498751</v>
      </c>
      <c r="T148" s="70">
        <f t="shared" si="28"/>
        <v>111399.69833498751</v>
      </c>
      <c r="U148" s="70">
        <f t="shared" si="28"/>
        <v>111399.69833498751</v>
      </c>
      <c r="V148" s="70">
        <f t="shared" si="28"/>
        <v>111399.69833498751</v>
      </c>
      <c r="W148" s="70">
        <f t="shared" si="28"/>
        <v>111399.69833498751</v>
      </c>
      <c r="X148" s="70">
        <f t="shared" si="28"/>
        <v>111399.69833498751</v>
      </c>
      <c r="Y148" s="70">
        <f t="shared" si="28"/>
        <v>111399.69833498751</v>
      </c>
      <c r="Z148" s="70">
        <f t="shared" si="28"/>
        <v>111399.69833498751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AP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1876349.3886339192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1876349.3886339192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625449.79621130635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625449.79621130635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69946.725663716818</v>
      </c>
      <c r="S40" s="72">
        <v>0</v>
      </c>
      <c r="T40" s="73">
        <f>'Base Case'!$T40</f>
        <v>1</v>
      </c>
      <c r="U40" s="74">
        <f t="shared" si="0"/>
        <v>69946.725663716818</v>
      </c>
      <c r="V40" s="75">
        <f t="shared" si="1"/>
        <v>69946.725663716818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625449.79621130635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69946.725663716818</v>
      </c>
      <c r="S49" s="70">
        <f t="shared" si="2"/>
        <v>4388.5093805309734</v>
      </c>
      <c r="T49" s="56">
        <f>U49/SUM(O49:S49)</f>
        <v>0.99999999999999989</v>
      </c>
      <c r="U49" s="70">
        <f t="shared" si="2"/>
        <v>750659.1884943553</v>
      </c>
      <c r="V49" s="70">
        <f t="shared" si="2"/>
        <v>125209.39228304899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1876349.3886339192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2163059.5195006966</v>
      </c>
      <c r="V50" s="70">
        <f t="shared" si="3"/>
        <v>286710.13086677762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2913718.707995052</v>
      </c>
      <c r="V52" s="88">
        <f>SUM(V49:V51)</f>
        <v>411919.52314982662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70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60.392850000000003</v>
      </c>
      <c r="P69" s="70">
        <f>Inputs!P185*$I$12</f>
        <v>60.856950000000005</v>
      </c>
      <c r="Q69" s="70">
        <f>Inputs!Q185*$I$12</f>
        <v>63.676200000000001</v>
      </c>
      <c r="R69" s="70">
        <f>Inputs!R185*$I$12</f>
        <v>66.215100000000007</v>
      </c>
      <c r="S69" s="70">
        <f>Inputs!S185*$I$12</f>
        <v>69.171900000000008</v>
      </c>
      <c r="T69" s="70">
        <f>Inputs!T185*$I$12</f>
        <v>71.330700000000007</v>
      </c>
      <c r="U69" s="70">
        <f>Inputs!U185*$I$12</f>
        <v>76.477800000000002</v>
      </c>
      <c r="V69" s="70">
        <f>Inputs!V185*$I$12</f>
        <v>76.477800000000002</v>
      </c>
      <c r="W69" s="70">
        <f>Inputs!W185*$I$12</f>
        <v>76.477800000000002</v>
      </c>
      <c r="X69" s="70">
        <f>Inputs!X185*$I$12</f>
        <v>76.477800000000002</v>
      </c>
      <c r="Y69" s="70">
        <f>Inputs!Y185*$I$12</f>
        <v>76.477800000000002</v>
      </c>
      <c r="Z69" s="70">
        <f>Inputs!Z185*$I$12</f>
        <v>76.477800000000002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52.164000000000001</v>
      </c>
      <c r="P70" s="70">
        <f>Inputs!P186*$I$12</f>
        <v>51.681000000000004</v>
      </c>
      <c r="Q70" s="70">
        <f>Inputs!Q186*$I$12</f>
        <v>52.4559</v>
      </c>
      <c r="R70" s="70">
        <f>Inputs!R186*$I$12</f>
        <v>54.040350000000004</v>
      </c>
      <c r="S70" s="70">
        <f>Inputs!S186*$I$12</f>
        <v>55.528200000000005</v>
      </c>
      <c r="T70" s="70">
        <f>Inputs!T186*$I$12</f>
        <v>55.976550000000003</v>
      </c>
      <c r="U70" s="70">
        <f>Inputs!U186*$I$12</f>
        <v>58.536450000000002</v>
      </c>
      <c r="V70" s="70">
        <f>Inputs!V186*$I$12</f>
        <v>58.536450000000002</v>
      </c>
      <c r="W70" s="70">
        <f>Inputs!W186*$I$12</f>
        <v>58.536450000000002</v>
      </c>
      <c r="X70" s="70">
        <f>Inputs!X186*$I$12</f>
        <v>58.536450000000002</v>
      </c>
      <c r="Y70" s="70">
        <f>Inputs!Y186*$I$12</f>
        <v>58.536450000000002</v>
      </c>
      <c r="Z70" s="70">
        <f>Inputs!Z186*$I$12</f>
        <v>58.536450000000002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54.632655</v>
      </c>
      <c r="P71" s="70">
        <f>Inputs!P187*$I$12</f>
        <v>54.433785</v>
      </c>
      <c r="Q71" s="70">
        <f>Inputs!Q187*$I$12</f>
        <v>55.82199</v>
      </c>
      <c r="R71" s="70">
        <f>Inputs!R187*$I$12</f>
        <v>57.692774999999997</v>
      </c>
      <c r="S71" s="70">
        <f>Inputs!S187*$I$12</f>
        <v>59.621310000000008</v>
      </c>
      <c r="T71" s="70">
        <f>Inputs!T187*$I$12</f>
        <v>60.582794999999997</v>
      </c>
      <c r="U71" s="70">
        <f>Inputs!U187*$I$12</f>
        <v>63.918855000000008</v>
      </c>
      <c r="V71" s="70">
        <f>Inputs!V187*$I$12</f>
        <v>63.918855000000008</v>
      </c>
      <c r="W71" s="70">
        <f>Inputs!W187*$I$12</f>
        <v>63.918855000000008</v>
      </c>
      <c r="X71" s="70">
        <f>Inputs!X187*$I$12</f>
        <v>63.918855000000008</v>
      </c>
      <c r="Y71" s="70">
        <f>Inputs!Y187*$I$12</f>
        <v>63.918855000000008</v>
      </c>
      <c r="Z71" s="70">
        <f>Inputs!Z187*$I$12</f>
        <v>63.918855000000008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54.632655</v>
      </c>
      <c r="P78" s="70">
        <f t="shared" si="5"/>
        <v>54.433785</v>
      </c>
      <c r="Q78" s="70">
        <f t="shared" si="5"/>
        <v>55.82199</v>
      </c>
      <c r="R78" s="70">
        <f t="shared" si="5"/>
        <v>57.692774999999997</v>
      </c>
      <c r="S78" s="70">
        <f t="shared" si="5"/>
        <v>59.621310000000008</v>
      </c>
      <c r="T78" s="70">
        <f t="shared" si="5"/>
        <v>60.582794999999997</v>
      </c>
      <c r="U78" s="70">
        <f t="shared" si="5"/>
        <v>63.918855000000008</v>
      </c>
      <c r="V78" s="70">
        <f t="shared" si="5"/>
        <v>63.918855000000008</v>
      </c>
      <c r="W78" s="70">
        <f t="shared" si="5"/>
        <v>63.918855000000008</v>
      </c>
      <c r="X78" s="70">
        <f t="shared" si="5"/>
        <v>63.918855000000008</v>
      </c>
      <c r="Y78" s="70">
        <f t="shared" si="5"/>
        <v>63.918855000000008</v>
      </c>
      <c r="Z78" s="70">
        <f t="shared" si="5"/>
        <v>63.918855000000008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54.632655</v>
      </c>
      <c r="P79" s="70">
        <f t="shared" si="5"/>
        <v>54.433785</v>
      </c>
      <c r="Q79" s="70">
        <f t="shared" si="5"/>
        <v>55.82199</v>
      </c>
      <c r="R79" s="70">
        <f t="shared" si="5"/>
        <v>57.692774999999997</v>
      </c>
      <c r="S79" s="70">
        <f t="shared" si="5"/>
        <v>59.621310000000008</v>
      </c>
      <c r="T79" s="70">
        <f t="shared" si="5"/>
        <v>60.582794999999997</v>
      </c>
      <c r="U79" s="70">
        <f t="shared" si="5"/>
        <v>63.918855000000008</v>
      </c>
      <c r="V79" s="70">
        <f t="shared" si="5"/>
        <v>63.918855000000008</v>
      </c>
      <c r="W79" s="70">
        <f t="shared" si="5"/>
        <v>63.918855000000008</v>
      </c>
      <c r="X79" s="70">
        <f t="shared" si="5"/>
        <v>63.918855000000008</v>
      </c>
      <c r="Y79" s="70">
        <f t="shared" si="5"/>
        <v>63.918855000000008</v>
      </c>
      <c r="Z79" s="70">
        <f t="shared" si="5"/>
        <v>63.918855000000008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54.632655</v>
      </c>
      <c r="P80" s="70">
        <f t="shared" si="5"/>
        <v>54.433785</v>
      </c>
      <c r="Q80" s="70">
        <f t="shared" si="5"/>
        <v>55.82199</v>
      </c>
      <c r="R80" s="70">
        <f t="shared" si="5"/>
        <v>57.692774999999997</v>
      </c>
      <c r="S80" s="70">
        <f t="shared" si="5"/>
        <v>59.621310000000008</v>
      </c>
      <c r="T80" s="70">
        <f t="shared" si="5"/>
        <v>60.582794999999997</v>
      </c>
      <c r="U80" s="70">
        <f t="shared" si="5"/>
        <v>63.918855000000008</v>
      </c>
      <c r="V80" s="70">
        <f t="shared" si="5"/>
        <v>63.918855000000008</v>
      </c>
      <c r="W80" s="70">
        <f t="shared" si="5"/>
        <v>63.918855000000008</v>
      </c>
      <c r="X80" s="70">
        <f t="shared" si="5"/>
        <v>63.918855000000008</v>
      </c>
      <c r="Y80" s="70">
        <f t="shared" si="5"/>
        <v>63.918855000000008</v>
      </c>
      <c r="Z80" s="70">
        <f t="shared" si="5"/>
        <v>63.918855000000008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7</v>
      </c>
      <c r="U91" s="70">
        <f>ROUNDUP(ROUNDUP(U78/Inputs!$J$114,0)/(Inputs!$J$118*Inputs!$J$115*Inputs!$J$114),0)+1</f>
        <v>7</v>
      </c>
      <c r="V91" s="70">
        <f>ROUNDUP(ROUNDUP(V78/Inputs!$J$114,0)/(Inputs!$J$118*Inputs!$J$115*Inputs!$J$114),0)+1</f>
        <v>7</v>
      </c>
      <c r="W91" s="70">
        <f>ROUNDUP(ROUNDUP(W78/Inputs!$J$114,0)/(Inputs!$J$118*Inputs!$J$115*Inputs!$J$114),0)+1</f>
        <v>7</v>
      </c>
      <c r="X91" s="70">
        <f>ROUNDUP(ROUNDUP(X78/Inputs!$J$114,0)/(Inputs!$J$118*Inputs!$J$115*Inputs!$J$114),0)+1</f>
        <v>7</v>
      </c>
      <c r="Y91" s="70">
        <f>ROUNDUP(ROUNDUP(Y78/Inputs!$J$114,0)/(Inputs!$J$118*Inputs!$J$115*Inputs!$J$114),0)+1</f>
        <v>7</v>
      </c>
      <c r="Z91" s="70">
        <f>ROUNDUP(ROUNDUP(Z78/Inputs!$J$114,0)/(Inputs!$J$118*Inputs!$J$115*Inputs!$J$114),0)+1</f>
        <v>7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2.5</v>
      </c>
      <c r="U92" s="70">
        <f t="shared" si="11"/>
        <v>2.5</v>
      </c>
      <c r="V92" s="70">
        <f t="shared" si="11"/>
        <v>2.5</v>
      </c>
      <c r="W92" s="70">
        <f t="shared" si="11"/>
        <v>2.5</v>
      </c>
      <c r="X92" s="70">
        <f t="shared" si="11"/>
        <v>2.5</v>
      </c>
      <c r="Y92" s="70">
        <f t="shared" si="11"/>
        <v>2.5</v>
      </c>
      <c r="Z92" s="70">
        <f t="shared" si="11"/>
        <v>2.5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4.5</v>
      </c>
      <c r="U93" s="93">
        <f t="shared" si="12"/>
        <v>4.5</v>
      </c>
      <c r="V93" s="93">
        <f t="shared" si="12"/>
        <v>4.5</v>
      </c>
      <c r="W93" s="93">
        <f t="shared" si="12"/>
        <v>4.5</v>
      </c>
      <c r="X93" s="93">
        <f t="shared" si="12"/>
        <v>4.5</v>
      </c>
      <c r="Y93" s="93">
        <f t="shared" si="12"/>
        <v>4.5</v>
      </c>
      <c r="Z93" s="93">
        <f t="shared" si="12"/>
        <v>4.5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7</v>
      </c>
      <c r="U94" s="70">
        <f>ROUNDUP(ROUNDUP(U79/Inputs!$J$114,0)/(Inputs!$J$118*Inputs!$J$115*Inputs!$J$114),0)+1</f>
        <v>7</v>
      </c>
      <c r="V94" s="70">
        <f>ROUNDUP(ROUNDUP(V79/Inputs!$J$114,0)/(Inputs!$J$118*Inputs!$J$115*Inputs!$J$114),0)+1</f>
        <v>7</v>
      </c>
      <c r="W94" s="70">
        <f>ROUNDUP(ROUNDUP(W79/Inputs!$J$114,0)/(Inputs!$J$118*Inputs!$J$115*Inputs!$J$114),0)+1</f>
        <v>7</v>
      </c>
      <c r="X94" s="70">
        <f>ROUNDUP(ROUNDUP(X79/Inputs!$J$114,0)/(Inputs!$J$118*Inputs!$J$115*Inputs!$J$114),0)+1</f>
        <v>7</v>
      </c>
      <c r="Y94" s="70">
        <f>ROUNDUP(ROUNDUP(Y79/Inputs!$J$114,0)/(Inputs!$J$118*Inputs!$J$115*Inputs!$J$114),0)+1</f>
        <v>7</v>
      </c>
      <c r="Z94" s="70">
        <f>ROUNDUP(ROUNDUP(Z79/Inputs!$J$114,0)/(Inputs!$J$118*Inputs!$J$115*Inputs!$J$114),0)+1</f>
        <v>7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2.5</v>
      </c>
      <c r="U95" s="70">
        <f t="shared" si="13"/>
        <v>2.5</v>
      </c>
      <c r="V95" s="70">
        <f t="shared" si="13"/>
        <v>2.5</v>
      </c>
      <c r="W95" s="70">
        <f t="shared" si="13"/>
        <v>2.5</v>
      </c>
      <c r="X95" s="70">
        <f t="shared" si="13"/>
        <v>2.5</v>
      </c>
      <c r="Y95" s="70">
        <f t="shared" si="13"/>
        <v>2.5</v>
      </c>
      <c r="Z95" s="70">
        <f t="shared" si="13"/>
        <v>2.5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4.5</v>
      </c>
      <c r="U96" s="93">
        <f t="shared" si="14"/>
        <v>4.5</v>
      </c>
      <c r="V96" s="93">
        <f t="shared" si="14"/>
        <v>4.5</v>
      </c>
      <c r="W96" s="93">
        <f t="shared" si="14"/>
        <v>4.5</v>
      </c>
      <c r="X96" s="93">
        <f t="shared" si="14"/>
        <v>4.5</v>
      </c>
      <c r="Y96" s="93">
        <f t="shared" si="14"/>
        <v>4.5</v>
      </c>
      <c r="Z96" s="93">
        <f t="shared" si="14"/>
        <v>4.5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7</v>
      </c>
      <c r="U97" s="70">
        <f>ROUNDUP(ROUNDUP(U80/Inputs!$J$114,0)/(Inputs!$J$118*Inputs!$J$115*Inputs!$J$114),0)+1</f>
        <v>7</v>
      </c>
      <c r="V97" s="70">
        <f>ROUNDUP(ROUNDUP(V80/Inputs!$J$114,0)/(Inputs!$J$118*Inputs!$J$115*Inputs!$J$114),0)+1</f>
        <v>7</v>
      </c>
      <c r="W97" s="70">
        <f>ROUNDUP(ROUNDUP(W80/Inputs!$J$114,0)/(Inputs!$J$118*Inputs!$J$115*Inputs!$J$114),0)+1</f>
        <v>7</v>
      </c>
      <c r="X97" s="70">
        <f>ROUNDUP(ROUNDUP(X80/Inputs!$J$114,0)/(Inputs!$J$118*Inputs!$J$115*Inputs!$J$114),0)+1</f>
        <v>7</v>
      </c>
      <c r="Y97" s="70">
        <f>ROUNDUP(ROUNDUP(Y80/Inputs!$J$114,0)/(Inputs!$J$118*Inputs!$J$115*Inputs!$J$114),0)+1</f>
        <v>7</v>
      </c>
      <c r="Z97" s="70">
        <f>ROUNDUP(ROUNDUP(Z80/Inputs!$J$114,0)/(Inputs!$J$118*Inputs!$J$115*Inputs!$J$114),0)+1</f>
        <v>7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2.5</v>
      </c>
      <c r="U98" s="70">
        <f t="shared" si="15"/>
        <v>2.5</v>
      </c>
      <c r="V98" s="70">
        <f t="shared" si="15"/>
        <v>2.5</v>
      </c>
      <c r="W98" s="70">
        <f t="shared" si="15"/>
        <v>2.5</v>
      </c>
      <c r="X98" s="70">
        <f t="shared" si="15"/>
        <v>2.5</v>
      </c>
      <c r="Y98" s="70">
        <f t="shared" si="15"/>
        <v>2.5</v>
      </c>
      <c r="Z98" s="70">
        <f t="shared" si="15"/>
        <v>2.5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4.5</v>
      </c>
      <c r="U99" s="93">
        <f t="shared" si="16"/>
        <v>4.5</v>
      </c>
      <c r="V99" s="93">
        <f t="shared" si="16"/>
        <v>4.5</v>
      </c>
      <c r="W99" s="93">
        <f t="shared" si="16"/>
        <v>4.5</v>
      </c>
      <c r="X99" s="93">
        <f t="shared" si="16"/>
        <v>4.5</v>
      </c>
      <c r="Y99" s="93">
        <f t="shared" si="16"/>
        <v>4.5</v>
      </c>
      <c r="Z99" s="93">
        <f t="shared" si="16"/>
        <v>4.5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625449.79621130635</v>
      </c>
      <c r="P103" s="138">
        <f>IF(Inputs!$J$126&gt;0,P71*Inputs!$M$81/Inputs!$M$80*Inputs!$M$75*Inputs!$J$126,P77*Inputs!$M$75*P90*Inputs!$J$123)*$I$13</f>
        <v>623173.07726047852</v>
      </c>
      <c r="Q103" s="138">
        <f>IF(Inputs!$J$126&gt;0,Q71*Inputs!$M$81/Inputs!$M$80*Inputs!$M$75*Inputs!$J$126,Q77*Inputs!$M$75*Q90*Inputs!$J$123)*$I$13</f>
        <v>639065.63335810031</v>
      </c>
      <c r="R103" s="138">
        <f>IF(Inputs!$J$126&gt;0,R71*Inputs!$M$81/Inputs!$M$80*Inputs!$M$75*Inputs!$J$126,R77*Inputs!$M$75*R90*Inputs!$J$123)*$I$13</f>
        <v>660482.89922235615</v>
      </c>
      <c r="S103" s="138">
        <f>IF(Inputs!$J$126&gt;0,S71*Inputs!$M$81/Inputs!$M$80*Inputs!$M$75*Inputs!$J$126,S77*Inputs!$M$75*S90*Inputs!$J$123)*$I$13</f>
        <v>682561.30311351572</v>
      </c>
      <c r="T103" s="138">
        <f>IF(Inputs!$J$126&gt;0,T71*Inputs!$M$81/Inputs!$M$80*Inputs!$M$75*Inputs!$J$126,T77*Inputs!$M$75*T90*Inputs!$J$123)*$I$13</f>
        <v>693568.65022688999</v>
      </c>
      <c r="U103" s="138">
        <f>IF(Inputs!$J$126&gt;0,U71*Inputs!$M$81/Inputs!$M$80*Inputs!$M$75*Inputs!$J$126,U77*Inputs!$M$75*U90*Inputs!$J$123)*$I$13</f>
        <v>731760.79093739903</v>
      </c>
      <c r="V103" s="138">
        <f>IF(Inputs!$J$126&gt;0,V71*Inputs!$M$81/Inputs!$M$80*Inputs!$M$75*Inputs!$J$126,V77*Inputs!$M$75*V90*Inputs!$J$123)*$I$13</f>
        <v>731760.79093739903</v>
      </c>
      <c r="W103" s="138">
        <f>IF(Inputs!$J$126&gt;0,W71*Inputs!$M$81/Inputs!$M$80*Inputs!$M$75*Inputs!$J$126,W77*Inputs!$M$75*W90*Inputs!$J$123)*$I$13</f>
        <v>731760.79093739903</v>
      </c>
      <c r="X103" s="138">
        <f>IF(Inputs!$J$126&gt;0,X71*Inputs!$M$81/Inputs!$M$80*Inputs!$M$75*Inputs!$J$126,X77*Inputs!$M$75*X90*Inputs!$J$123)*$I$13</f>
        <v>731760.79093739903</v>
      </c>
      <c r="Y103" s="138">
        <f>IF(Inputs!$J$126&gt;0,Y71*Inputs!$M$81/Inputs!$M$80*Inputs!$M$75*Inputs!$J$126,Y77*Inputs!$M$75*Y90*Inputs!$J$123)*$I$13</f>
        <v>731760.79093739903</v>
      </c>
      <c r="Z103" s="138">
        <f>IF(Inputs!$J$126&gt;0,Z71*Inputs!$M$81/Inputs!$M$80*Inputs!$M$75*Inputs!$J$126,Z77*Inputs!$M$75*Z90*Inputs!$J$123)*$I$13</f>
        <v>731760.79093739903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1876349.3886339192</v>
      </c>
      <c r="P105" s="138">
        <f>IF(Inputs!$K$126&gt;0,P71*Inputs!$M$82/Inputs!$M$80*Inputs!$M$75*Inputs!$K$126,P78*Inputs!$M$75*P93*Inputs!$J$123)*$I$13</f>
        <v>1869519.2317814357</v>
      </c>
      <c r="Q105" s="138">
        <f>IF(Inputs!$K$126&gt;0,Q71*Inputs!$M$82/Inputs!$M$80*Inputs!$M$75*Inputs!$K$126,Q78*Inputs!$M$75*Q93*Inputs!$J$123)*$I$13</f>
        <v>1917196.9000743008</v>
      </c>
      <c r="R105" s="138">
        <f>IF(Inputs!$K$126&gt;0,R71*Inputs!$M$82/Inputs!$M$80*Inputs!$M$75*Inputs!$K$126,R78*Inputs!$M$75*R93*Inputs!$J$123)*$I$13</f>
        <v>1981448.6976670686</v>
      </c>
      <c r="S105" s="138">
        <f>IF(Inputs!$K$126&gt;0,S71*Inputs!$M$82/Inputs!$M$80*Inputs!$M$75*Inputs!$K$126,S78*Inputs!$M$75*S93*Inputs!$J$123)*$I$13</f>
        <v>2047683.9093405474</v>
      </c>
      <c r="T105" s="138">
        <f>IF(Inputs!$K$126&gt;0,T71*Inputs!$M$82/Inputs!$M$80*Inputs!$M$75*Inputs!$K$126,T78*Inputs!$M$75*T93*Inputs!$J$123)*$I$13</f>
        <v>2080705.9506806699</v>
      </c>
      <c r="U105" s="138">
        <f>IF(Inputs!$K$126&gt;0,U71*Inputs!$M$82/Inputs!$M$80*Inputs!$M$75*Inputs!$K$126,U78*Inputs!$M$75*U93*Inputs!$J$123)*$I$13</f>
        <v>2195282.3728121971</v>
      </c>
      <c r="V105" s="138">
        <f>IF(Inputs!$K$126&gt;0,V71*Inputs!$M$82/Inputs!$M$80*Inputs!$M$75*Inputs!$K$126,V78*Inputs!$M$75*V93*Inputs!$J$123)*$I$13</f>
        <v>2195282.3728121971</v>
      </c>
      <c r="W105" s="138">
        <f>IF(Inputs!$K$126&gt;0,W71*Inputs!$M$82/Inputs!$M$80*Inputs!$M$75*Inputs!$K$126,W78*Inputs!$M$75*W93*Inputs!$J$123)*$I$13</f>
        <v>2195282.3728121971</v>
      </c>
      <c r="X105" s="138">
        <f>IF(Inputs!$K$126&gt;0,X71*Inputs!$M$82/Inputs!$M$80*Inputs!$M$75*Inputs!$K$126,X78*Inputs!$M$75*X93*Inputs!$J$123)*$I$13</f>
        <v>2195282.3728121971</v>
      </c>
      <c r="Y105" s="138">
        <f>IF(Inputs!$K$126&gt;0,Y71*Inputs!$M$82/Inputs!$M$80*Inputs!$M$75*Inputs!$K$126,Y78*Inputs!$M$75*Y93*Inputs!$J$123)*$I$13</f>
        <v>2195282.3728121971</v>
      </c>
      <c r="Z105" s="138">
        <f>IF(Inputs!$K$126&gt;0,Z71*Inputs!$M$82/Inputs!$M$80*Inputs!$M$75*Inputs!$K$126,Z78*Inputs!$M$75*Z93*Inputs!$J$123)*$I$13</f>
        <v>2195282.3728121971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0.26523516125449309</v>
      </c>
      <c r="P114" s="56">
        <f>Inputs!P64*$I$9</f>
        <v>0.28444120326782935</v>
      </c>
      <c r="Q114" s="56">
        <f>Inputs!Q64*$I$9</f>
        <v>0.30517731419402594</v>
      </c>
      <c r="R114" s="56">
        <f>Inputs!R64*$I$9</f>
        <v>0.3275709128935903</v>
      </c>
      <c r="S114" s="56">
        <f>Inputs!S64*$I$9</f>
        <v>0.3517603162854902</v>
      </c>
      <c r="T114" s="56">
        <f>Inputs!T64*$I$9</f>
        <v>0.3778956872876999</v>
      </c>
      <c r="U114" s="56">
        <f>Inputs!U64*$I$9</f>
        <v>0.40614006612106401</v>
      </c>
      <c r="V114" s="56">
        <f>Inputs!V64*$I$9</f>
        <v>0.43667049236082145</v>
      </c>
      <c r="W114" s="56">
        <f>Inputs!W64*$I$9</f>
        <v>0.46967922577742649</v>
      </c>
      <c r="X114" s="56">
        <f>Inputs!X64*$I$9</f>
        <v>0.50537507472424503</v>
      </c>
      <c r="Y114" s="56">
        <f>Inputs!Y64*$I$9</f>
        <v>0.54398484160956662</v>
      </c>
      <c r="Z114" s="56">
        <f>Inputs!Z64*$I$9</f>
        <v>0.58575489583997431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3.3154395156811721E-3</v>
      </c>
      <c r="P115" s="56">
        <f>Inputs!P65*$I$9</f>
        <v>3.5555150408478689E-3</v>
      </c>
      <c r="Q115" s="56">
        <f>Inputs!Q65*$I$9</f>
        <v>3.8147164274253214E-3</v>
      </c>
      <c r="R115" s="56">
        <f>Inputs!R65*$I$9</f>
        <v>4.0946364111698868E-3</v>
      </c>
      <c r="S115" s="56">
        <f>Inputs!S65*$I$9</f>
        <v>4.3970039535686338E-3</v>
      </c>
      <c r="T115" s="56">
        <f>Inputs!T65*$I$9</f>
        <v>4.7236960910962463E-3</v>
      </c>
      <c r="U115" s="56">
        <f>Inputs!U65*$I$9</f>
        <v>5.0767508265133002E-3</v>
      </c>
      <c r="V115" s="56">
        <f>Inputs!V65*$I$9</f>
        <v>5.4583811545102622E-3</v>
      </c>
      <c r="W115" s="56">
        <f>Inputs!W65*$I$9</f>
        <v>5.8709903222178344E-3</v>
      </c>
      <c r="X115" s="56">
        <f>Inputs!X65*$I$9</f>
        <v>6.3171884340530579E-3</v>
      </c>
      <c r="Y115" s="56">
        <f>Inputs!Y65*$I$9</f>
        <v>6.7998105201195732E-3</v>
      </c>
      <c r="Z115" s="56">
        <f>Inputs!Z65*$I$9</f>
        <v>7.3219361979996768E-3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165891.27755469567</v>
      </c>
      <c r="P119" s="70">
        <f t="shared" ref="P119:Z119" si="17">P103*P114*$T$37</f>
        <v>177256.09994008648</v>
      </c>
      <c r="Q119" s="70">
        <f t="shared" si="17"/>
        <v>195028.33358192915</v>
      </c>
      <c r="R119" s="70">
        <f t="shared" si="17"/>
        <v>216354.98624887242</v>
      </c>
      <c r="S119" s="70">
        <f t="shared" si="17"/>
        <v>240097.97986744664</v>
      </c>
      <c r="T119" s="70">
        <f t="shared" si="17"/>
        <v>262096.60175869294</v>
      </c>
      <c r="U119" s="70">
        <f t="shared" si="17"/>
        <v>297197.37601611734</v>
      </c>
      <c r="V119" s="70">
        <f t="shared" si="17"/>
        <v>319538.34486897814</v>
      </c>
      <c r="W119" s="70">
        <f t="shared" si="17"/>
        <v>343692.84174175485</v>
      </c>
      <c r="X119" s="70">
        <f t="shared" si="17"/>
        <v>369813.66440026066</v>
      </c>
      <c r="Y119" s="70">
        <f t="shared" si="17"/>
        <v>398066.77795417223</v>
      </c>
      <c r="Z119" s="70">
        <f t="shared" si="17"/>
        <v>428632.46587531338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6220.9229083011041</v>
      </c>
      <c r="P120" s="138">
        <f t="shared" ref="P120:Z120" si="20">P105*P115*$T$27</f>
        <v>6647.1037477532473</v>
      </c>
      <c r="Q120" s="138">
        <f t="shared" si="20"/>
        <v>7313.562509322338</v>
      </c>
      <c r="R120" s="138">
        <f t="shared" si="20"/>
        <v>8113.3119843327313</v>
      </c>
      <c r="S120" s="138">
        <f t="shared" si="20"/>
        <v>9003.6742450292622</v>
      </c>
      <c r="T120" s="138">
        <f t="shared" si="20"/>
        <v>9828.6225659509801</v>
      </c>
      <c r="U120" s="138">
        <f t="shared" si="20"/>
        <v>11144.9016006044</v>
      </c>
      <c r="V120" s="138">
        <f t="shared" si="20"/>
        <v>11982.687932586668</v>
      </c>
      <c r="W120" s="138">
        <f t="shared" si="20"/>
        <v>12888.481565315813</v>
      </c>
      <c r="X120" s="138">
        <f t="shared" si="20"/>
        <v>13868.012415009764</v>
      </c>
      <c r="Y120" s="138">
        <f t="shared" si="20"/>
        <v>14927.504173281437</v>
      </c>
      <c r="Z120" s="138">
        <f t="shared" si="20"/>
        <v>16073.717470324247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33209.933352771579</v>
      </c>
      <c r="P124" s="70">
        <f t="shared" si="21"/>
        <v>35614.710201424117</v>
      </c>
      <c r="Q124" s="70">
        <f t="shared" si="21"/>
        <v>38211.066048807086</v>
      </c>
      <c r="R124" s="70">
        <f t="shared" si="21"/>
        <v>41014.95493301002</v>
      </c>
      <c r="S124" s="70">
        <f t="shared" si="21"/>
        <v>44043.695431399326</v>
      </c>
      <c r="T124" s="70">
        <f t="shared" si="21"/>
        <v>47316.089351678027</v>
      </c>
      <c r="U124" s="70">
        <f t="shared" si="21"/>
        <v>50852.550860815762</v>
      </c>
      <c r="V124" s="70">
        <f t="shared" si="21"/>
        <v>54675.24697643824</v>
      </c>
      <c r="W124" s="70">
        <f t="shared" si="21"/>
        <v>58808.250427564526</v>
      </c>
      <c r="X124" s="70">
        <f t="shared" si="21"/>
        <v>63277.705981223189</v>
      </c>
      <c r="Y124" s="70">
        <f t="shared" si="21"/>
        <v>68112.011429124497</v>
      </c>
      <c r="Z124" s="70">
        <f t="shared" si="21"/>
        <v>73342.014534943839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950.5700974218347</v>
      </c>
      <c r="P125" s="70">
        <f t="shared" si="22"/>
        <v>1019.4021826602886</v>
      </c>
      <c r="Q125" s="70">
        <f t="shared" si="22"/>
        <v>1093.7178461267604</v>
      </c>
      <c r="R125" s="70">
        <f t="shared" si="22"/>
        <v>1173.9737412983909</v>
      </c>
      <c r="S125" s="70">
        <f t="shared" si="22"/>
        <v>1260.6655789494016</v>
      </c>
      <c r="T125" s="70">
        <f t="shared" si="22"/>
        <v>1354.3315244530907</v>
      </c>
      <c r="U125" s="70">
        <f t="shared" si="22"/>
        <v>1455.5558938476497</v>
      </c>
      <c r="V125" s="70">
        <f t="shared" si="22"/>
        <v>1564.97317513039</v>
      </c>
      <c r="W125" s="70">
        <f t="shared" si="22"/>
        <v>1683.2724036006603</v>
      </c>
      <c r="X125" s="70">
        <f t="shared" si="22"/>
        <v>1811.2019226374462</v>
      </c>
      <c r="Y125" s="70">
        <f t="shared" si="22"/>
        <v>1949.5745640927739</v>
      </c>
      <c r="Z125" s="70">
        <f t="shared" si="22"/>
        <v>2099.2732855266836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10210.356700884957</v>
      </c>
      <c r="P127" s="70">
        <f>Inputs!$J$27*$I$11</f>
        <v>10210.356700884957</v>
      </c>
      <c r="Q127" s="70">
        <f>Inputs!$J$27*$I$11</f>
        <v>10210.356700884957</v>
      </c>
      <c r="R127" s="70">
        <f>Inputs!$J$27*$I$11</f>
        <v>10210.356700884957</v>
      </c>
      <c r="S127" s="70">
        <f>Inputs!$J$27*$I$11</f>
        <v>10210.356700884957</v>
      </c>
      <c r="T127" s="70">
        <f>Inputs!$J$27*$I$11</f>
        <v>10210.356700884957</v>
      </c>
      <c r="U127" s="70">
        <f>Inputs!$J$27*$I$11</f>
        <v>10210.356700884957</v>
      </c>
      <c r="V127" s="70">
        <f>Inputs!$J$27*$I$11</f>
        <v>10210.356700884957</v>
      </c>
      <c r="W127" s="70">
        <f>Inputs!$J$27*$I$11</f>
        <v>10210.356700884957</v>
      </c>
      <c r="X127" s="70">
        <f>Inputs!$J$27*$I$11</f>
        <v>10210.356700884957</v>
      </c>
      <c r="Y127" s="70">
        <f>Inputs!$J$27*$I$11</f>
        <v>10210.356700884957</v>
      </c>
      <c r="Z127" s="70">
        <f>Inputs!$J$27*$I$11</f>
        <v>10210.356700884957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216483.06061407516</v>
      </c>
      <c r="P128" s="98">
        <f t="shared" ref="P128:Z128" si="24">SUM(P119:P127)</f>
        <v>230747.67277280911</v>
      </c>
      <c r="Q128" s="98">
        <f t="shared" si="24"/>
        <v>251857.0366870703</v>
      </c>
      <c r="R128" s="98">
        <f t="shared" si="24"/>
        <v>276867.58360839851</v>
      </c>
      <c r="S128" s="98">
        <f t="shared" si="24"/>
        <v>304616.37182370952</v>
      </c>
      <c r="T128" s="98">
        <f t="shared" si="24"/>
        <v>330806.00190165994</v>
      </c>
      <c r="U128" s="98">
        <f t="shared" si="24"/>
        <v>370860.74107227009</v>
      </c>
      <c r="V128" s="98">
        <f t="shared" si="24"/>
        <v>397971.60965401831</v>
      </c>
      <c r="W128" s="98">
        <f t="shared" si="24"/>
        <v>427283.20283912082</v>
      </c>
      <c r="X128" s="98">
        <f t="shared" si="24"/>
        <v>458980.94142001605</v>
      </c>
      <c r="Y128" s="98">
        <f t="shared" si="24"/>
        <v>493266.22482155589</v>
      </c>
      <c r="Z128" s="98">
        <f t="shared" si="24"/>
        <v>530357.82786699315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0</v>
      </c>
      <c r="T135" s="70">
        <f>Inputs!T22*'Scenario D'!$I$10</f>
        <v>0</v>
      </c>
      <c r="U135" s="70">
        <f>Inputs!U22*'Scenario D'!$I$10</f>
        <v>1468881.2389380534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0</v>
      </c>
      <c r="T136" s="70">
        <f t="shared" si="25"/>
        <v>0</v>
      </c>
      <c r="U136" s="70">
        <f t="shared" si="25"/>
        <v>1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82022.289456059792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9122.9182725663723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91145.207728626163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216483.06061407516</v>
      </c>
      <c r="P147" s="70">
        <f t="shared" ref="P147:Z147" si="27">P128</f>
        <v>230747.67277280911</v>
      </c>
      <c r="Q147" s="70">
        <f t="shared" si="27"/>
        <v>251857.0366870703</v>
      </c>
      <c r="R147" s="70">
        <f t="shared" si="27"/>
        <v>276867.58360839851</v>
      </c>
      <c r="S147" s="70">
        <f t="shared" si="27"/>
        <v>304616.37182370952</v>
      </c>
      <c r="T147" s="70">
        <f t="shared" si="27"/>
        <v>330806.00190165994</v>
      </c>
      <c r="U147" s="70">
        <f t="shared" si="27"/>
        <v>370860.74107227009</v>
      </c>
      <c r="V147" s="70">
        <f t="shared" si="27"/>
        <v>397971.60965401831</v>
      </c>
      <c r="W147" s="70">
        <f t="shared" si="27"/>
        <v>427283.20283912082</v>
      </c>
      <c r="X147" s="70">
        <f t="shared" si="27"/>
        <v>458980.94142001605</v>
      </c>
      <c r="Y147" s="70">
        <f t="shared" si="27"/>
        <v>493266.22482155589</v>
      </c>
      <c r="Z147" s="70">
        <f t="shared" si="27"/>
        <v>530357.82786699315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91145.207728626163</v>
      </c>
      <c r="P148" s="70">
        <f t="shared" ref="P148:Z148" si="28">$J$140</f>
        <v>91145.207728626163</v>
      </c>
      <c r="Q148" s="70">
        <f t="shared" si="28"/>
        <v>91145.207728626163</v>
      </c>
      <c r="R148" s="70">
        <f t="shared" si="28"/>
        <v>91145.207728626163</v>
      </c>
      <c r="S148" s="70">
        <f t="shared" si="28"/>
        <v>91145.207728626163</v>
      </c>
      <c r="T148" s="70">
        <f t="shared" si="28"/>
        <v>91145.207728626163</v>
      </c>
      <c r="U148" s="70">
        <f t="shared" si="28"/>
        <v>91145.207728626163</v>
      </c>
      <c r="V148" s="70">
        <f t="shared" si="28"/>
        <v>91145.207728626163</v>
      </c>
      <c r="W148" s="70">
        <f t="shared" si="28"/>
        <v>91145.207728626163</v>
      </c>
      <c r="X148" s="70">
        <f t="shared" si="28"/>
        <v>91145.207728626163</v>
      </c>
      <c r="Y148" s="70">
        <f t="shared" si="28"/>
        <v>91145.207728626163</v>
      </c>
      <c r="Z148" s="70">
        <f t="shared" si="28"/>
        <v>91145.207728626163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CitiPower - J18 AP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8.75" customHeight="1" x14ac:dyDescent="0.4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180976.69247932133</v>
      </c>
      <c r="P9" s="19">
        <f>'Base Case'!P147</f>
        <v>192731.13852475892</v>
      </c>
      <c r="Q9" s="19">
        <f>'Base Case'!Q147</f>
        <v>209915.00693015062</v>
      </c>
      <c r="R9" s="19">
        <f>'Base Case'!R147</f>
        <v>230214.93471718929</v>
      </c>
      <c r="S9" s="19">
        <f>'Base Case'!S147</f>
        <v>252719.37463260692</v>
      </c>
      <c r="T9" s="19">
        <f>'Base Case'!T147</f>
        <v>274049.99875784788</v>
      </c>
      <c r="U9" s="19">
        <f>'Base Case'!U147</f>
        <v>306351.59250742465</v>
      </c>
      <c r="V9" s="19">
        <f>'Base Case'!V147</f>
        <v>328527.88739973312</v>
      </c>
      <c r="W9" s="19">
        <f>'Base Case'!W147</f>
        <v>352504.34290414373</v>
      </c>
      <c r="X9" s="19">
        <f>'Base Case'!X147</f>
        <v>378432.63052317163</v>
      </c>
      <c r="Y9" s="19">
        <f>'Base Case'!Y147</f>
        <v>406477.49204748229</v>
      </c>
      <c r="Z9" s="19">
        <f>'Base Case'!Z147</f>
        <v>436817.88209008792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101272.45303180684</v>
      </c>
      <c r="P10" s="19">
        <f>'Base Case'!P148</f>
        <v>101272.45303180684</v>
      </c>
      <c r="Q10" s="19">
        <f>'Base Case'!Q148</f>
        <v>101272.45303180684</v>
      </c>
      <c r="R10" s="19">
        <f>'Base Case'!R148</f>
        <v>101272.45303180684</v>
      </c>
      <c r="S10" s="19">
        <f>'Base Case'!S148</f>
        <v>101272.45303180684</v>
      </c>
      <c r="T10" s="19">
        <f>'Base Case'!T148</f>
        <v>101272.45303180684</v>
      </c>
      <c r="U10" s="19">
        <f>'Base Case'!U148</f>
        <v>101272.45303180684</v>
      </c>
      <c r="V10" s="19">
        <f>'Base Case'!V148</f>
        <v>101272.45303180684</v>
      </c>
      <c r="W10" s="19">
        <f>'Base Case'!W148</f>
        <v>101272.45303180684</v>
      </c>
      <c r="X10" s="19">
        <f>'Base Case'!X148</f>
        <v>101272.45303180684</v>
      </c>
      <c r="Y10" s="19">
        <f>'Base Case'!Y148</f>
        <v>101272.45303180684</v>
      </c>
      <c r="Z10" s="19">
        <f>'Base Case'!Z148</f>
        <v>101272.45303180684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150267.29474283711</v>
      </c>
      <c r="P11" s="36">
        <f>'Scenario A'!P147</f>
        <v>159837.77671948477</v>
      </c>
      <c r="Q11" s="36">
        <f>'Scenario A'!Q147</f>
        <v>173628.05857627073</v>
      </c>
      <c r="R11" s="36">
        <f>'Scenario A'!R147</f>
        <v>189861.49340565727</v>
      </c>
      <c r="S11" s="36">
        <f>'Scenario A'!S147</f>
        <v>207840.4296478187</v>
      </c>
      <c r="T11" s="36">
        <f>'Scenario A'!T147</f>
        <v>224969.35210188688</v>
      </c>
      <c r="U11" s="36">
        <f>'Scenario A'!U147</f>
        <v>250598.13357192749</v>
      </c>
      <c r="V11" s="36">
        <f>'Scenario A'!V147</f>
        <v>268498.03888098424</v>
      </c>
      <c r="W11" s="36">
        <f>'Scenario A'!W147</f>
        <v>287850.96890197764</v>
      </c>
      <c r="X11" s="36">
        <f>'Scenario A'!X147</f>
        <v>308779.34740074835</v>
      </c>
      <c r="Y11" s="36">
        <f>'Scenario A'!Y147</f>
        <v>331416.14800826908</v>
      </c>
      <c r="Z11" s="36">
        <f>'Scenario A'!Z147</f>
        <v>355905.816433036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111399.69833498751</v>
      </c>
      <c r="P12" s="36">
        <f>'Scenario A'!P148</f>
        <v>111399.69833498751</v>
      </c>
      <c r="Q12" s="36">
        <f>'Scenario A'!Q148</f>
        <v>111399.69833498751</v>
      </c>
      <c r="R12" s="36">
        <f>'Scenario A'!R148</f>
        <v>111399.69833498751</v>
      </c>
      <c r="S12" s="36">
        <f>'Scenario A'!S148</f>
        <v>111399.69833498751</v>
      </c>
      <c r="T12" s="36">
        <f>'Scenario A'!T148</f>
        <v>111399.69833498751</v>
      </c>
      <c r="U12" s="36">
        <f>'Scenario A'!U148</f>
        <v>111399.69833498751</v>
      </c>
      <c r="V12" s="36">
        <f>'Scenario A'!V148</f>
        <v>111399.69833498751</v>
      </c>
      <c r="W12" s="36">
        <f>'Scenario A'!W148</f>
        <v>111399.69833498751</v>
      </c>
      <c r="X12" s="36">
        <f>'Scenario A'!X148</f>
        <v>111399.69833498751</v>
      </c>
      <c r="Y12" s="36">
        <f>'Scenario A'!Y148</f>
        <v>111399.69833498751</v>
      </c>
      <c r="Z12" s="36">
        <f>'Scenario A'!Z148</f>
        <v>111399.69833498751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142221.80532502208</v>
      </c>
      <c r="P13" s="36">
        <f>'Scenario B'!P147</f>
        <v>151374.00146986157</v>
      </c>
      <c r="Q13" s="36">
        <f>'Scenario B'!Q147</f>
        <v>164712.67432770817</v>
      </c>
      <c r="R13" s="36">
        <f>'Scenario B'!R147</f>
        <v>180458.40195262633</v>
      </c>
      <c r="S13" s="36">
        <f>'Scenario B'!S147</f>
        <v>197910.52039902858</v>
      </c>
      <c r="T13" s="36">
        <f>'Scenario B'!T147</f>
        <v>214470.24408784969</v>
      </c>
      <c r="U13" s="36">
        <f>'Scenario B'!U147</f>
        <v>239483.89499189367</v>
      </c>
      <c r="V13" s="36">
        <f>'Scenario B'!V147</f>
        <v>256718.88221286712</v>
      </c>
      <c r="W13" s="36">
        <f>'Scenario B'!W147</f>
        <v>275352.91942374839</v>
      </c>
      <c r="X13" s="36">
        <f>'Scenario B'!X147</f>
        <v>295503.88278105215</v>
      </c>
      <c r="Y13" s="36">
        <f>'Scenario B'!Y147</f>
        <v>317299.80641629861</v>
      </c>
      <c r="Z13" s="36">
        <f>'Scenario B'!Z147</f>
        <v>340879.770391481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91145.207728626163</v>
      </c>
      <c r="P14" s="36">
        <f>'Scenario B'!P148</f>
        <v>91145.207728626163</v>
      </c>
      <c r="Q14" s="36">
        <f>'Scenario B'!Q148</f>
        <v>91145.207728626163</v>
      </c>
      <c r="R14" s="36">
        <f>'Scenario B'!R148</f>
        <v>91145.207728626163</v>
      </c>
      <c r="S14" s="36">
        <f>'Scenario B'!S148</f>
        <v>91145.207728626163</v>
      </c>
      <c r="T14" s="36">
        <f>'Scenario B'!T148</f>
        <v>91145.207728626163</v>
      </c>
      <c r="U14" s="36">
        <f>'Scenario B'!U148</f>
        <v>91145.207728626163</v>
      </c>
      <c r="V14" s="36">
        <f>'Scenario B'!V148</f>
        <v>91145.207728626163</v>
      </c>
      <c r="W14" s="36">
        <f>'Scenario B'!W148</f>
        <v>91145.207728626163</v>
      </c>
      <c r="X14" s="36">
        <f>'Scenario B'!X148</f>
        <v>91145.207728626163</v>
      </c>
      <c r="Y14" s="36">
        <f>'Scenario B'!Y148</f>
        <v>91145.207728626163</v>
      </c>
      <c r="Z14" s="36">
        <f>'Scenario B'!Z148</f>
        <v>91145.207728626163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225812.2214234597</v>
      </c>
      <c r="P15" s="36">
        <f>'Scenario C'!P147</f>
        <v>240588.07182107028</v>
      </c>
      <c r="Q15" s="36">
        <f>'Scenario C'!Q147</f>
        <v>262249.40228959074</v>
      </c>
      <c r="R15" s="36">
        <f>'Scenario C'!R147</f>
        <v>287856.035794158</v>
      </c>
      <c r="S15" s="36">
        <f>'Scenario C'!S147</f>
        <v>316248.71242650808</v>
      </c>
      <c r="T15" s="36">
        <f>'Scenario C'!T147</f>
        <v>343134.02988420491</v>
      </c>
      <c r="U15" s="36">
        <f>'Scenario C'!U147</f>
        <v>383940.5953021443</v>
      </c>
      <c r="V15" s="36">
        <f>'Scenario C'!V147</f>
        <v>411864.14154710539</v>
      </c>
      <c r="W15" s="36">
        <f>'Scenario C'!W147</f>
        <v>442054.38150012266</v>
      </c>
      <c r="X15" s="36">
        <f>'Scenario C'!X147</f>
        <v>474702.29414281092</v>
      </c>
      <c r="Y15" s="36">
        <f>'Scenario C'!Y147</f>
        <v>510015.3160660193</v>
      </c>
      <c r="Z15" s="36">
        <f>'Scenario C'!Z147</f>
        <v>548218.78010539303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111399.69833498751</v>
      </c>
      <c r="P16" s="36">
        <f>'Scenario C'!P148</f>
        <v>111399.69833498751</v>
      </c>
      <c r="Q16" s="36">
        <f>'Scenario C'!Q148</f>
        <v>111399.69833498751</v>
      </c>
      <c r="R16" s="36">
        <f>'Scenario C'!R148</f>
        <v>111399.69833498751</v>
      </c>
      <c r="S16" s="36">
        <f>'Scenario C'!S148</f>
        <v>111399.69833498751</v>
      </c>
      <c r="T16" s="36">
        <f>'Scenario C'!T148</f>
        <v>111399.69833498751</v>
      </c>
      <c r="U16" s="36">
        <f>'Scenario C'!U148</f>
        <v>111399.69833498751</v>
      </c>
      <c r="V16" s="36">
        <f>'Scenario C'!V148</f>
        <v>111399.69833498751</v>
      </c>
      <c r="W16" s="36">
        <f>'Scenario C'!W148</f>
        <v>111399.69833498751</v>
      </c>
      <c r="X16" s="36">
        <f>'Scenario C'!X148</f>
        <v>111399.69833498751</v>
      </c>
      <c r="Y16" s="36">
        <f>'Scenario C'!Y148</f>
        <v>111399.69833498751</v>
      </c>
      <c r="Z16" s="36">
        <f>'Scenario C'!Z148</f>
        <v>111399.69833498751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216483.06061407516</v>
      </c>
      <c r="P17" s="36">
        <f>'Scenario D'!P147</f>
        <v>230747.67277280911</v>
      </c>
      <c r="Q17" s="36">
        <f>'Scenario D'!Q147</f>
        <v>251857.0366870703</v>
      </c>
      <c r="R17" s="36">
        <f>'Scenario D'!R147</f>
        <v>276867.58360839851</v>
      </c>
      <c r="S17" s="36">
        <f>'Scenario D'!S147</f>
        <v>304616.37182370952</v>
      </c>
      <c r="T17" s="36">
        <f>'Scenario D'!T147</f>
        <v>330806.00190165994</v>
      </c>
      <c r="U17" s="36">
        <f>'Scenario D'!U147</f>
        <v>370860.74107227009</v>
      </c>
      <c r="V17" s="36">
        <f>'Scenario D'!V147</f>
        <v>397971.60965401831</v>
      </c>
      <c r="W17" s="36">
        <f>'Scenario D'!W147</f>
        <v>427283.20283912082</v>
      </c>
      <c r="X17" s="36">
        <f>'Scenario D'!X147</f>
        <v>458980.94142001605</v>
      </c>
      <c r="Y17" s="36">
        <f>'Scenario D'!Y147</f>
        <v>493266.22482155589</v>
      </c>
      <c r="Z17" s="36">
        <f>'Scenario D'!Z147</f>
        <v>530357.82786699315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91145.207728626163</v>
      </c>
      <c r="P18" s="36">
        <f>'Scenario D'!P148</f>
        <v>91145.207728626163</v>
      </c>
      <c r="Q18" s="36">
        <f>'Scenario D'!Q148</f>
        <v>91145.207728626163</v>
      </c>
      <c r="R18" s="36">
        <f>'Scenario D'!R148</f>
        <v>91145.207728626163</v>
      </c>
      <c r="S18" s="36">
        <f>'Scenario D'!S148</f>
        <v>91145.207728626163</v>
      </c>
      <c r="T18" s="36">
        <f>'Scenario D'!T148</f>
        <v>91145.207728626163</v>
      </c>
      <c r="U18" s="36">
        <f>'Scenario D'!U148</f>
        <v>91145.207728626163</v>
      </c>
      <c r="V18" s="36">
        <f>'Scenario D'!V148</f>
        <v>91145.207728626163</v>
      </c>
      <c r="W18" s="36">
        <f>'Scenario D'!W148</f>
        <v>91145.207728626163</v>
      </c>
      <c r="X18" s="36">
        <f>'Scenario D'!X148</f>
        <v>91145.207728626163</v>
      </c>
      <c r="Y18" s="36">
        <f>'Scenario D'!Y148</f>
        <v>91145.207728626163</v>
      </c>
      <c r="Z18" s="36">
        <f>'Scenario D'!Z148</f>
        <v>91145.207728626163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2019-10-23T03:46:35Z</dcterms:created>
  <dcterms:modified xsi:type="dcterms:W3CDTF">2020-01-29T03:00:09Z</dcterms:modified>
</cp:coreProperties>
</file>