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 tabRatio="896"/>
  </bookViews>
  <sheets>
    <sheet name="Output_R" sheetId="72" r:id="rId1"/>
    <sheet name="Output_NR" sheetId="75" r:id="rId2"/>
    <sheet name="Summary" sheetId="70" r:id="rId3"/>
    <sheet name="Assumptions" sheetId="74" r:id="rId4"/>
    <sheet name="Option 1" sheetId="69" r:id="rId5"/>
    <sheet name="Option 2" sheetId="71" r:id="rId6"/>
    <sheet name="Option 3" sheetId="73" r:id="rId7"/>
  </sheets>
  <definedNames>
    <definedName name="Conv_2021">Assumptions!$B$18</definedName>
    <definedName name="Option1_categories">'Option 1'!$C$104:$C$109</definedName>
    <definedName name="Option1_costs">'Option 1'!$P$104:$T$109</definedName>
    <definedName name="Option2_categories">'Option 2'!$C$104:$C$109</definedName>
    <definedName name="Option2_costs">'Option 2'!$P$104:$T$109</definedName>
    <definedName name="Option3_categories">'Option 3'!$C$119:$C$124</definedName>
    <definedName name="Option3_costs">'Option 3'!$P$119:$T$124</definedName>
    <definedName name="_xlnm.Print_Area" localSheetId="2">Summary!$A$1:$J$35</definedName>
    <definedName name="years">'Option 1'!$P$8:$T$8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74" l="1"/>
  <c r="F14" i="74"/>
  <c r="G14" i="74"/>
  <c r="H14" i="74"/>
  <c r="I14" i="74"/>
  <c r="J14" i="74"/>
  <c r="B16" i="74"/>
  <c r="B18" i="74"/>
  <c r="D5" i="75"/>
  <c r="E5" i="75"/>
  <c r="G116" i="71"/>
  <c r="G117" i="71"/>
  <c r="G118" i="71"/>
  <c r="G119" i="71"/>
  <c r="G120" i="71"/>
  <c r="G121" i="71"/>
  <c r="S10" i="75"/>
  <c r="T10" i="75"/>
  <c r="T72" i="71"/>
  <c r="T73" i="71"/>
  <c r="T74" i="71"/>
  <c r="T75" i="71"/>
  <c r="T10" i="71"/>
  <c r="T11" i="71"/>
  <c r="T12" i="71"/>
  <c r="T13" i="71"/>
  <c r="T14" i="71"/>
  <c r="T15" i="71"/>
  <c r="T16" i="71"/>
  <c r="T17" i="71"/>
  <c r="T18" i="71"/>
  <c r="T19" i="71"/>
  <c r="T20" i="71"/>
  <c r="T21" i="71"/>
  <c r="T22" i="71"/>
  <c r="T23" i="71"/>
  <c r="T24" i="71"/>
  <c r="T25" i="71"/>
  <c r="T26" i="71"/>
  <c r="T27" i="71"/>
  <c r="T28" i="71"/>
  <c r="T29" i="71"/>
  <c r="T30" i="71"/>
  <c r="T31" i="71"/>
  <c r="T32" i="71"/>
  <c r="T33" i="71"/>
  <c r="T34" i="71"/>
  <c r="T35" i="71"/>
  <c r="T36" i="71"/>
  <c r="T37" i="71"/>
  <c r="T38" i="71"/>
  <c r="T41" i="71"/>
  <c r="T42" i="71"/>
  <c r="T43" i="71"/>
  <c r="T44" i="71"/>
  <c r="T45" i="71"/>
  <c r="T46" i="71"/>
  <c r="T47" i="71"/>
  <c r="T48" i="71"/>
  <c r="T49" i="71"/>
  <c r="T50" i="71"/>
  <c r="T51" i="71"/>
  <c r="T52" i="71"/>
  <c r="T53" i="71"/>
  <c r="T54" i="71"/>
  <c r="T55" i="71"/>
  <c r="T56" i="71"/>
  <c r="T57" i="71"/>
  <c r="T58" i="71"/>
  <c r="T59" i="71"/>
  <c r="T60" i="71"/>
  <c r="T61" i="71"/>
  <c r="T62" i="71"/>
  <c r="T63" i="71"/>
  <c r="T64" i="71"/>
  <c r="T65" i="71"/>
  <c r="T66" i="71"/>
  <c r="T67" i="71"/>
  <c r="T68" i="71"/>
  <c r="T69" i="71"/>
  <c r="T76" i="71"/>
  <c r="T77" i="71"/>
  <c r="T78" i="71"/>
  <c r="T79" i="71"/>
  <c r="T80" i="71"/>
  <c r="T81" i="71"/>
  <c r="T82" i="71"/>
  <c r="T83" i="71"/>
  <c r="T84" i="71"/>
  <c r="T85" i="71"/>
  <c r="T86" i="71"/>
  <c r="T87" i="71"/>
  <c r="T88" i="71"/>
  <c r="T89" i="71"/>
  <c r="T90" i="71"/>
  <c r="T91" i="71"/>
  <c r="T92" i="71"/>
  <c r="T93" i="71"/>
  <c r="T94" i="71"/>
  <c r="T95" i="71"/>
  <c r="T96" i="71"/>
  <c r="T97" i="71"/>
  <c r="T98" i="71"/>
  <c r="T99" i="71"/>
  <c r="T100" i="71"/>
  <c r="T106" i="71"/>
  <c r="T72" i="69"/>
  <c r="T73" i="69"/>
  <c r="T74" i="69"/>
  <c r="T75" i="69"/>
  <c r="T10" i="69"/>
  <c r="T11" i="69"/>
  <c r="T12" i="69"/>
  <c r="T13" i="69"/>
  <c r="T14" i="69"/>
  <c r="T15" i="69"/>
  <c r="T16" i="69"/>
  <c r="T17" i="69"/>
  <c r="T18" i="69"/>
  <c r="T19" i="69"/>
  <c r="T20" i="69"/>
  <c r="T21" i="69"/>
  <c r="T22" i="69"/>
  <c r="T23" i="69"/>
  <c r="T24" i="69"/>
  <c r="T25" i="69"/>
  <c r="T26" i="69"/>
  <c r="T27" i="69"/>
  <c r="T28" i="69"/>
  <c r="T29" i="69"/>
  <c r="T30" i="69"/>
  <c r="T31" i="69"/>
  <c r="T32" i="69"/>
  <c r="T33" i="69"/>
  <c r="T34" i="69"/>
  <c r="T35" i="69"/>
  <c r="T36" i="69"/>
  <c r="T37" i="69"/>
  <c r="T38" i="69"/>
  <c r="T41" i="69"/>
  <c r="T42" i="69"/>
  <c r="T43" i="69"/>
  <c r="T44" i="69"/>
  <c r="T45" i="69"/>
  <c r="T46" i="69"/>
  <c r="T47" i="69"/>
  <c r="T48" i="69"/>
  <c r="T49" i="69"/>
  <c r="T50" i="69"/>
  <c r="T51" i="69"/>
  <c r="T52" i="69"/>
  <c r="T53" i="69"/>
  <c r="T54" i="69"/>
  <c r="T55" i="69"/>
  <c r="T56" i="69"/>
  <c r="T57" i="69"/>
  <c r="T58" i="69"/>
  <c r="T59" i="69"/>
  <c r="T60" i="69"/>
  <c r="T61" i="69"/>
  <c r="T62" i="69"/>
  <c r="T63" i="69"/>
  <c r="T64" i="69"/>
  <c r="T65" i="69"/>
  <c r="T66" i="69"/>
  <c r="T67" i="69"/>
  <c r="T68" i="69"/>
  <c r="T69" i="69"/>
  <c r="T76" i="69"/>
  <c r="T77" i="69"/>
  <c r="T78" i="69"/>
  <c r="T79" i="69"/>
  <c r="T80" i="69"/>
  <c r="T81" i="69"/>
  <c r="T82" i="69"/>
  <c r="T83" i="69"/>
  <c r="T84" i="69"/>
  <c r="T85" i="69"/>
  <c r="T86" i="69"/>
  <c r="T87" i="69"/>
  <c r="T88" i="69"/>
  <c r="T89" i="69"/>
  <c r="T90" i="69"/>
  <c r="T91" i="69"/>
  <c r="T92" i="69"/>
  <c r="T93" i="69"/>
  <c r="T94" i="69"/>
  <c r="T95" i="69"/>
  <c r="T96" i="69"/>
  <c r="T97" i="69"/>
  <c r="T98" i="69"/>
  <c r="T99" i="69"/>
  <c r="T100" i="69"/>
  <c r="T106" i="69"/>
  <c r="T118" i="69"/>
  <c r="T118" i="71"/>
  <c r="T121" i="71"/>
  <c r="T12" i="75"/>
  <c r="T105" i="71"/>
  <c r="T105" i="69"/>
  <c r="T117" i="69"/>
  <c r="T117" i="71"/>
  <c r="T120" i="71"/>
  <c r="S12" i="75"/>
  <c r="T104" i="71"/>
  <c r="T104" i="69"/>
  <c r="T116" i="69"/>
  <c r="T116" i="71"/>
  <c r="T119" i="71"/>
  <c r="R12" i="75"/>
  <c r="P10" i="75"/>
  <c r="Q10" i="75"/>
  <c r="S72" i="71"/>
  <c r="S73" i="71"/>
  <c r="S74" i="71"/>
  <c r="S75" i="71"/>
  <c r="S10" i="71"/>
  <c r="S11" i="71"/>
  <c r="S12" i="71"/>
  <c r="S13" i="71"/>
  <c r="S14" i="71"/>
  <c r="S15" i="71"/>
  <c r="S16" i="71"/>
  <c r="S17" i="71"/>
  <c r="S18" i="71"/>
  <c r="S19" i="71"/>
  <c r="S20" i="71"/>
  <c r="S21" i="71"/>
  <c r="S22" i="71"/>
  <c r="S23" i="71"/>
  <c r="S24" i="71"/>
  <c r="S25" i="71"/>
  <c r="S26" i="71"/>
  <c r="S27" i="71"/>
  <c r="S28" i="71"/>
  <c r="S29" i="71"/>
  <c r="S30" i="71"/>
  <c r="S31" i="71"/>
  <c r="S32" i="71"/>
  <c r="S33" i="71"/>
  <c r="S34" i="71"/>
  <c r="S35" i="71"/>
  <c r="S36" i="71"/>
  <c r="S37" i="71"/>
  <c r="S38" i="71"/>
  <c r="S41" i="71"/>
  <c r="S42" i="71"/>
  <c r="S43" i="71"/>
  <c r="S44" i="71"/>
  <c r="S45" i="71"/>
  <c r="S46" i="71"/>
  <c r="S47" i="71"/>
  <c r="S48" i="71"/>
  <c r="S49" i="71"/>
  <c r="S50" i="71"/>
  <c r="S51" i="71"/>
  <c r="S52" i="71"/>
  <c r="S53" i="71"/>
  <c r="S54" i="71"/>
  <c r="S55" i="71"/>
  <c r="S56" i="71"/>
  <c r="S57" i="71"/>
  <c r="S58" i="71"/>
  <c r="S59" i="71"/>
  <c r="S60" i="71"/>
  <c r="S61" i="71"/>
  <c r="S62" i="71"/>
  <c r="S63" i="71"/>
  <c r="S64" i="71"/>
  <c r="S65" i="71"/>
  <c r="S66" i="71"/>
  <c r="S67" i="71"/>
  <c r="S68" i="71"/>
  <c r="S69" i="71"/>
  <c r="S76" i="71"/>
  <c r="S77" i="71"/>
  <c r="S78" i="71"/>
  <c r="S79" i="71"/>
  <c r="S80" i="71"/>
  <c r="S81" i="71"/>
  <c r="S82" i="71"/>
  <c r="S83" i="71"/>
  <c r="S84" i="71"/>
  <c r="S85" i="71"/>
  <c r="S86" i="71"/>
  <c r="S87" i="71"/>
  <c r="S88" i="71"/>
  <c r="S89" i="71"/>
  <c r="S90" i="71"/>
  <c r="S91" i="71"/>
  <c r="S92" i="71"/>
  <c r="S93" i="71"/>
  <c r="S94" i="71"/>
  <c r="S95" i="71"/>
  <c r="S96" i="71"/>
  <c r="S97" i="71"/>
  <c r="S98" i="71"/>
  <c r="S99" i="71"/>
  <c r="S100" i="71"/>
  <c r="S106" i="71"/>
  <c r="S72" i="69"/>
  <c r="S73" i="69"/>
  <c r="S74" i="69"/>
  <c r="S75" i="69"/>
  <c r="S10" i="69"/>
  <c r="S11" i="69"/>
  <c r="S12" i="69"/>
  <c r="S13" i="69"/>
  <c r="S14" i="69"/>
  <c r="S15" i="69"/>
  <c r="S16" i="69"/>
  <c r="S17" i="69"/>
  <c r="S18" i="69"/>
  <c r="S19" i="69"/>
  <c r="S20" i="69"/>
  <c r="S21" i="69"/>
  <c r="S22" i="69"/>
  <c r="S23" i="69"/>
  <c r="S24" i="69"/>
  <c r="S25" i="69"/>
  <c r="S26" i="69"/>
  <c r="S27" i="69"/>
  <c r="S28" i="69"/>
  <c r="S29" i="69"/>
  <c r="S30" i="69"/>
  <c r="S31" i="69"/>
  <c r="S32" i="69"/>
  <c r="S33" i="69"/>
  <c r="S34" i="69"/>
  <c r="S35" i="69"/>
  <c r="S36" i="69"/>
  <c r="S37" i="69"/>
  <c r="S38" i="69"/>
  <c r="S41" i="69"/>
  <c r="S42" i="69"/>
  <c r="S43" i="69"/>
  <c r="S44" i="69"/>
  <c r="S45" i="69"/>
  <c r="S46" i="69"/>
  <c r="S47" i="69"/>
  <c r="S48" i="69"/>
  <c r="S49" i="69"/>
  <c r="S50" i="69"/>
  <c r="S51" i="69"/>
  <c r="S52" i="69"/>
  <c r="S53" i="69"/>
  <c r="S54" i="69"/>
  <c r="S55" i="69"/>
  <c r="S56" i="69"/>
  <c r="S57" i="69"/>
  <c r="S58" i="69"/>
  <c r="S59" i="69"/>
  <c r="S60" i="69"/>
  <c r="S61" i="69"/>
  <c r="S62" i="69"/>
  <c r="S63" i="69"/>
  <c r="S64" i="69"/>
  <c r="S65" i="69"/>
  <c r="S66" i="69"/>
  <c r="S67" i="69"/>
  <c r="S68" i="69"/>
  <c r="S69" i="69"/>
  <c r="S76" i="69"/>
  <c r="S77" i="69"/>
  <c r="S78" i="69"/>
  <c r="S79" i="69"/>
  <c r="S80" i="69"/>
  <c r="S81" i="69"/>
  <c r="S82" i="69"/>
  <c r="S83" i="69"/>
  <c r="S84" i="69"/>
  <c r="S85" i="69"/>
  <c r="S86" i="69"/>
  <c r="S87" i="69"/>
  <c r="S88" i="69"/>
  <c r="S89" i="69"/>
  <c r="S90" i="69"/>
  <c r="S91" i="69"/>
  <c r="S92" i="69"/>
  <c r="S93" i="69"/>
  <c r="S94" i="69"/>
  <c r="S95" i="69"/>
  <c r="S96" i="69"/>
  <c r="S97" i="69"/>
  <c r="S98" i="69"/>
  <c r="S99" i="69"/>
  <c r="S100" i="69"/>
  <c r="S106" i="69"/>
  <c r="S118" i="69"/>
  <c r="S118" i="71"/>
  <c r="S121" i="71"/>
  <c r="Q12" i="75"/>
  <c r="S105" i="71"/>
  <c r="S105" i="69"/>
  <c r="S117" i="69"/>
  <c r="S117" i="71"/>
  <c r="S120" i="71"/>
  <c r="P12" i="75"/>
  <c r="S104" i="71"/>
  <c r="S104" i="69"/>
  <c r="S116" i="69"/>
  <c r="S116" i="71"/>
  <c r="S119" i="71"/>
  <c r="O12" i="75"/>
  <c r="M10" i="75"/>
  <c r="N10" i="75"/>
  <c r="R72" i="71"/>
  <c r="R73" i="71"/>
  <c r="R74" i="71"/>
  <c r="R75" i="71"/>
  <c r="R10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R26" i="71"/>
  <c r="R27" i="71"/>
  <c r="R28" i="71"/>
  <c r="R29" i="71"/>
  <c r="R30" i="71"/>
  <c r="R31" i="71"/>
  <c r="R32" i="71"/>
  <c r="R33" i="71"/>
  <c r="R34" i="71"/>
  <c r="R35" i="71"/>
  <c r="R36" i="71"/>
  <c r="R37" i="71"/>
  <c r="R38" i="71"/>
  <c r="R41" i="71"/>
  <c r="R42" i="71"/>
  <c r="R43" i="71"/>
  <c r="R44" i="71"/>
  <c r="R45" i="71"/>
  <c r="R46" i="71"/>
  <c r="R47" i="71"/>
  <c r="R48" i="71"/>
  <c r="R49" i="71"/>
  <c r="R50" i="71"/>
  <c r="R51" i="71"/>
  <c r="R52" i="71"/>
  <c r="R53" i="71"/>
  <c r="R54" i="71"/>
  <c r="R55" i="71"/>
  <c r="R56" i="71"/>
  <c r="R57" i="71"/>
  <c r="R58" i="71"/>
  <c r="R59" i="71"/>
  <c r="R60" i="71"/>
  <c r="R61" i="71"/>
  <c r="R62" i="71"/>
  <c r="R63" i="71"/>
  <c r="R64" i="71"/>
  <c r="R65" i="71"/>
  <c r="R66" i="71"/>
  <c r="R67" i="71"/>
  <c r="R68" i="71"/>
  <c r="R69" i="71"/>
  <c r="R76" i="71"/>
  <c r="R77" i="71"/>
  <c r="R78" i="71"/>
  <c r="R79" i="71"/>
  <c r="R80" i="71"/>
  <c r="R81" i="71"/>
  <c r="R82" i="71"/>
  <c r="R83" i="71"/>
  <c r="R84" i="71"/>
  <c r="R85" i="71"/>
  <c r="R86" i="71"/>
  <c r="R87" i="71"/>
  <c r="R88" i="71"/>
  <c r="R89" i="71"/>
  <c r="R90" i="71"/>
  <c r="R91" i="71"/>
  <c r="R92" i="71"/>
  <c r="R93" i="71"/>
  <c r="R94" i="71"/>
  <c r="R95" i="71"/>
  <c r="R96" i="71"/>
  <c r="R97" i="71"/>
  <c r="R98" i="71"/>
  <c r="R99" i="71"/>
  <c r="R100" i="71"/>
  <c r="R106" i="71"/>
  <c r="R72" i="69"/>
  <c r="R73" i="69"/>
  <c r="R74" i="69"/>
  <c r="R75" i="69"/>
  <c r="R10" i="69"/>
  <c r="R11" i="69"/>
  <c r="R12" i="69"/>
  <c r="R13" i="69"/>
  <c r="R14" i="69"/>
  <c r="R15" i="69"/>
  <c r="R16" i="69"/>
  <c r="R17" i="69"/>
  <c r="R18" i="69"/>
  <c r="R19" i="69"/>
  <c r="R20" i="69"/>
  <c r="R21" i="69"/>
  <c r="R22" i="69"/>
  <c r="R23" i="69"/>
  <c r="R24" i="69"/>
  <c r="R25" i="69"/>
  <c r="R26" i="69"/>
  <c r="R27" i="69"/>
  <c r="R28" i="69"/>
  <c r="R29" i="69"/>
  <c r="R30" i="69"/>
  <c r="R31" i="69"/>
  <c r="R32" i="69"/>
  <c r="R33" i="69"/>
  <c r="R34" i="69"/>
  <c r="R35" i="69"/>
  <c r="R36" i="69"/>
  <c r="R37" i="69"/>
  <c r="R38" i="69"/>
  <c r="R41" i="69"/>
  <c r="R42" i="69"/>
  <c r="R43" i="69"/>
  <c r="R44" i="69"/>
  <c r="R45" i="69"/>
  <c r="R46" i="69"/>
  <c r="R47" i="69"/>
  <c r="R48" i="69"/>
  <c r="R49" i="69"/>
  <c r="R50" i="69"/>
  <c r="R51" i="69"/>
  <c r="R52" i="69"/>
  <c r="R53" i="69"/>
  <c r="R54" i="69"/>
  <c r="R55" i="69"/>
  <c r="R56" i="69"/>
  <c r="R57" i="69"/>
  <c r="R58" i="69"/>
  <c r="R59" i="69"/>
  <c r="R60" i="69"/>
  <c r="R61" i="69"/>
  <c r="R62" i="69"/>
  <c r="R63" i="69"/>
  <c r="R64" i="69"/>
  <c r="R65" i="69"/>
  <c r="R66" i="69"/>
  <c r="R67" i="69"/>
  <c r="R68" i="69"/>
  <c r="R69" i="69"/>
  <c r="R76" i="69"/>
  <c r="R77" i="69"/>
  <c r="R78" i="69"/>
  <c r="R79" i="69"/>
  <c r="R80" i="69"/>
  <c r="R81" i="69"/>
  <c r="R82" i="69"/>
  <c r="R83" i="69"/>
  <c r="R84" i="69"/>
  <c r="R85" i="69"/>
  <c r="R86" i="69"/>
  <c r="R87" i="69"/>
  <c r="R88" i="69"/>
  <c r="R89" i="69"/>
  <c r="R90" i="69"/>
  <c r="R91" i="69"/>
  <c r="R92" i="69"/>
  <c r="R93" i="69"/>
  <c r="R94" i="69"/>
  <c r="R95" i="69"/>
  <c r="R96" i="69"/>
  <c r="R97" i="69"/>
  <c r="R98" i="69"/>
  <c r="R99" i="69"/>
  <c r="R100" i="69"/>
  <c r="R106" i="69"/>
  <c r="R118" i="69"/>
  <c r="R118" i="71"/>
  <c r="R121" i="71"/>
  <c r="N12" i="75"/>
  <c r="R105" i="71"/>
  <c r="R105" i="69"/>
  <c r="R117" i="69"/>
  <c r="R117" i="71"/>
  <c r="R120" i="71"/>
  <c r="M12" i="75"/>
  <c r="R104" i="71"/>
  <c r="R104" i="69"/>
  <c r="R116" i="69"/>
  <c r="R116" i="71"/>
  <c r="R119" i="71"/>
  <c r="L12" i="75"/>
  <c r="J10" i="75"/>
  <c r="K10" i="75"/>
  <c r="Q72" i="71"/>
  <c r="Q73" i="71"/>
  <c r="Q74" i="71"/>
  <c r="Q75" i="71"/>
  <c r="Q10" i="71"/>
  <c r="Q11" i="71"/>
  <c r="Q12" i="71"/>
  <c r="Q13" i="71"/>
  <c r="Q14" i="71"/>
  <c r="Q15" i="71"/>
  <c r="Q16" i="71"/>
  <c r="Q17" i="71"/>
  <c r="Q18" i="71"/>
  <c r="Q19" i="71"/>
  <c r="Q20" i="71"/>
  <c r="Q21" i="71"/>
  <c r="Q22" i="71"/>
  <c r="Q23" i="71"/>
  <c r="Q24" i="71"/>
  <c r="Q25" i="71"/>
  <c r="Q26" i="71"/>
  <c r="Q27" i="71"/>
  <c r="Q28" i="71"/>
  <c r="Q29" i="71"/>
  <c r="Q30" i="71"/>
  <c r="Q31" i="71"/>
  <c r="Q32" i="71"/>
  <c r="Q33" i="71"/>
  <c r="Q34" i="71"/>
  <c r="Q35" i="71"/>
  <c r="Q36" i="71"/>
  <c r="Q37" i="71"/>
  <c r="Q38" i="71"/>
  <c r="Q41" i="71"/>
  <c r="Q42" i="71"/>
  <c r="Q43" i="71"/>
  <c r="Q44" i="71"/>
  <c r="Q45" i="71"/>
  <c r="Q46" i="71"/>
  <c r="Q47" i="71"/>
  <c r="Q48" i="71"/>
  <c r="Q49" i="71"/>
  <c r="Q50" i="71"/>
  <c r="Q51" i="71"/>
  <c r="Q52" i="71"/>
  <c r="Q53" i="71"/>
  <c r="Q54" i="71"/>
  <c r="Q55" i="71"/>
  <c r="Q56" i="71"/>
  <c r="Q57" i="71"/>
  <c r="Q58" i="71"/>
  <c r="Q59" i="71"/>
  <c r="Q60" i="71"/>
  <c r="Q61" i="71"/>
  <c r="Q62" i="71"/>
  <c r="Q63" i="71"/>
  <c r="Q64" i="71"/>
  <c r="Q65" i="71"/>
  <c r="Q66" i="71"/>
  <c r="Q67" i="71"/>
  <c r="Q68" i="71"/>
  <c r="Q69" i="71"/>
  <c r="Q76" i="71"/>
  <c r="Q77" i="71"/>
  <c r="Q78" i="71"/>
  <c r="Q79" i="71"/>
  <c r="Q80" i="71"/>
  <c r="Q81" i="71"/>
  <c r="Q82" i="71"/>
  <c r="Q83" i="71"/>
  <c r="Q84" i="71"/>
  <c r="Q85" i="71"/>
  <c r="Q86" i="71"/>
  <c r="Q87" i="71"/>
  <c r="Q88" i="71"/>
  <c r="Q89" i="71"/>
  <c r="Q90" i="71"/>
  <c r="Q91" i="71"/>
  <c r="Q92" i="71"/>
  <c r="Q93" i="71"/>
  <c r="Q94" i="71"/>
  <c r="Q95" i="71"/>
  <c r="Q96" i="71"/>
  <c r="Q97" i="71"/>
  <c r="Q98" i="71"/>
  <c r="Q99" i="71"/>
  <c r="Q100" i="71"/>
  <c r="Q106" i="71"/>
  <c r="Q72" i="69"/>
  <c r="Q73" i="69"/>
  <c r="Q74" i="69"/>
  <c r="Q75" i="69"/>
  <c r="Q10" i="69"/>
  <c r="Q11" i="69"/>
  <c r="Q12" i="69"/>
  <c r="Q13" i="69"/>
  <c r="Q14" i="69"/>
  <c r="Q15" i="69"/>
  <c r="Q16" i="69"/>
  <c r="Q17" i="69"/>
  <c r="Q18" i="69"/>
  <c r="Q19" i="69"/>
  <c r="Q20" i="69"/>
  <c r="Q21" i="69"/>
  <c r="Q22" i="69"/>
  <c r="Q23" i="69"/>
  <c r="Q24" i="69"/>
  <c r="Q25" i="69"/>
  <c r="Q26" i="69"/>
  <c r="Q27" i="69"/>
  <c r="Q28" i="69"/>
  <c r="Q29" i="69"/>
  <c r="Q30" i="69"/>
  <c r="Q31" i="69"/>
  <c r="Q32" i="69"/>
  <c r="Q33" i="69"/>
  <c r="Q34" i="69"/>
  <c r="Q35" i="69"/>
  <c r="Q36" i="69"/>
  <c r="Q37" i="69"/>
  <c r="Q38" i="69"/>
  <c r="Q41" i="69"/>
  <c r="Q42" i="69"/>
  <c r="Q43" i="69"/>
  <c r="Q44" i="69"/>
  <c r="Q45" i="69"/>
  <c r="Q46" i="69"/>
  <c r="Q47" i="69"/>
  <c r="Q48" i="69"/>
  <c r="Q49" i="69"/>
  <c r="Q50" i="69"/>
  <c r="Q51" i="69"/>
  <c r="Q52" i="69"/>
  <c r="Q53" i="69"/>
  <c r="Q54" i="69"/>
  <c r="Q55" i="69"/>
  <c r="Q56" i="69"/>
  <c r="Q57" i="69"/>
  <c r="Q58" i="69"/>
  <c r="Q59" i="69"/>
  <c r="Q60" i="69"/>
  <c r="Q61" i="69"/>
  <c r="Q62" i="69"/>
  <c r="Q63" i="69"/>
  <c r="Q64" i="69"/>
  <c r="Q65" i="69"/>
  <c r="Q66" i="69"/>
  <c r="Q67" i="69"/>
  <c r="Q68" i="69"/>
  <c r="Q69" i="69"/>
  <c r="Q76" i="69"/>
  <c r="Q77" i="69"/>
  <c r="Q78" i="69"/>
  <c r="Q79" i="69"/>
  <c r="Q80" i="69"/>
  <c r="Q81" i="69"/>
  <c r="Q82" i="69"/>
  <c r="Q83" i="69"/>
  <c r="Q84" i="69"/>
  <c r="Q85" i="69"/>
  <c r="Q86" i="69"/>
  <c r="Q87" i="69"/>
  <c r="Q88" i="69"/>
  <c r="Q89" i="69"/>
  <c r="Q90" i="69"/>
  <c r="Q91" i="69"/>
  <c r="Q92" i="69"/>
  <c r="Q93" i="69"/>
  <c r="Q94" i="69"/>
  <c r="Q95" i="69"/>
  <c r="Q96" i="69"/>
  <c r="Q97" i="69"/>
  <c r="Q98" i="69"/>
  <c r="Q99" i="69"/>
  <c r="Q100" i="69"/>
  <c r="Q106" i="69"/>
  <c r="Q118" i="69"/>
  <c r="Q118" i="71"/>
  <c r="Q121" i="71"/>
  <c r="K12" i="75"/>
  <c r="Q105" i="71"/>
  <c r="Q105" i="69"/>
  <c r="Q117" i="69"/>
  <c r="Q117" i="71"/>
  <c r="Q120" i="71"/>
  <c r="J12" i="75"/>
  <c r="Q104" i="71"/>
  <c r="Q104" i="69"/>
  <c r="Q116" i="69"/>
  <c r="Q116" i="71"/>
  <c r="Q119" i="71"/>
  <c r="I12" i="75"/>
  <c r="G10" i="75"/>
  <c r="H10" i="75"/>
  <c r="P72" i="71"/>
  <c r="P73" i="71"/>
  <c r="P74" i="71"/>
  <c r="P75" i="71"/>
  <c r="P10" i="71"/>
  <c r="P11" i="71"/>
  <c r="P12" i="71"/>
  <c r="P13" i="71"/>
  <c r="P14" i="71"/>
  <c r="P15" i="71"/>
  <c r="P16" i="71"/>
  <c r="P17" i="71"/>
  <c r="P18" i="71"/>
  <c r="P19" i="71"/>
  <c r="P20" i="71"/>
  <c r="P21" i="71"/>
  <c r="P22" i="71"/>
  <c r="P23" i="71"/>
  <c r="P24" i="71"/>
  <c r="P25" i="71"/>
  <c r="P26" i="71"/>
  <c r="P27" i="71"/>
  <c r="P28" i="71"/>
  <c r="P29" i="71"/>
  <c r="P30" i="71"/>
  <c r="P31" i="71"/>
  <c r="P32" i="71"/>
  <c r="P33" i="71"/>
  <c r="P34" i="71"/>
  <c r="P35" i="71"/>
  <c r="P36" i="71"/>
  <c r="P37" i="71"/>
  <c r="P38" i="71"/>
  <c r="P41" i="71"/>
  <c r="P42" i="71"/>
  <c r="P43" i="71"/>
  <c r="P44" i="71"/>
  <c r="P45" i="71"/>
  <c r="P46" i="71"/>
  <c r="P47" i="71"/>
  <c r="P48" i="71"/>
  <c r="P49" i="71"/>
  <c r="P50" i="71"/>
  <c r="P51" i="71"/>
  <c r="P52" i="71"/>
  <c r="P53" i="71"/>
  <c r="P54" i="71"/>
  <c r="P55" i="71"/>
  <c r="P56" i="71"/>
  <c r="P57" i="71"/>
  <c r="P58" i="71"/>
  <c r="P59" i="71"/>
  <c r="P60" i="71"/>
  <c r="P61" i="71"/>
  <c r="P62" i="71"/>
  <c r="P63" i="71"/>
  <c r="P64" i="71"/>
  <c r="P65" i="71"/>
  <c r="P66" i="71"/>
  <c r="P67" i="71"/>
  <c r="P68" i="71"/>
  <c r="P69" i="71"/>
  <c r="P76" i="71"/>
  <c r="P77" i="71"/>
  <c r="P78" i="71"/>
  <c r="P79" i="71"/>
  <c r="P80" i="71"/>
  <c r="P81" i="71"/>
  <c r="P82" i="71"/>
  <c r="P83" i="71"/>
  <c r="P84" i="71"/>
  <c r="P85" i="71"/>
  <c r="P86" i="71"/>
  <c r="P87" i="71"/>
  <c r="P88" i="71"/>
  <c r="P89" i="71"/>
  <c r="P90" i="71"/>
  <c r="P91" i="71"/>
  <c r="P92" i="71"/>
  <c r="P93" i="71"/>
  <c r="P94" i="71"/>
  <c r="P95" i="71"/>
  <c r="P96" i="71"/>
  <c r="P97" i="71"/>
  <c r="P98" i="71"/>
  <c r="P99" i="71"/>
  <c r="P100" i="71"/>
  <c r="P106" i="71"/>
  <c r="P72" i="69"/>
  <c r="P73" i="69"/>
  <c r="P74" i="69"/>
  <c r="P75" i="69"/>
  <c r="P10" i="69"/>
  <c r="P11" i="69"/>
  <c r="P12" i="69"/>
  <c r="P13" i="69"/>
  <c r="P14" i="69"/>
  <c r="P15" i="69"/>
  <c r="P16" i="69"/>
  <c r="P17" i="69"/>
  <c r="P18" i="69"/>
  <c r="P19" i="69"/>
  <c r="P20" i="69"/>
  <c r="P21" i="69"/>
  <c r="P22" i="69"/>
  <c r="P23" i="69"/>
  <c r="P24" i="69"/>
  <c r="P25" i="69"/>
  <c r="P26" i="69"/>
  <c r="P27" i="69"/>
  <c r="P28" i="69"/>
  <c r="P29" i="69"/>
  <c r="P30" i="69"/>
  <c r="P31" i="69"/>
  <c r="P32" i="69"/>
  <c r="P33" i="69"/>
  <c r="P34" i="69"/>
  <c r="P35" i="69"/>
  <c r="P36" i="69"/>
  <c r="P37" i="69"/>
  <c r="P38" i="69"/>
  <c r="P41" i="69"/>
  <c r="P42" i="69"/>
  <c r="P43" i="69"/>
  <c r="P44" i="69"/>
  <c r="P45" i="69"/>
  <c r="P46" i="69"/>
  <c r="P47" i="69"/>
  <c r="P48" i="69"/>
  <c r="P49" i="69"/>
  <c r="P50" i="69"/>
  <c r="P51" i="69"/>
  <c r="P52" i="69"/>
  <c r="P53" i="69"/>
  <c r="P54" i="69"/>
  <c r="P55" i="69"/>
  <c r="P56" i="69"/>
  <c r="P57" i="69"/>
  <c r="P58" i="69"/>
  <c r="P59" i="69"/>
  <c r="P60" i="69"/>
  <c r="P61" i="69"/>
  <c r="P62" i="69"/>
  <c r="P63" i="69"/>
  <c r="P64" i="69"/>
  <c r="P65" i="69"/>
  <c r="P66" i="69"/>
  <c r="P67" i="69"/>
  <c r="P68" i="69"/>
  <c r="P69" i="69"/>
  <c r="P76" i="69"/>
  <c r="P77" i="69"/>
  <c r="P78" i="69"/>
  <c r="P79" i="69"/>
  <c r="P80" i="69"/>
  <c r="P81" i="69"/>
  <c r="P82" i="69"/>
  <c r="P83" i="69"/>
  <c r="P84" i="69"/>
  <c r="P85" i="69"/>
  <c r="P86" i="69"/>
  <c r="P87" i="69"/>
  <c r="P88" i="69"/>
  <c r="P89" i="69"/>
  <c r="P90" i="69"/>
  <c r="P91" i="69"/>
  <c r="P92" i="69"/>
  <c r="P93" i="69"/>
  <c r="P94" i="69"/>
  <c r="P95" i="69"/>
  <c r="P96" i="69"/>
  <c r="P97" i="69"/>
  <c r="P98" i="69"/>
  <c r="P99" i="69"/>
  <c r="P100" i="69"/>
  <c r="P106" i="69"/>
  <c r="P118" i="69"/>
  <c r="P118" i="71"/>
  <c r="P121" i="71"/>
  <c r="H12" i="75"/>
  <c r="P105" i="71"/>
  <c r="P105" i="69"/>
  <c r="P117" i="69"/>
  <c r="P117" i="71"/>
  <c r="P120" i="71"/>
  <c r="G12" i="75"/>
  <c r="P104" i="71"/>
  <c r="P104" i="69"/>
  <c r="P116" i="69"/>
  <c r="P116" i="71"/>
  <c r="P119" i="71"/>
  <c r="F12" i="75"/>
  <c r="D5" i="72"/>
  <c r="E5" i="72"/>
  <c r="S10" i="72"/>
  <c r="T10" i="72"/>
  <c r="T12" i="72"/>
  <c r="S12" i="72"/>
  <c r="R12" i="72"/>
  <c r="P10" i="72"/>
  <c r="Q10" i="72"/>
  <c r="Q12" i="72"/>
  <c r="P12" i="72"/>
  <c r="O12" i="72"/>
  <c r="M10" i="72"/>
  <c r="N10" i="72"/>
  <c r="N12" i="72"/>
  <c r="M12" i="72"/>
  <c r="L12" i="72"/>
  <c r="J10" i="72"/>
  <c r="K10" i="72"/>
  <c r="K12" i="72"/>
  <c r="J12" i="72"/>
  <c r="I12" i="72"/>
  <c r="G10" i="72"/>
  <c r="H10" i="72"/>
  <c r="H12" i="72"/>
  <c r="G12" i="72"/>
  <c r="F12" i="72"/>
  <c r="C138" i="73"/>
  <c r="C137" i="73"/>
  <c r="G136" i="73"/>
  <c r="G135" i="73"/>
  <c r="G134" i="73"/>
  <c r="G133" i="73"/>
  <c r="G132" i="73"/>
  <c r="G131" i="73"/>
  <c r="C123" i="69"/>
  <c r="C122" i="69"/>
  <c r="G121" i="69"/>
  <c r="G120" i="69"/>
  <c r="G119" i="69"/>
  <c r="G118" i="69"/>
  <c r="G117" i="69"/>
  <c r="G116" i="69"/>
  <c r="Z10" i="75"/>
  <c r="Y10" i="75"/>
  <c r="X10" i="75"/>
  <c r="W10" i="75"/>
  <c r="V10" i="75"/>
  <c r="A1" i="75"/>
  <c r="C123" i="71"/>
  <c r="C122" i="71"/>
  <c r="T78" i="73"/>
  <c r="S78" i="73"/>
  <c r="R78" i="73"/>
  <c r="Q78" i="73"/>
  <c r="P78" i="73"/>
  <c r="T77" i="73"/>
  <c r="S77" i="73"/>
  <c r="R77" i="73"/>
  <c r="Q77" i="73"/>
  <c r="P77" i="73"/>
  <c r="T76" i="73"/>
  <c r="S76" i="73"/>
  <c r="R76" i="73"/>
  <c r="Q76" i="73"/>
  <c r="P76" i="73"/>
  <c r="T75" i="73"/>
  <c r="S75" i="73"/>
  <c r="R75" i="73"/>
  <c r="Q75" i="73"/>
  <c r="P75" i="73"/>
  <c r="T74" i="73"/>
  <c r="S74" i="73"/>
  <c r="R74" i="73"/>
  <c r="Q74" i="73"/>
  <c r="P74" i="73"/>
  <c r="T114" i="73"/>
  <c r="S114" i="73"/>
  <c r="R114" i="73"/>
  <c r="Q114" i="73"/>
  <c r="P114" i="73"/>
  <c r="T113" i="73"/>
  <c r="S113" i="73"/>
  <c r="R113" i="73"/>
  <c r="Q113" i="73"/>
  <c r="P113" i="73"/>
  <c r="T112" i="73"/>
  <c r="S112" i="73"/>
  <c r="R112" i="73"/>
  <c r="Q112" i="73"/>
  <c r="P112" i="73"/>
  <c r="T111" i="73"/>
  <c r="S111" i="73"/>
  <c r="R111" i="73"/>
  <c r="Q111" i="73"/>
  <c r="P111" i="73"/>
  <c r="T110" i="73"/>
  <c r="S110" i="73"/>
  <c r="R110" i="73"/>
  <c r="Q110" i="73"/>
  <c r="P110" i="73"/>
  <c r="T42" i="73"/>
  <c r="S42" i="73"/>
  <c r="R42" i="73"/>
  <c r="Q42" i="73"/>
  <c r="P42" i="73"/>
  <c r="T41" i="73"/>
  <c r="S41" i="73"/>
  <c r="R41" i="73"/>
  <c r="Q41" i="73"/>
  <c r="P41" i="73"/>
  <c r="T40" i="73"/>
  <c r="S40" i="73"/>
  <c r="R40" i="73"/>
  <c r="Q40" i="73"/>
  <c r="P40" i="73"/>
  <c r="T39" i="73"/>
  <c r="S39" i="73"/>
  <c r="R39" i="73"/>
  <c r="Q39" i="73"/>
  <c r="P39" i="73"/>
  <c r="T38" i="73"/>
  <c r="S38" i="73"/>
  <c r="R38" i="73"/>
  <c r="Q38" i="73"/>
  <c r="P38" i="73"/>
  <c r="P107" i="69"/>
  <c r="P108" i="69"/>
  <c r="P109" i="69"/>
  <c r="Q107" i="69"/>
  <c r="Q108" i="69"/>
  <c r="Q109" i="69"/>
  <c r="R107" i="69"/>
  <c r="R108" i="69"/>
  <c r="R109" i="69"/>
  <c r="S107" i="69"/>
  <c r="S108" i="69"/>
  <c r="S109" i="69"/>
  <c r="T107" i="69"/>
  <c r="T108" i="69"/>
  <c r="T109" i="69"/>
  <c r="C126" i="69"/>
  <c r="C111" i="69"/>
  <c r="C110" i="69"/>
  <c r="A5" i="69"/>
  <c r="A2" i="69"/>
  <c r="A1" i="69"/>
  <c r="P10" i="73"/>
  <c r="P11" i="73"/>
  <c r="P12" i="73"/>
  <c r="P13" i="73"/>
  <c r="P14" i="73"/>
  <c r="P15" i="73"/>
  <c r="P16" i="73"/>
  <c r="P17" i="73"/>
  <c r="P18" i="73"/>
  <c r="P19" i="73"/>
  <c r="P20" i="73"/>
  <c r="P21" i="73"/>
  <c r="P22" i="73"/>
  <c r="P23" i="73"/>
  <c r="P24" i="73"/>
  <c r="P25" i="73"/>
  <c r="P26" i="73"/>
  <c r="P27" i="73"/>
  <c r="P28" i="73"/>
  <c r="P29" i="73"/>
  <c r="P30" i="73"/>
  <c r="P31" i="73"/>
  <c r="P32" i="73"/>
  <c r="P33" i="73"/>
  <c r="P34" i="73"/>
  <c r="P35" i="73"/>
  <c r="P36" i="73"/>
  <c r="P37" i="73"/>
  <c r="P43" i="73"/>
  <c r="P46" i="73"/>
  <c r="P47" i="73"/>
  <c r="P48" i="73"/>
  <c r="P49" i="73"/>
  <c r="P50" i="73"/>
  <c r="P51" i="73"/>
  <c r="P52" i="73"/>
  <c r="P53" i="73"/>
  <c r="P54" i="73"/>
  <c r="P55" i="73"/>
  <c r="P56" i="73"/>
  <c r="P57" i="73"/>
  <c r="P58" i="73"/>
  <c r="P59" i="73"/>
  <c r="P60" i="73"/>
  <c r="P61" i="73"/>
  <c r="P62" i="73"/>
  <c r="P63" i="73"/>
  <c r="P64" i="73"/>
  <c r="P65" i="73"/>
  <c r="P66" i="73"/>
  <c r="P67" i="73"/>
  <c r="P68" i="73"/>
  <c r="P69" i="73"/>
  <c r="P70" i="73"/>
  <c r="P71" i="73"/>
  <c r="P72" i="73"/>
  <c r="P73" i="73"/>
  <c r="P79" i="73"/>
  <c r="P82" i="73"/>
  <c r="P83" i="73"/>
  <c r="P84" i="73"/>
  <c r="P85" i="73"/>
  <c r="P86" i="73"/>
  <c r="P87" i="73"/>
  <c r="P88" i="73"/>
  <c r="P89" i="73"/>
  <c r="P90" i="73"/>
  <c r="P91" i="73"/>
  <c r="P92" i="73"/>
  <c r="P93" i="73"/>
  <c r="P94" i="73"/>
  <c r="P95" i="73"/>
  <c r="P96" i="73"/>
  <c r="P97" i="73"/>
  <c r="P98" i="73"/>
  <c r="P99" i="73"/>
  <c r="P100" i="73"/>
  <c r="P101" i="73"/>
  <c r="P102" i="73"/>
  <c r="P103" i="73"/>
  <c r="P104" i="73"/>
  <c r="P105" i="73"/>
  <c r="P106" i="73"/>
  <c r="P107" i="73"/>
  <c r="P108" i="73"/>
  <c r="P109" i="73"/>
  <c r="P115" i="73"/>
  <c r="P122" i="73"/>
  <c r="P123" i="73"/>
  <c r="P124" i="73"/>
  <c r="Q10" i="73"/>
  <c r="Q11" i="73"/>
  <c r="Q12" i="73"/>
  <c r="Q13" i="73"/>
  <c r="Q14" i="73"/>
  <c r="Q15" i="73"/>
  <c r="Q16" i="73"/>
  <c r="Q17" i="73"/>
  <c r="Q18" i="73"/>
  <c r="Q19" i="73"/>
  <c r="Q20" i="73"/>
  <c r="Q21" i="73"/>
  <c r="Q22" i="73"/>
  <c r="Q23" i="73"/>
  <c r="Q24" i="73"/>
  <c r="Q25" i="73"/>
  <c r="Q26" i="73"/>
  <c r="Q27" i="73"/>
  <c r="Q28" i="73"/>
  <c r="Q29" i="73"/>
  <c r="Q30" i="73"/>
  <c r="Q31" i="73"/>
  <c r="Q32" i="73"/>
  <c r="Q33" i="73"/>
  <c r="Q34" i="73"/>
  <c r="Q35" i="73"/>
  <c r="Q36" i="73"/>
  <c r="Q37" i="73"/>
  <c r="Q43" i="73"/>
  <c r="Q46" i="73"/>
  <c r="Q47" i="73"/>
  <c r="Q48" i="73"/>
  <c r="Q49" i="73"/>
  <c r="Q50" i="73"/>
  <c r="Q51" i="73"/>
  <c r="Q52" i="73"/>
  <c r="Q53" i="73"/>
  <c r="Q54" i="73"/>
  <c r="Q55" i="73"/>
  <c r="Q56" i="73"/>
  <c r="Q57" i="73"/>
  <c r="Q58" i="73"/>
  <c r="Q59" i="73"/>
  <c r="Q60" i="73"/>
  <c r="Q61" i="73"/>
  <c r="Q62" i="73"/>
  <c r="Q63" i="73"/>
  <c r="Q64" i="73"/>
  <c r="Q65" i="73"/>
  <c r="Q66" i="73"/>
  <c r="Q67" i="73"/>
  <c r="Q68" i="73"/>
  <c r="Q69" i="73"/>
  <c r="Q70" i="73"/>
  <c r="Q71" i="73"/>
  <c r="Q72" i="73"/>
  <c r="Q73" i="73"/>
  <c r="Q79" i="73"/>
  <c r="Q82" i="73"/>
  <c r="Q83" i="73"/>
  <c r="Q84" i="73"/>
  <c r="Q85" i="73"/>
  <c r="Q86" i="73"/>
  <c r="Q87" i="73"/>
  <c r="Q88" i="73"/>
  <c r="Q89" i="73"/>
  <c r="Q90" i="73"/>
  <c r="Q91" i="73"/>
  <c r="Q92" i="73"/>
  <c r="Q93" i="73"/>
  <c r="Q94" i="73"/>
  <c r="Q95" i="73"/>
  <c r="Q96" i="73"/>
  <c r="Q97" i="73"/>
  <c r="Q98" i="73"/>
  <c r="Q99" i="73"/>
  <c r="Q100" i="73"/>
  <c r="Q101" i="73"/>
  <c r="Q102" i="73"/>
  <c r="Q103" i="73"/>
  <c r="Q104" i="73"/>
  <c r="Q105" i="73"/>
  <c r="Q106" i="73"/>
  <c r="Q107" i="73"/>
  <c r="Q108" i="73"/>
  <c r="Q109" i="73"/>
  <c r="Q115" i="73"/>
  <c r="Q120" i="73"/>
  <c r="Q122" i="73"/>
  <c r="Q123" i="73"/>
  <c r="Q124" i="73"/>
  <c r="R10" i="73"/>
  <c r="R11" i="73"/>
  <c r="R12" i="73"/>
  <c r="R13" i="73"/>
  <c r="R14" i="73"/>
  <c r="R15" i="73"/>
  <c r="R16" i="73"/>
  <c r="R17" i="73"/>
  <c r="R18" i="73"/>
  <c r="R19" i="73"/>
  <c r="R20" i="73"/>
  <c r="R21" i="73"/>
  <c r="R22" i="73"/>
  <c r="R23" i="73"/>
  <c r="R24" i="73"/>
  <c r="R25" i="73"/>
  <c r="R26" i="73"/>
  <c r="R27" i="73"/>
  <c r="R28" i="73"/>
  <c r="R29" i="73"/>
  <c r="R30" i="73"/>
  <c r="R31" i="73"/>
  <c r="R32" i="73"/>
  <c r="R33" i="73"/>
  <c r="R34" i="73"/>
  <c r="R35" i="73"/>
  <c r="R36" i="73"/>
  <c r="R37" i="73"/>
  <c r="R43" i="73"/>
  <c r="R46" i="73"/>
  <c r="R47" i="73"/>
  <c r="R48" i="73"/>
  <c r="R49" i="73"/>
  <c r="R50" i="73"/>
  <c r="R51" i="73"/>
  <c r="R52" i="73"/>
  <c r="R53" i="73"/>
  <c r="R54" i="73"/>
  <c r="R55" i="73"/>
  <c r="R56" i="73"/>
  <c r="R57" i="73"/>
  <c r="R58" i="73"/>
  <c r="R59" i="73"/>
  <c r="R60" i="73"/>
  <c r="R61" i="73"/>
  <c r="R62" i="73"/>
  <c r="R63" i="73"/>
  <c r="R64" i="73"/>
  <c r="R65" i="73"/>
  <c r="R66" i="73"/>
  <c r="R67" i="73"/>
  <c r="R68" i="73"/>
  <c r="R69" i="73"/>
  <c r="R70" i="73"/>
  <c r="R71" i="73"/>
  <c r="R72" i="73"/>
  <c r="R73" i="73"/>
  <c r="R79" i="73"/>
  <c r="R82" i="73"/>
  <c r="R83" i="73"/>
  <c r="R84" i="73"/>
  <c r="R85" i="73"/>
  <c r="R86" i="73"/>
  <c r="R87" i="73"/>
  <c r="R88" i="73"/>
  <c r="R89" i="73"/>
  <c r="R90" i="73"/>
  <c r="R91" i="73"/>
  <c r="R92" i="73"/>
  <c r="R93" i="73"/>
  <c r="R94" i="73"/>
  <c r="R95" i="73"/>
  <c r="R96" i="73"/>
  <c r="R97" i="73"/>
  <c r="R98" i="73"/>
  <c r="R99" i="73"/>
  <c r="R100" i="73"/>
  <c r="R101" i="73"/>
  <c r="R102" i="73"/>
  <c r="R103" i="73"/>
  <c r="R104" i="73"/>
  <c r="R105" i="73"/>
  <c r="R106" i="73"/>
  <c r="R107" i="73"/>
  <c r="R108" i="73"/>
  <c r="R109" i="73"/>
  <c r="R115" i="73"/>
  <c r="R122" i="73"/>
  <c r="R123" i="73"/>
  <c r="R124" i="73"/>
  <c r="S10" i="73"/>
  <c r="S11" i="73"/>
  <c r="S12" i="73"/>
  <c r="S13" i="73"/>
  <c r="S14" i="73"/>
  <c r="S15" i="73"/>
  <c r="S16" i="73"/>
  <c r="S17" i="73"/>
  <c r="S18" i="73"/>
  <c r="S19" i="73"/>
  <c r="S20" i="73"/>
  <c r="S21" i="73"/>
  <c r="S22" i="73"/>
  <c r="S23" i="73"/>
  <c r="S24" i="73"/>
  <c r="S25" i="73"/>
  <c r="S26" i="73"/>
  <c r="S27" i="73"/>
  <c r="S28" i="73"/>
  <c r="S29" i="73"/>
  <c r="S30" i="73"/>
  <c r="S31" i="73"/>
  <c r="S32" i="73"/>
  <c r="S33" i="73"/>
  <c r="S34" i="73"/>
  <c r="S35" i="73"/>
  <c r="S36" i="73"/>
  <c r="S37" i="73"/>
  <c r="S43" i="73"/>
  <c r="S46" i="73"/>
  <c r="S47" i="73"/>
  <c r="S48" i="73"/>
  <c r="S49" i="73"/>
  <c r="S50" i="73"/>
  <c r="S51" i="73"/>
  <c r="S52" i="73"/>
  <c r="S53" i="73"/>
  <c r="S54" i="73"/>
  <c r="S55" i="73"/>
  <c r="S56" i="73"/>
  <c r="S57" i="73"/>
  <c r="S58" i="73"/>
  <c r="S59" i="73"/>
  <c r="S60" i="73"/>
  <c r="S61" i="73"/>
  <c r="S62" i="73"/>
  <c r="S63" i="73"/>
  <c r="S64" i="73"/>
  <c r="S65" i="73"/>
  <c r="S66" i="73"/>
  <c r="S67" i="73"/>
  <c r="S68" i="73"/>
  <c r="S69" i="73"/>
  <c r="S70" i="73"/>
  <c r="S71" i="73"/>
  <c r="S72" i="73"/>
  <c r="S73" i="73"/>
  <c r="S79" i="73"/>
  <c r="S82" i="73"/>
  <c r="S83" i="73"/>
  <c r="S84" i="73"/>
  <c r="S85" i="73"/>
  <c r="S86" i="73"/>
  <c r="S87" i="73"/>
  <c r="S88" i="73"/>
  <c r="S89" i="73"/>
  <c r="S90" i="73"/>
  <c r="S91" i="73"/>
  <c r="S92" i="73"/>
  <c r="S93" i="73"/>
  <c r="S94" i="73"/>
  <c r="S95" i="73"/>
  <c r="S96" i="73"/>
  <c r="S97" i="73"/>
  <c r="S98" i="73"/>
  <c r="S99" i="73"/>
  <c r="S100" i="73"/>
  <c r="S101" i="73"/>
  <c r="S102" i="73"/>
  <c r="S103" i="73"/>
  <c r="S104" i="73"/>
  <c r="S105" i="73"/>
  <c r="S106" i="73"/>
  <c r="S107" i="73"/>
  <c r="S108" i="73"/>
  <c r="S109" i="73"/>
  <c r="S115" i="73"/>
  <c r="S122" i="73"/>
  <c r="S123" i="73"/>
  <c r="S124" i="73"/>
  <c r="T10" i="73"/>
  <c r="T11" i="73"/>
  <c r="T12" i="73"/>
  <c r="T13" i="73"/>
  <c r="T14" i="73"/>
  <c r="T15" i="73"/>
  <c r="T16" i="73"/>
  <c r="T17" i="73"/>
  <c r="T18" i="73"/>
  <c r="T19" i="73"/>
  <c r="T20" i="73"/>
  <c r="T21" i="73"/>
  <c r="T22" i="73"/>
  <c r="T23" i="73"/>
  <c r="T24" i="73"/>
  <c r="T25" i="73"/>
  <c r="T26" i="73"/>
  <c r="T27" i="73"/>
  <c r="T28" i="73"/>
  <c r="T29" i="73"/>
  <c r="T30" i="73"/>
  <c r="T31" i="73"/>
  <c r="T32" i="73"/>
  <c r="T33" i="73"/>
  <c r="T34" i="73"/>
  <c r="T35" i="73"/>
  <c r="T36" i="73"/>
  <c r="T37" i="73"/>
  <c r="T43" i="73"/>
  <c r="T46" i="73"/>
  <c r="T47" i="73"/>
  <c r="T48" i="73"/>
  <c r="T49" i="73"/>
  <c r="T50" i="73"/>
  <c r="T51" i="73"/>
  <c r="T52" i="73"/>
  <c r="T53" i="73"/>
  <c r="T54" i="73"/>
  <c r="T55" i="73"/>
  <c r="T56" i="73"/>
  <c r="T57" i="73"/>
  <c r="T58" i="73"/>
  <c r="T59" i="73"/>
  <c r="T60" i="73"/>
  <c r="T61" i="73"/>
  <c r="T62" i="73"/>
  <c r="T63" i="73"/>
  <c r="T64" i="73"/>
  <c r="T65" i="73"/>
  <c r="T66" i="73"/>
  <c r="T67" i="73"/>
  <c r="T68" i="73"/>
  <c r="T69" i="73"/>
  <c r="T70" i="73"/>
  <c r="T71" i="73"/>
  <c r="T72" i="73"/>
  <c r="T73" i="73"/>
  <c r="T79" i="73"/>
  <c r="T82" i="73"/>
  <c r="T83" i="73"/>
  <c r="T84" i="73"/>
  <c r="T85" i="73"/>
  <c r="T86" i="73"/>
  <c r="T87" i="73"/>
  <c r="T88" i="73"/>
  <c r="T89" i="73"/>
  <c r="T90" i="73"/>
  <c r="T91" i="73"/>
  <c r="T92" i="73"/>
  <c r="T93" i="73"/>
  <c r="T94" i="73"/>
  <c r="T95" i="73"/>
  <c r="T96" i="73"/>
  <c r="T97" i="73"/>
  <c r="T98" i="73"/>
  <c r="T99" i="73"/>
  <c r="T100" i="73"/>
  <c r="T101" i="73"/>
  <c r="T102" i="73"/>
  <c r="T103" i="73"/>
  <c r="T104" i="73"/>
  <c r="T105" i="73"/>
  <c r="T106" i="73"/>
  <c r="T107" i="73"/>
  <c r="T108" i="73"/>
  <c r="T109" i="73"/>
  <c r="T115" i="73"/>
  <c r="T119" i="73"/>
  <c r="T122" i="73"/>
  <c r="T123" i="73"/>
  <c r="T124" i="73"/>
  <c r="C141" i="73"/>
  <c r="C126" i="73"/>
  <c r="C125" i="73"/>
  <c r="A5" i="73"/>
  <c r="A2" i="73"/>
  <c r="A1" i="73"/>
  <c r="P107" i="71"/>
  <c r="P108" i="71"/>
  <c r="P109" i="71"/>
  <c r="Q107" i="71"/>
  <c r="Q108" i="71"/>
  <c r="Q109" i="71"/>
  <c r="R107" i="71"/>
  <c r="R108" i="71"/>
  <c r="R109" i="71"/>
  <c r="S107" i="71"/>
  <c r="S108" i="71"/>
  <c r="S109" i="71"/>
  <c r="T107" i="71"/>
  <c r="T108" i="71"/>
  <c r="T109" i="71"/>
  <c r="C126" i="71"/>
  <c r="C111" i="71"/>
  <c r="C110" i="71"/>
  <c r="A5" i="71"/>
  <c r="A2" i="71"/>
  <c r="A1" i="71"/>
  <c r="A25" i="74"/>
  <c r="A24" i="74"/>
  <c r="A23" i="74"/>
  <c r="D13" i="70"/>
  <c r="D12" i="70"/>
  <c r="D11" i="70"/>
  <c r="D22" i="70"/>
  <c r="D21" i="70"/>
  <c r="D20" i="70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A1" i="72"/>
  <c r="A2" i="70"/>
  <c r="A1" i="70"/>
  <c r="D31" i="70"/>
  <c r="D30" i="70"/>
  <c r="D29" i="70"/>
  <c r="T121" i="73"/>
  <c r="P119" i="73"/>
  <c r="R121" i="73"/>
  <c r="T120" i="73"/>
  <c r="S121" i="73"/>
  <c r="S120" i="73"/>
  <c r="S119" i="73"/>
  <c r="R120" i="73"/>
  <c r="R119" i="73"/>
  <c r="Q121" i="73"/>
  <c r="Q119" i="73"/>
  <c r="P121" i="73"/>
  <c r="P120" i="73"/>
  <c r="R110" i="69"/>
  <c r="R125" i="73"/>
  <c r="P120" i="69"/>
  <c r="P132" i="73"/>
  <c r="T120" i="69"/>
  <c r="S120" i="69"/>
  <c r="S132" i="73"/>
  <c r="S135" i="73"/>
  <c r="P135" i="73"/>
  <c r="Q121" i="69"/>
  <c r="Q133" i="73"/>
  <c r="Q136" i="73"/>
  <c r="S121" i="69"/>
  <c r="P119" i="69"/>
  <c r="R120" i="69"/>
  <c r="R132" i="73"/>
  <c r="R135" i="73"/>
  <c r="S119" i="69"/>
  <c r="S122" i="69"/>
  <c r="S123" i="69"/>
  <c r="T125" i="73"/>
  <c r="T119" i="69"/>
  <c r="T131" i="73"/>
  <c r="R121" i="69"/>
  <c r="R133" i="73"/>
  <c r="R136" i="73"/>
  <c r="P110" i="71"/>
  <c r="P111" i="71"/>
  <c r="T110" i="69"/>
  <c r="T112" i="69"/>
  <c r="Q125" i="73"/>
  <c r="S125" i="73"/>
  <c r="S110" i="69"/>
  <c r="S112" i="69"/>
  <c r="R110" i="71"/>
  <c r="R111" i="71"/>
  <c r="P110" i="69"/>
  <c r="P111" i="69"/>
  <c r="P125" i="73"/>
  <c r="P126" i="73"/>
  <c r="Q110" i="69"/>
  <c r="Q112" i="69"/>
  <c r="S110" i="71"/>
  <c r="S112" i="71"/>
  <c r="Q110" i="71"/>
  <c r="T110" i="71"/>
  <c r="T111" i="71"/>
  <c r="T112" i="71"/>
  <c r="P127" i="73"/>
  <c r="R112" i="69"/>
  <c r="R111" i="69"/>
  <c r="S126" i="73"/>
  <c r="S127" i="73"/>
  <c r="P112" i="71"/>
  <c r="Q112" i="71"/>
  <c r="Q111" i="71"/>
  <c r="R112" i="71"/>
  <c r="Q127" i="73"/>
  <c r="R127" i="73"/>
  <c r="T127" i="73"/>
  <c r="V127" i="73"/>
  <c r="V3" i="73"/>
  <c r="Q126" i="73"/>
  <c r="S111" i="71"/>
  <c r="R126" i="73"/>
  <c r="Q111" i="69"/>
  <c r="T126" i="73"/>
  <c r="T133" i="73"/>
  <c r="T136" i="73"/>
  <c r="P133" i="73"/>
  <c r="P136" i="73"/>
  <c r="R131" i="73"/>
  <c r="T121" i="69"/>
  <c r="T122" i="69"/>
  <c r="T123" i="69"/>
  <c r="T111" i="69"/>
  <c r="T124" i="69"/>
  <c r="Q132" i="73"/>
  <c r="Q135" i="73"/>
  <c r="Q131" i="73"/>
  <c r="P112" i="69"/>
  <c r="S111" i="69"/>
  <c r="P121" i="69"/>
  <c r="P122" i="69"/>
  <c r="P123" i="69"/>
  <c r="T134" i="73"/>
  <c r="R119" i="69"/>
  <c r="R122" i="69"/>
  <c r="R123" i="69"/>
  <c r="R124" i="69"/>
  <c r="Q120" i="69"/>
  <c r="T132" i="73"/>
  <c r="T135" i="73"/>
  <c r="Q119" i="69"/>
  <c r="Q122" i="69"/>
  <c r="Q123" i="69"/>
  <c r="Q124" i="69"/>
  <c r="S131" i="73"/>
  <c r="S134" i="73"/>
  <c r="P131" i="73"/>
  <c r="S133" i="73"/>
  <c r="S136" i="73"/>
  <c r="S124" i="69"/>
  <c r="V112" i="69"/>
  <c r="V3" i="69"/>
  <c r="V112" i="71"/>
  <c r="V3" i="71"/>
  <c r="D126" i="69"/>
  <c r="P124" i="69"/>
  <c r="P134" i="73"/>
  <c r="P137" i="73"/>
  <c r="P138" i="73"/>
  <c r="Q134" i="73"/>
  <c r="Q137" i="73"/>
  <c r="Q138" i="73"/>
  <c r="Q139" i="73"/>
  <c r="S137" i="73"/>
  <c r="S138" i="73"/>
  <c r="S139" i="73"/>
  <c r="X12" i="72"/>
  <c r="D6" i="72"/>
  <c r="D7" i="70"/>
  <c r="Y12" i="72"/>
  <c r="Z12" i="75"/>
  <c r="Z12" i="72"/>
  <c r="T137" i="73"/>
  <c r="T138" i="73"/>
  <c r="T139" i="73"/>
  <c r="R134" i="73"/>
  <c r="R137" i="73"/>
  <c r="R138" i="73"/>
  <c r="R139" i="73"/>
  <c r="V124" i="69"/>
  <c r="D6" i="75"/>
  <c r="D141" i="73"/>
  <c r="P139" i="73"/>
  <c r="V139" i="73"/>
  <c r="S122" i="71"/>
  <c r="S123" i="71"/>
  <c r="S124" i="71"/>
  <c r="Y12" i="75"/>
  <c r="W12" i="72"/>
  <c r="T122" i="71"/>
  <c r="T123" i="71"/>
  <c r="T124" i="71"/>
  <c r="V12" i="72"/>
  <c r="AB12" i="72"/>
  <c r="W12" i="75"/>
  <c r="Q122" i="71"/>
  <c r="Q123" i="71"/>
  <c r="X12" i="75"/>
  <c r="R122" i="71"/>
  <c r="R123" i="71"/>
  <c r="R124" i="71"/>
  <c r="P122" i="71"/>
  <c r="P123" i="71"/>
  <c r="V12" i="75"/>
  <c r="L14" i="70"/>
  <c r="L32" i="70"/>
  <c r="P124" i="71"/>
  <c r="AB12" i="75"/>
  <c r="D126" i="71"/>
  <c r="Q124" i="71"/>
  <c r="V124" i="71"/>
  <c r="I13" i="70"/>
  <c r="I30" i="70"/>
  <c r="H31" i="70"/>
  <c r="G29" i="70"/>
  <c r="F21" i="70"/>
  <c r="J11" i="70"/>
  <c r="J22" i="70"/>
  <c r="I31" i="70"/>
  <c r="I20" i="70"/>
  <c r="G22" i="70"/>
  <c r="H21" i="70"/>
  <c r="I21" i="70"/>
  <c r="G20" i="70"/>
  <c r="F20" i="70"/>
  <c r="H11" i="70"/>
  <c r="G21" i="70"/>
  <c r="H13" i="70"/>
  <c r="G30" i="70"/>
  <c r="F22" i="70"/>
  <c r="I11" i="70"/>
  <c r="H20" i="70"/>
  <c r="H30" i="70"/>
  <c r="I12" i="70"/>
  <c r="H22" i="70"/>
  <c r="J29" i="70"/>
  <c r="J20" i="70"/>
  <c r="G12" i="70"/>
  <c r="F31" i="70"/>
  <c r="J12" i="70"/>
  <c r="G13" i="70"/>
  <c r="J13" i="70"/>
  <c r="F12" i="70"/>
  <c r="I22" i="70"/>
  <c r="J21" i="70"/>
  <c r="G11" i="70"/>
  <c r="F13" i="70"/>
  <c r="I29" i="70"/>
  <c r="F11" i="70"/>
  <c r="F29" i="70"/>
  <c r="J30" i="70"/>
  <c r="J31" i="70"/>
  <c r="F30" i="70"/>
  <c r="H12" i="70"/>
  <c r="G31" i="70"/>
  <c r="H29" i="70"/>
  <c r="H32" i="70" l="1"/>
  <c r="F32" i="70"/>
  <c r="F14" i="70"/>
  <c r="I32" i="70"/>
  <c r="G14" i="70"/>
  <c r="J23" i="70"/>
  <c r="J32" i="70"/>
  <c r="H23" i="70"/>
  <c r="I14" i="70"/>
  <c r="H14" i="70"/>
  <c r="F23" i="70"/>
  <c r="G23" i="70"/>
  <c r="I23" i="70"/>
  <c r="J14" i="70"/>
  <c r="G32" i="70"/>
  <c r="K23" i="70" l="1"/>
  <c r="F25" i="70"/>
  <c r="L23" i="70"/>
  <c r="F16" i="70"/>
  <c r="K14" i="70"/>
  <c r="F34" i="70"/>
  <c r="K32" i="70"/>
</calcChain>
</file>

<file path=xl/sharedStrings.xml><?xml version="1.0" encoding="utf-8"?>
<sst xmlns="http://schemas.openxmlformats.org/spreadsheetml/2006/main" count="1386" uniqueCount="98">
  <si>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</si>
  <si>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</si>
  <si>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</si>
  <si>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</si>
  <si>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</si>
  <si>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</si>
  <si>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</si>
  <si>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</si>
  <si>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</si>
  <si>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</si>
  <si>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</si>
  <si>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</si>
  <si>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</si>
  <si>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</si>
  <si>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</si>
  <si>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</si>
  <si>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</si>
  <si>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</si>
  <si>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</si>
  <si>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</si>
  <si>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</si>
  <si>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</si>
  <si>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</si>
  <si>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</si>
  <si>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</si>
  <si>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</si>
  <si>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</si>
  <si>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</si>
  <si>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</si>
  <si>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</si>
  <si>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</si>
  <si>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</si>
  <si>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</si>
  <si>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</si>
  <si>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</si>
  <si>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</si>
  <si>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</si>
  <si>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</si>
  <si>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</si>
  <si>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</si>
  <si>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</si>
  <si>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</si>
  <si>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</si>
  <si>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</si>
  <si>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</si>
  <si>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</si>
  <si>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</si>
  <si>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</si>
  <si>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</si>
  <si>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Cyber Security</t>
  </si>
  <si>
    <t>DE: Active Directory Intrusion Detection</t>
  </si>
  <si>
    <t>DE: Industrial Endpoint Management Platform</t>
  </si>
  <si>
    <t>DE: Network Access Control (Corp)</t>
  </si>
  <si>
    <t>DE: Next-Generation Endpoint Protection</t>
  </si>
  <si>
    <t>DE: OT Anomaly and Intrusion Detection Sensors</t>
  </si>
  <si>
    <t>DE: OT Network Whitelisting</t>
  </si>
  <si>
    <t>DE: Security Incident and Event Management</t>
  </si>
  <si>
    <t>DE: Vulnerability Assessment</t>
  </si>
  <si>
    <t>ID: IT Governance, Risk, and Compliance Management Capability</t>
  </si>
  <si>
    <t>ID: OT Anomaly Detection Analysis and Intelligence Sharing/Consumption</t>
  </si>
  <si>
    <t>ID: Secure Software Development and Code Analysis</t>
  </si>
  <si>
    <t>PR: Advanced Gateway Protection</t>
  </si>
  <si>
    <t>PR: Application Whitelisting</t>
  </si>
  <si>
    <t>PR: Cloud Security</t>
  </si>
  <si>
    <t>PR: Digital Certificate and Cryptography Management for Advanced Metering Infrastructure</t>
  </si>
  <si>
    <t>PR: Email and Web Proxy Gateways</t>
  </si>
  <si>
    <t>PR: Encrypted Traffic Inspection at the Perimeter</t>
  </si>
  <si>
    <t>PR: Firewall Security Policy Analysis and Management</t>
  </si>
  <si>
    <t>PR: Identity and Access Control (Corp)</t>
  </si>
  <si>
    <t>PR: Identity and Access Control for SCADA Systems</t>
  </si>
  <si>
    <t>PR: OT 'Red Forest' Access Management Isolation</t>
  </si>
  <si>
    <t>PR: Privileged Account and Password Management</t>
  </si>
  <si>
    <t>PR: Public Key Infrastructure</t>
  </si>
  <si>
    <t>PR: Secure File Sharing</t>
  </si>
  <si>
    <t>PR: Secure Remote Access Gateway (Corp)</t>
  </si>
  <si>
    <t>PR: Security Management Capability for Advanced Metering Infrastructure</t>
  </si>
  <si>
    <t>PR: Web Application Firewall and DDoS Protection</t>
  </si>
  <si>
    <t>PR: Zero Trust Architecture (Corp)</t>
  </si>
  <si>
    <t>RS: Malware and Impact Analysis Capability</t>
  </si>
  <si>
    <t>Option</t>
  </si>
  <si>
    <t>Option 3</t>
  </si>
  <si>
    <t>DE: Perisitant Threats</t>
  </si>
  <si>
    <t>DE:  Database Security Monitoring</t>
  </si>
  <si>
    <t>DE: Security Incident Automation</t>
  </si>
  <si>
    <t>DE:Multifactor Authentication</t>
  </si>
  <si>
    <t>DE: OT Anomoly Detection</t>
  </si>
  <si>
    <t>NPV</t>
  </si>
  <si>
    <t>Dollars</t>
  </si>
  <si>
    <t>CPI</t>
  </si>
  <si>
    <t>Annual CPI - 12 months unlagged</t>
  </si>
  <si>
    <t>Actual</t>
  </si>
  <si>
    <t>Forecast</t>
  </si>
  <si>
    <t>Recurrent</t>
  </si>
  <si>
    <t>Non Recurrent</t>
  </si>
  <si>
    <t>VPN - Recurrent</t>
  </si>
  <si>
    <t>VPN - Non Recurrent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</si>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</sst>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_-* #,##0_-;\-* #,##0_-;_-* &quot;-&quot;??_-;_-@_-"/>
    <numFmt numFmtId="175" formatCode="#,##0.0"/>
    <numFmt numFmtId="176" formatCode="_-* #,##0.00000_-;\-* #,##0.00000_-;_-* &quot;-&quot;??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  <font>
      <b/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/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3" fontId="49" fillId="2" borderId="1" xfId="0" applyNumberFormat="1" applyFont="1" applyFill="1" applyBorder="1"/>
    <xf numFmtId="174" fontId="12" fillId="0" borderId="0" xfId="27" applyNumberFormat="1" applyFont="1"/>
    <xf numFmtId="167" fontId="45" fillId="2" borderId="1" xfId="0" applyNumberFormat="1" applyFont="1" applyFill="1" applyBorder="1" applyAlignment="1">
      <alignment horizontal="right" vertical="top"/>
    </xf>
    <xf numFmtId="175" fontId="49" fillId="2" borderId="1" xfId="0" applyNumberFormat="1" applyFont="1" applyFill="1" applyBorder="1"/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3" fillId="11" borderId="0" xfId="0" applyFont="1" applyFill="1" applyBorder="1"/>
    <xf numFmtId="6" fontId="13" fillId="11" borderId="0" xfId="0" applyNumberFormat="1" applyFont="1" applyFill="1" applyBorder="1"/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36" fillId="0" borderId="2" xfId="0" applyFont="1" applyBorder="1" applyAlignment="1">
      <alignment horizontal="right"/>
    </xf>
    <xf numFmtId="0" fontId="36" fillId="0" borderId="2" xfId="0" applyFont="1" applyBorder="1" applyAlignment="1">
      <alignment horizontal="left"/>
    </xf>
    <xf numFmtId="176" fontId="0" fillId="0" borderId="0" xfId="27" applyNumberFormat="1" applyFont="1"/>
    <xf numFmtId="0" fontId="50" fillId="3" borderId="0" xfId="0" applyFont="1" applyFill="1"/>
    <xf numFmtId="0" fontId="51" fillId="0" borderId="2" xfId="0" applyFont="1" applyBorder="1"/>
    <xf numFmtId="0" fontId="51" fillId="0" borderId="0" xfId="0" applyFont="1" applyBorder="1"/>
    <xf numFmtId="0" fontId="51" fillId="0" borderId="3" xfId="0" applyFont="1" applyBorder="1"/>
    <xf numFmtId="167" fontId="12" fillId="9" borderId="0" xfId="0" applyNumberFormat="1" applyFont="1" applyFill="1"/>
    <xf numFmtId="168" fontId="12" fillId="9" borderId="0" xfId="0" applyNumberFormat="1" applyFont="1" applyFill="1" applyAlignment="1">
      <alignment horizontal="center"/>
    </xf>
    <xf numFmtId="3" fontId="24" fillId="0" borderId="0" xfId="0" applyNumberFormat="1" applyFont="1"/>
    <xf numFmtId="0" fontId="52" fillId="9" borderId="0" xfId="14" applyFont="1" applyFill="1" applyAlignment="1" applyProtection="1">
      <alignment horizontal="center" vertical="top" textRotation="2"/>
    </xf>
    <xf numFmtId="167" fontId="12" fillId="12" borderId="0" xfId="0" applyNumberFormat="1" applyFont="1" applyFill="1"/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5"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4"/>
  <sheetViews>
    <sheetView showGridLines="0" tabSelected="1" zoomScale="80" zoomScaleNormal="80" workbookViewId="0">
      <selection activeCell="A2" sqref="A2"/>
    </sheetView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7.85546875" style="47" customWidth="1"/>
    <col min="5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Cyber Security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36" t="s">
        <v>94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45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2</v>
      </c>
      <c r="E5" s="143" t="str">
        <f>RIGHT(D5,1)</f>
        <v>2</v>
      </c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7" t="s">
        <v>38</v>
      </c>
      <c r="C6" s="66"/>
      <c r="D6" s="116" t="b">
        <f>AND('Option 1'!V3, 'Option 2'!V3, 'Option 3'!V3)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46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 t="s">
        <v>92</v>
      </c>
      <c r="F12" s="77">
        <f>CHOOSE($E$5,INDEX('Option 1'!$P$116:$T$121,MATCH(F$11&amp;$E$12,'Option 1'!$G$116:$G$121,0),MATCH(F$10,'Option 1'!$P$8:$T$8,0)),
INDEX('Option 2'!$P$116:$T$121,MATCH(F$11&amp;$E$12,'Option 2'!$G$116:$G$121,0),MATCH(F$10,'Option 2'!$P$8:$T$8,0)),
INDEX('Option 3'!$P$131:$T$136,MATCH(F$11&amp;$E$12,'Option 3'!$G$131:$G$136,0),MATCH(F$10,'Option 3'!$P$8:$T$8,0)))*Conv_2021/1000</f>
        <v>786.19661337406126</v>
      </c>
      <c r="G12" s="77">
        <f>CHOOSE($E$5,INDEX('Option 1'!$P$116:$T$121,MATCH(G$11&amp;$E$12,'Option 1'!$G$116:$G$121,0),MATCH(G$10,'Option 1'!$P$8:$T$8,0)),
INDEX('Option 2'!$P$116:$T$121,MATCH(G$11&amp;$E$12,'Option 2'!$G$116:$G$121,0),MATCH(G$10,'Option 2'!$P$8:$T$8,0)),
INDEX('Option 3'!$P$131:$T$136,MATCH(G$11&amp;$E$12,'Option 3'!$G$131:$G$136,0),MATCH(G$10,'Option 3'!$P$8:$T$8,0)))*Conv_2021/1000</f>
        <v>1543.8202409138873</v>
      </c>
      <c r="H12" s="77">
        <f>CHOOSE($E$5,INDEX('Option 1'!$P$116:$T$121,MATCH(H$11&amp;$E$12,'Option 1'!$G$116:$G$121,0),MATCH(H$10,'Option 1'!$P$8:$T$8,0)),
INDEX('Option 2'!$P$116:$T$121,MATCH(H$11&amp;$E$12,'Option 2'!$G$116:$G$121,0),MATCH(H$10,'Option 2'!$P$8:$T$8,0)),
INDEX('Option 3'!$P$131:$T$136,MATCH(H$11&amp;$E$12,'Option 3'!$G$131:$G$136,0),MATCH(H$10,'Option 3'!$P$8:$T$8,0)))*Conv_2021/1000</f>
        <v>1511.2546621739784</v>
      </c>
      <c r="I12" s="77">
        <f>CHOOSE($E$5,INDEX('Option 1'!$P$116:$T$121,MATCH(I$11&amp;$E$12,'Option 1'!$G$116:$G$121,0),MATCH(I$10,'Option 1'!$P$8:$T$8,0)),
INDEX('Option 2'!$P$116:$T$121,MATCH(I$11&amp;$E$12,'Option 2'!$G$116:$G$121,0),MATCH(I$10,'Option 2'!$P$8:$T$8,0)),
INDEX('Option 3'!$P$131:$T$136,MATCH(I$11&amp;$E$12,'Option 3'!$G$131:$G$136,0),MATCH(I$10,'Option 3'!$P$8:$T$8,0)))*Conv_2021/1000</f>
        <v>804.81620806528656</v>
      </c>
      <c r="J12" s="77">
        <f>CHOOSE($E$5,INDEX('Option 1'!$P$116:$T$121,MATCH(J$11&amp;$E$12,'Option 1'!$G$116:$G$121,0),MATCH(J$10,'Option 1'!$P$8:$T$8,0)),
INDEX('Option 2'!$P$116:$T$121,MATCH(J$11&amp;$E$12,'Option 2'!$G$116:$G$121,0),MATCH(J$10,'Option 2'!$P$8:$T$8,0)),
INDEX('Option 3'!$P$131:$T$136,MATCH(J$11&amp;$E$12,'Option 3'!$G$131:$G$136,0),MATCH(J$10,'Option 3'!$P$8:$T$8,0)))*Conv_2021/1000</f>
        <v>1453.0072855660114</v>
      </c>
      <c r="K12" s="77">
        <f>CHOOSE($E$5,INDEX('Option 1'!$P$116:$T$121,MATCH(K$11&amp;$E$12,'Option 1'!$G$116:$G$121,0),MATCH(K$10,'Option 1'!$P$8:$T$8,0)),
INDEX('Option 2'!$P$116:$T$121,MATCH(K$11&amp;$E$12,'Option 2'!$G$116:$G$121,0),MATCH(K$10,'Option 2'!$P$8:$T$8,0)),
INDEX('Option 3'!$P$131:$T$136,MATCH(K$11&amp;$E$12,'Option 3'!$G$131:$G$136,0),MATCH(K$10,'Option 3'!$P$8:$T$8,0)))*Conv_2021/1000</f>
        <v>1690.232964842095</v>
      </c>
      <c r="L12" s="77">
        <f>CHOOSE($E$5,INDEX('Option 1'!$P$116:$T$121,MATCH(L$11&amp;$E$12,'Option 1'!$G$116:$G$121,0),MATCH(L$10,'Option 1'!$P$8:$T$8,0)),
INDEX('Option 2'!$P$116:$T$121,MATCH(L$11&amp;$E$12,'Option 2'!$G$116:$G$121,0),MATCH(L$10,'Option 2'!$P$8:$T$8,0)),
INDEX('Option 3'!$P$131:$T$136,MATCH(L$11&amp;$E$12,'Option 3'!$G$131:$G$136,0),MATCH(L$10,'Option 3'!$P$8:$T$8,0)))*Conv_2021/1000</f>
        <v>863.91036914873189</v>
      </c>
      <c r="M12" s="77">
        <f>CHOOSE($E$5,INDEX('Option 1'!$P$116:$T$121,MATCH(M$11&amp;$E$12,'Option 1'!$G$116:$G$121,0),MATCH(M$10,'Option 1'!$P$8:$T$8,0)),
INDEX('Option 2'!$P$116:$T$121,MATCH(M$11&amp;$E$12,'Option 2'!$G$116:$G$121,0),MATCH(M$10,'Option 2'!$P$8:$T$8,0)),
INDEX('Option 3'!$P$131:$T$136,MATCH(M$11&amp;$E$12,'Option 3'!$G$131:$G$136,0),MATCH(M$10,'Option 3'!$P$8:$T$8,0)))*Conv_2021/1000</f>
        <v>1504.9004029076548</v>
      </c>
      <c r="N12" s="77">
        <f>CHOOSE($E$5,INDEX('Option 1'!$P$116:$T$121,MATCH(N$11&amp;$E$12,'Option 1'!$G$116:$G$121,0),MATCH(N$10,'Option 1'!$P$8:$T$8,0)),
INDEX('Option 2'!$P$116:$T$121,MATCH(N$11&amp;$E$12,'Option 2'!$G$116:$G$121,0),MATCH(N$10,'Option 2'!$P$8:$T$8,0)),
INDEX('Option 3'!$P$131:$T$136,MATCH(N$11&amp;$E$12,'Option 3'!$G$131:$G$136,0),MATCH(N$10,'Option 3'!$P$8:$T$8,0)))*Conv_2021/1000</f>
        <v>1875.5655267765353</v>
      </c>
      <c r="O12" s="77">
        <f>CHOOSE($E$5,INDEX('Option 1'!$P$116:$T$121,MATCH(O$11&amp;$E$12,'Option 1'!$G$116:$G$121,0),MATCH(O$10,'Option 1'!$P$8:$T$8,0)),
INDEX('Option 2'!$P$116:$T$121,MATCH(O$11&amp;$E$12,'Option 2'!$G$116:$G$121,0),MATCH(O$10,'Option 2'!$P$8:$T$8,0)),
INDEX('Option 3'!$P$131:$T$136,MATCH(O$11&amp;$E$12,'Option 3'!$G$131:$G$136,0),MATCH(O$10,'Option 3'!$P$8:$T$8,0)))*Conv_2021/1000</f>
        <v>823.06373440038828</v>
      </c>
      <c r="P12" s="77">
        <f>CHOOSE($E$5,INDEX('Option 1'!$P$116:$T$121,MATCH(P$11&amp;$E$12,'Option 1'!$G$116:$G$121,0),MATCH(P$10,'Option 1'!$P$8:$T$8,0)),
INDEX('Option 2'!$P$116:$T$121,MATCH(P$11&amp;$E$12,'Option 2'!$G$116:$G$121,0),MATCH(P$10,'Option 2'!$P$8:$T$8,0)),
INDEX('Option 3'!$P$131:$T$136,MATCH(P$11&amp;$E$12,'Option 3'!$G$131:$G$136,0),MATCH(P$10,'Option 3'!$P$8:$T$8,0)))*Conv_2021/1000</f>
        <v>1660.5797549325848</v>
      </c>
      <c r="Q12" s="77">
        <f>CHOOSE($E$5,INDEX('Option 1'!$P$116:$T$121,MATCH(Q$11&amp;$E$12,'Option 1'!$G$116:$G$121,0),MATCH(Q$10,'Option 1'!$P$8:$T$8,0)),
INDEX('Option 2'!$P$116:$T$121,MATCH(Q$11&amp;$E$12,'Option 2'!$G$116:$G$121,0),MATCH(Q$10,'Option 2'!$P$8:$T$8,0)),
INDEX('Option 3'!$P$131:$T$136,MATCH(Q$11&amp;$E$12,'Option 3'!$G$131:$G$136,0),MATCH(Q$10,'Option 3'!$P$8:$T$8,0)))*Conv_2021/1000</f>
        <v>1601.2733351135639</v>
      </c>
      <c r="R12" s="77">
        <f>CHOOSE($E$5,INDEX('Option 1'!$P$116:$T$121,MATCH(R$11&amp;$E$12,'Option 1'!$G$116:$G$121,0),MATCH(R$10,'Option 1'!$P$8:$T$8,0)),
INDEX('Option 2'!$P$116:$T$121,MATCH(R$11&amp;$E$12,'Option 2'!$G$116:$G$121,0),MATCH(R$10,'Option 2'!$P$8:$T$8,0)),
INDEX('Option 3'!$P$131:$T$136,MATCH(R$11&amp;$E$12,'Option 3'!$G$131:$G$136,0),MATCH(R$10,'Option 3'!$P$8:$T$8,0)))*Conv_2021/1000</f>
        <v>655.98886561587585</v>
      </c>
      <c r="S12" s="77">
        <f>CHOOSE($E$5,INDEX('Option 1'!$P$116:$T$121,MATCH(S$11&amp;$E$12,'Option 1'!$G$116:$G$121,0),MATCH(S$10,'Option 1'!$P$8:$T$8,0)),
INDEX('Option 2'!$P$116:$T$121,MATCH(S$11&amp;$E$12,'Option 2'!$G$116:$G$121,0),MATCH(S$10,'Option 2'!$P$8:$T$8,0)),
INDEX('Option 3'!$P$131:$T$136,MATCH(S$11&amp;$E$12,'Option 3'!$G$131:$G$136,0),MATCH(S$10,'Option 3'!$P$8:$T$8,0)))*Conv_2021/1000</f>
        <v>1154.6218608515628</v>
      </c>
      <c r="T12" s="77">
        <f>CHOOSE($E$5,INDEX('Option 1'!$P$116:$T$121,MATCH(T$11&amp;$E$12,'Option 1'!$G$116:$G$121,0),MATCH(T$10,'Option 1'!$P$8:$T$8,0)),
INDEX('Option 2'!$P$116:$T$121,MATCH(T$11&amp;$E$12,'Option 2'!$G$116:$G$121,0),MATCH(T$10,'Option 2'!$P$8:$T$8,0)),
INDEX('Option 3'!$P$131:$T$136,MATCH(T$11&amp;$E$12,'Option 3'!$G$131:$G$136,0),MATCH(T$10,'Option 3'!$P$8:$T$8,0)))*Conv_2021/1000</f>
        <v>1426.001683684136</v>
      </c>
      <c r="U12" s="66"/>
      <c r="V12" s="77">
        <f>SUMIF($F$10:$T$10,V$10,$F12:$T12)</f>
        <v>3841.2715164619271</v>
      </c>
      <c r="W12" s="77">
        <f>SUMIF($F$10:$T$10,W$10,$F12:$T12)</f>
        <v>3948.0564584733929</v>
      </c>
      <c r="X12" s="77">
        <f>SUMIF($F$10:$T$10,X$10,$F12:$T12)</f>
        <v>4244.3762988329217</v>
      </c>
      <c r="Y12" s="77">
        <f>SUMIF($F$10:$T$10,Y$10,$F12:$T12)</f>
        <v>4084.9168244465372</v>
      </c>
      <c r="Z12" s="77">
        <f>SUMIF($F$10:$T$10,Z$10,$F12:$T12)</f>
        <v>3236.6124101515747</v>
      </c>
      <c r="AA12" s="66"/>
      <c r="AB12" s="77">
        <f>SUM(V12:Z12)</f>
        <v>19355.233508366353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  <row r="14" spans="1:30" x14ac:dyDescent="0.3">
      <c r="AB14" s="142"/>
    </row>
  </sheetData>
  <conditionalFormatting sqref="D6">
    <cfRule type="expression" dxfId="14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7" customWidth="1"/>
    <col min="2" max="2" width="7.85546875" style="47" customWidth="1"/>
    <col min="3" max="3" width="15.140625" style="47" customWidth="1"/>
    <col min="4" max="4" width="15" style="47" customWidth="1"/>
    <col min="5" max="5" width="12.7109375" style="47" customWidth="1"/>
    <col min="6" max="9" width="10.7109375" style="47" customWidth="1"/>
    <col min="10" max="10" width="10.7109375" style="79" customWidth="1"/>
    <col min="11" max="20" width="10.7109375" style="47" customWidth="1"/>
    <col min="21" max="21" width="4" style="47" customWidth="1"/>
    <col min="22" max="26" width="10.7109375" style="47" customWidth="1"/>
    <col min="27" max="27" width="3.140625" style="47" customWidth="1"/>
    <col min="28" max="28" width="10.7109375" style="47" customWidth="1"/>
    <col min="29" max="29" width="9.140625" style="47"/>
    <col min="30" max="30" width="14.85546875" style="47" bestFit="1" customWidth="1"/>
    <col min="31" max="16384" width="9.140625" style="47"/>
  </cols>
  <sheetData>
    <row r="1" spans="1:30" ht="21" x14ac:dyDescent="0.35">
      <c r="A1" s="18" t="str">
        <f>Assumptions!A1</f>
        <v>Cyber Security</v>
      </c>
      <c r="B1" s="45"/>
      <c r="C1" s="45"/>
      <c r="D1" s="45"/>
      <c r="E1" s="45"/>
      <c r="F1" s="45"/>
      <c r="G1" s="45"/>
      <c r="H1" s="45"/>
      <c r="I1" s="45"/>
      <c r="J1" s="46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30" x14ac:dyDescent="0.3">
      <c r="A2" s="136" t="s">
        <v>95</v>
      </c>
      <c r="B2" s="45"/>
      <c r="C2" s="45"/>
      <c r="D2" s="45"/>
      <c r="E2" s="45"/>
      <c r="F2" s="45"/>
      <c r="G2" s="45"/>
      <c r="H2" s="45"/>
      <c r="I2" s="45"/>
      <c r="J2" s="4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30" s="50" customFormat="1" x14ac:dyDescent="0.3">
      <c r="A3" s="37" t="s">
        <v>45</v>
      </c>
      <c r="B3" s="48"/>
      <c r="C3" s="48"/>
      <c r="D3" s="48"/>
      <c r="E3" s="48"/>
      <c r="F3" s="48"/>
      <c r="G3" s="48"/>
      <c r="H3" s="48"/>
      <c r="I3" s="48"/>
      <c r="J3" s="48"/>
      <c r="K3" s="49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30" ht="12.75" customHeight="1" x14ac:dyDescent="0.3">
      <c r="A4" s="51"/>
      <c r="B4" s="51"/>
      <c r="C4" s="52"/>
      <c r="D4" s="52"/>
      <c r="E4" s="53"/>
      <c r="F4" s="52"/>
      <c r="G4" s="52"/>
      <c r="H4" s="53"/>
      <c r="I4" s="53"/>
      <c r="J4" s="53"/>
      <c r="K4" s="53"/>
      <c r="L4" s="53"/>
      <c r="M4" s="54"/>
      <c r="N4" s="54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</row>
    <row r="5" spans="1:30" s="2" customFormat="1" ht="12.75" customHeight="1" x14ac:dyDescent="0.2">
      <c r="A5" s="55"/>
      <c r="B5" s="56" t="s">
        <v>24</v>
      </c>
      <c r="C5" s="57"/>
      <c r="D5" s="58" t="str">
        <f>Summary!D6</f>
        <v>Option 2</v>
      </c>
      <c r="E5" s="143" t="str">
        <f>RIGHT(D5,1)</f>
        <v>2</v>
      </c>
      <c r="F5" s="60"/>
      <c r="G5" s="60"/>
      <c r="H5" s="59"/>
      <c r="I5" s="59"/>
      <c r="J5" s="59"/>
      <c r="K5" s="59"/>
      <c r="L5" s="59"/>
      <c r="M5" s="61"/>
      <c r="N5" s="61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</row>
    <row r="6" spans="1:30" s="2" customFormat="1" ht="12.75" customHeight="1" x14ac:dyDescent="0.2">
      <c r="A6" s="55"/>
      <c r="B6" s="117" t="s">
        <v>38</v>
      </c>
      <c r="C6" s="66"/>
      <c r="D6" s="116" t="b">
        <f>AND('Option 1'!V3, 'Option 2'!V3, 'Option 3'!V3)</f>
        <v>1</v>
      </c>
      <c r="E6" s="59"/>
      <c r="F6" s="60"/>
      <c r="G6" s="60"/>
      <c r="H6" s="59"/>
      <c r="I6" s="59"/>
      <c r="J6" s="59"/>
      <c r="K6" s="59"/>
      <c r="L6" s="59"/>
      <c r="M6" s="61"/>
      <c r="N6" s="61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</row>
    <row r="7" spans="1:30" s="2" customFormat="1" ht="12.75" customHeight="1" x14ac:dyDescent="0.2">
      <c r="A7" s="55"/>
      <c r="B7" s="55"/>
      <c r="C7" s="55"/>
      <c r="D7" s="55"/>
      <c r="E7" s="55"/>
      <c r="F7" s="55"/>
      <c r="G7" s="60"/>
      <c r="H7" s="59"/>
      <c r="I7" s="59"/>
      <c r="J7" s="59"/>
      <c r="K7" s="59"/>
      <c r="L7" s="59"/>
      <c r="M7" s="61"/>
      <c r="N7" s="61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30" s="2" customFormat="1" ht="12.75" customHeight="1" x14ac:dyDescent="0.2">
      <c r="A8" s="62"/>
      <c r="B8" s="63"/>
      <c r="C8" s="60"/>
      <c r="D8" s="60"/>
      <c r="E8" s="59"/>
      <c r="F8" s="60"/>
      <c r="G8" s="60"/>
      <c r="H8" s="59"/>
      <c r="I8" s="59"/>
      <c r="J8" s="59"/>
      <c r="K8" s="59"/>
      <c r="L8" s="59"/>
      <c r="M8" s="61"/>
      <c r="N8" s="61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</row>
    <row r="9" spans="1:30" s="2" customFormat="1" ht="12.75" customHeight="1" x14ac:dyDescent="0.2">
      <c r="A9" s="64"/>
      <c r="B9" s="65" t="s">
        <v>46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</row>
    <row r="10" spans="1:30" s="2" customFormat="1" ht="12.75" customHeight="1" x14ac:dyDescent="0.2">
      <c r="A10" s="66"/>
      <c r="B10" s="67"/>
      <c r="C10" s="68"/>
      <c r="D10" s="68"/>
      <c r="E10" s="69"/>
      <c r="F10" s="70" t="s">
        <v>16</v>
      </c>
      <c r="G10" s="70" t="str">
        <f>F10</f>
        <v>2021/22</v>
      </c>
      <c r="H10" s="69" t="str">
        <f>G10</f>
        <v>2021/22</v>
      </c>
      <c r="I10" s="70" t="s">
        <v>17</v>
      </c>
      <c r="J10" s="70" t="str">
        <f>I10</f>
        <v>2022/23</v>
      </c>
      <c r="K10" s="69" t="str">
        <f>J10</f>
        <v>2022/23</v>
      </c>
      <c r="L10" s="70" t="s">
        <v>18</v>
      </c>
      <c r="M10" s="70" t="str">
        <f>L10</f>
        <v>2023/24</v>
      </c>
      <c r="N10" s="69" t="str">
        <f>M10</f>
        <v>2023/24</v>
      </c>
      <c r="O10" s="70" t="s">
        <v>19</v>
      </c>
      <c r="P10" s="70" t="str">
        <f>O10</f>
        <v>2024/25</v>
      </c>
      <c r="Q10" s="69" t="str">
        <f>P10</f>
        <v>2024/25</v>
      </c>
      <c r="R10" s="70" t="s">
        <v>20</v>
      </c>
      <c r="S10" s="70" t="str">
        <f>R10</f>
        <v>2025/26</v>
      </c>
      <c r="T10" s="69" t="str">
        <f>S10</f>
        <v>2025/26</v>
      </c>
      <c r="U10" s="66"/>
      <c r="V10" s="70" t="str">
        <f>F10</f>
        <v>2021/22</v>
      </c>
      <c r="W10" s="70" t="str">
        <f>I10</f>
        <v>2022/23</v>
      </c>
      <c r="X10" s="70" t="str">
        <f>L10</f>
        <v>2023/24</v>
      </c>
      <c r="Y10" s="70" t="str">
        <f>O10</f>
        <v>2024/25</v>
      </c>
      <c r="Z10" s="70" t="str">
        <f>R10</f>
        <v>2025/26</v>
      </c>
      <c r="AA10" s="66"/>
      <c r="AB10" s="70" t="s">
        <v>25</v>
      </c>
    </row>
    <row r="11" spans="1:30" s="2" customFormat="1" ht="12.75" customHeight="1" x14ac:dyDescent="0.2">
      <c r="A11" s="66"/>
      <c r="B11" s="71" t="s">
        <v>26</v>
      </c>
      <c r="C11" s="71" t="s">
        <v>27</v>
      </c>
      <c r="D11" s="71"/>
      <c r="E11" s="72"/>
      <c r="F11" s="73" t="s">
        <v>2</v>
      </c>
      <c r="G11" s="73" t="s">
        <v>1</v>
      </c>
      <c r="H11" s="72" t="s">
        <v>4</v>
      </c>
      <c r="I11" s="73" t="s">
        <v>2</v>
      </c>
      <c r="J11" s="73" t="s">
        <v>1</v>
      </c>
      <c r="K11" s="72" t="s">
        <v>4</v>
      </c>
      <c r="L11" s="73" t="s">
        <v>2</v>
      </c>
      <c r="M11" s="73" t="s">
        <v>1</v>
      </c>
      <c r="N11" s="72" t="s">
        <v>4</v>
      </c>
      <c r="O11" s="73" t="s">
        <v>2</v>
      </c>
      <c r="P11" s="73" t="s">
        <v>1</v>
      </c>
      <c r="Q11" s="72" t="s">
        <v>4</v>
      </c>
      <c r="R11" s="74" t="s">
        <v>2</v>
      </c>
      <c r="S11" s="74" t="s">
        <v>1</v>
      </c>
      <c r="T11" s="74" t="s">
        <v>4</v>
      </c>
      <c r="U11" s="66"/>
      <c r="V11" s="74"/>
      <c r="W11" s="74"/>
      <c r="X11" s="74"/>
      <c r="Y11" s="74"/>
      <c r="Z11" s="74"/>
      <c r="AA11" s="66"/>
      <c r="AB11" s="74"/>
    </row>
    <row r="12" spans="1:30" s="2" customFormat="1" ht="12.75" customHeight="1" x14ac:dyDescent="0.2">
      <c r="A12" s="66"/>
      <c r="B12" s="75">
        <v>200</v>
      </c>
      <c r="C12" s="76" t="s">
        <v>28</v>
      </c>
      <c r="D12" s="76"/>
      <c r="E12" s="76" t="s">
        <v>93</v>
      </c>
      <c r="F12" s="77">
        <f>CHOOSE($E$5,INDEX('Option 1'!$P$116:$T$121,MATCH(F$11&amp;$E$12,'Option 1'!$G$116:$G$121,0),MATCH(F$10,'Option 1'!$P$8:$T$8,0)),
INDEX('Option 2'!$P$116:$T$121,MATCH(F$11&amp;$E$12,'Option 2'!$G$116:$G$121,0),MATCH(F$10,'Option 2'!$P$8:$T$8,0)),
INDEX('Option 3'!$P$131:$T$136,MATCH(F$11&amp;$E$12,'Option 3'!$G$131:$G$136,0),MATCH(F$10,'Option 3'!$P$8:$T$8,0)))*Conv_2021/1000</f>
        <v>305.25782087178061</v>
      </c>
      <c r="G12" s="77">
        <f>CHOOSE($E$5,INDEX('Option 1'!$P$116:$T$121,MATCH(G$11&amp;$E$12,'Option 1'!$G$116:$G$121,0),MATCH(G$10,'Option 1'!$P$8:$T$8,0)),
INDEX('Option 2'!$P$116:$T$121,MATCH(G$11&amp;$E$12,'Option 2'!$G$116:$G$121,0),MATCH(G$10,'Option 2'!$P$8:$T$8,0)),
INDEX('Option 3'!$P$131:$T$136,MATCH(G$11&amp;$E$12,'Option 3'!$G$131:$G$136,0),MATCH(G$10,'Option 3'!$P$8:$T$8,0)))*Conv_2021/1000</f>
        <v>661.6372461059517</v>
      </c>
      <c r="H12" s="77">
        <f>CHOOSE($E$5,INDEX('Option 1'!$P$116:$T$121,MATCH(H$11&amp;$E$12,'Option 1'!$G$116:$G$121,0),MATCH(H$10,'Option 1'!$P$8:$T$8,0)),
INDEX('Option 2'!$P$116:$T$121,MATCH(H$11&amp;$E$12,'Option 2'!$G$116:$G$121,0),MATCH(H$10,'Option 2'!$P$8:$T$8,0)),
INDEX('Option 3'!$P$131:$T$136,MATCH(H$11&amp;$E$12,'Option 3'!$G$131:$G$136,0),MATCH(H$10,'Option 3'!$P$8:$T$8,0)))*Conv_2021/1000</f>
        <v>646.54588034843289</v>
      </c>
      <c r="I12" s="77">
        <f>CHOOSE($E$5,INDEX('Option 1'!$P$116:$T$121,MATCH(I$11&amp;$E$12,'Option 1'!$G$116:$G$121,0),MATCH(I$10,'Option 1'!$P$8:$T$8,0)),
INDEX('Option 2'!$P$116:$T$121,MATCH(I$11&amp;$E$12,'Option 2'!$G$116:$G$121,0),MATCH(I$10,'Option 2'!$P$8:$T$8,0)),
INDEX('Option 3'!$P$131:$T$136,MATCH(I$11&amp;$E$12,'Option 3'!$G$131:$G$136,0),MATCH(I$10,'Option 3'!$P$8:$T$8,0)))*Conv_2021/1000</f>
        <v>317.69784547434546</v>
      </c>
      <c r="J12" s="77">
        <f>CHOOSE($E$5,INDEX('Option 1'!$P$116:$T$121,MATCH(J$11&amp;$E$12,'Option 1'!$G$116:$G$121,0),MATCH(J$10,'Option 1'!$P$8:$T$8,0)),
INDEX('Option 2'!$P$116:$T$121,MATCH(J$11&amp;$E$12,'Option 2'!$G$116:$G$121,0),MATCH(J$10,'Option 2'!$P$8:$T$8,0)),
INDEX('Option 3'!$P$131:$T$136,MATCH(J$11&amp;$E$12,'Option 3'!$G$131:$G$136,0),MATCH(J$10,'Option 3'!$P$8:$T$8,0)))*Conv_2021/1000</f>
        <v>622.71740809971925</v>
      </c>
      <c r="K12" s="77">
        <f>CHOOSE($E$5,INDEX('Option 1'!$P$116:$T$121,MATCH(K$11&amp;$E$12,'Option 1'!$G$116:$G$121,0),MATCH(K$10,'Option 1'!$P$8:$T$8,0)),
INDEX('Option 2'!$P$116:$T$121,MATCH(K$11&amp;$E$12,'Option 2'!$G$116:$G$121,0),MATCH(K$10,'Option 2'!$P$8:$T$8,0)),
INDEX('Option 3'!$P$131:$T$136,MATCH(K$11&amp;$E$12,'Option 3'!$G$131:$G$136,0),MATCH(K$10,'Option 3'!$P$8:$T$8,0)))*Conv_2021/1000</f>
        <v>724.38555636089779</v>
      </c>
      <c r="L12" s="77">
        <f>CHOOSE($E$5,INDEX('Option 1'!$P$116:$T$121,MATCH(L$11&amp;$E$12,'Option 1'!$G$116:$G$121,0),MATCH(L$10,'Option 1'!$P$8:$T$8,0)),
INDEX('Option 2'!$P$116:$T$121,MATCH(L$11&amp;$E$12,'Option 2'!$G$116:$G$121,0),MATCH(L$10,'Option 2'!$P$8:$T$8,0)),
INDEX('Option 3'!$P$131:$T$136,MATCH(L$11&amp;$E$12,'Option 3'!$G$131:$G$136,0),MATCH(L$10,'Option 3'!$P$8:$T$8,0)))*Conv_2021/1000</f>
        <v>343.53233089735738</v>
      </c>
      <c r="M12" s="77">
        <f>CHOOSE($E$5,INDEX('Option 1'!$P$116:$T$121,MATCH(M$11&amp;$E$12,'Option 1'!$G$116:$G$121,0),MATCH(M$10,'Option 1'!$P$8:$T$8,0)),
INDEX('Option 2'!$P$116:$T$121,MATCH(M$11&amp;$E$12,'Option 2'!$G$116:$G$121,0),MATCH(M$10,'Option 2'!$P$8:$T$8,0)),
INDEX('Option 3'!$P$131:$T$136,MATCH(M$11&amp;$E$12,'Option 3'!$G$131:$G$136,0),MATCH(M$10,'Option 3'!$P$8:$T$8,0)))*Conv_2021/1000</f>
        <v>644.95731553185203</v>
      </c>
      <c r="N12" s="77">
        <f>CHOOSE($E$5,INDEX('Option 1'!$P$116:$T$121,MATCH(N$11&amp;$E$12,'Option 1'!$G$116:$G$121,0),MATCH(N$10,'Option 1'!$P$8:$T$8,0)),
INDEX('Option 2'!$P$116:$T$121,MATCH(N$11&amp;$E$12,'Option 2'!$G$116:$G$121,0),MATCH(N$10,'Option 2'!$P$8:$T$8,0)),
INDEX('Option 3'!$P$131:$T$136,MATCH(N$11&amp;$E$12,'Option 3'!$G$131:$G$136,0),MATCH(N$10,'Option 3'!$P$8:$T$8,0)))*Conv_2021/1000</f>
        <v>803.81379718994367</v>
      </c>
      <c r="O12" s="77">
        <f>CHOOSE($E$5,INDEX('Option 1'!$P$116:$T$121,MATCH(O$11&amp;$E$12,'Option 1'!$G$116:$G$121,0),MATCH(O$10,'Option 1'!$P$8:$T$8,0)),
INDEX('Option 2'!$P$116:$T$121,MATCH(O$11&amp;$E$12,'Option 2'!$G$116:$G$121,0),MATCH(O$10,'Option 2'!$P$8:$T$8,0)),
INDEX('Option 3'!$P$131:$T$136,MATCH(O$11&amp;$E$12,'Option 3'!$G$131:$G$136,0),MATCH(O$10,'Option 3'!$P$8:$T$8,0)))*Conv_2021/1000</f>
        <v>342.15729566820505</v>
      </c>
      <c r="P12" s="77">
        <f>CHOOSE($E$5,INDEX('Option 1'!$P$116:$T$121,MATCH(P$11&amp;$E$12,'Option 1'!$G$116:$G$121,0),MATCH(P$10,'Option 1'!$P$8:$T$8,0)),
INDEX('Option 2'!$P$116:$T$121,MATCH(P$11&amp;$E$12,'Option 2'!$G$116:$G$121,0),MATCH(P$10,'Option 2'!$P$8:$T$8,0)),
INDEX('Option 3'!$P$131:$T$136,MATCH(P$11&amp;$E$12,'Option 3'!$G$131:$G$136,0),MATCH(P$10,'Option 3'!$P$8:$T$8,0)))*Conv_2021/1000</f>
        <v>711.6770378282506</v>
      </c>
      <c r="Q12" s="77">
        <f>CHOOSE($E$5,INDEX('Option 1'!$P$116:$T$121,MATCH(Q$11&amp;$E$12,'Option 1'!$G$116:$G$121,0),MATCH(Q$10,'Option 1'!$P$8:$T$8,0)),
INDEX('Option 2'!$P$116:$T$121,MATCH(Q$11&amp;$E$12,'Option 2'!$G$116:$G$121,0),MATCH(Q$10,'Option 2'!$P$8:$T$8,0)),
INDEX('Option 3'!$P$131:$T$136,MATCH(Q$11&amp;$E$12,'Option 3'!$G$131:$G$136,0),MATCH(Q$10,'Option 3'!$P$8:$T$8,0)))*Conv_2021/1000</f>
        <v>686.26000076295588</v>
      </c>
      <c r="R12" s="77">
        <f>CHOOSE($E$5,INDEX('Option 1'!$P$116:$T$121,MATCH(R$11&amp;$E$12,'Option 1'!$G$116:$G$121,0),MATCH(R$10,'Option 1'!$P$8:$T$8,0)),
INDEX('Option 2'!$P$116:$T$121,MATCH(R$11&amp;$E$12,'Option 2'!$G$116:$G$121,0),MATCH(R$10,'Option 2'!$P$8:$T$8,0)),
INDEX('Option 3'!$P$131:$T$136,MATCH(R$11&amp;$E$12,'Option 3'!$G$131:$G$136,0),MATCH(R$10,'Option 3'!$P$8:$T$8,0)))*Conv_2021/1000</f>
        <v>265.60827561705167</v>
      </c>
      <c r="S12" s="77">
        <f>CHOOSE($E$5,INDEX('Option 1'!$P$116:$T$121,MATCH(S$11&amp;$E$12,'Option 1'!$G$116:$G$121,0),MATCH(S$10,'Option 1'!$P$8:$T$8,0)),
INDEX('Option 2'!$P$116:$T$121,MATCH(S$11&amp;$E$12,'Option 2'!$G$116:$G$121,0),MATCH(S$10,'Option 2'!$P$8:$T$8,0)),
INDEX('Option 3'!$P$131:$T$136,MATCH(S$11&amp;$E$12,'Option 3'!$G$131:$G$136,0),MATCH(S$10,'Option 3'!$P$8:$T$8,0)))*Conv_2021/1000</f>
        <v>494.83794036495544</v>
      </c>
      <c r="T12" s="77">
        <f>CHOOSE($E$5,INDEX('Option 1'!$P$116:$T$121,MATCH(T$11&amp;$E$12,'Option 1'!$G$116:$G$121,0),MATCH(T$10,'Option 1'!$P$8:$T$8,0)),
INDEX('Option 2'!$P$116:$T$121,MATCH(T$11&amp;$E$12,'Option 2'!$G$116:$G$121,0),MATCH(T$10,'Option 2'!$P$8:$T$8,0)),
INDEX('Option 3'!$P$131:$T$136,MATCH(T$11&amp;$E$12,'Option 3'!$G$131:$G$136,0),MATCH(T$10,'Option 3'!$P$8:$T$8,0)))*Conv_2021/1000</f>
        <v>610.00888956707195</v>
      </c>
      <c r="U12" s="66"/>
      <c r="V12" s="77">
        <f>SUMIF($F$10:$T$10,V$10,$F12:$T12)</f>
        <v>1613.4409473261653</v>
      </c>
      <c r="W12" s="77">
        <f>SUMIF($F$10:$T$10,W$10,$F12:$T12)</f>
        <v>1664.8008099349627</v>
      </c>
      <c r="X12" s="77">
        <f>SUMIF($F$10:$T$10,X$10,$F12:$T12)</f>
        <v>1792.3034436191531</v>
      </c>
      <c r="Y12" s="77">
        <f>SUMIF($F$10:$T$10,Y$10,$F12:$T12)</f>
        <v>1740.0943342594114</v>
      </c>
      <c r="Z12" s="77">
        <f>SUMIF($F$10:$T$10,Z$10,$F12:$T12)</f>
        <v>1370.455105549079</v>
      </c>
      <c r="AA12" s="66"/>
      <c r="AB12" s="77">
        <f>SUM(V12:Z12)</f>
        <v>8181.0946406887724</v>
      </c>
    </row>
    <row r="13" spans="1:30" s="2" customFormat="1" ht="12.75" customHeight="1" x14ac:dyDescent="0.2">
      <c r="A13" s="66"/>
      <c r="B13" s="75"/>
      <c r="C13" s="76"/>
      <c r="D13" s="76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66"/>
      <c r="V13" s="77"/>
      <c r="W13" s="77"/>
      <c r="X13" s="77"/>
      <c r="Y13" s="77"/>
      <c r="Z13" s="77"/>
      <c r="AA13" s="66"/>
      <c r="AB13" s="77"/>
      <c r="AD13" s="78"/>
    </row>
  </sheetData>
  <conditionalFormatting sqref="D6">
    <cfRule type="expression" dxfId="1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4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9.7109375" style="1" customWidth="1"/>
    <col min="3" max="3" width="15.28515625" style="1" customWidth="1"/>
    <col min="4" max="4" width="13.85546875" style="98" customWidth="1"/>
    <col min="5" max="5" width="2.85546875" style="1" customWidth="1"/>
    <col min="6" max="10" width="12.42578125" style="1" customWidth="1"/>
    <col min="11" max="12" width="11.28515625" style="1" bestFit="1" customWidth="1"/>
    <col min="13" max="16384" width="9.140625" style="1"/>
  </cols>
  <sheetData>
    <row r="1" spans="1:17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5"/>
      <c r="I1" s="15"/>
      <c r="J1" s="15"/>
    </row>
    <row r="2" spans="1:17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5"/>
      <c r="I2" s="15"/>
      <c r="J2" s="15"/>
    </row>
    <row r="3" spans="1:17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  <c r="K3" s="1"/>
    </row>
    <row r="4" spans="1:17" ht="12.75" customHeight="1" x14ac:dyDescent="0.25">
      <c r="E4" s="3"/>
      <c r="O4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7" ht="12.75" customHeight="1" x14ac:dyDescent="0.25">
      <c r="B6" s="41" t="s">
        <v>22</v>
      </c>
      <c r="D6" s="42" t="s">
        <v>21</v>
      </c>
      <c r="E6" s="3"/>
      <c r="O6"/>
    </row>
    <row r="7" spans="1:17" ht="12.75" customHeight="1" x14ac:dyDescent="0.25">
      <c r="B7" s="117" t="s">
        <v>38</v>
      </c>
      <c r="D7" s="116" t="b">
        <f>Output_R!D6</f>
        <v>1</v>
      </c>
      <c r="E7" s="3"/>
      <c r="O7"/>
    </row>
    <row r="8" spans="1:17" ht="12.75" customHeight="1" x14ac:dyDescent="0.25">
      <c r="E8" s="3"/>
      <c r="O8"/>
    </row>
    <row r="9" spans="1:17" ht="12.75" customHeight="1" x14ac:dyDescent="0.25">
      <c r="E9" s="3"/>
      <c r="O9"/>
    </row>
    <row r="10" spans="1:17" ht="12.75" customHeight="1" x14ac:dyDescent="0.25">
      <c r="B10" s="81" t="s">
        <v>29</v>
      </c>
      <c r="C10" s="81" t="s">
        <v>9</v>
      </c>
      <c r="D10" s="81"/>
      <c r="E10" s="82"/>
      <c r="F10" s="83" t="s">
        <v>16</v>
      </c>
      <c r="G10" s="83" t="s">
        <v>17</v>
      </c>
      <c r="H10" s="83" t="s">
        <v>18</v>
      </c>
      <c r="I10" s="83" t="s">
        <v>19</v>
      </c>
      <c r="J10" s="83" t="s">
        <v>20</v>
      </c>
      <c r="O10"/>
    </row>
    <row r="11" spans="1:17" ht="12.75" customHeight="1" x14ac:dyDescent="0.25">
      <c r="C11" s="1" t="s">
        <v>2</v>
      </c>
      <c r="D11" s="119" t="str">
        <f>B10&amp;C11</f>
        <v>Option 1Labour</v>
      </c>
      <c r="E11" s="3"/>
      <c r="F11" s="9">
        <f t="shared" ref="F11:J13" ca="1" si="0">SUMIF(INDIRECT(LEFT($D11,6)&amp;MID($D11,8,1)&amp;"_categories"),$C11,INDEX(INDIRECT(LEFT($D11,6)&amp;MID($D11,8,1)&amp;"_costs"),,MATCH(F$10,years,0)))*Conv_2021</f>
        <v>786196.6133740613</v>
      </c>
      <c r="G11" s="9">
        <f t="shared" ca="1" si="0"/>
        <v>804816.20806528651</v>
      </c>
      <c r="H11" s="9">
        <f t="shared" ca="1" si="0"/>
        <v>863910.36914873193</v>
      </c>
      <c r="I11" s="9">
        <f t="shared" ca="1" si="0"/>
        <v>823063.73440038832</v>
      </c>
      <c r="J11" s="9">
        <f t="shared" ca="1" si="0"/>
        <v>655988.86561587581</v>
      </c>
      <c r="O11"/>
    </row>
    <row r="12" spans="1:17" ht="12.75" customHeight="1" x14ac:dyDescent="0.25">
      <c r="C12" s="1" t="s">
        <v>1</v>
      </c>
      <c r="D12" s="119" t="str">
        <f>B10&amp;C12</f>
        <v>Option 1Materials</v>
      </c>
      <c r="E12" s="3"/>
      <c r="F12" s="9">
        <f t="shared" ca="1" si="0"/>
        <v>1543820.2409138873</v>
      </c>
      <c r="G12" s="9">
        <f t="shared" ca="1" si="0"/>
        <v>1453007.2855660114</v>
      </c>
      <c r="H12" s="9">
        <f t="shared" ca="1" si="0"/>
        <v>1504900.4029076549</v>
      </c>
      <c r="I12" s="9">
        <f t="shared" ca="1" si="0"/>
        <v>1660579.7549325847</v>
      </c>
      <c r="J12" s="9">
        <f t="shared" ca="1" si="0"/>
        <v>1154621.8608515628</v>
      </c>
      <c r="O12"/>
    </row>
    <row r="13" spans="1:17" ht="12.75" customHeight="1" x14ac:dyDescent="0.2">
      <c r="C13" s="1" t="s">
        <v>4</v>
      </c>
      <c r="D13" s="119" t="str">
        <f>B10&amp;C13</f>
        <v>Option 1Contracts</v>
      </c>
      <c r="F13" s="9">
        <f t="shared" ca="1" si="0"/>
        <v>1511254.6621739785</v>
      </c>
      <c r="G13" s="9">
        <f t="shared" ca="1" si="0"/>
        <v>1690232.964842095</v>
      </c>
      <c r="H13" s="9">
        <f t="shared" ca="1" si="0"/>
        <v>1875565.5267765352</v>
      </c>
      <c r="I13" s="9">
        <f t="shared" ca="1" si="0"/>
        <v>1601273.3351135638</v>
      </c>
      <c r="J13" s="9">
        <f t="shared" ca="1" si="0"/>
        <v>1426001.683684136</v>
      </c>
    </row>
    <row r="14" spans="1:17" ht="12.75" customHeight="1" x14ac:dyDescent="0.2">
      <c r="B14" s="98"/>
      <c r="C14" s="25" t="s">
        <v>48</v>
      </c>
      <c r="D14" s="25"/>
      <c r="E14" s="25"/>
      <c r="F14" s="26">
        <f ca="1">SUM(F11:F13)</f>
        <v>3841271.516461927</v>
      </c>
      <c r="G14" s="26">
        <f ca="1">SUM(G11:G13)</f>
        <v>3948056.4584733928</v>
      </c>
      <c r="H14" s="26">
        <f ca="1">SUM(H11:H13)</f>
        <v>4244376.2988329222</v>
      </c>
      <c r="I14" s="26">
        <f ca="1">SUM(I11:I13)</f>
        <v>4084916.8244465366</v>
      </c>
      <c r="J14" s="26">
        <f ca="1">SUM(J11:J13)</f>
        <v>3236612.4101515748</v>
      </c>
      <c r="K14" s="140">
        <f ca="1">SUM(F14:J14)-SUM('Option 1'!P111:T111)</f>
        <v>0</v>
      </c>
      <c r="L14" s="141" t="str">
        <f>IF($D$6=$B10,(SUM(F14:J14)/1000-(Output_R!$AB$12+Output_NR!$AB$12))," - ")</f>
        <v xml:space="preserve"> - </v>
      </c>
      <c r="M14" s="2"/>
      <c r="N14" s="2"/>
      <c r="O14" s="2"/>
      <c r="P14" s="2"/>
      <c r="Q14" s="2"/>
    </row>
    <row r="15" spans="1:17" ht="12.75" customHeight="1" x14ac:dyDescent="0.2">
      <c r="B15" s="98"/>
      <c r="C15" s="7"/>
      <c r="D15" s="7"/>
      <c r="E15" s="7"/>
      <c r="F15" s="80"/>
      <c r="G15" s="80"/>
      <c r="H15" s="80"/>
      <c r="I15" s="80"/>
      <c r="J15" s="80"/>
    </row>
    <row r="16" spans="1:17" ht="12.75" customHeight="1" x14ac:dyDescent="0.2">
      <c r="C16" s="127" t="s">
        <v>86</v>
      </c>
      <c r="D16" s="26"/>
      <c r="E16" s="26"/>
      <c r="F16" s="26">
        <f ca="1">NPV(Assumptions!$B$6,F14:J14)</f>
        <v>17881551.710429169</v>
      </c>
      <c r="G16" s="80"/>
      <c r="H16" s="80"/>
      <c r="I16" s="80"/>
      <c r="J16" s="80"/>
    </row>
    <row r="17" spans="2:12" ht="12.75" customHeight="1" x14ac:dyDescent="0.2">
      <c r="C17" s="40"/>
      <c r="D17" s="40"/>
      <c r="E17" s="7"/>
      <c r="F17" s="80"/>
      <c r="G17" s="80"/>
      <c r="H17" s="80"/>
      <c r="I17" s="80"/>
      <c r="J17" s="80"/>
    </row>
    <row r="18" spans="2:12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2" ht="12.75" customHeight="1" x14ac:dyDescent="0.2">
      <c r="B19" s="81" t="s">
        <v>21</v>
      </c>
      <c r="C19" s="81" t="s">
        <v>9</v>
      </c>
      <c r="D19" s="81"/>
      <c r="E19" s="82"/>
      <c r="F19" s="83" t="str">
        <f>F$10</f>
        <v>2021/22</v>
      </c>
      <c r="G19" s="83" t="str">
        <f t="shared" ref="G19:J19" si="1">G$10</f>
        <v>2022/23</v>
      </c>
      <c r="H19" s="83" t="str">
        <f t="shared" si="1"/>
        <v>2023/24</v>
      </c>
      <c r="I19" s="83" t="str">
        <f t="shared" si="1"/>
        <v>2024/25</v>
      </c>
      <c r="J19" s="83" t="str">
        <f t="shared" si="1"/>
        <v>2025/26</v>
      </c>
    </row>
    <row r="20" spans="2:12" ht="12.75" customHeight="1" x14ac:dyDescent="0.2">
      <c r="C20" s="1" t="s">
        <v>2</v>
      </c>
      <c r="D20" s="119" t="str">
        <f>B19&amp;C20</f>
        <v>Option 2Labour</v>
      </c>
      <c r="E20" s="3"/>
      <c r="F20" s="9">
        <f t="shared" ref="F20:J22" ca="1" si="2">SUMIF(INDIRECT(LEFT($D20,6)&amp;MID($D20,8,1)&amp;"_categories"),$C20,INDEX(INDIRECT(LEFT($D20,6)&amp;MID($D20,8,1)&amp;"_costs"),,MATCH(F$10,years,0)))*Conv_2021</f>
        <v>1091454.434245842</v>
      </c>
      <c r="G20" s="9">
        <f t="shared" ca="1" si="2"/>
        <v>1122514.0535396321</v>
      </c>
      <c r="H20" s="9">
        <f t="shared" ca="1" si="2"/>
        <v>1207442.7000460892</v>
      </c>
      <c r="I20" s="9">
        <f t="shared" ca="1" si="2"/>
        <v>1165221.0300685933</v>
      </c>
      <c r="J20" s="9">
        <f t="shared" ca="1" si="2"/>
        <v>921597.14123292745</v>
      </c>
    </row>
    <row r="21" spans="2:12" x14ac:dyDescent="0.2">
      <c r="C21" s="1" t="s">
        <v>1</v>
      </c>
      <c r="D21" s="119" t="str">
        <f>B19&amp;C21</f>
        <v>Option 2Materials</v>
      </c>
      <c r="E21" s="3"/>
      <c r="F21" s="9">
        <f t="shared" ca="1" si="2"/>
        <v>2205457.4870198388</v>
      </c>
      <c r="G21" s="9">
        <f t="shared" ca="1" si="2"/>
        <v>2075724.6936657308</v>
      </c>
      <c r="H21" s="9">
        <f t="shared" ca="1" si="2"/>
        <v>2149857.7184395068</v>
      </c>
      <c r="I21" s="9">
        <f t="shared" ca="1" si="2"/>
        <v>2372256.792760835</v>
      </c>
      <c r="J21" s="9">
        <f t="shared" ca="1" si="2"/>
        <v>1649459.8012165183</v>
      </c>
    </row>
    <row r="22" spans="2:12" x14ac:dyDescent="0.2">
      <c r="C22" s="1" t="s">
        <v>4</v>
      </c>
      <c r="D22" s="119" t="str">
        <f>B19&amp;C22</f>
        <v>Option 2Contracts</v>
      </c>
      <c r="F22" s="9">
        <f t="shared" ca="1" si="2"/>
        <v>2157800.5425224113</v>
      </c>
      <c r="G22" s="9">
        <f t="shared" ca="1" si="2"/>
        <v>2414618.5212029931</v>
      </c>
      <c r="H22" s="9">
        <f t="shared" ca="1" si="2"/>
        <v>2679379.3239664789</v>
      </c>
      <c r="I22" s="9">
        <f t="shared" ca="1" si="2"/>
        <v>2287533.3358765198</v>
      </c>
      <c r="J22" s="9">
        <f t="shared" ca="1" si="2"/>
        <v>2036010.5732512078</v>
      </c>
    </row>
    <row r="23" spans="2:12" x14ac:dyDescent="0.2">
      <c r="B23" s="98"/>
      <c r="C23" s="25" t="s">
        <v>48</v>
      </c>
      <c r="D23" s="25"/>
      <c r="E23" s="25"/>
      <c r="F23" s="26">
        <f ca="1">SUM(F20:F22)</f>
        <v>5454712.4637880921</v>
      </c>
      <c r="G23" s="26">
        <f ca="1">SUM(G20:G22)</f>
        <v>5612857.2684083562</v>
      </c>
      <c r="H23" s="26">
        <f ca="1">SUM(H20:H22)</f>
        <v>6036679.7424520748</v>
      </c>
      <c r="I23" s="26">
        <f ca="1">SUM(I20:I22)</f>
        <v>5825011.1587059479</v>
      </c>
      <c r="J23" s="26">
        <f ca="1">SUM(J20:J22)</f>
        <v>4607067.5157006532</v>
      </c>
      <c r="K23" s="144">
        <f ca="1">SUM(F23:J23)-SUM('Option 2'!P123:T123)</f>
        <v>0</v>
      </c>
      <c r="L23" s="141">
        <f ca="1">IF($D$6=$B19,(SUM(F23:J23)/1000-(Output_R!$AB$12+Output_NR!$AB$12))," - ")</f>
        <v>0</v>
      </c>
    </row>
    <row r="24" spans="2:12" x14ac:dyDescent="0.2">
      <c r="B24" s="98"/>
    </row>
    <row r="25" spans="2:12" x14ac:dyDescent="0.2">
      <c r="C25" s="127" t="s">
        <v>86</v>
      </c>
      <c r="D25" s="26"/>
      <c r="E25" s="26"/>
      <c r="F25" s="26">
        <f ca="1">NPV(Assumptions!$B$6,F23:J23)</f>
        <v>25438674.85349701</v>
      </c>
    </row>
    <row r="26" spans="2:12" x14ac:dyDescent="0.2">
      <c r="B26" s="32"/>
      <c r="C26" s="40"/>
      <c r="D26" s="40"/>
      <c r="E26" s="32"/>
      <c r="F26" s="32"/>
      <c r="G26" s="32"/>
      <c r="H26" s="32"/>
      <c r="I26" s="32"/>
      <c r="J26" s="32"/>
    </row>
    <row r="28" spans="2:12" x14ac:dyDescent="0.2">
      <c r="B28" s="81" t="s">
        <v>80</v>
      </c>
      <c r="C28" s="81" t="s">
        <v>9</v>
      </c>
      <c r="D28" s="81"/>
      <c r="E28" s="82"/>
      <c r="F28" s="83" t="str">
        <f>F$10</f>
        <v>2021/22</v>
      </c>
      <c r="G28" s="83" t="str">
        <f t="shared" ref="G28:J28" si="3">G$10</f>
        <v>2022/23</v>
      </c>
      <c r="H28" s="83" t="str">
        <f t="shared" si="3"/>
        <v>2023/24</v>
      </c>
      <c r="I28" s="83" t="str">
        <f t="shared" si="3"/>
        <v>2024/25</v>
      </c>
      <c r="J28" s="83" t="str">
        <f t="shared" si="3"/>
        <v>2025/26</v>
      </c>
    </row>
    <row r="29" spans="2:12" x14ac:dyDescent="0.2">
      <c r="C29" s="1" t="s">
        <v>2</v>
      </c>
      <c r="D29" s="119" t="str">
        <f>B28&amp;C29</f>
        <v>Option 3Labour</v>
      </c>
      <c r="E29" s="3"/>
      <c r="F29" s="9">
        <f ca="1">SUMIF(INDIRECT(LEFT($D29,6)&amp;MID($D29,8,1)&amp;"_categories"),$C29,INDEX(INDIRECT(LEFT($D29,6)&amp;MID($D29,8,1)&amp;"_costs"),,MATCH(F$28,years,0)))*Conv_2021</f>
        <v>2515020.3185445541</v>
      </c>
      <c r="G29" s="9">
        <f t="shared" ref="F29:J31" ca="1" si="4">SUMIF(INDIRECT(LEFT($D29,6)&amp;MID($D29,8,1)&amp;"_categories"),$C29,INDEX(INDIRECT(LEFT($D29,6)&amp;MID($D29,8,1)&amp;"_costs"),,MATCH(G$10,years,0)))*Conv_2021</f>
        <v>2028419.6162751759</v>
      </c>
      <c r="H29" s="9">
        <f t="shared" ca="1" si="4"/>
        <v>1595687.9412184653</v>
      </c>
      <c r="I29" s="9">
        <f t="shared" ca="1" si="4"/>
        <v>1372285.1586938605</v>
      </c>
      <c r="J29" s="9">
        <f t="shared" ca="1" si="4"/>
        <v>1309842.3824053034</v>
      </c>
    </row>
    <row r="30" spans="2:12" x14ac:dyDescent="0.2">
      <c r="C30" s="1" t="s">
        <v>1</v>
      </c>
      <c r="D30" s="119" t="str">
        <f>B28&amp;C30</f>
        <v>Option 3Materials</v>
      </c>
      <c r="E30" s="3"/>
      <c r="F30" s="9">
        <f t="shared" ca="1" si="4"/>
        <v>2946787.7347575999</v>
      </c>
      <c r="G30" s="9">
        <f t="shared" ca="1" si="4"/>
        <v>3367757.4111515428</v>
      </c>
      <c r="H30" s="9">
        <f t="shared" ca="1" si="4"/>
        <v>2997092.2872826625</v>
      </c>
      <c r="I30" s="9">
        <f t="shared" ca="1" si="4"/>
        <v>2689969.7560770186</v>
      </c>
      <c r="J30" s="9">
        <f t="shared" ca="1" si="4"/>
        <v>2178981.4067434901</v>
      </c>
    </row>
    <row r="31" spans="2:12" x14ac:dyDescent="0.2">
      <c r="C31" s="1" t="s">
        <v>4</v>
      </c>
      <c r="D31" s="119" t="str">
        <f>B28&amp;C31</f>
        <v>Option 3Contracts</v>
      </c>
      <c r="F31" s="9">
        <f t="shared" ca="1" si="4"/>
        <v>3534556.7168925391</v>
      </c>
      <c r="G31" s="9">
        <f t="shared" ca="1" si="4"/>
        <v>4109087.6588893039</v>
      </c>
      <c r="H31" s="9">
        <f t="shared" ca="1" si="4"/>
        <v>3102996.6083880565</v>
      </c>
      <c r="I31" s="9">
        <f t="shared" ca="1" si="4"/>
        <v>3028863.5836142804</v>
      </c>
      <c r="J31" s="9">
        <f t="shared" ca="1" si="4"/>
        <v>2671436.4998835744</v>
      </c>
    </row>
    <row r="32" spans="2:12" x14ac:dyDescent="0.2">
      <c r="B32" s="98"/>
      <c r="C32" s="25" t="s">
        <v>48</v>
      </c>
      <c r="D32" s="25"/>
      <c r="E32" s="25"/>
      <c r="F32" s="26">
        <f ca="1">SUM(F29:F31)</f>
        <v>8996364.7701946925</v>
      </c>
      <c r="G32" s="26">
        <f ca="1">SUM(G29:G31)</f>
        <v>9505264.6863160226</v>
      </c>
      <c r="H32" s="26">
        <f ca="1">SUM(H29:H31)</f>
        <v>7695776.836889185</v>
      </c>
      <c r="I32" s="26">
        <f ca="1">SUM(I29:I31)</f>
        <v>7091118.4983851593</v>
      </c>
      <c r="J32" s="26">
        <f ca="1">SUM(J29:J31)</f>
        <v>6160260.289032368</v>
      </c>
      <c r="K32" s="140">
        <f ca="1">SUM(F32:J32)-SUM('Option 3'!P126:T126)</f>
        <v>0</v>
      </c>
      <c r="L32" s="141" t="str">
        <f>IF($D$6=$B28,(SUM(F32:J32)/1000-(Output_R!$AB$12+Output_NR!$AB$12))," - ")</f>
        <v xml:space="preserve"> - </v>
      </c>
    </row>
    <row r="33" spans="2:10" x14ac:dyDescent="0.2">
      <c r="B33" s="98"/>
    </row>
    <row r="34" spans="2:10" x14ac:dyDescent="0.2">
      <c r="B34" s="32"/>
      <c r="C34" s="127" t="s">
        <v>86</v>
      </c>
      <c r="D34" s="26"/>
      <c r="E34" s="26"/>
      <c r="F34" s="26">
        <f ca="1">NPV(Assumptions!$B$6,F32:J32)</f>
        <v>36593884.298784368</v>
      </c>
      <c r="G34" s="32"/>
      <c r="H34" s="32"/>
      <c r="I34" s="32"/>
      <c r="J34" s="32"/>
    </row>
  </sheetData>
  <conditionalFormatting sqref="D7">
    <cfRule type="expression" dxfId="1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Assumptions!$A$23:$A$26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4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49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5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5"/>
      <c r="C5" s="33"/>
      <c r="D5" s="33"/>
    </row>
    <row r="6" spans="1:35" s="34" customFormat="1" ht="12.75" customHeight="1" x14ac:dyDescent="0.25">
      <c r="A6" s="2" t="s">
        <v>14</v>
      </c>
      <c r="B6" s="103">
        <v>2.75E-2</v>
      </c>
      <c r="C6" s="2"/>
      <c r="D6" s="33"/>
    </row>
    <row r="7" spans="1:35" s="34" customFormat="1" ht="12.75" customHeight="1" x14ac:dyDescent="0.25">
      <c r="A7" s="33"/>
      <c r="B7" s="95"/>
      <c r="C7" s="33"/>
      <c r="D7" s="33"/>
    </row>
    <row r="8" spans="1:35" s="34" customFormat="1" ht="12.75" customHeight="1" x14ac:dyDescent="0.25">
      <c r="A8" s="97" t="s">
        <v>33</v>
      </c>
      <c r="B8" s="105">
        <v>2018</v>
      </c>
      <c r="C8" t="s">
        <v>36</v>
      </c>
      <c r="D8" s="33"/>
    </row>
    <row r="9" spans="1:35" s="34" customFormat="1" ht="12.75" customHeight="1" x14ac:dyDescent="0.25">
      <c r="A9" s="97"/>
      <c r="B9" s="97"/>
      <c r="C9" s="97"/>
      <c r="D9" s="97"/>
      <c r="E9" s="97"/>
    </row>
    <row r="10" spans="1:35" ht="12.75" customHeight="1" x14ac:dyDescent="0.25">
      <c r="A10" s="84"/>
      <c r="B10" s="84"/>
      <c r="C10" s="84"/>
      <c r="D10" s="84">
        <v>2015</v>
      </c>
      <c r="E10" s="84">
        <v>2016</v>
      </c>
      <c r="F10" s="84">
        <v>2017</v>
      </c>
      <c r="G10" s="84">
        <v>2018</v>
      </c>
      <c r="H10" s="84">
        <v>2019</v>
      </c>
      <c r="I10" s="85">
        <v>2020</v>
      </c>
      <c r="J10" s="85" t="s">
        <v>34</v>
      </c>
    </row>
    <row r="11" spans="1:35" ht="12.75" customHeight="1" x14ac:dyDescent="0.25">
      <c r="A11" s="134" t="s">
        <v>87</v>
      </c>
      <c r="B11" s="28"/>
      <c r="C11" s="101"/>
      <c r="D11" s="133" t="s">
        <v>96</v>
      </c>
      <c r="E11" s="133" t="s">
        <v>96</v>
      </c>
      <c r="F11" s="133" t="s">
        <v>96</v>
      </c>
      <c r="G11" s="133" t="s">
        <v>96</v>
      </c>
      <c r="H11" s="133" t="s">
        <v>96</v>
      </c>
      <c r="I11" s="133" t="s">
        <v>96</v>
      </c>
      <c r="J11" s="133" t="s">
        <v>97</v>
      </c>
    </row>
    <row r="12" spans="1:35" ht="12.75" customHeight="1" x14ac:dyDescent="0.25">
      <c r="A12" s="130" t="s">
        <v>88</v>
      </c>
      <c r="B12" s="4"/>
      <c r="C12" s="130"/>
      <c r="D12" s="131" t="s">
        <v>90</v>
      </c>
      <c r="E12" s="131" t="s">
        <v>90</v>
      </c>
      <c r="F12" s="131" t="s">
        <v>90</v>
      </c>
      <c r="G12" s="131" t="s">
        <v>90</v>
      </c>
      <c r="H12" s="131" t="s">
        <v>90</v>
      </c>
      <c r="I12" s="132" t="s">
        <v>91</v>
      </c>
      <c r="J12" s="132" t="s">
        <v>91</v>
      </c>
    </row>
    <row r="13" spans="1:35" ht="12.75" customHeight="1" x14ac:dyDescent="0.25">
      <c r="A13" s="1" t="s">
        <v>89</v>
      </c>
      <c r="B13" s="1"/>
      <c r="C13" s="86"/>
      <c r="D13" s="87"/>
      <c r="E13" s="103">
        <v>1.0232558139534831E-2</v>
      </c>
      <c r="F13" s="103">
        <v>1.9337016574585641E-2</v>
      </c>
      <c r="G13" s="103">
        <v>2.0776874435411097E-2</v>
      </c>
      <c r="H13" s="103">
        <v>1.5929203539823078E-2</v>
      </c>
      <c r="I13" s="103">
        <v>2.000000000000024E-2</v>
      </c>
      <c r="J13" s="103">
        <v>2.1998043050963867E-2</v>
      </c>
    </row>
    <row r="14" spans="1:35" ht="12.75" customHeight="1" x14ac:dyDescent="0.25">
      <c r="A14" s="92" t="s">
        <v>30</v>
      </c>
      <c r="B14" s="90"/>
      <c r="C14" s="90"/>
      <c r="D14" s="104">
        <v>1</v>
      </c>
      <c r="E14" s="93">
        <f t="shared" ref="E14:J14" si="0">D14*(1+E13)</f>
        <v>1.0102325581395348</v>
      </c>
      <c r="F14" s="93">
        <f t="shared" si="0"/>
        <v>1.029767441860465</v>
      </c>
      <c r="G14" s="93">
        <f t="shared" si="0"/>
        <v>1.0511627906976744</v>
      </c>
      <c r="H14" s="93">
        <f t="shared" si="0"/>
        <v>1.067906976744186</v>
      </c>
      <c r="I14" s="93">
        <f t="shared" si="0"/>
        <v>1.0892651162790701</v>
      </c>
      <c r="J14" s="93">
        <f t="shared" si="0"/>
        <v>1.1132268172008901</v>
      </c>
    </row>
    <row r="15" spans="1:35" ht="12.75" customHeight="1" x14ac:dyDescent="0.25">
      <c r="A15" s="90"/>
      <c r="B15" s="90"/>
      <c r="C15" s="90"/>
      <c r="D15" s="91"/>
      <c r="E15" s="91"/>
      <c r="F15" s="91"/>
      <c r="G15" s="91"/>
      <c r="H15" s="91"/>
    </row>
    <row r="16" spans="1:35" ht="12.75" customHeight="1" x14ac:dyDescent="0.25">
      <c r="A16" s="97" t="s">
        <v>35</v>
      </c>
      <c r="B16" s="96">
        <f>B8</f>
        <v>2018</v>
      </c>
      <c r="C16" s="98" t="s">
        <v>36</v>
      </c>
      <c r="G16" s="88"/>
      <c r="H16" s="88"/>
    </row>
    <row r="17" spans="1:8" ht="12.75" customHeight="1" x14ac:dyDescent="0.25">
      <c r="A17" s="97" t="s">
        <v>32</v>
      </c>
      <c r="B17" s="102" t="s">
        <v>34</v>
      </c>
      <c r="C17" s="98" t="s">
        <v>37</v>
      </c>
      <c r="G17" s="88"/>
      <c r="H17" s="88"/>
    </row>
    <row r="18" spans="1:8" ht="12.75" customHeight="1" x14ac:dyDescent="0.25">
      <c r="A18" s="97" t="s">
        <v>31</v>
      </c>
      <c r="B18" s="94">
        <f>INDEX($D$14:$J$14, MATCH(B17, $D$10:$J$10,0))/INDEX($D$14:$J$14, MATCH(B16, $D$10:$J$10,0))</f>
        <v>1.0590432110539443</v>
      </c>
      <c r="C18" s="115"/>
      <c r="D18" s="135"/>
      <c r="E18" s="86"/>
      <c r="F18" s="86"/>
      <c r="G18" s="86"/>
      <c r="H18" s="86"/>
    </row>
    <row r="19" spans="1:8" ht="12.75" customHeight="1" x14ac:dyDescent="0.25">
      <c r="A19" s="88"/>
      <c r="B19" s="89"/>
      <c r="C19" s="89"/>
      <c r="D19" s="89"/>
      <c r="E19" s="89"/>
      <c r="F19" s="89"/>
      <c r="G19" s="89"/>
      <c r="H19" s="88"/>
    </row>
    <row r="20" spans="1:8" ht="12.75" customHeight="1" x14ac:dyDescent="0.25"/>
    <row r="21" spans="1:8" ht="12.75" customHeight="1" x14ac:dyDescent="0.25"/>
    <row r="22" spans="1:8" ht="12.75" customHeight="1" x14ac:dyDescent="0.25">
      <c r="A22" s="126" t="s">
        <v>79</v>
      </c>
    </row>
    <row r="23" spans="1:8" ht="12.75" customHeight="1" x14ac:dyDescent="0.25">
      <c r="A23" s="97" t="str">
        <f>'Option 1'!$A$3</f>
        <v>Option 1</v>
      </c>
    </row>
    <row r="24" spans="1:8" ht="12.75" customHeight="1" x14ac:dyDescent="0.25">
      <c r="A24" s="97" t="str">
        <f>'Option 2'!$A$3</f>
        <v>Option 2</v>
      </c>
    </row>
    <row r="25" spans="1:8" ht="12.75" customHeight="1" x14ac:dyDescent="0.25">
      <c r="A25" s="97" t="str">
        <f>'Option 3'!$A$3</f>
        <v>Option 3</v>
      </c>
    </row>
    <row r="26" spans="1:8" ht="12.75" customHeight="1" x14ac:dyDescent="0.25">
      <c r="A26" s="97"/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131"/>
  <sheetViews>
    <sheetView showGridLines="0" zoomScale="90" zoomScaleNormal="90" workbookViewId="0"/>
  </sheetViews>
  <sheetFormatPr defaultColWidth="9.140625" defaultRowHeight="12.75" x14ac:dyDescent="0.2"/>
  <cols>
    <col min="1" max="1" width="4.28515625" style="98" customWidth="1"/>
    <col min="2" max="2" width="2.7109375" style="98" customWidth="1"/>
    <col min="3" max="3" width="81" style="98" bestFit="1" customWidth="1"/>
    <col min="4" max="5" width="11.140625" style="98" customWidth="1"/>
    <col min="6" max="6" width="2.85546875" style="98" customWidth="1"/>
    <col min="7" max="7" width="12.140625" style="98" customWidth="1"/>
    <col min="8" max="8" width="12.7109375" style="12" customWidth="1"/>
    <col min="9" max="9" width="2.85546875" style="98" customWidth="1"/>
    <col min="10" max="14" width="12.140625" style="98" customWidth="1"/>
    <col min="15" max="15" width="2.85546875" style="98" customWidth="1"/>
    <col min="16" max="20" width="12.140625" style="98" customWidth="1"/>
    <col min="21" max="21" width="2.140625" style="98" customWidth="1"/>
    <col min="22" max="16384" width="9.140625" style="98"/>
  </cols>
  <sheetData>
    <row r="1" spans="1:25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8" t="b">
        <f>SUM(V7:V112)=0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20" t="s">
        <v>44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43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1" t="s">
        <v>16</v>
      </c>
      <c r="K8" s="121" t="s">
        <v>17</v>
      </c>
      <c r="L8" s="121" t="s">
        <v>18</v>
      </c>
      <c r="M8" s="121" t="s">
        <v>19</v>
      </c>
      <c r="N8" s="121" t="s">
        <v>20</v>
      </c>
      <c r="O8" s="4"/>
      <c r="P8" s="121" t="s">
        <v>16</v>
      </c>
      <c r="Q8" s="121" t="s">
        <v>17</v>
      </c>
      <c r="R8" s="121" t="s">
        <v>18</v>
      </c>
      <c r="S8" s="121" t="s">
        <v>19</v>
      </c>
      <c r="T8" s="121" t="s">
        <v>20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6" t="s">
        <v>50</v>
      </c>
      <c r="D10" s="107" t="s">
        <v>5</v>
      </c>
      <c r="E10" s="108" t="s">
        <v>2</v>
      </c>
      <c r="F10" s="3"/>
      <c r="G10" s="109">
        <v>122.2</v>
      </c>
      <c r="H10" s="12" t="s">
        <v>40</v>
      </c>
      <c r="I10" s="3"/>
      <c r="J10" s="110">
        <v>175</v>
      </c>
      <c r="K10" s="110"/>
      <c r="L10" s="110"/>
      <c r="M10" s="110"/>
      <c r="N10" s="110">
        <v>175</v>
      </c>
      <c r="O10" s="3"/>
      <c r="P10" s="8">
        <f t="shared" ref="P10:T25" si="0">J10*$G10</f>
        <v>21385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21385</v>
      </c>
    </row>
    <row r="11" spans="1:25" ht="12.75" customHeight="1" x14ac:dyDescent="0.2">
      <c r="A11" s="7"/>
      <c r="C11" s="106" t="s">
        <v>51</v>
      </c>
      <c r="D11" s="107" t="s">
        <v>5</v>
      </c>
      <c r="E11" s="108" t="s">
        <v>2</v>
      </c>
      <c r="F11" s="3"/>
      <c r="G11" s="109">
        <v>122.2</v>
      </c>
      <c r="H11" s="12" t="s">
        <v>40</v>
      </c>
      <c r="I11" s="3"/>
      <c r="J11" s="110">
        <v>700</v>
      </c>
      <c r="K11" s="110"/>
      <c r="L11" s="110"/>
      <c r="M11" s="110"/>
      <c r="N11" s="110">
        <v>343.875</v>
      </c>
      <c r="O11" s="3"/>
      <c r="P11" s="8">
        <f t="shared" si="0"/>
        <v>85540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42021.525000000001</v>
      </c>
    </row>
    <row r="12" spans="1:25" ht="12.75" customHeight="1" x14ac:dyDescent="0.2">
      <c r="A12" s="7"/>
      <c r="C12" s="106" t="s">
        <v>52</v>
      </c>
      <c r="D12" s="107" t="s">
        <v>5</v>
      </c>
      <c r="E12" s="108" t="s">
        <v>2</v>
      </c>
      <c r="F12" s="3"/>
      <c r="G12" s="109">
        <v>122.2</v>
      </c>
      <c r="H12" s="12" t="s">
        <v>40</v>
      </c>
      <c r="I12" s="3"/>
      <c r="J12" s="110"/>
      <c r="K12" s="110">
        <v>1200</v>
      </c>
      <c r="L12" s="110"/>
      <c r="M12" s="110">
        <v>600</v>
      </c>
      <c r="N12" s="110"/>
      <c r="O12" s="3"/>
      <c r="P12" s="8">
        <f t="shared" si="0"/>
        <v>0</v>
      </c>
      <c r="Q12" s="8">
        <f t="shared" si="0"/>
        <v>146640</v>
      </c>
      <c r="R12" s="8">
        <f t="shared" si="0"/>
        <v>0</v>
      </c>
      <c r="S12" s="8">
        <f t="shared" si="0"/>
        <v>73320</v>
      </c>
      <c r="T12" s="8">
        <f t="shared" si="0"/>
        <v>0</v>
      </c>
    </row>
    <row r="13" spans="1:25" ht="12.75" customHeight="1" x14ac:dyDescent="0.25">
      <c r="A13" s="7"/>
      <c r="C13" s="106" t="s">
        <v>53</v>
      </c>
      <c r="D13" s="107" t="s">
        <v>5</v>
      </c>
      <c r="E13" s="108" t="s">
        <v>2</v>
      </c>
      <c r="F13" s="3"/>
      <c r="G13" s="109">
        <v>122.2</v>
      </c>
      <c r="H13" s="12" t="s">
        <v>40</v>
      </c>
      <c r="I13" s="3"/>
      <c r="J13" s="110"/>
      <c r="K13" s="110">
        <v>125</v>
      </c>
      <c r="L13" s="110"/>
      <c r="M13" s="110">
        <v>125</v>
      </c>
      <c r="N13" s="110"/>
      <c r="O13" s="3"/>
      <c r="P13" s="8">
        <f t="shared" si="0"/>
        <v>0</v>
      </c>
      <c r="Q13" s="8">
        <f t="shared" si="0"/>
        <v>15275</v>
      </c>
      <c r="R13" s="8">
        <f t="shared" si="0"/>
        <v>0</v>
      </c>
      <c r="S13" s="8">
        <f t="shared" si="0"/>
        <v>15275</v>
      </c>
      <c r="T13" s="8">
        <f t="shared" si="0"/>
        <v>0</v>
      </c>
      <c r="Y13"/>
    </row>
    <row r="14" spans="1:25" ht="12.75" customHeight="1" x14ac:dyDescent="0.25">
      <c r="A14" s="7"/>
      <c r="C14" s="106" t="s">
        <v>54</v>
      </c>
      <c r="D14" s="107" t="s">
        <v>5</v>
      </c>
      <c r="E14" s="108" t="s">
        <v>2</v>
      </c>
      <c r="F14" s="3"/>
      <c r="G14" s="109">
        <v>122.2</v>
      </c>
      <c r="H14" s="12" t="s">
        <v>40</v>
      </c>
      <c r="I14" s="3"/>
      <c r="J14" s="110">
        <v>250</v>
      </c>
      <c r="K14" s="110">
        <v>343.875</v>
      </c>
      <c r="L14" s="110">
        <v>150</v>
      </c>
      <c r="M14" s="110">
        <v>350</v>
      </c>
      <c r="N14" s="110">
        <v>125</v>
      </c>
      <c r="O14" s="3"/>
      <c r="P14" s="8">
        <f t="shared" si="0"/>
        <v>30550</v>
      </c>
      <c r="Q14" s="8">
        <f t="shared" si="0"/>
        <v>42021.525000000001</v>
      </c>
      <c r="R14" s="8">
        <f t="shared" si="0"/>
        <v>18330</v>
      </c>
      <c r="S14" s="8">
        <f t="shared" si="0"/>
        <v>42770</v>
      </c>
      <c r="T14" s="8">
        <f t="shared" si="0"/>
        <v>15275</v>
      </c>
      <c r="Y14"/>
    </row>
    <row r="15" spans="1:25" ht="12.75" customHeight="1" x14ac:dyDescent="0.25">
      <c r="A15" s="7"/>
      <c r="C15" s="106" t="s">
        <v>55</v>
      </c>
      <c r="D15" s="107" t="s">
        <v>5</v>
      </c>
      <c r="E15" s="108" t="s">
        <v>2</v>
      </c>
      <c r="F15" s="3"/>
      <c r="G15" s="109">
        <v>122.2</v>
      </c>
      <c r="H15" s="12" t="s">
        <v>40</v>
      </c>
      <c r="I15" s="3"/>
      <c r="J15" s="110"/>
      <c r="K15" s="110"/>
      <c r="L15" s="110"/>
      <c r="M15" s="110"/>
      <c r="N15" s="110">
        <v>1500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183300</v>
      </c>
      <c r="Y15"/>
    </row>
    <row r="16" spans="1:25" ht="12.75" customHeight="1" x14ac:dyDescent="0.25">
      <c r="A16" s="7"/>
      <c r="C16" s="106" t="s">
        <v>56</v>
      </c>
      <c r="D16" s="107" t="s">
        <v>5</v>
      </c>
      <c r="E16" s="108" t="s">
        <v>2</v>
      </c>
      <c r="F16" s="3"/>
      <c r="G16" s="109">
        <v>122.2</v>
      </c>
      <c r="H16" s="12" t="s">
        <v>40</v>
      </c>
      <c r="I16" s="3"/>
      <c r="J16" s="110">
        <v>450</v>
      </c>
      <c r="K16" s="110"/>
      <c r="L16" s="110">
        <v>459.37499999999994</v>
      </c>
      <c r="M16" s="110"/>
      <c r="N16" s="110"/>
      <c r="O16" s="3"/>
      <c r="P16" s="8">
        <f t="shared" si="0"/>
        <v>54990</v>
      </c>
      <c r="Q16" s="8">
        <f t="shared" si="0"/>
        <v>0</v>
      </c>
      <c r="R16" s="8">
        <f t="shared" si="0"/>
        <v>56135.624999999993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/>
      <c r="C17" s="106" t="s">
        <v>57</v>
      </c>
      <c r="D17" s="107" t="s">
        <v>5</v>
      </c>
      <c r="E17" s="108" t="s">
        <v>2</v>
      </c>
      <c r="F17" s="3"/>
      <c r="G17" s="109">
        <v>122.2</v>
      </c>
      <c r="H17" s="12" t="s">
        <v>40</v>
      </c>
      <c r="I17" s="3"/>
      <c r="J17" s="110"/>
      <c r="K17" s="110"/>
      <c r="L17" s="110"/>
      <c r="M17" s="110">
        <v>700</v>
      </c>
      <c r="N17" s="110"/>
      <c r="O17" s="3"/>
      <c r="P17" s="8">
        <f t="shared" si="0"/>
        <v>0</v>
      </c>
      <c r="Q17" s="8">
        <f t="shared" si="0"/>
        <v>0</v>
      </c>
      <c r="R17" s="8">
        <f t="shared" si="0"/>
        <v>0</v>
      </c>
      <c r="S17" s="8">
        <f t="shared" si="0"/>
        <v>85540</v>
      </c>
      <c r="T17" s="8">
        <f t="shared" si="0"/>
        <v>0</v>
      </c>
      <c r="Y17"/>
    </row>
    <row r="18" spans="1:25" ht="12.75" customHeight="1" x14ac:dyDescent="0.25">
      <c r="A18" s="7"/>
      <c r="C18" s="106" t="s">
        <v>58</v>
      </c>
      <c r="D18" s="107" t="s">
        <v>5</v>
      </c>
      <c r="E18" s="108" t="s">
        <v>2</v>
      </c>
      <c r="F18" s="3"/>
      <c r="G18" s="109">
        <v>122.2</v>
      </c>
      <c r="H18" s="12" t="s">
        <v>40</v>
      </c>
      <c r="I18" s="3"/>
      <c r="J18" s="110">
        <v>350</v>
      </c>
      <c r="K18" s="110"/>
      <c r="L18" s="110">
        <v>687.75</v>
      </c>
      <c r="M18" s="110"/>
      <c r="N18" s="110">
        <v>325</v>
      </c>
      <c r="O18" s="3"/>
      <c r="P18" s="8">
        <f t="shared" si="0"/>
        <v>42770</v>
      </c>
      <c r="Q18" s="8">
        <f t="shared" si="0"/>
        <v>0</v>
      </c>
      <c r="R18" s="8">
        <f t="shared" si="0"/>
        <v>84043.05</v>
      </c>
      <c r="S18" s="8">
        <f t="shared" si="0"/>
        <v>0</v>
      </c>
      <c r="T18" s="8">
        <f t="shared" si="0"/>
        <v>39715</v>
      </c>
      <c r="Y18"/>
    </row>
    <row r="19" spans="1:25" ht="12.75" customHeight="1" x14ac:dyDescent="0.25">
      <c r="A19" s="7"/>
      <c r="C19" s="106" t="s">
        <v>59</v>
      </c>
      <c r="D19" s="107" t="s">
        <v>5</v>
      </c>
      <c r="E19" s="108" t="s">
        <v>2</v>
      </c>
      <c r="F19" s="3"/>
      <c r="G19" s="109">
        <v>122.2</v>
      </c>
      <c r="H19" s="12" t="s">
        <v>40</v>
      </c>
      <c r="I19" s="3"/>
      <c r="J19" s="110">
        <v>700</v>
      </c>
      <c r="K19" s="110"/>
      <c r="L19" s="110"/>
      <c r="M19" s="110">
        <v>687.75</v>
      </c>
      <c r="N19" s="110"/>
      <c r="O19" s="3"/>
      <c r="P19" s="8">
        <f t="shared" si="0"/>
        <v>85540</v>
      </c>
      <c r="Q19" s="8">
        <f t="shared" si="0"/>
        <v>0</v>
      </c>
      <c r="R19" s="8">
        <f t="shared" si="0"/>
        <v>0</v>
      </c>
      <c r="S19" s="8">
        <f t="shared" si="0"/>
        <v>84043.05</v>
      </c>
      <c r="T19" s="8">
        <f t="shared" si="0"/>
        <v>0</v>
      </c>
      <c r="Y19"/>
    </row>
    <row r="20" spans="1:25" ht="12.75" customHeight="1" x14ac:dyDescent="0.25">
      <c r="A20" s="7"/>
      <c r="C20" s="106" t="s">
        <v>60</v>
      </c>
      <c r="D20" s="107" t="s">
        <v>5</v>
      </c>
      <c r="E20" s="108" t="s">
        <v>2</v>
      </c>
      <c r="F20" s="3"/>
      <c r="G20" s="109">
        <v>122.2</v>
      </c>
      <c r="H20" s="12" t="s">
        <v>40</v>
      </c>
      <c r="I20" s="3"/>
      <c r="J20" s="110">
        <v>600</v>
      </c>
      <c r="K20" s="110"/>
      <c r="L20" s="110"/>
      <c r="M20" s="110">
        <v>350</v>
      </c>
      <c r="N20" s="110"/>
      <c r="O20" s="3"/>
      <c r="P20" s="8">
        <f t="shared" si="0"/>
        <v>73320</v>
      </c>
      <c r="Q20" s="8">
        <f t="shared" si="0"/>
        <v>0</v>
      </c>
      <c r="R20" s="8">
        <f t="shared" si="0"/>
        <v>0</v>
      </c>
      <c r="S20" s="8">
        <f t="shared" si="0"/>
        <v>42770</v>
      </c>
      <c r="T20" s="8">
        <f t="shared" si="0"/>
        <v>0</v>
      </c>
      <c r="Y20"/>
    </row>
    <row r="21" spans="1:25" ht="12.75" customHeight="1" x14ac:dyDescent="0.25">
      <c r="A21" s="7"/>
      <c r="C21" s="106" t="s">
        <v>61</v>
      </c>
      <c r="D21" s="107" t="s">
        <v>5</v>
      </c>
      <c r="E21" s="108" t="s">
        <v>2</v>
      </c>
      <c r="F21" s="3"/>
      <c r="G21" s="109">
        <v>122.2</v>
      </c>
      <c r="H21" s="12" t="s">
        <v>40</v>
      </c>
      <c r="I21" s="3"/>
      <c r="J21" s="110"/>
      <c r="K21" s="110">
        <v>1200</v>
      </c>
      <c r="L21" s="110"/>
      <c r="M21" s="110">
        <v>459.37499999999994</v>
      </c>
      <c r="N21" s="110"/>
      <c r="O21" s="3"/>
      <c r="P21" s="8">
        <f t="shared" si="0"/>
        <v>0</v>
      </c>
      <c r="Q21" s="8">
        <f t="shared" si="0"/>
        <v>146640</v>
      </c>
      <c r="R21" s="8">
        <f t="shared" si="0"/>
        <v>0</v>
      </c>
      <c r="S21" s="8">
        <f t="shared" si="0"/>
        <v>56135.624999999993</v>
      </c>
      <c r="T21" s="8">
        <f t="shared" si="0"/>
        <v>0</v>
      </c>
      <c r="Y21"/>
    </row>
    <row r="22" spans="1:25" ht="12.75" customHeight="1" x14ac:dyDescent="0.25">
      <c r="A22" s="7"/>
      <c r="C22" s="106" t="s">
        <v>62</v>
      </c>
      <c r="D22" s="107" t="s">
        <v>5</v>
      </c>
      <c r="E22" s="108" t="s">
        <v>2</v>
      </c>
      <c r="F22" s="3"/>
      <c r="G22" s="109">
        <v>122.2</v>
      </c>
      <c r="H22" s="12" t="s">
        <v>40</v>
      </c>
      <c r="I22" s="3"/>
      <c r="J22" s="110">
        <v>450</v>
      </c>
      <c r="K22" s="110"/>
      <c r="L22" s="110"/>
      <c r="M22" s="110"/>
      <c r="N22" s="110">
        <v>400</v>
      </c>
      <c r="O22" s="3"/>
      <c r="P22" s="8">
        <f t="shared" si="0"/>
        <v>54990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8">
        <f t="shared" si="0"/>
        <v>48880</v>
      </c>
      <c r="Y22"/>
    </row>
    <row r="23" spans="1:25" ht="12.75" customHeight="1" x14ac:dyDescent="0.25">
      <c r="A23" s="7"/>
      <c r="C23" s="106" t="s">
        <v>63</v>
      </c>
      <c r="D23" s="107" t="s">
        <v>5</v>
      </c>
      <c r="E23" s="108" t="s">
        <v>2</v>
      </c>
      <c r="F23" s="3"/>
      <c r="G23" s="109">
        <v>122.2</v>
      </c>
      <c r="H23" s="12" t="s">
        <v>40</v>
      </c>
      <c r="I23" s="3"/>
      <c r="J23" s="110"/>
      <c r="K23" s="110">
        <v>600</v>
      </c>
      <c r="L23" s="110"/>
      <c r="M23" s="110"/>
      <c r="N23" s="110"/>
      <c r="O23" s="3"/>
      <c r="P23" s="8">
        <f t="shared" si="0"/>
        <v>0</v>
      </c>
      <c r="Q23" s="8">
        <f t="shared" si="0"/>
        <v>73320</v>
      </c>
      <c r="R23" s="8">
        <f t="shared" si="0"/>
        <v>0</v>
      </c>
      <c r="S23" s="8">
        <f t="shared" si="0"/>
        <v>0</v>
      </c>
      <c r="T23" s="8">
        <f t="shared" si="0"/>
        <v>0</v>
      </c>
      <c r="Y23"/>
    </row>
    <row r="24" spans="1:25" ht="12.75" customHeight="1" x14ac:dyDescent="0.25">
      <c r="A24" s="7"/>
      <c r="C24" s="106" t="s">
        <v>64</v>
      </c>
      <c r="D24" s="107" t="s">
        <v>5</v>
      </c>
      <c r="E24" s="108" t="s">
        <v>2</v>
      </c>
      <c r="F24" s="3"/>
      <c r="G24" s="109">
        <v>122.2</v>
      </c>
      <c r="H24" s="12" t="s">
        <v>40</v>
      </c>
      <c r="I24" s="3"/>
      <c r="J24" s="110"/>
      <c r="K24" s="110">
        <v>350</v>
      </c>
      <c r="L24" s="110"/>
      <c r="M24" s="110">
        <v>900</v>
      </c>
      <c r="N24" s="110"/>
      <c r="O24" s="3"/>
      <c r="P24" s="8">
        <f t="shared" si="0"/>
        <v>0</v>
      </c>
      <c r="Q24" s="8">
        <f t="shared" si="0"/>
        <v>42770</v>
      </c>
      <c r="R24" s="8">
        <f t="shared" si="0"/>
        <v>0</v>
      </c>
      <c r="S24" s="8">
        <f t="shared" si="0"/>
        <v>109980</v>
      </c>
      <c r="T24" s="8">
        <f t="shared" si="0"/>
        <v>0</v>
      </c>
      <c r="Y24"/>
    </row>
    <row r="25" spans="1:25" ht="12.75" customHeight="1" x14ac:dyDescent="0.25">
      <c r="A25" s="7"/>
      <c r="C25" s="106" t="s">
        <v>65</v>
      </c>
      <c r="D25" s="107" t="s">
        <v>5</v>
      </c>
      <c r="E25" s="108" t="s">
        <v>2</v>
      </c>
      <c r="F25" s="3"/>
      <c r="G25" s="109">
        <v>122.2</v>
      </c>
      <c r="H25" s="12" t="s">
        <v>40</v>
      </c>
      <c r="I25" s="3"/>
      <c r="J25" s="110">
        <v>600</v>
      </c>
      <c r="K25" s="110"/>
      <c r="L25" s="110"/>
      <c r="M25" s="110">
        <v>600</v>
      </c>
      <c r="N25" s="110"/>
      <c r="O25" s="3"/>
      <c r="P25" s="8">
        <f t="shared" si="0"/>
        <v>73320</v>
      </c>
      <c r="Q25" s="8">
        <f t="shared" si="0"/>
        <v>0</v>
      </c>
      <c r="R25" s="8">
        <f t="shared" si="0"/>
        <v>0</v>
      </c>
      <c r="S25" s="8">
        <f t="shared" si="0"/>
        <v>73320</v>
      </c>
      <c r="T25" s="8">
        <f t="shared" si="0"/>
        <v>0</v>
      </c>
      <c r="Y25"/>
    </row>
    <row r="26" spans="1:25" ht="12.75" customHeight="1" x14ac:dyDescent="0.25">
      <c r="A26" s="7"/>
      <c r="C26" s="106" t="s">
        <v>66</v>
      </c>
      <c r="D26" s="107" t="s">
        <v>5</v>
      </c>
      <c r="E26" s="108" t="s">
        <v>2</v>
      </c>
      <c r="F26" s="3"/>
      <c r="G26" s="109">
        <v>122.2</v>
      </c>
      <c r="H26" s="12" t="s">
        <v>40</v>
      </c>
      <c r="I26" s="3"/>
      <c r="J26" s="110">
        <v>150</v>
      </c>
      <c r="K26" s="110"/>
      <c r="L26" s="110">
        <v>600</v>
      </c>
      <c r="M26" s="110"/>
      <c r="N26" s="110">
        <v>150</v>
      </c>
      <c r="O26" s="3"/>
      <c r="P26" s="8">
        <f t="shared" ref="P26:T38" si="1">J26*$G26</f>
        <v>18330</v>
      </c>
      <c r="Q26" s="8">
        <f t="shared" si="1"/>
        <v>0</v>
      </c>
      <c r="R26" s="8">
        <f t="shared" si="1"/>
        <v>73320</v>
      </c>
      <c r="S26" s="8">
        <f t="shared" si="1"/>
        <v>0</v>
      </c>
      <c r="T26" s="8">
        <f t="shared" si="1"/>
        <v>18330</v>
      </c>
      <c r="Y26"/>
    </row>
    <row r="27" spans="1:25" ht="12.75" customHeight="1" x14ac:dyDescent="0.25">
      <c r="A27" s="7"/>
      <c r="C27" s="106" t="s">
        <v>67</v>
      </c>
      <c r="D27" s="107" t="s">
        <v>5</v>
      </c>
      <c r="E27" s="108" t="s">
        <v>2</v>
      </c>
      <c r="F27" s="3"/>
      <c r="G27" s="109">
        <v>122.2</v>
      </c>
      <c r="H27" s="12" t="s">
        <v>40</v>
      </c>
      <c r="I27" s="3"/>
      <c r="J27" s="110"/>
      <c r="K27" s="110"/>
      <c r="L27" s="110">
        <v>228.37499999999997</v>
      </c>
      <c r="M27" s="110"/>
      <c r="N27" s="110"/>
      <c r="O27" s="3"/>
      <c r="P27" s="8">
        <f t="shared" si="1"/>
        <v>0</v>
      </c>
      <c r="Q27" s="8">
        <f t="shared" si="1"/>
        <v>0</v>
      </c>
      <c r="R27" s="8">
        <f t="shared" si="1"/>
        <v>27907.424999999996</v>
      </c>
      <c r="S27" s="8">
        <f t="shared" si="1"/>
        <v>0</v>
      </c>
      <c r="T27" s="8">
        <f t="shared" si="1"/>
        <v>0</v>
      </c>
      <c r="Y27"/>
    </row>
    <row r="28" spans="1:25" ht="12.75" customHeight="1" x14ac:dyDescent="0.25">
      <c r="A28" s="7"/>
      <c r="C28" s="106" t="s">
        <v>68</v>
      </c>
      <c r="D28" s="107" t="s">
        <v>5</v>
      </c>
      <c r="E28" s="108" t="s">
        <v>2</v>
      </c>
      <c r="F28" s="3"/>
      <c r="G28" s="109">
        <v>122.2</v>
      </c>
      <c r="H28" s="12" t="s">
        <v>40</v>
      </c>
      <c r="I28" s="3"/>
      <c r="J28" s="110"/>
      <c r="K28" s="110"/>
      <c r="L28" s="110"/>
      <c r="M28" s="110">
        <v>900</v>
      </c>
      <c r="N28" s="110">
        <v>1000</v>
      </c>
      <c r="O28" s="3"/>
      <c r="P28" s="8">
        <f t="shared" si="1"/>
        <v>0</v>
      </c>
      <c r="Q28" s="8">
        <f t="shared" si="1"/>
        <v>0</v>
      </c>
      <c r="R28" s="8">
        <f t="shared" si="1"/>
        <v>0</v>
      </c>
      <c r="S28" s="8">
        <f t="shared" si="1"/>
        <v>109980</v>
      </c>
      <c r="T28" s="8">
        <f t="shared" si="1"/>
        <v>122200</v>
      </c>
      <c r="Y28"/>
    </row>
    <row r="29" spans="1:25" ht="12.75" customHeight="1" x14ac:dyDescent="0.25">
      <c r="A29" s="7"/>
      <c r="C29" s="106" t="s">
        <v>69</v>
      </c>
      <c r="D29" s="107" t="s">
        <v>5</v>
      </c>
      <c r="E29" s="108" t="s">
        <v>2</v>
      </c>
      <c r="F29" s="3"/>
      <c r="G29" s="109">
        <v>122.2</v>
      </c>
      <c r="H29" s="12" t="s">
        <v>40</v>
      </c>
      <c r="I29" s="3"/>
      <c r="J29" s="110"/>
      <c r="K29" s="110"/>
      <c r="L29" s="110">
        <v>3500</v>
      </c>
      <c r="M29" s="110"/>
      <c r="N29" s="110"/>
      <c r="O29" s="3"/>
      <c r="P29" s="8">
        <f t="shared" si="1"/>
        <v>0</v>
      </c>
      <c r="Q29" s="8">
        <f t="shared" si="1"/>
        <v>0</v>
      </c>
      <c r="R29" s="8">
        <f t="shared" si="1"/>
        <v>427700</v>
      </c>
      <c r="S29" s="8">
        <f t="shared" si="1"/>
        <v>0</v>
      </c>
      <c r="T29" s="8">
        <f t="shared" si="1"/>
        <v>0</v>
      </c>
      <c r="Y29"/>
    </row>
    <row r="30" spans="1:25" ht="12.75" customHeight="1" x14ac:dyDescent="0.25">
      <c r="A30" s="7"/>
      <c r="C30" s="106" t="s">
        <v>70</v>
      </c>
      <c r="D30" s="107" t="s">
        <v>5</v>
      </c>
      <c r="E30" s="108" t="s">
        <v>2</v>
      </c>
      <c r="F30" s="3"/>
      <c r="G30" s="109">
        <v>122.2</v>
      </c>
      <c r="H30" s="12" t="s">
        <v>40</v>
      </c>
      <c r="I30" s="3"/>
      <c r="J30" s="110">
        <v>450</v>
      </c>
      <c r="K30" s="110"/>
      <c r="L30" s="110"/>
      <c r="M30" s="110"/>
      <c r="N30" s="110"/>
      <c r="O30" s="3"/>
      <c r="P30" s="8">
        <f t="shared" si="1"/>
        <v>54990</v>
      </c>
      <c r="Q30" s="8">
        <f t="shared" si="1"/>
        <v>0</v>
      </c>
      <c r="R30" s="8">
        <f t="shared" si="1"/>
        <v>0</v>
      </c>
      <c r="S30" s="8">
        <f t="shared" si="1"/>
        <v>0</v>
      </c>
      <c r="T30" s="8">
        <f t="shared" si="1"/>
        <v>0</v>
      </c>
      <c r="Y30"/>
    </row>
    <row r="31" spans="1:25" ht="12.75" customHeight="1" x14ac:dyDescent="0.25">
      <c r="A31" s="7"/>
      <c r="C31" s="106" t="s">
        <v>71</v>
      </c>
      <c r="D31" s="107" t="s">
        <v>5</v>
      </c>
      <c r="E31" s="108" t="s">
        <v>2</v>
      </c>
      <c r="F31" s="3"/>
      <c r="G31" s="109">
        <v>122.2</v>
      </c>
      <c r="H31" s="12" t="s">
        <v>40</v>
      </c>
      <c r="I31" s="3"/>
      <c r="J31" s="110">
        <v>350</v>
      </c>
      <c r="K31" s="110"/>
      <c r="L31" s="110"/>
      <c r="M31" s="110"/>
      <c r="N31" s="110">
        <v>350</v>
      </c>
      <c r="O31" s="3"/>
      <c r="P31" s="8">
        <f t="shared" si="1"/>
        <v>42770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42770</v>
      </c>
      <c r="Y31"/>
    </row>
    <row r="32" spans="1:25" ht="12.75" customHeight="1" x14ac:dyDescent="0.25">
      <c r="A32" s="7"/>
      <c r="C32" s="106" t="s">
        <v>72</v>
      </c>
      <c r="D32" s="107" t="s">
        <v>5</v>
      </c>
      <c r="E32" s="108" t="s">
        <v>2</v>
      </c>
      <c r="F32" s="3"/>
      <c r="G32" s="109">
        <v>122.2</v>
      </c>
      <c r="H32" s="12" t="s">
        <v>40</v>
      </c>
      <c r="I32" s="3"/>
      <c r="J32" s="110"/>
      <c r="K32" s="110">
        <v>900</v>
      </c>
      <c r="L32" s="110"/>
      <c r="M32" s="110"/>
      <c r="N32" s="110"/>
      <c r="O32" s="3"/>
      <c r="P32" s="8">
        <f t="shared" si="1"/>
        <v>0</v>
      </c>
      <c r="Q32" s="8">
        <f t="shared" si="1"/>
        <v>109980</v>
      </c>
      <c r="R32" s="8">
        <f t="shared" si="1"/>
        <v>0</v>
      </c>
      <c r="S32" s="8">
        <f t="shared" si="1"/>
        <v>0</v>
      </c>
      <c r="T32" s="8">
        <f t="shared" si="1"/>
        <v>0</v>
      </c>
      <c r="Y32"/>
    </row>
    <row r="33" spans="1:25" ht="12.75" customHeight="1" x14ac:dyDescent="0.25">
      <c r="A33" s="7"/>
      <c r="C33" s="106" t="s">
        <v>73</v>
      </c>
      <c r="D33" s="107" t="s">
        <v>5</v>
      </c>
      <c r="E33" s="108" t="s">
        <v>2</v>
      </c>
      <c r="F33" s="3"/>
      <c r="G33" s="109">
        <v>122.2</v>
      </c>
      <c r="H33" s="12" t="s">
        <v>40</v>
      </c>
      <c r="I33" s="3"/>
      <c r="J33" s="110">
        <v>450</v>
      </c>
      <c r="K33" s="110"/>
      <c r="L33" s="110">
        <v>150</v>
      </c>
      <c r="M33" s="110"/>
      <c r="N33" s="110"/>
      <c r="O33" s="3"/>
      <c r="P33" s="8">
        <f t="shared" si="1"/>
        <v>54990</v>
      </c>
      <c r="Q33" s="8">
        <f t="shared" si="1"/>
        <v>0</v>
      </c>
      <c r="R33" s="8">
        <f t="shared" si="1"/>
        <v>18330</v>
      </c>
      <c r="S33" s="8">
        <f t="shared" si="1"/>
        <v>0</v>
      </c>
      <c r="T33" s="8">
        <f t="shared" si="1"/>
        <v>0</v>
      </c>
      <c r="Y33"/>
    </row>
    <row r="34" spans="1:25" ht="12.75" customHeight="1" x14ac:dyDescent="0.25">
      <c r="A34" s="7"/>
      <c r="C34" s="106" t="s">
        <v>74</v>
      </c>
      <c r="D34" s="107" t="s">
        <v>5</v>
      </c>
      <c r="E34" s="108" t="s">
        <v>2</v>
      </c>
      <c r="F34" s="3"/>
      <c r="G34" s="109">
        <v>122.2</v>
      </c>
      <c r="H34" s="12" t="s">
        <v>40</v>
      </c>
      <c r="I34" s="3"/>
      <c r="J34" s="110"/>
      <c r="K34" s="110"/>
      <c r="L34" s="110"/>
      <c r="M34" s="110">
        <v>687.75</v>
      </c>
      <c r="N34" s="110"/>
      <c r="O34" s="3"/>
      <c r="P34" s="8">
        <f t="shared" si="1"/>
        <v>0</v>
      </c>
      <c r="Q34" s="8">
        <f t="shared" si="1"/>
        <v>0</v>
      </c>
      <c r="R34" s="8">
        <f t="shared" si="1"/>
        <v>0</v>
      </c>
      <c r="S34" s="8">
        <f t="shared" si="1"/>
        <v>84043.05</v>
      </c>
      <c r="T34" s="8">
        <f t="shared" si="1"/>
        <v>0</v>
      </c>
      <c r="Y34"/>
    </row>
    <row r="35" spans="1:25" ht="12.75" customHeight="1" x14ac:dyDescent="0.25">
      <c r="A35" s="7"/>
      <c r="C35" s="106" t="s">
        <v>75</v>
      </c>
      <c r="D35" s="107" t="s">
        <v>5</v>
      </c>
      <c r="E35" s="108" t="s">
        <v>2</v>
      </c>
      <c r="F35" s="3"/>
      <c r="G35" s="109">
        <v>122.2</v>
      </c>
      <c r="H35" s="12" t="s">
        <v>40</v>
      </c>
      <c r="I35" s="3"/>
      <c r="J35" s="110"/>
      <c r="K35" s="110"/>
      <c r="L35" s="110">
        <v>900</v>
      </c>
      <c r="M35" s="110"/>
      <c r="N35" s="110"/>
      <c r="O35" s="3"/>
      <c r="P35" s="8">
        <f t="shared" si="1"/>
        <v>0</v>
      </c>
      <c r="Q35" s="8">
        <f t="shared" si="1"/>
        <v>0</v>
      </c>
      <c r="R35" s="8">
        <f t="shared" si="1"/>
        <v>109980</v>
      </c>
      <c r="S35" s="8">
        <f t="shared" si="1"/>
        <v>0</v>
      </c>
      <c r="T35" s="8">
        <f t="shared" si="1"/>
        <v>0</v>
      </c>
      <c r="Y35"/>
    </row>
    <row r="36" spans="1:25" ht="12.75" customHeight="1" x14ac:dyDescent="0.25">
      <c r="A36" s="7"/>
      <c r="C36" s="106" t="s">
        <v>76</v>
      </c>
      <c r="D36" s="107" t="s">
        <v>5</v>
      </c>
      <c r="E36" s="108" t="s">
        <v>2</v>
      </c>
      <c r="F36" s="3"/>
      <c r="G36" s="109">
        <v>122.2</v>
      </c>
      <c r="H36" s="12" t="s">
        <v>40</v>
      </c>
      <c r="I36" s="3"/>
      <c r="J36" s="110"/>
      <c r="K36" s="110">
        <v>500</v>
      </c>
      <c r="L36" s="110"/>
      <c r="M36" s="110"/>
      <c r="N36" s="110">
        <v>450</v>
      </c>
      <c r="O36" s="3"/>
      <c r="P36" s="8">
        <f t="shared" si="1"/>
        <v>0</v>
      </c>
      <c r="Q36" s="8">
        <f t="shared" si="1"/>
        <v>61100</v>
      </c>
      <c r="R36" s="8">
        <f t="shared" si="1"/>
        <v>0</v>
      </c>
      <c r="S36" s="8">
        <f t="shared" si="1"/>
        <v>0</v>
      </c>
      <c r="T36" s="8">
        <f t="shared" si="1"/>
        <v>54990</v>
      </c>
      <c r="Y36"/>
    </row>
    <row r="37" spans="1:25" ht="12.75" customHeight="1" x14ac:dyDescent="0.25">
      <c r="A37" s="7"/>
      <c r="C37" s="114" t="s">
        <v>77</v>
      </c>
      <c r="D37" s="107" t="s">
        <v>5</v>
      </c>
      <c r="E37" s="108" t="s">
        <v>2</v>
      </c>
      <c r="F37" s="3"/>
      <c r="G37" s="109">
        <v>122.2</v>
      </c>
      <c r="H37" s="12" t="s">
        <v>40</v>
      </c>
      <c r="I37" s="3"/>
      <c r="J37" s="110">
        <v>150</v>
      </c>
      <c r="K37" s="110">
        <v>1000</v>
      </c>
      <c r="L37" s="110"/>
      <c r="M37" s="110"/>
      <c r="N37" s="110"/>
      <c r="O37" s="3"/>
      <c r="P37" s="8">
        <f t="shared" si="1"/>
        <v>18330</v>
      </c>
      <c r="Q37" s="8">
        <f t="shared" si="1"/>
        <v>122200</v>
      </c>
      <c r="R37" s="8">
        <f t="shared" si="1"/>
        <v>0</v>
      </c>
      <c r="S37" s="8">
        <f t="shared" si="1"/>
        <v>0</v>
      </c>
      <c r="T37" s="8">
        <f t="shared" si="1"/>
        <v>0</v>
      </c>
      <c r="Y37"/>
    </row>
    <row r="38" spans="1:25" ht="12.75" customHeight="1" x14ac:dyDescent="0.25">
      <c r="A38" s="7"/>
      <c r="C38" s="114" t="s">
        <v>78</v>
      </c>
      <c r="D38" s="107" t="s">
        <v>5</v>
      </c>
      <c r="E38" s="108" t="s">
        <v>2</v>
      </c>
      <c r="F38" s="3"/>
      <c r="G38" s="109">
        <v>122.2</v>
      </c>
      <c r="H38" s="12" t="s">
        <v>40</v>
      </c>
      <c r="I38" s="3"/>
      <c r="J38" s="110">
        <v>250</v>
      </c>
      <c r="K38" s="110"/>
      <c r="L38" s="110"/>
      <c r="M38" s="110"/>
      <c r="N38" s="110">
        <v>250</v>
      </c>
      <c r="O38" s="3"/>
      <c r="P38" s="8">
        <f t="shared" si="1"/>
        <v>30550</v>
      </c>
      <c r="Q38" s="8">
        <f t="shared" si="1"/>
        <v>0</v>
      </c>
      <c r="R38" s="8">
        <f t="shared" si="1"/>
        <v>0</v>
      </c>
      <c r="S38" s="8">
        <f t="shared" si="1"/>
        <v>0</v>
      </c>
      <c r="T38" s="8">
        <f t="shared" si="1"/>
        <v>30550</v>
      </c>
      <c r="Y38"/>
    </row>
    <row r="39" spans="1:25" ht="12.75" customHeight="1" x14ac:dyDescent="0.25">
      <c r="A39" s="7"/>
      <c r="F39" s="3"/>
      <c r="I39" s="3"/>
      <c r="O39" s="3"/>
      <c r="Y39"/>
    </row>
    <row r="40" spans="1:25" ht="12.75" customHeight="1" x14ac:dyDescent="0.25">
      <c r="A40" s="7"/>
      <c r="F40" s="3"/>
      <c r="I40" s="3"/>
      <c r="O40" s="3"/>
      <c r="Y40"/>
    </row>
    <row r="41" spans="1:25" ht="12.75" customHeight="1" x14ac:dyDescent="0.25">
      <c r="A41" s="7"/>
      <c r="C41" s="106" t="s">
        <v>50</v>
      </c>
      <c r="D41" s="107" t="s">
        <v>5</v>
      </c>
      <c r="E41" s="108" t="s">
        <v>1</v>
      </c>
      <c r="F41" s="3"/>
      <c r="G41" s="124">
        <v>52500</v>
      </c>
      <c r="H41" s="12" t="s">
        <v>41</v>
      </c>
      <c r="I41" s="3"/>
      <c r="J41" s="110">
        <v>0.7</v>
      </c>
      <c r="K41" s="110"/>
      <c r="L41" s="110"/>
      <c r="M41" s="110"/>
      <c r="N41" s="110">
        <v>0.7</v>
      </c>
      <c r="O41" s="3"/>
      <c r="P41" s="8">
        <f t="shared" ref="P41:T56" si="2">J41*$G41</f>
        <v>36750</v>
      </c>
      <c r="Q41" s="8">
        <f t="shared" si="2"/>
        <v>0</v>
      </c>
      <c r="R41" s="8">
        <f t="shared" si="2"/>
        <v>0</v>
      </c>
      <c r="S41" s="8">
        <f t="shared" si="2"/>
        <v>0</v>
      </c>
      <c r="T41" s="8">
        <f t="shared" si="2"/>
        <v>36750</v>
      </c>
      <c r="Y41"/>
    </row>
    <row r="42" spans="1:25" ht="12.75" customHeight="1" x14ac:dyDescent="0.25">
      <c r="A42" s="7"/>
      <c r="C42" s="106" t="s">
        <v>51</v>
      </c>
      <c r="D42" s="107" t="s">
        <v>5</v>
      </c>
      <c r="E42" s="108" t="s">
        <v>1</v>
      </c>
      <c r="F42" s="3"/>
      <c r="G42" s="124">
        <v>105000</v>
      </c>
      <c r="H42" s="12" t="s">
        <v>41</v>
      </c>
      <c r="I42" s="3"/>
      <c r="J42" s="110">
        <v>1.4</v>
      </c>
      <c r="K42" s="110"/>
      <c r="L42" s="110"/>
      <c r="M42" s="110"/>
      <c r="N42" s="110">
        <v>0.7</v>
      </c>
      <c r="O42" s="3"/>
      <c r="P42" s="8">
        <f t="shared" si="2"/>
        <v>147000</v>
      </c>
      <c r="Q42" s="8">
        <f t="shared" si="2"/>
        <v>0</v>
      </c>
      <c r="R42" s="8">
        <f t="shared" si="2"/>
        <v>0</v>
      </c>
      <c r="S42" s="8">
        <f t="shared" si="2"/>
        <v>0</v>
      </c>
      <c r="T42" s="8">
        <f t="shared" si="2"/>
        <v>73500</v>
      </c>
      <c r="Y42"/>
    </row>
    <row r="43" spans="1:25" ht="12.75" customHeight="1" x14ac:dyDescent="0.25">
      <c r="A43" s="7"/>
      <c r="C43" s="106" t="s">
        <v>52</v>
      </c>
      <c r="D43" s="107" t="s">
        <v>5</v>
      </c>
      <c r="E43" s="108" t="s">
        <v>1</v>
      </c>
      <c r="F43" s="3"/>
      <c r="G43" s="124">
        <v>175000</v>
      </c>
      <c r="H43" s="12" t="s">
        <v>41</v>
      </c>
      <c r="I43" s="3"/>
      <c r="J43" s="110"/>
      <c r="K43" s="110">
        <v>1.4</v>
      </c>
      <c r="L43" s="110"/>
      <c r="M43" s="110">
        <v>0.7</v>
      </c>
      <c r="N43" s="110"/>
      <c r="O43" s="3"/>
      <c r="P43" s="8">
        <f t="shared" si="2"/>
        <v>0</v>
      </c>
      <c r="Q43" s="8">
        <f t="shared" si="2"/>
        <v>244999.99999999997</v>
      </c>
      <c r="R43" s="8">
        <f t="shared" si="2"/>
        <v>0</v>
      </c>
      <c r="S43" s="8">
        <f t="shared" si="2"/>
        <v>122499.99999999999</v>
      </c>
      <c r="T43" s="8">
        <f t="shared" si="2"/>
        <v>0</v>
      </c>
      <c r="Y43"/>
    </row>
    <row r="44" spans="1:25" ht="12.75" customHeight="1" x14ac:dyDescent="0.25">
      <c r="A44" s="7"/>
      <c r="C44" s="106" t="s">
        <v>53</v>
      </c>
      <c r="D44" s="107" t="s">
        <v>5</v>
      </c>
      <c r="E44" s="108" t="s">
        <v>1</v>
      </c>
      <c r="F44" s="3"/>
      <c r="G44" s="124">
        <v>35000</v>
      </c>
      <c r="H44" s="12" t="s">
        <v>41</v>
      </c>
      <c r="I44" s="3"/>
      <c r="J44" s="110"/>
      <c r="K44" s="110">
        <v>0.7</v>
      </c>
      <c r="L44" s="110"/>
      <c r="M44" s="110">
        <v>0.7</v>
      </c>
      <c r="N44" s="110"/>
      <c r="O44" s="3"/>
      <c r="P44" s="8">
        <f t="shared" si="2"/>
        <v>0</v>
      </c>
      <c r="Q44" s="8">
        <f t="shared" si="2"/>
        <v>24500</v>
      </c>
      <c r="R44" s="8">
        <f t="shared" si="2"/>
        <v>0</v>
      </c>
      <c r="S44" s="8">
        <f t="shared" si="2"/>
        <v>24500</v>
      </c>
      <c r="T44" s="8">
        <f t="shared" si="2"/>
        <v>0</v>
      </c>
      <c r="Y44"/>
    </row>
    <row r="45" spans="1:25" ht="12.75" customHeight="1" x14ac:dyDescent="0.25">
      <c r="A45" s="7"/>
      <c r="C45" s="106" t="s">
        <v>54</v>
      </c>
      <c r="D45" s="107" t="s">
        <v>5</v>
      </c>
      <c r="E45" s="108" t="s">
        <v>1</v>
      </c>
      <c r="F45" s="3"/>
      <c r="G45" s="124">
        <v>70000</v>
      </c>
      <c r="H45" s="12" t="s">
        <v>41</v>
      </c>
      <c r="I45" s="3"/>
      <c r="J45" s="110">
        <v>1.4</v>
      </c>
      <c r="K45" s="110">
        <v>2.0999999999999996</v>
      </c>
      <c r="L45" s="110">
        <v>0.7</v>
      </c>
      <c r="M45" s="110">
        <v>2.0999999999999996</v>
      </c>
      <c r="N45" s="110">
        <v>0.7</v>
      </c>
      <c r="O45" s="3"/>
      <c r="P45" s="8">
        <f t="shared" si="2"/>
        <v>98000</v>
      </c>
      <c r="Q45" s="8">
        <f t="shared" si="2"/>
        <v>146999.99999999997</v>
      </c>
      <c r="R45" s="8">
        <f t="shared" si="2"/>
        <v>49000</v>
      </c>
      <c r="S45" s="8">
        <f t="shared" si="2"/>
        <v>146999.99999999997</v>
      </c>
      <c r="T45" s="8">
        <f t="shared" si="2"/>
        <v>49000</v>
      </c>
      <c r="Y45"/>
    </row>
    <row r="46" spans="1:25" ht="12.75" customHeight="1" x14ac:dyDescent="0.25">
      <c r="A46" s="7"/>
      <c r="C46" s="106" t="s">
        <v>55</v>
      </c>
      <c r="D46" s="107" t="s">
        <v>5</v>
      </c>
      <c r="E46" s="108" t="s">
        <v>1</v>
      </c>
      <c r="F46" s="3"/>
      <c r="G46" s="124">
        <v>455000</v>
      </c>
      <c r="H46" s="12" t="s">
        <v>41</v>
      </c>
      <c r="I46" s="3"/>
      <c r="J46" s="110"/>
      <c r="K46" s="110"/>
      <c r="L46" s="110"/>
      <c r="M46" s="110"/>
      <c r="N46" s="110">
        <v>0.7</v>
      </c>
      <c r="O46" s="3"/>
      <c r="P46" s="8">
        <f t="shared" si="2"/>
        <v>0</v>
      </c>
      <c r="Q46" s="8">
        <f t="shared" si="2"/>
        <v>0</v>
      </c>
      <c r="R46" s="8">
        <f t="shared" si="2"/>
        <v>0</v>
      </c>
      <c r="S46" s="8">
        <f t="shared" si="2"/>
        <v>0</v>
      </c>
      <c r="T46" s="8">
        <f t="shared" si="2"/>
        <v>318500</v>
      </c>
      <c r="Y46"/>
    </row>
    <row r="47" spans="1:25" ht="12.75" customHeight="1" x14ac:dyDescent="0.25">
      <c r="A47" s="7"/>
      <c r="C47" s="106" t="s">
        <v>56</v>
      </c>
      <c r="D47" s="107" t="s">
        <v>5</v>
      </c>
      <c r="E47" s="108" t="s">
        <v>1</v>
      </c>
      <c r="F47" s="3"/>
      <c r="G47" s="124">
        <v>140000</v>
      </c>
      <c r="H47" s="12" t="s">
        <v>41</v>
      </c>
      <c r="I47" s="3"/>
      <c r="J47" s="110">
        <v>0.7</v>
      </c>
      <c r="K47" s="110"/>
      <c r="L47" s="110">
        <v>0.7</v>
      </c>
      <c r="M47" s="110"/>
      <c r="N47" s="110"/>
      <c r="O47" s="3"/>
      <c r="P47" s="8">
        <f t="shared" si="2"/>
        <v>98000</v>
      </c>
      <c r="Q47" s="8">
        <f t="shared" si="2"/>
        <v>0</v>
      </c>
      <c r="R47" s="8">
        <f t="shared" si="2"/>
        <v>98000</v>
      </c>
      <c r="S47" s="8">
        <f t="shared" si="2"/>
        <v>0</v>
      </c>
      <c r="T47" s="8">
        <f t="shared" si="2"/>
        <v>0</v>
      </c>
      <c r="Y47"/>
    </row>
    <row r="48" spans="1:25" ht="12.75" customHeight="1" x14ac:dyDescent="0.25">
      <c r="A48" s="7"/>
      <c r="C48" s="106" t="s">
        <v>57</v>
      </c>
      <c r="D48" s="107" t="s">
        <v>5</v>
      </c>
      <c r="E48" s="108" t="s">
        <v>1</v>
      </c>
      <c r="F48" s="3"/>
      <c r="G48" s="124">
        <v>210000</v>
      </c>
      <c r="H48" s="12" t="s">
        <v>41</v>
      </c>
      <c r="I48" s="3"/>
      <c r="J48" s="110"/>
      <c r="K48" s="110"/>
      <c r="L48" s="110"/>
      <c r="M48" s="110">
        <v>0.7</v>
      </c>
      <c r="N48" s="110"/>
      <c r="O48" s="3"/>
      <c r="P48" s="8">
        <f t="shared" si="2"/>
        <v>0</v>
      </c>
      <c r="Q48" s="8">
        <f t="shared" si="2"/>
        <v>0</v>
      </c>
      <c r="R48" s="8">
        <f t="shared" si="2"/>
        <v>0</v>
      </c>
      <c r="S48" s="8">
        <f t="shared" si="2"/>
        <v>147000</v>
      </c>
      <c r="T48" s="8">
        <f t="shared" si="2"/>
        <v>0</v>
      </c>
      <c r="Y48"/>
    </row>
    <row r="49" spans="1:25" ht="12.75" customHeight="1" x14ac:dyDescent="0.25">
      <c r="A49" s="7"/>
      <c r="C49" s="106" t="s">
        <v>58</v>
      </c>
      <c r="D49" s="107" t="s">
        <v>5</v>
      </c>
      <c r="E49" s="108" t="s">
        <v>1</v>
      </c>
      <c r="F49" s="3"/>
      <c r="G49" s="124">
        <v>105000</v>
      </c>
      <c r="H49" s="12" t="s">
        <v>41</v>
      </c>
      <c r="I49" s="3"/>
      <c r="J49" s="110">
        <v>0.7</v>
      </c>
      <c r="K49" s="110"/>
      <c r="L49" s="110">
        <v>1.4</v>
      </c>
      <c r="M49" s="110"/>
      <c r="N49" s="110">
        <v>0.7</v>
      </c>
      <c r="O49" s="3"/>
      <c r="P49" s="8">
        <f t="shared" si="2"/>
        <v>73500</v>
      </c>
      <c r="Q49" s="8">
        <f t="shared" si="2"/>
        <v>0</v>
      </c>
      <c r="R49" s="8">
        <f t="shared" si="2"/>
        <v>147000</v>
      </c>
      <c r="S49" s="8">
        <f t="shared" si="2"/>
        <v>0</v>
      </c>
      <c r="T49" s="8">
        <f t="shared" si="2"/>
        <v>73500</v>
      </c>
      <c r="Y49"/>
    </row>
    <row r="50" spans="1:25" ht="12.75" customHeight="1" x14ac:dyDescent="0.25">
      <c r="A50" s="7"/>
      <c r="C50" s="106" t="s">
        <v>59</v>
      </c>
      <c r="D50" s="107" t="s">
        <v>5</v>
      </c>
      <c r="E50" s="108" t="s">
        <v>1</v>
      </c>
      <c r="F50" s="3"/>
      <c r="G50" s="124">
        <v>420000</v>
      </c>
      <c r="H50" s="12" t="s">
        <v>41</v>
      </c>
      <c r="I50" s="3"/>
      <c r="J50" s="110">
        <v>0.7</v>
      </c>
      <c r="K50" s="110"/>
      <c r="L50" s="110"/>
      <c r="M50" s="110">
        <v>0.7</v>
      </c>
      <c r="N50" s="110"/>
      <c r="O50" s="3"/>
      <c r="P50" s="8">
        <f t="shared" si="2"/>
        <v>294000</v>
      </c>
      <c r="Q50" s="8">
        <f t="shared" si="2"/>
        <v>0</v>
      </c>
      <c r="R50" s="8">
        <f t="shared" si="2"/>
        <v>0</v>
      </c>
      <c r="S50" s="8">
        <f t="shared" si="2"/>
        <v>294000</v>
      </c>
      <c r="T50" s="8">
        <f t="shared" si="2"/>
        <v>0</v>
      </c>
      <c r="Y50"/>
    </row>
    <row r="51" spans="1:25" ht="12.75" customHeight="1" x14ac:dyDescent="0.25">
      <c r="A51" s="7"/>
      <c r="C51" s="106" t="s">
        <v>60</v>
      </c>
      <c r="D51" s="107" t="s">
        <v>5</v>
      </c>
      <c r="E51" s="108" t="s">
        <v>1</v>
      </c>
      <c r="F51" s="3"/>
      <c r="G51" s="124">
        <v>105000</v>
      </c>
      <c r="H51" s="12" t="s">
        <v>41</v>
      </c>
      <c r="I51" s="3"/>
      <c r="J51" s="110">
        <v>1.1666666666666667</v>
      </c>
      <c r="K51" s="110"/>
      <c r="L51" s="110"/>
      <c r="M51" s="110">
        <v>0.7</v>
      </c>
      <c r="N51" s="110"/>
      <c r="O51" s="3"/>
      <c r="P51" s="8">
        <f t="shared" si="2"/>
        <v>122500.00000000001</v>
      </c>
      <c r="Q51" s="8">
        <f t="shared" si="2"/>
        <v>0</v>
      </c>
      <c r="R51" s="8">
        <f t="shared" si="2"/>
        <v>0</v>
      </c>
      <c r="S51" s="8">
        <f t="shared" si="2"/>
        <v>73500</v>
      </c>
      <c r="T51" s="8">
        <f t="shared" si="2"/>
        <v>0</v>
      </c>
      <c r="Y51"/>
    </row>
    <row r="52" spans="1:25" ht="12.75" customHeight="1" x14ac:dyDescent="0.25">
      <c r="A52" s="7"/>
      <c r="C52" s="106" t="s">
        <v>61</v>
      </c>
      <c r="D52" s="107" t="s">
        <v>5</v>
      </c>
      <c r="E52" s="108" t="s">
        <v>1</v>
      </c>
      <c r="F52" s="3"/>
      <c r="G52" s="124">
        <v>140000</v>
      </c>
      <c r="H52" s="12" t="s">
        <v>41</v>
      </c>
      <c r="I52" s="3"/>
      <c r="J52" s="110"/>
      <c r="K52" s="110">
        <v>1.75</v>
      </c>
      <c r="L52" s="110"/>
      <c r="M52" s="110">
        <v>0.7</v>
      </c>
      <c r="N52" s="110"/>
      <c r="O52" s="3"/>
      <c r="P52" s="8">
        <f t="shared" si="2"/>
        <v>0</v>
      </c>
      <c r="Q52" s="8">
        <f t="shared" si="2"/>
        <v>245000</v>
      </c>
      <c r="R52" s="8">
        <f t="shared" si="2"/>
        <v>0</v>
      </c>
      <c r="S52" s="8">
        <f t="shared" si="2"/>
        <v>98000</v>
      </c>
      <c r="T52" s="8">
        <f t="shared" si="2"/>
        <v>0</v>
      </c>
      <c r="Y52"/>
    </row>
    <row r="53" spans="1:25" ht="12.75" customHeight="1" x14ac:dyDescent="0.25">
      <c r="A53" s="7"/>
      <c r="C53" s="106" t="s">
        <v>62</v>
      </c>
      <c r="D53" s="107" t="s">
        <v>5</v>
      </c>
      <c r="E53" s="108" t="s">
        <v>1</v>
      </c>
      <c r="F53" s="3"/>
      <c r="G53" s="124">
        <v>140000</v>
      </c>
      <c r="H53" s="12" t="s">
        <v>41</v>
      </c>
      <c r="I53" s="3"/>
      <c r="J53" s="110">
        <v>0.7</v>
      </c>
      <c r="K53" s="110"/>
      <c r="L53" s="110"/>
      <c r="M53" s="110"/>
      <c r="N53" s="110">
        <v>0.7</v>
      </c>
      <c r="O53" s="3"/>
      <c r="P53" s="8">
        <f t="shared" si="2"/>
        <v>98000</v>
      </c>
      <c r="Q53" s="8">
        <f t="shared" si="2"/>
        <v>0</v>
      </c>
      <c r="R53" s="8">
        <f t="shared" si="2"/>
        <v>0</v>
      </c>
      <c r="S53" s="8">
        <f t="shared" si="2"/>
        <v>0</v>
      </c>
      <c r="T53" s="8">
        <f t="shared" si="2"/>
        <v>98000</v>
      </c>
      <c r="Y53"/>
    </row>
    <row r="54" spans="1:25" ht="12.75" customHeight="1" x14ac:dyDescent="0.25">
      <c r="A54" s="7"/>
      <c r="C54" s="106" t="s">
        <v>63</v>
      </c>
      <c r="D54" s="107" t="s">
        <v>5</v>
      </c>
      <c r="E54" s="108" t="s">
        <v>1</v>
      </c>
      <c r="F54" s="3"/>
      <c r="G54" s="124">
        <v>175000</v>
      </c>
      <c r="H54" s="12" t="s">
        <v>41</v>
      </c>
      <c r="I54" s="3"/>
      <c r="J54" s="110"/>
      <c r="K54" s="110">
        <v>0.7</v>
      </c>
      <c r="L54" s="110"/>
      <c r="M54" s="110"/>
      <c r="N54" s="110"/>
      <c r="O54" s="3"/>
      <c r="P54" s="8">
        <f t="shared" si="2"/>
        <v>0</v>
      </c>
      <c r="Q54" s="8">
        <f t="shared" si="2"/>
        <v>122499.99999999999</v>
      </c>
      <c r="R54" s="8">
        <f t="shared" si="2"/>
        <v>0</v>
      </c>
      <c r="S54" s="8">
        <f t="shared" si="2"/>
        <v>0</v>
      </c>
      <c r="T54" s="8">
        <f t="shared" si="2"/>
        <v>0</v>
      </c>
      <c r="Y54"/>
    </row>
    <row r="55" spans="1:25" ht="12.75" customHeight="1" x14ac:dyDescent="0.25">
      <c r="A55" s="7"/>
      <c r="C55" s="106" t="s">
        <v>64</v>
      </c>
      <c r="D55" s="107" t="s">
        <v>5</v>
      </c>
      <c r="E55" s="108" t="s">
        <v>1</v>
      </c>
      <c r="F55" s="3"/>
      <c r="G55" s="124">
        <v>105000</v>
      </c>
      <c r="H55" s="12" t="s">
        <v>41</v>
      </c>
      <c r="I55" s="3"/>
      <c r="J55" s="110"/>
      <c r="K55" s="110">
        <v>0.7</v>
      </c>
      <c r="L55" s="110"/>
      <c r="M55" s="110">
        <v>1.8666666666666665</v>
      </c>
      <c r="N55" s="110"/>
      <c r="O55" s="3"/>
      <c r="P55" s="8">
        <f t="shared" si="2"/>
        <v>0</v>
      </c>
      <c r="Q55" s="8">
        <f t="shared" si="2"/>
        <v>73500</v>
      </c>
      <c r="R55" s="8">
        <f t="shared" si="2"/>
        <v>0</v>
      </c>
      <c r="S55" s="8">
        <f t="shared" si="2"/>
        <v>195999.99999999997</v>
      </c>
      <c r="T55" s="8">
        <f t="shared" si="2"/>
        <v>0</v>
      </c>
      <c r="Y55"/>
    </row>
    <row r="56" spans="1:25" ht="12.75" customHeight="1" x14ac:dyDescent="0.25">
      <c r="A56" s="7"/>
      <c r="C56" s="106" t="s">
        <v>65</v>
      </c>
      <c r="D56" s="107" t="s">
        <v>5</v>
      </c>
      <c r="E56" s="108" t="s">
        <v>1</v>
      </c>
      <c r="F56" s="3"/>
      <c r="G56" s="124">
        <v>175000</v>
      </c>
      <c r="H56" s="12" t="s">
        <v>41</v>
      </c>
      <c r="I56" s="3"/>
      <c r="J56" s="110">
        <v>0.7</v>
      </c>
      <c r="K56" s="110"/>
      <c r="L56" s="110"/>
      <c r="M56" s="110">
        <v>0.7</v>
      </c>
      <c r="N56" s="110"/>
      <c r="O56" s="3"/>
      <c r="P56" s="8">
        <f t="shared" si="2"/>
        <v>122499.99999999999</v>
      </c>
      <c r="Q56" s="8">
        <f t="shared" si="2"/>
        <v>0</v>
      </c>
      <c r="R56" s="8">
        <f t="shared" si="2"/>
        <v>0</v>
      </c>
      <c r="S56" s="8">
        <f t="shared" si="2"/>
        <v>122499.99999999999</v>
      </c>
      <c r="T56" s="8">
        <f t="shared" si="2"/>
        <v>0</v>
      </c>
      <c r="Y56"/>
    </row>
    <row r="57" spans="1:25" ht="12.75" customHeight="1" x14ac:dyDescent="0.25">
      <c r="A57" s="7"/>
      <c r="C57" s="106" t="s">
        <v>66</v>
      </c>
      <c r="D57" s="107" t="s">
        <v>5</v>
      </c>
      <c r="E57" s="108" t="s">
        <v>1</v>
      </c>
      <c r="F57" s="3"/>
      <c r="G57" s="124">
        <v>35000</v>
      </c>
      <c r="H57" s="12" t="s">
        <v>41</v>
      </c>
      <c r="I57" s="3"/>
      <c r="J57" s="110">
        <v>0.7</v>
      </c>
      <c r="K57" s="110"/>
      <c r="L57" s="110">
        <v>3.5</v>
      </c>
      <c r="M57" s="110"/>
      <c r="N57" s="110">
        <v>0.7</v>
      </c>
      <c r="O57" s="3"/>
      <c r="P57" s="8">
        <f t="shared" ref="P57:T69" si="3">J57*$G57</f>
        <v>24500</v>
      </c>
      <c r="Q57" s="8">
        <f t="shared" si="3"/>
        <v>0</v>
      </c>
      <c r="R57" s="8">
        <f t="shared" si="3"/>
        <v>122500</v>
      </c>
      <c r="S57" s="8">
        <f t="shared" si="3"/>
        <v>0</v>
      </c>
      <c r="T57" s="8">
        <f t="shared" si="3"/>
        <v>24500</v>
      </c>
      <c r="Y57"/>
    </row>
    <row r="58" spans="1:25" ht="12.75" customHeight="1" x14ac:dyDescent="0.25">
      <c r="A58" s="7"/>
      <c r="C58" s="106" t="s">
        <v>67</v>
      </c>
      <c r="D58" s="107" t="s">
        <v>5</v>
      </c>
      <c r="E58" s="108" t="s">
        <v>1</v>
      </c>
      <c r="F58" s="3"/>
      <c r="G58" s="124">
        <v>70000</v>
      </c>
      <c r="H58" s="12" t="s">
        <v>41</v>
      </c>
      <c r="I58" s="3"/>
      <c r="J58" s="110"/>
      <c r="K58" s="110"/>
      <c r="L58" s="110">
        <v>0.7</v>
      </c>
      <c r="M58" s="110"/>
      <c r="N58" s="110"/>
      <c r="O58" s="3"/>
      <c r="P58" s="8">
        <f t="shared" si="3"/>
        <v>0</v>
      </c>
      <c r="Q58" s="8">
        <f t="shared" si="3"/>
        <v>0</v>
      </c>
      <c r="R58" s="8">
        <f t="shared" si="3"/>
        <v>49000</v>
      </c>
      <c r="S58" s="8">
        <f t="shared" si="3"/>
        <v>0</v>
      </c>
      <c r="T58" s="8">
        <f t="shared" si="3"/>
        <v>0</v>
      </c>
      <c r="Y58"/>
    </row>
    <row r="59" spans="1:25" ht="12.75" customHeight="1" x14ac:dyDescent="0.25">
      <c r="A59" s="7"/>
      <c r="C59" s="106" t="s">
        <v>68</v>
      </c>
      <c r="D59" s="107" t="s">
        <v>5</v>
      </c>
      <c r="E59" s="108" t="s">
        <v>1</v>
      </c>
      <c r="F59" s="3"/>
      <c r="G59" s="124">
        <v>280000</v>
      </c>
      <c r="H59" s="12" t="s">
        <v>41</v>
      </c>
      <c r="I59" s="3"/>
      <c r="J59" s="110"/>
      <c r="K59" s="110"/>
      <c r="L59" s="110"/>
      <c r="M59" s="110">
        <v>0.7</v>
      </c>
      <c r="N59" s="110">
        <v>0.7</v>
      </c>
      <c r="O59" s="3"/>
      <c r="P59" s="8">
        <f t="shared" si="3"/>
        <v>0</v>
      </c>
      <c r="Q59" s="8">
        <f t="shared" si="3"/>
        <v>0</v>
      </c>
      <c r="R59" s="8">
        <f t="shared" si="3"/>
        <v>0</v>
      </c>
      <c r="S59" s="8">
        <f t="shared" si="3"/>
        <v>196000</v>
      </c>
      <c r="T59" s="8">
        <f t="shared" si="3"/>
        <v>196000</v>
      </c>
      <c r="Y59"/>
    </row>
    <row r="60" spans="1:25" ht="12.75" customHeight="1" x14ac:dyDescent="0.25">
      <c r="A60" s="7"/>
      <c r="C60" s="106" t="s">
        <v>69</v>
      </c>
      <c r="D60" s="107" t="s">
        <v>5</v>
      </c>
      <c r="E60" s="108" t="s">
        <v>1</v>
      </c>
      <c r="F60" s="3"/>
      <c r="G60" s="124">
        <v>1050000</v>
      </c>
      <c r="H60" s="12" t="s">
        <v>41</v>
      </c>
      <c r="I60" s="3"/>
      <c r="J60" s="110"/>
      <c r="K60" s="110"/>
      <c r="L60" s="110">
        <v>0.7</v>
      </c>
      <c r="M60" s="110"/>
      <c r="N60" s="110"/>
      <c r="O60" s="3"/>
      <c r="P60" s="8">
        <f t="shared" si="3"/>
        <v>0</v>
      </c>
      <c r="Q60" s="8">
        <f t="shared" si="3"/>
        <v>0</v>
      </c>
      <c r="R60" s="8">
        <f t="shared" si="3"/>
        <v>735000</v>
      </c>
      <c r="S60" s="8">
        <f t="shared" si="3"/>
        <v>0</v>
      </c>
      <c r="T60" s="8">
        <f t="shared" si="3"/>
        <v>0</v>
      </c>
      <c r="Y60"/>
    </row>
    <row r="61" spans="1:25" ht="12.75" customHeight="1" x14ac:dyDescent="0.25">
      <c r="A61" s="7"/>
      <c r="C61" s="106" t="s">
        <v>70</v>
      </c>
      <c r="D61" s="107" t="s">
        <v>5</v>
      </c>
      <c r="E61" s="108" t="s">
        <v>1</v>
      </c>
      <c r="F61" s="3"/>
      <c r="G61" s="124">
        <v>140000</v>
      </c>
      <c r="H61" s="12" t="s">
        <v>41</v>
      </c>
      <c r="I61" s="3"/>
      <c r="J61" s="110">
        <v>0.7</v>
      </c>
      <c r="K61" s="110"/>
      <c r="L61" s="110"/>
      <c r="M61" s="110"/>
      <c r="N61" s="110"/>
      <c r="O61" s="3"/>
      <c r="P61" s="8">
        <f t="shared" si="3"/>
        <v>98000</v>
      </c>
      <c r="Q61" s="8">
        <f t="shared" si="3"/>
        <v>0</v>
      </c>
      <c r="R61" s="8">
        <f t="shared" si="3"/>
        <v>0</v>
      </c>
      <c r="S61" s="8">
        <f t="shared" si="3"/>
        <v>0</v>
      </c>
      <c r="T61" s="8">
        <f t="shared" si="3"/>
        <v>0</v>
      </c>
      <c r="Y61"/>
    </row>
    <row r="62" spans="1:25" ht="12.75" customHeight="1" x14ac:dyDescent="0.25">
      <c r="A62" s="7"/>
      <c r="C62" s="106" t="s">
        <v>71</v>
      </c>
      <c r="D62" s="107" t="s">
        <v>5</v>
      </c>
      <c r="E62" s="108" t="s">
        <v>1</v>
      </c>
      <c r="F62" s="3"/>
      <c r="G62" s="124">
        <v>105000</v>
      </c>
      <c r="H62" s="12" t="s">
        <v>41</v>
      </c>
      <c r="I62" s="3"/>
      <c r="J62" s="110">
        <v>0.7</v>
      </c>
      <c r="K62" s="110"/>
      <c r="L62" s="110"/>
      <c r="M62" s="110"/>
      <c r="N62" s="110">
        <v>0.7</v>
      </c>
      <c r="O62" s="3"/>
      <c r="P62" s="8">
        <f t="shared" si="3"/>
        <v>73500</v>
      </c>
      <c r="Q62" s="8">
        <f t="shared" si="3"/>
        <v>0</v>
      </c>
      <c r="R62" s="8">
        <f t="shared" si="3"/>
        <v>0</v>
      </c>
      <c r="S62" s="8">
        <f t="shared" si="3"/>
        <v>0</v>
      </c>
      <c r="T62" s="8">
        <f t="shared" si="3"/>
        <v>73500</v>
      </c>
      <c r="Y62"/>
    </row>
    <row r="63" spans="1:25" ht="12.75" customHeight="1" x14ac:dyDescent="0.25">
      <c r="A63" s="7"/>
      <c r="C63" s="106" t="s">
        <v>72</v>
      </c>
      <c r="D63" s="107" t="s">
        <v>5</v>
      </c>
      <c r="E63" s="108" t="s">
        <v>1</v>
      </c>
      <c r="F63" s="3"/>
      <c r="G63" s="124">
        <v>280000</v>
      </c>
      <c r="H63" s="12" t="s">
        <v>41</v>
      </c>
      <c r="I63" s="3"/>
      <c r="J63" s="110">
        <v>0</v>
      </c>
      <c r="K63" s="110">
        <v>0.7</v>
      </c>
      <c r="L63" s="110"/>
      <c r="M63" s="110"/>
      <c r="N63" s="110"/>
      <c r="O63" s="3"/>
      <c r="P63" s="8">
        <f t="shared" si="3"/>
        <v>0</v>
      </c>
      <c r="Q63" s="8">
        <f t="shared" si="3"/>
        <v>196000</v>
      </c>
      <c r="R63" s="8">
        <f t="shared" si="3"/>
        <v>0</v>
      </c>
      <c r="S63" s="8">
        <f t="shared" si="3"/>
        <v>0</v>
      </c>
      <c r="T63" s="8">
        <f t="shared" si="3"/>
        <v>0</v>
      </c>
      <c r="Y63"/>
    </row>
    <row r="64" spans="1:25" ht="12.75" customHeight="1" x14ac:dyDescent="0.25">
      <c r="A64" s="7"/>
      <c r="C64" s="106" t="s">
        <v>73</v>
      </c>
      <c r="D64" s="107" t="s">
        <v>5</v>
      </c>
      <c r="E64" s="108" t="s">
        <v>1</v>
      </c>
      <c r="F64" s="3"/>
      <c r="G64" s="124">
        <v>35000</v>
      </c>
      <c r="H64" s="12" t="s">
        <v>41</v>
      </c>
      <c r="I64" s="3"/>
      <c r="J64" s="110">
        <v>2.8</v>
      </c>
      <c r="K64" s="110"/>
      <c r="L64" s="110">
        <v>0.7</v>
      </c>
      <c r="M64" s="110"/>
      <c r="N64" s="110"/>
      <c r="O64" s="3"/>
      <c r="P64" s="8">
        <f t="shared" si="3"/>
        <v>98000</v>
      </c>
      <c r="Q64" s="8">
        <f t="shared" si="3"/>
        <v>0</v>
      </c>
      <c r="R64" s="8">
        <f t="shared" si="3"/>
        <v>24500</v>
      </c>
      <c r="S64" s="8">
        <f t="shared" si="3"/>
        <v>0</v>
      </c>
      <c r="T64" s="8">
        <f t="shared" si="3"/>
        <v>0</v>
      </c>
      <c r="Y64"/>
    </row>
    <row r="65" spans="1:26" ht="12.75" customHeight="1" x14ac:dyDescent="0.25">
      <c r="A65" s="7"/>
      <c r="C65" s="106" t="s">
        <v>74</v>
      </c>
      <c r="D65" s="107" t="s">
        <v>5</v>
      </c>
      <c r="E65" s="108" t="s">
        <v>1</v>
      </c>
      <c r="F65" s="3"/>
      <c r="G65" s="124">
        <v>210000</v>
      </c>
      <c r="H65" s="12" t="s">
        <v>41</v>
      </c>
      <c r="I65" s="3"/>
      <c r="J65" s="110"/>
      <c r="K65" s="110"/>
      <c r="L65" s="110"/>
      <c r="M65" s="110">
        <v>0.7</v>
      </c>
      <c r="N65" s="110"/>
      <c r="O65" s="3"/>
      <c r="P65" s="8">
        <f t="shared" si="3"/>
        <v>0</v>
      </c>
      <c r="Q65" s="8">
        <f t="shared" si="3"/>
        <v>0</v>
      </c>
      <c r="R65" s="8">
        <f t="shared" si="3"/>
        <v>0</v>
      </c>
      <c r="S65" s="8">
        <f t="shared" si="3"/>
        <v>147000</v>
      </c>
      <c r="T65" s="8">
        <f t="shared" si="3"/>
        <v>0</v>
      </c>
      <c r="Y65"/>
    </row>
    <row r="66" spans="1:26" ht="12.75" customHeight="1" x14ac:dyDescent="0.25">
      <c r="A66" s="7"/>
      <c r="C66" s="106" t="s">
        <v>75</v>
      </c>
      <c r="D66" s="107" t="s">
        <v>5</v>
      </c>
      <c r="E66" s="108" t="s">
        <v>1</v>
      </c>
      <c r="F66" s="3"/>
      <c r="G66" s="124">
        <v>280000</v>
      </c>
      <c r="H66" s="12" t="s">
        <v>41</v>
      </c>
      <c r="I66" s="3"/>
      <c r="J66" s="110"/>
      <c r="K66" s="110"/>
      <c r="L66" s="110">
        <v>0.7</v>
      </c>
      <c r="M66" s="110"/>
      <c r="N66" s="110"/>
      <c r="O66" s="3"/>
      <c r="P66" s="8">
        <f t="shared" si="3"/>
        <v>0</v>
      </c>
      <c r="Q66" s="8">
        <f t="shared" si="3"/>
        <v>0</v>
      </c>
      <c r="R66" s="8">
        <f t="shared" si="3"/>
        <v>196000</v>
      </c>
      <c r="S66" s="8">
        <f t="shared" si="3"/>
        <v>0</v>
      </c>
      <c r="T66" s="8">
        <f t="shared" si="3"/>
        <v>0</v>
      </c>
      <c r="Y66"/>
    </row>
    <row r="67" spans="1:26" ht="12.75" customHeight="1" x14ac:dyDescent="0.25">
      <c r="A67" s="7"/>
      <c r="C67" s="106" t="s">
        <v>76</v>
      </c>
      <c r="D67" s="107" t="s">
        <v>5</v>
      </c>
      <c r="E67" s="108" t="s">
        <v>1</v>
      </c>
      <c r="F67" s="3"/>
      <c r="G67" s="124">
        <v>140000</v>
      </c>
      <c r="H67" s="12" t="s">
        <v>41</v>
      </c>
      <c r="I67" s="3"/>
      <c r="J67" s="110"/>
      <c r="K67" s="110">
        <v>0.7</v>
      </c>
      <c r="L67" s="110"/>
      <c r="M67" s="110"/>
      <c r="N67" s="110">
        <v>0.7</v>
      </c>
      <c r="O67" s="3"/>
      <c r="P67" s="8">
        <f t="shared" si="3"/>
        <v>0</v>
      </c>
      <c r="Q67" s="8">
        <f t="shared" si="3"/>
        <v>98000</v>
      </c>
      <c r="R67" s="8">
        <f t="shared" si="3"/>
        <v>0</v>
      </c>
      <c r="S67" s="8">
        <f t="shared" si="3"/>
        <v>0</v>
      </c>
      <c r="T67" s="8">
        <f t="shared" si="3"/>
        <v>98000</v>
      </c>
      <c r="Y67"/>
    </row>
    <row r="68" spans="1:26" ht="12.75" customHeight="1" x14ac:dyDescent="0.25">
      <c r="A68" s="7"/>
      <c r="C68" s="106" t="s">
        <v>77</v>
      </c>
      <c r="D68" s="107" t="s">
        <v>5</v>
      </c>
      <c r="E68" s="108" t="s">
        <v>1</v>
      </c>
      <c r="F68" s="3"/>
      <c r="G68" s="124">
        <v>35000</v>
      </c>
      <c r="H68" s="12" t="s">
        <v>41</v>
      </c>
      <c r="I68" s="3"/>
      <c r="J68" s="110">
        <v>0.7</v>
      </c>
      <c r="K68" s="110">
        <v>6.3</v>
      </c>
      <c r="L68" s="110"/>
      <c r="M68" s="110"/>
      <c r="N68" s="110"/>
      <c r="O68" s="3"/>
      <c r="P68" s="8">
        <f t="shared" si="3"/>
        <v>24500</v>
      </c>
      <c r="Q68" s="8">
        <f t="shared" si="3"/>
        <v>220500</v>
      </c>
      <c r="R68" s="8">
        <f t="shared" si="3"/>
        <v>0</v>
      </c>
      <c r="S68" s="8">
        <f t="shared" si="3"/>
        <v>0</v>
      </c>
      <c r="T68" s="8">
        <f t="shared" si="3"/>
        <v>0</v>
      </c>
      <c r="Y68"/>
    </row>
    <row r="69" spans="1:26" ht="12.75" customHeight="1" x14ac:dyDescent="0.25">
      <c r="A69" s="7"/>
      <c r="C69" s="106" t="s">
        <v>78</v>
      </c>
      <c r="D69" s="107" t="s">
        <v>5</v>
      </c>
      <c r="E69" s="108" t="s">
        <v>1</v>
      </c>
      <c r="F69" s="3"/>
      <c r="G69" s="124">
        <v>70000</v>
      </c>
      <c r="H69" s="12" t="s">
        <v>41</v>
      </c>
      <c r="I69" s="3"/>
      <c r="J69" s="110">
        <v>0.7</v>
      </c>
      <c r="K69" s="110"/>
      <c r="L69" s="110"/>
      <c r="M69" s="110"/>
      <c r="N69" s="110">
        <v>0.7</v>
      </c>
      <c r="O69" s="3"/>
      <c r="P69" s="8">
        <f t="shared" si="3"/>
        <v>49000</v>
      </c>
      <c r="Q69" s="8">
        <f t="shared" si="3"/>
        <v>0</v>
      </c>
      <c r="R69" s="8">
        <f t="shared" si="3"/>
        <v>0</v>
      </c>
      <c r="S69" s="8">
        <f t="shared" si="3"/>
        <v>0</v>
      </c>
      <c r="T69" s="8">
        <f t="shared" si="3"/>
        <v>49000</v>
      </c>
      <c r="Y69"/>
    </row>
    <row r="70" spans="1:26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2.7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Y71"/>
    </row>
    <row r="72" spans="1:26" ht="12.75" customHeight="1" x14ac:dyDescent="0.2">
      <c r="A72" s="7"/>
      <c r="C72" s="106" t="s">
        <v>50</v>
      </c>
      <c r="D72" s="107" t="s">
        <v>5</v>
      </c>
      <c r="E72" s="108" t="s">
        <v>4</v>
      </c>
      <c r="G72" s="6"/>
      <c r="H72" s="13" t="s">
        <v>42</v>
      </c>
      <c r="J72" s="110">
        <v>48000</v>
      </c>
      <c r="K72" s="110"/>
      <c r="L72" s="110"/>
      <c r="M72" s="110"/>
      <c r="N72" s="110">
        <v>48000</v>
      </c>
      <c r="P72" s="8">
        <f t="shared" ref="P72:T87" si="4">J72</f>
        <v>48000</v>
      </c>
      <c r="Q72" s="8">
        <f t="shared" si="4"/>
        <v>0</v>
      </c>
      <c r="R72" s="8">
        <f t="shared" si="4"/>
        <v>0</v>
      </c>
      <c r="S72" s="8">
        <f t="shared" si="4"/>
        <v>0</v>
      </c>
      <c r="T72" s="8">
        <f t="shared" si="4"/>
        <v>48000</v>
      </c>
    </row>
    <row r="73" spans="1:26" ht="12.75" customHeight="1" x14ac:dyDescent="0.2">
      <c r="A73" s="7"/>
      <c r="C73" s="106" t="s">
        <v>51</v>
      </c>
      <c r="D73" s="107" t="s">
        <v>5</v>
      </c>
      <c r="E73" s="108" t="s">
        <v>4</v>
      </c>
      <c r="G73" s="6"/>
      <c r="H73" s="13" t="s">
        <v>42</v>
      </c>
      <c r="J73" s="110">
        <v>189000</v>
      </c>
      <c r="K73" s="110"/>
      <c r="L73" s="110"/>
      <c r="M73" s="110"/>
      <c r="N73" s="110">
        <v>94500</v>
      </c>
      <c r="P73" s="8">
        <f t="shared" si="4"/>
        <v>189000</v>
      </c>
      <c r="Q73" s="8">
        <f t="shared" si="4"/>
        <v>0</v>
      </c>
      <c r="R73" s="8">
        <f t="shared" si="4"/>
        <v>0</v>
      </c>
      <c r="S73" s="8">
        <f t="shared" si="4"/>
        <v>0</v>
      </c>
      <c r="T73" s="8">
        <f t="shared" si="4"/>
        <v>94500</v>
      </c>
    </row>
    <row r="74" spans="1:26" ht="12.75" customHeight="1" x14ac:dyDescent="0.2">
      <c r="A74" s="7"/>
      <c r="C74" s="106" t="s">
        <v>52</v>
      </c>
      <c r="D74" s="107" t="s">
        <v>5</v>
      </c>
      <c r="E74" s="108" t="s">
        <v>4</v>
      </c>
      <c r="G74" s="6"/>
      <c r="H74" s="13" t="s">
        <v>42</v>
      </c>
      <c r="J74" s="110"/>
      <c r="K74" s="110">
        <v>315000</v>
      </c>
      <c r="L74" s="110"/>
      <c r="M74" s="110">
        <v>157500</v>
      </c>
      <c r="N74" s="110"/>
      <c r="P74" s="8">
        <f t="shared" si="4"/>
        <v>0</v>
      </c>
      <c r="Q74" s="8">
        <f t="shared" si="4"/>
        <v>315000</v>
      </c>
      <c r="R74" s="8">
        <f t="shared" si="4"/>
        <v>0</v>
      </c>
      <c r="S74" s="8">
        <f t="shared" si="4"/>
        <v>157500</v>
      </c>
      <c r="T74" s="8">
        <f t="shared" si="4"/>
        <v>0</v>
      </c>
    </row>
    <row r="75" spans="1:26" ht="12.75" customHeight="1" x14ac:dyDescent="0.2">
      <c r="A75" s="7"/>
      <c r="C75" s="106" t="s">
        <v>53</v>
      </c>
      <c r="D75" s="107" t="s">
        <v>5</v>
      </c>
      <c r="E75" s="108" t="s">
        <v>4</v>
      </c>
      <c r="G75" s="6"/>
      <c r="H75" s="13" t="s">
        <v>42</v>
      </c>
      <c r="J75" s="110"/>
      <c r="K75" s="110">
        <v>31499.999999999996</v>
      </c>
      <c r="L75" s="110"/>
      <c r="M75" s="110">
        <v>31499.999999999996</v>
      </c>
      <c r="N75" s="110"/>
      <c r="P75" s="8">
        <f t="shared" si="4"/>
        <v>0</v>
      </c>
      <c r="Q75" s="8">
        <f t="shared" si="4"/>
        <v>31499.999999999996</v>
      </c>
      <c r="R75" s="8">
        <f t="shared" si="4"/>
        <v>0</v>
      </c>
      <c r="S75" s="8">
        <f t="shared" si="4"/>
        <v>31499.999999999996</v>
      </c>
      <c r="T75" s="8">
        <f t="shared" si="4"/>
        <v>0</v>
      </c>
    </row>
    <row r="76" spans="1:26" ht="12.75" customHeight="1" x14ac:dyDescent="0.2">
      <c r="A76" s="7"/>
      <c r="C76" s="106" t="s">
        <v>54</v>
      </c>
      <c r="D76" s="107" t="s">
        <v>5</v>
      </c>
      <c r="E76" s="108" t="s">
        <v>4</v>
      </c>
      <c r="G76" s="6"/>
      <c r="H76" s="13" t="s">
        <v>42</v>
      </c>
      <c r="J76" s="110">
        <v>14000</v>
      </c>
      <c r="K76" s="110">
        <v>21000</v>
      </c>
      <c r="L76" s="110">
        <v>7000</v>
      </c>
      <c r="M76" s="110">
        <v>21000</v>
      </c>
      <c r="N76" s="110">
        <v>7000</v>
      </c>
      <c r="P76" s="8">
        <f t="shared" si="4"/>
        <v>14000</v>
      </c>
      <c r="Q76" s="8">
        <f t="shared" si="4"/>
        <v>21000</v>
      </c>
      <c r="R76" s="8">
        <f t="shared" si="4"/>
        <v>7000</v>
      </c>
      <c r="S76" s="8">
        <f t="shared" si="4"/>
        <v>21000</v>
      </c>
      <c r="T76" s="8">
        <f t="shared" si="4"/>
        <v>7000</v>
      </c>
    </row>
    <row r="77" spans="1:26" ht="12.75" customHeight="1" x14ac:dyDescent="0.2">
      <c r="A77" s="7"/>
      <c r="C77" s="106" t="s">
        <v>55</v>
      </c>
      <c r="D77" s="107" t="s">
        <v>5</v>
      </c>
      <c r="E77" s="108" t="s">
        <v>4</v>
      </c>
      <c r="G77" s="6"/>
      <c r="H77" s="13" t="s">
        <v>42</v>
      </c>
      <c r="J77" s="110"/>
      <c r="K77" s="110"/>
      <c r="L77" s="110"/>
      <c r="M77" s="110"/>
      <c r="N77" s="110">
        <v>409500</v>
      </c>
      <c r="P77" s="8">
        <f t="shared" si="4"/>
        <v>0</v>
      </c>
      <c r="Q77" s="8">
        <f t="shared" si="4"/>
        <v>0</v>
      </c>
      <c r="R77" s="8">
        <f t="shared" si="4"/>
        <v>0</v>
      </c>
      <c r="S77" s="8">
        <f t="shared" si="4"/>
        <v>0</v>
      </c>
      <c r="T77" s="8">
        <f t="shared" si="4"/>
        <v>409500</v>
      </c>
    </row>
    <row r="78" spans="1:26" ht="12.75" customHeight="1" x14ac:dyDescent="0.2">
      <c r="A78" s="7"/>
      <c r="C78" s="106" t="s">
        <v>56</v>
      </c>
      <c r="D78" s="107" t="s">
        <v>5</v>
      </c>
      <c r="E78" s="108" t="s">
        <v>4</v>
      </c>
      <c r="G78" s="6"/>
      <c r="H78" s="13" t="s">
        <v>42</v>
      </c>
      <c r="J78" s="110">
        <v>125999.99999999999</v>
      </c>
      <c r="K78" s="110"/>
      <c r="L78" s="110">
        <v>125999.99999999999</v>
      </c>
      <c r="M78" s="110"/>
      <c r="N78" s="110"/>
      <c r="P78" s="8">
        <f t="shared" si="4"/>
        <v>125999.99999999999</v>
      </c>
      <c r="Q78" s="8">
        <f t="shared" si="4"/>
        <v>0</v>
      </c>
      <c r="R78" s="8">
        <f t="shared" si="4"/>
        <v>125999.99999999999</v>
      </c>
      <c r="S78" s="8">
        <f t="shared" si="4"/>
        <v>0</v>
      </c>
      <c r="T78" s="8">
        <f t="shared" si="4"/>
        <v>0</v>
      </c>
    </row>
    <row r="79" spans="1:26" ht="12.75" customHeight="1" x14ac:dyDescent="0.2">
      <c r="A79" s="7"/>
      <c r="C79" s="106" t="s">
        <v>57</v>
      </c>
      <c r="D79" s="107" t="s">
        <v>5</v>
      </c>
      <c r="E79" s="108" t="s">
        <v>4</v>
      </c>
      <c r="G79" s="6"/>
      <c r="H79" s="13" t="s">
        <v>42</v>
      </c>
      <c r="J79" s="110"/>
      <c r="K79" s="110"/>
      <c r="L79" s="110"/>
      <c r="M79" s="110">
        <v>189000</v>
      </c>
      <c r="N79" s="110"/>
      <c r="P79" s="8">
        <f t="shared" si="4"/>
        <v>0</v>
      </c>
      <c r="Q79" s="8">
        <f t="shared" si="4"/>
        <v>0</v>
      </c>
      <c r="R79" s="8">
        <f t="shared" si="4"/>
        <v>0</v>
      </c>
      <c r="S79" s="8">
        <f t="shared" si="4"/>
        <v>189000</v>
      </c>
      <c r="T79" s="8">
        <f t="shared" si="4"/>
        <v>0</v>
      </c>
    </row>
    <row r="80" spans="1:26" ht="12.75" customHeight="1" x14ac:dyDescent="0.2">
      <c r="A80" s="7"/>
      <c r="C80" s="106" t="s">
        <v>58</v>
      </c>
      <c r="D80" s="107" t="s">
        <v>5</v>
      </c>
      <c r="E80" s="108" t="s">
        <v>4</v>
      </c>
      <c r="G80" s="6"/>
      <c r="H80" s="13" t="s">
        <v>42</v>
      </c>
      <c r="J80" s="110">
        <v>94500</v>
      </c>
      <c r="K80" s="110"/>
      <c r="L80" s="110">
        <v>189000</v>
      </c>
      <c r="M80" s="110"/>
      <c r="N80" s="110">
        <v>94500</v>
      </c>
      <c r="P80" s="8">
        <f t="shared" si="4"/>
        <v>94500</v>
      </c>
      <c r="Q80" s="8">
        <f t="shared" si="4"/>
        <v>0</v>
      </c>
      <c r="R80" s="8">
        <f t="shared" si="4"/>
        <v>189000</v>
      </c>
      <c r="S80" s="8">
        <f t="shared" si="4"/>
        <v>0</v>
      </c>
      <c r="T80" s="8">
        <f t="shared" si="4"/>
        <v>94500</v>
      </c>
    </row>
    <row r="81" spans="1:20" ht="12.75" customHeight="1" x14ac:dyDescent="0.2">
      <c r="A81" s="7"/>
      <c r="C81" s="106" t="s">
        <v>59</v>
      </c>
      <c r="D81" s="107" t="s">
        <v>5</v>
      </c>
      <c r="E81" s="108" t="s">
        <v>4</v>
      </c>
      <c r="G81" s="6"/>
      <c r="H81" s="13" t="s">
        <v>42</v>
      </c>
      <c r="J81" s="110">
        <v>42000</v>
      </c>
      <c r="K81" s="110"/>
      <c r="L81" s="110"/>
      <c r="M81" s="110">
        <v>42000</v>
      </c>
      <c r="N81" s="110"/>
      <c r="P81" s="8">
        <f t="shared" si="4"/>
        <v>42000</v>
      </c>
      <c r="Q81" s="8">
        <f t="shared" si="4"/>
        <v>0</v>
      </c>
      <c r="R81" s="8">
        <f t="shared" si="4"/>
        <v>0</v>
      </c>
      <c r="S81" s="8">
        <f t="shared" si="4"/>
        <v>42000</v>
      </c>
      <c r="T81" s="8">
        <f t="shared" si="4"/>
        <v>0</v>
      </c>
    </row>
    <row r="82" spans="1:20" ht="12.75" customHeight="1" x14ac:dyDescent="0.2">
      <c r="A82" s="7"/>
      <c r="C82" s="106" t="s">
        <v>60</v>
      </c>
      <c r="D82" s="107" t="s">
        <v>5</v>
      </c>
      <c r="E82" s="108" t="s">
        <v>4</v>
      </c>
      <c r="G82" s="6"/>
      <c r="H82" s="13" t="s">
        <v>42</v>
      </c>
      <c r="J82" s="110">
        <v>157500</v>
      </c>
      <c r="K82" s="110"/>
      <c r="L82" s="110"/>
      <c r="M82" s="110">
        <v>94500</v>
      </c>
      <c r="N82" s="110"/>
      <c r="P82" s="8">
        <f t="shared" si="4"/>
        <v>157500</v>
      </c>
      <c r="Q82" s="8">
        <f t="shared" si="4"/>
        <v>0</v>
      </c>
      <c r="R82" s="8">
        <f t="shared" si="4"/>
        <v>0</v>
      </c>
      <c r="S82" s="8">
        <f t="shared" si="4"/>
        <v>94500</v>
      </c>
      <c r="T82" s="8">
        <f t="shared" si="4"/>
        <v>0</v>
      </c>
    </row>
    <row r="83" spans="1:20" ht="12.75" customHeight="1" x14ac:dyDescent="0.2">
      <c r="A83" s="7"/>
      <c r="C83" s="106" t="s">
        <v>61</v>
      </c>
      <c r="D83" s="107" t="s">
        <v>5</v>
      </c>
      <c r="E83" s="108" t="s">
        <v>4</v>
      </c>
      <c r="G83" s="6"/>
      <c r="H83" s="13" t="s">
        <v>42</v>
      </c>
      <c r="J83" s="110"/>
      <c r="K83" s="110">
        <v>315000</v>
      </c>
      <c r="L83" s="110"/>
      <c r="M83" s="110">
        <v>125999.99999999999</v>
      </c>
      <c r="N83" s="110"/>
      <c r="P83" s="8">
        <f t="shared" si="4"/>
        <v>0</v>
      </c>
      <c r="Q83" s="8">
        <f t="shared" si="4"/>
        <v>315000</v>
      </c>
      <c r="R83" s="8">
        <f t="shared" si="4"/>
        <v>0</v>
      </c>
      <c r="S83" s="8">
        <f t="shared" si="4"/>
        <v>125999.99999999999</v>
      </c>
      <c r="T83" s="8">
        <f t="shared" si="4"/>
        <v>0</v>
      </c>
    </row>
    <row r="84" spans="1:20" ht="12.75" customHeight="1" x14ac:dyDescent="0.2">
      <c r="A84" s="7"/>
      <c r="C84" s="106" t="s">
        <v>62</v>
      </c>
      <c r="D84" s="107" t="s">
        <v>5</v>
      </c>
      <c r="E84" s="108" t="s">
        <v>4</v>
      </c>
      <c r="G84" s="6"/>
      <c r="H84" s="13" t="s">
        <v>42</v>
      </c>
      <c r="J84" s="110">
        <v>125999.99999999999</v>
      </c>
      <c r="K84" s="110"/>
      <c r="L84" s="110"/>
      <c r="M84" s="110"/>
      <c r="N84" s="110">
        <v>125999.99999999999</v>
      </c>
      <c r="P84" s="8">
        <f t="shared" si="4"/>
        <v>125999.99999999999</v>
      </c>
      <c r="Q84" s="8">
        <f t="shared" si="4"/>
        <v>0</v>
      </c>
      <c r="R84" s="8">
        <f t="shared" si="4"/>
        <v>0</v>
      </c>
      <c r="S84" s="8">
        <f t="shared" si="4"/>
        <v>0</v>
      </c>
      <c r="T84" s="8">
        <f t="shared" si="4"/>
        <v>125999.99999999999</v>
      </c>
    </row>
    <row r="85" spans="1:20" ht="12.75" customHeight="1" x14ac:dyDescent="0.2">
      <c r="A85" s="7"/>
      <c r="C85" s="106" t="s">
        <v>63</v>
      </c>
      <c r="D85" s="107" t="s">
        <v>5</v>
      </c>
      <c r="E85" s="108" t="s">
        <v>4</v>
      </c>
      <c r="G85" s="6"/>
      <c r="H85" s="13" t="s">
        <v>42</v>
      </c>
      <c r="J85" s="110"/>
      <c r="K85" s="110">
        <v>157500</v>
      </c>
      <c r="L85" s="110"/>
      <c r="M85" s="110"/>
      <c r="N85" s="110"/>
      <c r="P85" s="8">
        <f t="shared" si="4"/>
        <v>0</v>
      </c>
      <c r="Q85" s="8">
        <f t="shared" si="4"/>
        <v>157500</v>
      </c>
      <c r="R85" s="8">
        <f t="shared" si="4"/>
        <v>0</v>
      </c>
      <c r="S85" s="8">
        <f t="shared" si="4"/>
        <v>0</v>
      </c>
      <c r="T85" s="8">
        <f t="shared" si="4"/>
        <v>0</v>
      </c>
    </row>
    <row r="86" spans="1:20" ht="12.75" customHeight="1" x14ac:dyDescent="0.2">
      <c r="A86" s="7"/>
      <c r="C86" s="106" t="s">
        <v>64</v>
      </c>
      <c r="D86" s="107" t="s">
        <v>5</v>
      </c>
      <c r="E86" s="108" t="s">
        <v>4</v>
      </c>
      <c r="G86" s="6"/>
      <c r="H86" s="13" t="s">
        <v>42</v>
      </c>
      <c r="J86" s="110"/>
      <c r="K86" s="110">
        <v>94500</v>
      </c>
      <c r="L86" s="110"/>
      <c r="M86" s="110">
        <v>251999.99999999997</v>
      </c>
      <c r="N86" s="110"/>
      <c r="P86" s="8">
        <f t="shared" si="4"/>
        <v>0</v>
      </c>
      <c r="Q86" s="8">
        <f t="shared" si="4"/>
        <v>94500</v>
      </c>
      <c r="R86" s="8">
        <f t="shared" si="4"/>
        <v>0</v>
      </c>
      <c r="S86" s="8">
        <f t="shared" si="4"/>
        <v>251999.99999999997</v>
      </c>
      <c r="T86" s="8">
        <f t="shared" si="4"/>
        <v>0</v>
      </c>
    </row>
    <row r="87" spans="1:20" ht="12.75" customHeight="1" x14ac:dyDescent="0.2">
      <c r="A87" s="7"/>
      <c r="C87" s="106" t="s">
        <v>65</v>
      </c>
      <c r="D87" s="107" t="s">
        <v>5</v>
      </c>
      <c r="E87" s="108" t="s">
        <v>4</v>
      </c>
      <c r="G87" s="6"/>
      <c r="H87" s="13" t="s">
        <v>42</v>
      </c>
      <c r="J87" s="110">
        <v>157500</v>
      </c>
      <c r="K87" s="110"/>
      <c r="L87" s="110"/>
      <c r="M87" s="110">
        <v>157500</v>
      </c>
      <c r="N87" s="110"/>
      <c r="P87" s="8">
        <f t="shared" si="4"/>
        <v>157500</v>
      </c>
      <c r="Q87" s="8">
        <f t="shared" si="4"/>
        <v>0</v>
      </c>
      <c r="R87" s="8">
        <f t="shared" si="4"/>
        <v>0</v>
      </c>
      <c r="S87" s="8">
        <f t="shared" si="4"/>
        <v>157500</v>
      </c>
      <c r="T87" s="8">
        <f t="shared" si="4"/>
        <v>0</v>
      </c>
    </row>
    <row r="88" spans="1:20" ht="12.75" customHeight="1" x14ac:dyDescent="0.2">
      <c r="A88" s="7"/>
      <c r="C88" s="106" t="s">
        <v>66</v>
      </c>
      <c r="D88" s="107" t="s">
        <v>5</v>
      </c>
      <c r="E88" s="108" t="s">
        <v>4</v>
      </c>
      <c r="G88" s="6"/>
      <c r="H88" s="13" t="s">
        <v>42</v>
      </c>
      <c r="J88" s="110">
        <v>31499.999999999996</v>
      </c>
      <c r="K88" s="110"/>
      <c r="L88" s="110">
        <v>157500</v>
      </c>
      <c r="M88" s="110"/>
      <c r="N88" s="110">
        <v>31499.999999999996</v>
      </c>
      <c r="P88" s="8">
        <f t="shared" ref="P88:T100" si="5">J88</f>
        <v>31499.999999999996</v>
      </c>
      <c r="Q88" s="8">
        <f t="shared" si="5"/>
        <v>0</v>
      </c>
      <c r="R88" s="8">
        <f t="shared" si="5"/>
        <v>157500</v>
      </c>
      <c r="S88" s="8">
        <f t="shared" si="5"/>
        <v>0</v>
      </c>
      <c r="T88" s="8">
        <f t="shared" si="5"/>
        <v>31499.999999999996</v>
      </c>
    </row>
    <row r="89" spans="1:20" ht="12.75" customHeight="1" x14ac:dyDescent="0.2">
      <c r="A89" s="7"/>
      <c r="C89" s="106" t="s">
        <v>67</v>
      </c>
      <c r="D89" s="107" t="s">
        <v>5</v>
      </c>
      <c r="E89" s="108" t="s">
        <v>4</v>
      </c>
      <c r="G89" s="6"/>
      <c r="H89" s="13" t="s">
        <v>42</v>
      </c>
      <c r="J89" s="110"/>
      <c r="K89" s="110"/>
      <c r="L89" s="110">
        <v>62999.999999999993</v>
      </c>
      <c r="M89" s="110"/>
      <c r="N89" s="110"/>
      <c r="P89" s="8">
        <f t="shared" si="5"/>
        <v>0</v>
      </c>
      <c r="Q89" s="8">
        <f t="shared" si="5"/>
        <v>0</v>
      </c>
      <c r="R89" s="8">
        <f t="shared" si="5"/>
        <v>62999.999999999993</v>
      </c>
      <c r="S89" s="8">
        <f t="shared" si="5"/>
        <v>0</v>
      </c>
      <c r="T89" s="8">
        <f t="shared" si="5"/>
        <v>0</v>
      </c>
    </row>
    <row r="90" spans="1:20" ht="12.75" customHeight="1" x14ac:dyDescent="0.2">
      <c r="A90" s="7"/>
      <c r="C90" s="106" t="s">
        <v>68</v>
      </c>
      <c r="D90" s="107" t="s">
        <v>5</v>
      </c>
      <c r="E90" s="108" t="s">
        <v>4</v>
      </c>
      <c r="G90" s="6"/>
      <c r="H90" s="13" t="s">
        <v>42</v>
      </c>
      <c r="J90" s="110"/>
      <c r="K90" s="110"/>
      <c r="L90" s="110"/>
      <c r="M90" s="110">
        <v>251999.99999999997</v>
      </c>
      <c r="N90" s="110">
        <v>251999.99999999997</v>
      </c>
      <c r="P90" s="8">
        <f t="shared" si="5"/>
        <v>0</v>
      </c>
      <c r="Q90" s="8">
        <f t="shared" si="5"/>
        <v>0</v>
      </c>
      <c r="R90" s="8">
        <f t="shared" si="5"/>
        <v>0</v>
      </c>
      <c r="S90" s="8">
        <f t="shared" si="5"/>
        <v>251999.99999999997</v>
      </c>
      <c r="T90" s="8">
        <f t="shared" si="5"/>
        <v>251999.99999999997</v>
      </c>
    </row>
    <row r="91" spans="1:20" ht="12.75" customHeight="1" x14ac:dyDescent="0.2">
      <c r="A91" s="7"/>
      <c r="C91" s="106" t="s">
        <v>69</v>
      </c>
      <c r="D91" s="107" t="s">
        <v>5</v>
      </c>
      <c r="E91" s="108" t="s">
        <v>4</v>
      </c>
      <c r="G91" s="6"/>
      <c r="H91" s="13" t="s">
        <v>42</v>
      </c>
      <c r="J91" s="110"/>
      <c r="K91" s="110"/>
      <c r="L91" s="110">
        <v>944999.99999999988</v>
      </c>
      <c r="M91" s="110"/>
      <c r="N91" s="110"/>
      <c r="P91" s="8">
        <f t="shared" si="5"/>
        <v>0</v>
      </c>
      <c r="Q91" s="8">
        <f t="shared" si="5"/>
        <v>0</v>
      </c>
      <c r="R91" s="8">
        <f t="shared" si="5"/>
        <v>944999.99999999988</v>
      </c>
      <c r="S91" s="8">
        <f t="shared" si="5"/>
        <v>0</v>
      </c>
      <c r="T91" s="8">
        <f t="shared" si="5"/>
        <v>0</v>
      </c>
    </row>
    <row r="92" spans="1:20" ht="12.75" customHeight="1" x14ac:dyDescent="0.2">
      <c r="A92" s="7"/>
      <c r="C92" s="106" t="s">
        <v>70</v>
      </c>
      <c r="D92" s="107" t="s">
        <v>5</v>
      </c>
      <c r="E92" s="108" t="s">
        <v>4</v>
      </c>
      <c r="G92" s="6"/>
      <c r="H92" s="13" t="s">
        <v>42</v>
      </c>
      <c r="J92" s="110">
        <v>125999.99999999999</v>
      </c>
      <c r="K92" s="110"/>
      <c r="L92" s="110"/>
      <c r="M92" s="110"/>
      <c r="N92" s="110"/>
      <c r="P92" s="8">
        <f t="shared" si="5"/>
        <v>125999.99999999999</v>
      </c>
      <c r="Q92" s="8">
        <f t="shared" si="5"/>
        <v>0</v>
      </c>
      <c r="R92" s="8">
        <f t="shared" si="5"/>
        <v>0</v>
      </c>
      <c r="S92" s="8">
        <f t="shared" si="5"/>
        <v>0</v>
      </c>
      <c r="T92" s="8">
        <f t="shared" si="5"/>
        <v>0</v>
      </c>
    </row>
    <row r="93" spans="1:20" ht="12.75" customHeight="1" x14ac:dyDescent="0.2">
      <c r="A93" s="7"/>
      <c r="C93" s="106" t="s">
        <v>71</v>
      </c>
      <c r="D93" s="107" t="s">
        <v>5</v>
      </c>
      <c r="E93" s="108" t="s">
        <v>4</v>
      </c>
      <c r="G93" s="6"/>
      <c r="H93" s="13" t="s">
        <v>42</v>
      </c>
      <c r="J93" s="110">
        <v>94500</v>
      </c>
      <c r="K93" s="110"/>
      <c r="L93" s="110"/>
      <c r="M93" s="110"/>
      <c r="N93" s="110">
        <v>94500</v>
      </c>
      <c r="P93" s="8">
        <f t="shared" si="5"/>
        <v>94500</v>
      </c>
      <c r="Q93" s="8">
        <f t="shared" si="5"/>
        <v>0</v>
      </c>
      <c r="R93" s="8">
        <f t="shared" si="5"/>
        <v>0</v>
      </c>
      <c r="S93" s="8">
        <f t="shared" si="5"/>
        <v>0</v>
      </c>
      <c r="T93" s="8">
        <f t="shared" si="5"/>
        <v>94500</v>
      </c>
    </row>
    <row r="94" spans="1:20" ht="12.75" customHeight="1" x14ac:dyDescent="0.2">
      <c r="A94" s="7"/>
      <c r="C94" s="106" t="s">
        <v>72</v>
      </c>
      <c r="D94" s="107" t="s">
        <v>5</v>
      </c>
      <c r="E94" s="108" t="s">
        <v>4</v>
      </c>
      <c r="G94" s="6"/>
      <c r="H94" s="13" t="s">
        <v>42</v>
      </c>
      <c r="J94" s="110">
        <v>0</v>
      </c>
      <c r="K94" s="110">
        <v>251999.99999999997</v>
      </c>
      <c r="L94" s="110"/>
      <c r="M94" s="110"/>
      <c r="N94" s="110"/>
      <c r="P94" s="8">
        <f t="shared" si="5"/>
        <v>0</v>
      </c>
      <c r="Q94" s="8">
        <f t="shared" si="5"/>
        <v>251999.99999999997</v>
      </c>
      <c r="R94" s="8">
        <f t="shared" si="5"/>
        <v>0</v>
      </c>
      <c r="S94" s="8">
        <f t="shared" si="5"/>
        <v>0</v>
      </c>
      <c r="T94" s="8">
        <f t="shared" si="5"/>
        <v>0</v>
      </c>
    </row>
    <row r="95" spans="1:20" ht="12.75" customHeight="1" x14ac:dyDescent="0.2">
      <c r="A95" s="7"/>
      <c r="C95" s="106" t="s">
        <v>73</v>
      </c>
      <c r="D95" s="107" t="s">
        <v>5</v>
      </c>
      <c r="E95" s="108" t="s">
        <v>4</v>
      </c>
      <c r="G95" s="6"/>
      <c r="H95" s="13" t="s">
        <v>42</v>
      </c>
      <c r="J95" s="110">
        <v>125999.99999999999</v>
      </c>
      <c r="K95" s="110"/>
      <c r="L95" s="110">
        <v>31499.999999999996</v>
      </c>
      <c r="M95" s="110"/>
      <c r="N95" s="110"/>
      <c r="P95" s="8">
        <f t="shared" si="5"/>
        <v>125999.99999999999</v>
      </c>
      <c r="Q95" s="8">
        <f t="shared" si="5"/>
        <v>0</v>
      </c>
      <c r="R95" s="8">
        <f t="shared" si="5"/>
        <v>31499.999999999996</v>
      </c>
      <c r="S95" s="8">
        <f t="shared" si="5"/>
        <v>0</v>
      </c>
      <c r="T95" s="8">
        <f t="shared" si="5"/>
        <v>0</v>
      </c>
    </row>
    <row r="96" spans="1:20" ht="12.75" customHeight="1" x14ac:dyDescent="0.2">
      <c r="A96" s="7"/>
      <c r="C96" s="106" t="s">
        <v>74</v>
      </c>
      <c r="D96" s="107" t="s">
        <v>5</v>
      </c>
      <c r="E96" s="108" t="s">
        <v>4</v>
      </c>
      <c r="G96" s="6"/>
      <c r="H96" s="13" t="s">
        <v>42</v>
      </c>
      <c r="J96" s="110"/>
      <c r="K96" s="110"/>
      <c r="L96" s="110"/>
      <c r="M96" s="110">
        <v>189000</v>
      </c>
      <c r="N96" s="110"/>
      <c r="P96" s="8">
        <f t="shared" si="5"/>
        <v>0</v>
      </c>
      <c r="Q96" s="8">
        <f t="shared" si="5"/>
        <v>0</v>
      </c>
      <c r="R96" s="8">
        <f t="shared" si="5"/>
        <v>0</v>
      </c>
      <c r="S96" s="8">
        <f t="shared" si="5"/>
        <v>189000</v>
      </c>
      <c r="T96" s="8">
        <f t="shared" si="5"/>
        <v>0</v>
      </c>
    </row>
    <row r="97" spans="1:25" ht="12.75" customHeight="1" x14ac:dyDescent="0.2">
      <c r="A97" s="7"/>
      <c r="C97" s="106" t="s">
        <v>75</v>
      </c>
      <c r="D97" s="107" t="s">
        <v>5</v>
      </c>
      <c r="E97" s="108" t="s">
        <v>4</v>
      </c>
      <c r="G97" s="6"/>
      <c r="H97" s="13" t="s">
        <v>42</v>
      </c>
      <c r="J97" s="110"/>
      <c r="K97" s="110"/>
      <c r="L97" s="110">
        <v>251999.99999999997</v>
      </c>
      <c r="M97" s="110"/>
      <c r="N97" s="110"/>
      <c r="P97" s="8">
        <f t="shared" si="5"/>
        <v>0</v>
      </c>
      <c r="Q97" s="8">
        <f t="shared" si="5"/>
        <v>0</v>
      </c>
      <c r="R97" s="8">
        <f t="shared" si="5"/>
        <v>251999.99999999997</v>
      </c>
      <c r="S97" s="8">
        <f t="shared" si="5"/>
        <v>0</v>
      </c>
      <c r="T97" s="8">
        <f t="shared" si="5"/>
        <v>0</v>
      </c>
    </row>
    <row r="98" spans="1:25" ht="12.75" customHeight="1" x14ac:dyDescent="0.2">
      <c r="A98" s="7"/>
      <c r="C98" s="106" t="s">
        <v>76</v>
      </c>
      <c r="D98" s="107" t="s">
        <v>5</v>
      </c>
      <c r="E98" s="108" t="s">
        <v>4</v>
      </c>
      <c r="G98" s="6"/>
      <c r="H98" s="13" t="s">
        <v>42</v>
      </c>
      <c r="J98" s="110"/>
      <c r="K98" s="110">
        <v>125999.99999999999</v>
      </c>
      <c r="L98" s="110"/>
      <c r="M98" s="110"/>
      <c r="N98" s="110">
        <v>125999.99999999999</v>
      </c>
      <c r="P98" s="8">
        <f t="shared" si="5"/>
        <v>0</v>
      </c>
      <c r="Q98" s="8">
        <f t="shared" si="5"/>
        <v>125999.99999999999</v>
      </c>
      <c r="R98" s="8">
        <f t="shared" si="5"/>
        <v>0</v>
      </c>
      <c r="S98" s="8">
        <f t="shared" si="5"/>
        <v>0</v>
      </c>
      <c r="T98" s="8">
        <f t="shared" si="5"/>
        <v>125999.99999999999</v>
      </c>
    </row>
    <row r="99" spans="1:25" ht="12.75" customHeight="1" x14ac:dyDescent="0.2">
      <c r="A99" s="7"/>
      <c r="C99" s="106" t="s">
        <v>77</v>
      </c>
      <c r="D99" s="107" t="s">
        <v>5</v>
      </c>
      <c r="E99" s="108" t="s">
        <v>4</v>
      </c>
      <c r="G99" s="6"/>
      <c r="H99" s="13" t="s">
        <v>42</v>
      </c>
      <c r="J99" s="110">
        <v>31499.999999999996</v>
      </c>
      <c r="K99" s="110">
        <v>283500</v>
      </c>
      <c r="L99" s="110"/>
      <c r="M99" s="110"/>
      <c r="N99" s="110"/>
      <c r="P99" s="8">
        <f t="shared" si="5"/>
        <v>31499.999999999996</v>
      </c>
      <c r="Q99" s="8">
        <f t="shared" si="5"/>
        <v>283500</v>
      </c>
      <c r="R99" s="8">
        <f t="shared" si="5"/>
        <v>0</v>
      </c>
      <c r="S99" s="8">
        <f t="shared" si="5"/>
        <v>0</v>
      </c>
      <c r="T99" s="8">
        <f t="shared" si="5"/>
        <v>0</v>
      </c>
    </row>
    <row r="100" spans="1:25" ht="12.75" customHeight="1" x14ac:dyDescent="0.2">
      <c r="A100" s="7"/>
      <c r="C100" s="106" t="s">
        <v>78</v>
      </c>
      <c r="D100" s="107" t="s">
        <v>5</v>
      </c>
      <c r="E100" s="108" t="s">
        <v>4</v>
      </c>
      <c r="G100" s="6"/>
      <c r="H100" s="13" t="s">
        <v>42</v>
      </c>
      <c r="J100" s="110">
        <v>62999.999999999993</v>
      </c>
      <c r="K100" s="110"/>
      <c r="L100" s="110"/>
      <c r="M100" s="110"/>
      <c r="N100" s="110">
        <v>62999.999999999993</v>
      </c>
      <c r="P100" s="8">
        <f t="shared" si="5"/>
        <v>62999.999999999993</v>
      </c>
      <c r="Q100" s="8">
        <f t="shared" si="5"/>
        <v>0</v>
      </c>
      <c r="R100" s="8">
        <f t="shared" si="5"/>
        <v>0</v>
      </c>
      <c r="S100" s="8">
        <f t="shared" si="5"/>
        <v>0</v>
      </c>
      <c r="T100" s="8">
        <f t="shared" si="5"/>
        <v>62999.999999999993</v>
      </c>
    </row>
    <row r="101" spans="1:25" ht="12.75" customHeight="1" x14ac:dyDescent="0.25">
      <c r="F101" s="3"/>
      <c r="I101" s="3"/>
      <c r="O101" s="3"/>
      <c r="Y101"/>
    </row>
    <row r="102" spans="1:25" ht="12.75" customHeight="1" x14ac:dyDescent="0.25">
      <c r="F102" s="3"/>
      <c r="I102" s="3"/>
      <c r="O102" s="3"/>
      <c r="Y102"/>
    </row>
    <row r="103" spans="1:25" ht="12.75" customHeight="1" x14ac:dyDescent="0.25">
      <c r="C103" s="5" t="s">
        <v>13</v>
      </c>
      <c r="F103" s="3"/>
      <c r="I103" s="3"/>
      <c r="O103" s="3"/>
      <c r="Y103"/>
    </row>
    <row r="104" spans="1:25" ht="12.75" customHeight="1" x14ac:dyDescent="0.2">
      <c r="C104" s="28" t="s">
        <v>2</v>
      </c>
      <c r="D104" s="28" t="s">
        <v>5</v>
      </c>
      <c r="E104" s="28"/>
      <c r="F104" s="3"/>
      <c r="G104" s="28"/>
      <c r="H104" s="29"/>
      <c r="I104" s="3"/>
      <c r="J104" s="28"/>
      <c r="K104" s="28"/>
      <c r="L104" s="28"/>
      <c r="M104" s="28"/>
      <c r="N104" s="28"/>
      <c r="O104" s="3"/>
      <c r="P104" s="30">
        <f t="shared" ref="P104:T109" si="6">SUMIFS(P$10:P$100,$E$10:$E$100,$C104,$D$10:$D$100,$D104)</f>
        <v>742365</v>
      </c>
      <c r="Q104" s="30">
        <f t="shared" si="6"/>
        <v>759946.52500000002</v>
      </c>
      <c r="R104" s="30">
        <f t="shared" si="6"/>
        <v>815746.1</v>
      </c>
      <c r="S104" s="30">
        <f t="shared" si="6"/>
        <v>777176.72500000009</v>
      </c>
      <c r="T104" s="30">
        <f t="shared" si="6"/>
        <v>619416.52500000002</v>
      </c>
    </row>
    <row r="105" spans="1:25" ht="12.75" customHeight="1" x14ac:dyDescent="0.2">
      <c r="C105" s="4" t="s">
        <v>1</v>
      </c>
      <c r="D105" s="4" t="s">
        <v>5</v>
      </c>
      <c r="E105" s="4"/>
      <c r="F105" s="3"/>
      <c r="G105" s="4"/>
      <c r="H105" s="13"/>
      <c r="I105" s="3"/>
      <c r="J105" s="4"/>
      <c r="K105" s="4"/>
      <c r="L105" s="4"/>
      <c r="M105" s="4"/>
      <c r="N105" s="4"/>
      <c r="O105" s="3"/>
      <c r="P105" s="9">
        <f t="shared" si="6"/>
        <v>1457750</v>
      </c>
      <c r="Q105" s="9">
        <f t="shared" si="6"/>
        <v>1372000</v>
      </c>
      <c r="R105" s="9">
        <f t="shared" si="6"/>
        <v>1421000</v>
      </c>
      <c r="S105" s="9">
        <f t="shared" si="6"/>
        <v>1568000</v>
      </c>
      <c r="T105" s="9">
        <f t="shared" si="6"/>
        <v>1090250</v>
      </c>
    </row>
    <row r="106" spans="1:25" ht="12.75" customHeight="1" x14ac:dyDescent="0.2">
      <c r="C106" s="4" t="s">
        <v>4</v>
      </c>
      <c r="D106" s="4" t="s">
        <v>5</v>
      </c>
      <c r="E106" s="4"/>
      <c r="F106" s="3"/>
      <c r="G106" s="4"/>
      <c r="H106" s="13"/>
      <c r="I106" s="3"/>
      <c r="J106" s="4"/>
      <c r="K106" s="4"/>
      <c r="L106" s="4"/>
      <c r="M106" s="4"/>
      <c r="N106" s="4"/>
      <c r="O106" s="3"/>
      <c r="P106" s="9">
        <f t="shared" si="6"/>
        <v>1427000</v>
      </c>
      <c r="Q106" s="9">
        <f t="shared" si="6"/>
        <v>1596000</v>
      </c>
      <c r="R106" s="9">
        <f t="shared" si="6"/>
        <v>1771000</v>
      </c>
      <c r="S106" s="9">
        <f t="shared" si="6"/>
        <v>1512000</v>
      </c>
      <c r="T106" s="9">
        <f t="shared" si="6"/>
        <v>1346500</v>
      </c>
    </row>
    <row r="107" spans="1:25" ht="12.75" customHeight="1" x14ac:dyDescent="0.2">
      <c r="C107" s="4" t="s">
        <v>2</v>
      </c>
      <c r="D107" s="4" t="s">
        <v>39</v>
      </c>
      <c r="E107" s="4"/>
      <c r="F107" s="3"/>
      <c r="G107" s="4"/>
      <c r="H107" s="13"/>
      <c r="I107" s="3"/>
      <c r="J107" s="4"/>
      <c r="K107" s="4"/>
      <c r="L107" s="4"/>
      <c r="M107" s="4"/>
      <c r="N107" s="4"/>
      <c r="O107" s="3"/>
      <c r="P107" s="9">
        <f t="shared" si="6"/>
        <v>0</v>
      </c>
      <c r="Q107" s="9">
        <f t="shared" si="6"/>
        <v>0</v>
      </c>
      <c r="R107" s="9">
        <f t="shared" si="6"/>
        <v>0</v>
      </c>
      <c r="S107" s="9">
        <f t="shared" si="6"/>
        <v>0</v>
      </c>
      <c r="T107" s="9">
        <f t="shared" si="6"/>
        <v>0</v>
      </c>
    </row>
    <row r="108" spans="1:25" ht="12.75" customHeight="1" x14ac:dyDescent="0.2">
      <c r="C108" s="4" t="s">
        <v>1</v>
      </c>
      <c r="D108" s="4" t="s">
        <v>39</v>
      </c>
      <c r="E108" s="4"/>
      <c r="F108" s="3"/>
      <c r="G108" s="4"/>
      <c r="H108" s="13"/>
      <c r="I108" s="3"/>
      <c r="J108" s="4"/>
      <c r="K108" s="4"/>
      <c r="L108" s="4"/>
      <c r="M108" s="4"/>
      <c r="N108" s="4"/>
      <c r="O108" s="3"/>
      <c r="P108" s="9">
        <f t="shared" si="6"/>
        <v>0</v>
      </c>
      <c r="Q108" s="9">
        <f t="shared" si="6"/>
        <v>0</v>
      </c>
      <c r="R108" s="9">
        <f t="shared" si="6"/>
        <v>0</v>
      </c>
      <c r="S108" s="9">
        <f t="shared" si="6"/>
        <v>0</v>
      </c>
      <c r="T108" s="9">
        <f t="shared" si="6"/>
        <v>0</v>
      </c>
    </row>
    <row r="109" spans="1:25" ht="12.75" customHeight="1" x14ac:dyDescent="0.2">
      <c r="C109" s="4" t="s">
        <v>4</v>
      </c>
      <c r="D109" s="4" t="s">
        <v>39</v>
      </c>
      <c r="E109" s="7"/>
      <c r="F109" s="3"/>
      <c r="G109" s="7"/>
      <c r="H109" s="31"/>
      <c r="I109" s="3"/>
      <c r="J109" s="7"/>
      <c r="K109" s="7"/>
      <c r="L109" s="7"/>
      <c r="M109" s="7"/>
      <c r="N109" s="7"/>
      <c r="O109" s="3"/>
      <c r="P109" s="9">
        <f t="shared" si="6"/>
        <v>0</v>
      </c>
      <c r="Q109" s="9">
        <f t="shared" si="6"/>
        <v>0</v>
      </c>
      <c r="R109" s="9">
        <f t="shared" si="6"/>
        <v>0</v>
      </c>
      <c r="S109" s="9">
        <f t="shared" si="6"/>
        <v>0</v>
      </c>
      <c r="T109" s="9">
        <f t="shared" si="6"/>
        <v>0</v>
      </c>
    </row>
    <row r="110" spans="1:25" ht="12.75" customHeight="1" x14ac:dyDescent="0.2">
      <c r="C110" s="10" t="str">
        <f>"Total Expenditure ($ "&amp;Assumptions!$B$8&amp;")"</f>
        <v>Total Expenditure ($ 2018)</v>
      </c>
      <c r="D110" s="10"/>
      <c r="E110" s="10"/>
      <c r="F110" s="3"/>
      <c r="G110" s="10"/>
      <c r="H110" s="14"/>
      <c r="I110" s="3"/>
      <c r="J110" s="10"/>
      <c r="K110" s="10"/>
      <c r="L110" s="10"/>
      <c r="M110" s="10"/>
      <c r="N110" s="10"/>
      <c r="O110" s="3"/>
      <c r="P110" s="11">
        <f>SUM(P104:P109)</f>
        <v>3627115</v>
      </c>
      <c r="Q110" s="11">
        <f t="shared" ref="Q110:T110" si="7">SUM(Q104:Q109)</f>
        <v>3727946.5249999999</v>
      </c>
      <c r="R110" s="11">
        <f t="shared" si="7"/>
        <v>4007746.1</v>
      </c>
      <c r="S110" s="11">
        <f t="shared" si="7"/>
        <v>3857176.7250000001</v>
      </c>
      <c r="T110" s="11">
        <f t="shared" si="7"/>
        <v>3056166.5249999999</v>
      </c>
      <c r="U110" s="43"/>
    </row>
    <row r="111" spans="1:25" ht="12.75" customHeight="1" x14ac:dyDescent="0.2">
      <c r="C111" s="28" t="str">
        <f>"Total Expenditure ($ "&amp;Assumptions!B17&amp;")"</f>
        <v>Total Expenditure ($ 2020/21)</v>
      </c>
      <c r="D111" s="28"/>
      <c r="E111" s="28"/>
      <c r="F111" s="3"/>
      <c r="G111" s="28"/>
      <c r="H111" s="29"/>
      <c r="I111" s="3"/>
      <c r="J111" s="28"/>
      <c r="K111" s="28"/>
      <c r="L111" s="28"/>
      <c r="M111" s="28"/>
      <c r="N111" s="28"/>
      <c r="O111" s="3"/>
      <c r="P111" s="44">
        <f>P110*Assumptions!$B$18</f>
        <v>3841271.516461927</v>
      </c>
      <c r="Q111" s="44">
        <f>Q110*Assumptions!$B$18</f>
        <v>3948056.4584733932</v>
      </c>
      <c r="R111" s="44">
        <f>R110*Assumptions!$B$18</f>
        <v>4244376.2988329222</v>
      </c>
      <c r="S111" s="44">
        <f>S110*Assumptions!$B$18</f>
        <v>4084916.8244465366</v>
      </c>
      <c r="T111" s="44">
        <f>T110*Assumptions!$B$18</f>
        <v>3236612.4101515743</v>
      </c>
      <c r="U111" s="43"/>
    </row>
    <row r="112" spans="1:25" ht="12.75" customHeight="1" x14ac:dyDescent="0.2">
      <c r="C112" s="99" t="s">
        <v>12</v>
      </c>
      <c r="D112" s="99"/>
      <c r="E112" s="99"/>
      <c r="F112" s="3"/>
      <c r="G112" s="99"/>
      <c r="H112" s="99"/>
      <c r="I112" s="3"/>
      <c r="J112" s="99"/>
      <c r="K112" s="99"/>
      <c r="L112" s="99"/>
      <c r="M112" s="99"/>
      <c r="N112" s="99"/>
      <c r="O112" s="3"/>
      <c r="P112" s="100">
        <f>P110-SUM(P10:P100)</f>
        <v>0</v>
      </c>
      <c r="Q112" s="100">
        <f t="shared" ref="Q112:T112" si="8">Q110-SUM(Q10:Q100)</f>
        <v>0</v>
      </c>
      <c r="R112" s="100">
        <f t="shared" si="8"/>
        <v>0</v>
      </c>
      <c r="S112" s="100">
        <f t="shared" si="8"/>
        <v>0</v>
      </c>
      <c r="T112" s="100">
        <f t="shared" si="8"/>
        <v>0</v>
      </c>
      <c r="V112" s="100">
        <f>SUM(P112:T112)</f>
        <v>0</v>
      </c>
    </row>
    <row r="113" spans="3:25" ht="12.75" customHeight="1" x14ac:dyDescent="0.2">
      <c r="F113" s="3"/>
      <c r="I113" s="3"/>
      <c r="O113" s="3"/>
    </row>
    <row r="114" spans="3:25" ht="12.75" customHeight="1" x14ac:dyDescent="0.2">
      <c r="F114" s="3"/>
      <c r="I114" s="3"/>
      <c r="O114" s="3"/>
    </row>
    <row r="115" spans="3:25" ht="12.75" customHeight="1" x14ac:dyDescent="0.25">
      <c r="C115" s="5" t="s">
        <v>13</v>
      </c>
      <c r="F115" s="3"/>
      <c r="I115" s="3"/>
      <c r="O115" s="3"/>
      <c r="Y115"/>
    </row>
    <row r="116" spans="3:25" ht="12.75" customHeight="1" x14ac:dyDescent="0.2">
      <c r="C116" s="28" t="s">
        <v>2</v>
      </c>
      <c r="D116" s="28" t="s">
        <v>5</v>
      </c>
      <c r="E116" s="28" t="s">
        <v>92</v>
      </c>
      <c r="F116" s="3"/>
      <c r="G116" s="137" t="str">
        <f>C116&amp;E116</f>
        <v>LabourRecurrent</v>
      </c>
      <c r="H116" s="29"/>
      <c r="I116" s="3"/>
      <c r="J116" s="28"/>
      <c r="K116" s="28"/>
      <c r="L116" s="28"/>
      <c r="M116" s="28"/>
      <c r="N116" s="28"/>
      <c r="O116" s="3"/>
      <c r="P116" s="30">
        <f>P104</f>
        <v>742365</v>
      </c>
      <c r="Q116" s="30">
        <f t="shared" ref="Q116:T116" si="9">Q104</f>
        <v>759946.52500000002</v>
      </c>
      <c r="R116" s="30">
        <f t="shared" si="9"/>
        <v>815746.1</v>
      </c>
      <c r="S116" s="30">
        <f t="shared" si="9"/>
        <v>777176.72500000009</v>
      </c>
      <c r="T116" s="30">
        <f t="shared" si="9"/>
        <v>619416.52500000002</v>
      </c>
    </row>
    <row r="117" spans="3:25" ht="12.75" customHeight="1" x14ac:dyDescent="0.2">
      <c r="C117" s="4" t="s">
        <v>1</v>
      </c>
      <c r="D117" s="4" t="s">
        <v>5</v>
      </c>
      <c r="E117" s="4" t="s">
        <v>92</v>
      </c>
      <c r="F117" s="3"/>
      <c r="G117" s="138" t="str">
        <f t="shared" ref="G117:G121" si="10">C117&amp;E117</f>
        <v>MaterialsRecurrent</v>
      </c>
      <c r="H117" s="13"/>
      <c r="I117" s="3"/>
      <c r="J117" s="4"/>
      <c r="K117" s="4"/>
      <c r="L117" s="4"/>
      <c r="M117" s="4"/>
      <c r="N117" s="4"/>
      <c r="O117" s="3"/>
      <c r="P117" s="9">
        <f t="shared" ref="P117:T117" si="11">P105</f>
        <v>1457750</v>
      </c>
      <c r="Q117" s="9">
        <f t="shared" si="11"/>
        <v>1372000</v>
      </c>
      <c r="R117" s="9">
        <f t="shared" si="11"/>
        <v>1421000</v>
      </c>
      <c r="S117" s="9">
        <f t="shared" si="11"/>
        <v>1568000</v>
      </c>
      <c r="T117" s="9">
        <f t="shared" si="11"/>
        <v>1090250</v>
      </c>
    </row>
    <row r="118" spans="3:25" ht="12.75" customHeight="1" x14ac:dyDescent="0.2">
      <c r="C118" s="4" t="s">
        <v>4</v>
      </c>
      <c r="D118" s="4" t="s">
        <v>5</v>
      </c>
      <c r="E118" s="4" t="s">
        <v>92</v>
      </c>
      <c r="F118" s="3"/>
      <c r="G118" s="138" t="str">
        <f t="shared" si="10"/>
        <v>ContractsRecurrent</v>
      </c>
      <c r="H118" s="13"/>
      <c r="I118" s="3"/>
      <c r="J118" s="4"/>
      <c r="K118" s="4"/>
      <c r="L118" s="4"/>
      <c r="M118" s="4"/>
      <c r="N118" s="4"/>
      <c r="O118" s="3"/>
      <c r="P118" s="9">
        <f t="shared" ref="P118:T118" si="12">P106</f>
        <v>1427000</v>
      </c>
      <c r="Q118" s="9">
        <f t="shared" si="12"/>
        <v>1596000</v>
      </c>
      <c r="R118" s="9">
        <f t="shared" si="12"/>
        <v>1771000</v>
      </c>
      <c r="S118" s="9">
        <f t="shared" si="12"/>
        <v>1512000</v>
      </c>
      <c r="T118" s="9">
        <f t="shared" si="12"/>
        <v>1346500</v>
      </c>
    </row>
    <row r="119" spans="3:25" ht="12.75" customHeight="1" x14ac:dyDescent="0.2">
      <c r="C119" s="4" t="s">
        <v>2</v>
      </c>
      <c r="D119" s="4" t="s">
        <v>5</v>
      </c>
      <c r="E119" s="4" t="s">
        <v>93</v>
      </c>
      <c r="F119" s="3"/>
      <c r="G119" s="138" t="str">
        <f t="shared" si="10"/>
        <v>LabourNon Recurrent</v>
      </c>
      <c r="H119" s="13"/>
      <c r="I119" s="3"/>
      <c r="J119" s="4"/>
      <c r="K119" s="4"/>
      <c r="L119" s="4"/>
      <c r="M119" s="4"/>
      <c r="N119" s="4"/>
      <c r="O119" s="3"/>
      <c r="P119" s="9">
        <f>P104-P116</f>
        <v>0</v>
      </c>
      <c r="Q119" s="9">
        <f t="shared" ref="Q119:T119" si="13">Q104-Q116</f>
        <v>0</v>
      </c>
      <c r="R119" s="9">
        <f t="shared" si="13"/>
        <v>0</v>
      </c>
      <c r="S119" s="9">
        <f t="shared" si="13"/>
        <v>0</v>
      </c>
      <c r="T119" s="9">
        <f t="shared" si="13"/>
        <v>0</v>
      </c>
    </row>
    <row r="120" spans="3:25" ht="12.75" customHeight="1" x14ac:dyDescent="0.2">
      <c r="C120" s="4" t="s">
        <v>1</v>
      </c>
      <c r="D120" s="4" t="s">
        <v>5</v>
      </c>
      <c r="E120" s="4" t="s">
        <v>93</v>
      </c>
      <c r="F120" s="3"/>
      <c r="G120" s="138" t="str">
        <f t="shared" si="10"/>
        <v>MaterialsNon Recurrent</v>
      </c>
      <c r="H120" s="13"/>
      <c r="I120" s="3"/>
      <c r="J120" s="4"/>
      <c r="K120" s="4"/>
      <c r="L120" s="4"/>
      <c r="M120" s="4"/>
      <c r="N120" s="4"/>
      <c r="O120" s="3"/>
      <c r="P120" s="9">
        <f t="shared" ref="P120:T121" si="14">P105-P117</f>
        <v>0</v>
      </c>
      <c r="Q120" s="9">
        <f t="shared" si="14"/>
        <v>0</v>
      </c>
      <c r="R120" s="9">
        <f t="shared" si="14"/>
        <v>0</v>
      </c>
      <c r="S120" s="9">
        <f t="shared" si="14"/>
        <v>0</v>
      </c>
      <c r="T120" s="9">
        <f t="shared" si="14"/>
        <v>0</v>
      </c>
    </row>
    <row r="121" spans="3:25" ht="12.75" customHeight="1" x14ac:dyDescent="0.2">
      <c r="C121" s="4" t="s">
        <v>4</v>
      </c>
      <c r="D121" s="4" t="s">
        <v>5</v>
      </c>
      <c r="E121" s="4" t="s">
        <v>93</v>
      </c>
      <c r="F121" s="3"/>
      <c r="G121" s="139" t="str">
        <f t="shared" si="10"/>
        <v>ContractsNon Recurrent</v>
      </c>
      <c r="H121" s="31"/>
      <c r="I121" s="3"/>
      <c r="J121" s="7"/>
      <c r="K121" s="7"/>
      <c r="L121" s="7"/>
      <c r="M121" s="7"/>
      <c r="N121" s="7"/>
      <c r="O121" s="3"/>
      <c r="P121" s="9">
        <f t="shared" si="14"/>
        <v>0</v>
      </c>
      <c r="Q121" s="9">
        <f t="shared" si="14"/>
        <v>0</v>
      </c>
      <c r="R121" s="9">
        <f t="shared" si="14"/>
        <v>0</v>
      </c>
      <c r="S121" s="9">
        <f t="shared" si="14"/>
        <v>0</v>
      </c>
      <c r="T121" s="9">
        <f t="shared" si="14"/>
        <v>0</v>
      </c>
    </row>
    <row r="122" spans="3:25" ht="12.75" customHeight="1" x14ac:dyDescent="0.2">
      <c r="C122" s="10" t="str">
        <f>"Total Expenditure ($ "&amp;Assumptions!$B$8&amp;")"</f>
        <v>Total Expenditure ($ 2018)</v>
      </c>
      <c r="D122" s="10"/>
      <c r="E122" s="10"/>
      <c r="F122" s="3"/>
      <c r="G122" s="10"/>
      <c r="H122" s="14"/>
      <c r="I122" s="3"/>
      <c r="J122" s="10"/>
      <c r="K122" s="10"/>
      <c r="L122" s="10"/>
      <c r="M122" s="10"/>
      <c r="N122" s="10"/>
      <c r="O122" s="3"/>
      <c r="P122" s="11">
        <f>SUM(P116:P121)</f>
        <v>3627115</v>
      </c>
      <c r="Q122" s="11">
        <f t="shared" ref="Q122:T122" si="15">SUM(Q116:Q121)</f>
        <v>3727946.5249999999</v>
      </c>
      <c r="R122" s="11">
        <f t="shared" si="15"/>
        <v>4007746.1</v>
      </c>
      <c r="S122" s="11">
        <f t="shared" si="15"/>
        <v>3857176.7250000001</v>
      </c>
      <c r="T122" s="11">
        <f t="shared" si="15"/>
        <v>3056166.5249999999</v>
      </c>
      <c r="U122" s="43"/>
    </row>
    <row r="123" spans="3:25" ht="12.75" customHeight="1" x14ac:dyDescent="0.2">
      <c r="C123" s="28" t="str">
        <f>"Total Expenditure ($ "&amp;Assumptions!B17&amp;")"</f>
        <v>Total Expenditure ($ 2020/21)</v>
      </c>
      <c r="D123" s="28"/>
      <c r="E123" s="28"/>
      <c r="F123" s="3"/>
      <c r="G123" s="28"/>
      <c r="H123" s="29"/>
      <c r="I123" s="3"/>
      <c r="J123" s="28"/>
      <c r="K123" s="28"/>
      <c r="L123" s="28"/>
      <c r="M123" s="28"/>
      <c r="N123" s="28"/>
      <c r="O123" s="3"/>
      <c r="P123" s="44">
        <f>P122*Assumptions!$B$18</f>
        <v>3841271.516461927</v>
      </c>
      <c r="Q123" s="44">
        <f>Q122*Assumptions!$B$18</f>
        <v>3948056.4584733932</v>
      </c>
      <c r="R123" s="44">
        <f>R122*Assumptions!$B$18</f>
        <v>4244376.2988329222</v>
      </c>
      <c r="S123" s="44">
        <f>S122*Assumptions!$B$18</f>
        <v>4084916.8244465366</v>
      </c>
      <c r="T123" s="44">
        <f>T122*Assumptions!$B$18</f>
        <v>3236612.4101515743</v>
      </c>
      <c r="U123" s="43"/>
    </row>
    <row r="124" spans="3:25" ht="12.75" customHeight="1" x14ac:dyDescent="0.2">
      <c r="C124" s="99" t="s">
        <v>12</v>
      </c>
      <c r="D124" s="99"/>
      <c r="E124" s="99"/>
      <c r="F124" s="3"/>
      <c r="G124" s="99"/>
      <c r="H124" s="99"/>
      <c r="I124" s="3"/>
      <c r="J124" s="99"/>
      <c r="K124" s="99"/>
      <c r="L124" s="99"/>
      <c r="M124" s="99"/>
      <c r="N124" s="99"/>
      <c r="O124" s="3"/>
      <c r="P124" s="100">
        <f>P111-P123</f>
        <v>0</v>
      </c>
      <c r="Q124" s="100">
        <f t="shared" ref="Q124:T124" si="16">Q111-Q123</f>
        <v>0</v>
      </c>
      <c r="R124" s="100">
        <f t="shared" si="16"/>
        <v>0</v>
      </c>
      <c r="S124" s="100">
        <f t="shared" si="16"/>
        <v>0</v>
      </c>
      <c r="T124" s="100">
        <f t="shared" si="16"/>
        <v>0</v>
      </c>
      <c r="V124" s="100">
        <f>SUM(P124:T124)</f>
        <v>0</v>
      </c>
    </row>
    <row r="125" spans="3:25" ht="12.75" customHeight="1" x14ac:dyDescent="0.2">
      <c r="F125" s="3"/>
      <c r="I125" s="3"/>
      <c r="O125" s="3"/>
    </row>
    <row r="126" spans="3:25" ht="12.75" customHeight="1" x14ac:dyDescent="0.2">
      <c r="C126" s="128" t="str">
        <f>"NPV ($ "&amp;Assumptions!$B$17&amp;")"</f>
        <v>NPV ($ 2020/21)</v>
      </c>
      <c r="D126" s="129">
        <f>NPV(Assumptions!$B$6,$P$123:$T$123)</f>
        <v>17881551.710429169</v>
      </c>
      <c r="F126" s="3"/>
      <c r="I126" s="3"/>
      <c r="O126" s="3"/>
      <c r="P126" s="123"/>
      <c r="Q126" s="123"/>
      <c r="R126" s="123"/>
      <c r="S126" s="123"/>
      <c r="T126" s="123"/>
    </row>
    <row r="127" spans="3:25" ht="12.75" customHeight="1" x14ac:dyDescent="0.2">
      <c r="O127" s="3"/>
    </row>
    <row r="128" spans="3:25" ht="12.75" customHeight="1" x14ac:dyDescent="0.2">
      <c r="O128" s="3"/>
    </row>
    <row r="129" ht="12.75" customHeight="1" x14ac:dyDescent="0.2"/>
    <row r="130" ht="12.75" customHeight="1" x14ac:dyDescent="0.2"/>
    <row r="131" ht="12.75" customHeight="1" x14ac:dyDescent="0.2"/>
  </sheetData>
  <sortState ref="B126:B128">
    <sortCondition ref="B126:B128"/>
  </sortState>
  <conditionalFormatting sqref="V112">
    <cfRule type="expression" dxfId="11" priority="3">
      <formula>ABS(V112)&gt;0.001</formula>
    </cfRule>
  </conditionalFormatting>
  <conditionalFormatting sqref="P112:T112">
    <cfRule type="expression" dxfId="10" priority="4">
      <formula>ABS(P112)&gt;0.001</formula>
    </cfRule>
  </conditionalFormatting>
  <conditionalFormatting sqref="V124">
    <cfRule type="expression" dxfId="9" priority="1">
      <formula>ABS(V124)&gt;0.001</formula>
    </cfRule>
  </conditionalFormatting>
  <conditionalFormatting sqref="P124:T124">
    <cfRule type="expression" dxfId="8" priority="2">
      <formula>ABS(P124)&gt;0.001</formula>
    </cfRule>
  </conditionalFormatting>
  <dataValidations disablePrompts="1" count="2">
    <dataValidation type="list" allowBlank="1" showInputMessage="1" showErrorMessage="1" sqref="D41:D69 D10:D38 D72:D100">
      <formula1>"CapEx, OpEx"</formula1>
    </dataValidation>
    <dataValidation type="list" allowBlank="1" showInputMessage="1" showErrorMessage="1" sqref="E41:E69 E10:E38 E72:E100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131"/>
  <sheetViews>
    <sheetView showGridLines="0" zoomScale="90" zoomScaleNormal="90" workbookViewId="0"/>
  </sheetViews>
  <sheetFormatPr defaultColWidth="9.140625" defaultRowHeight="12.75" x14ac:dyDescent="0.2"/>
  <cols>
    <col min="1" max="1" width="4.28515625" style="98" customWidth="1"/>
    <col min="2" max="2" width="2.7109375" style="98" customWidth="1"/>
    <col min="3" max="3" width="81" style="98" bestFit="1" customWidth="1"/>
    <col min="4" max="5" width="11.140625" style="98" customWidth="1"/>
    <col min="6" max="6" width="2.85546875" style="98" customWidth="1"/>
    <col min="7" max="7" width="12.140625" style="98" customWidth="1"/>
    <col min="8" max="8" width="12.7109375" style="12" customWidth="1"/>
    <col min="9" max="9" width="2.85546875" style="98" customWidth="1"/>
    <col min="10" max="14" width="12.140625" style="98" customWidth="1"/>
    <col min="15" max="15" width="2.85546875" style="98" customWidth="1"/>
    <col min="16" max="20" width="12.140625" style="98" customWidth="1"/>
    <col min="21" max="21" width="2.140625" style="98" customWidth="1"/>
    <col min="22" max="16384" width="9.140625" style="98"/>
  </cols>
  <sheetData>
    <row r="1" spans="1:22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2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8" t="b">
        <f>SUM(V7:V112)=0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2" ht="12.75" customHeight="1" x14ac:dyDescent="0.2">
      <c r="A6" s="7"/>
      <c r="F6" s="20"/>
    </row>
    <row r="7" spans="1:22" ht="12.75" customHeight="1" x14ac:dyDescent="0.2">
      <c r="A7" s="7"/>
      <c r="C7" s="120" t="s">
        <v>44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43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2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1" t="s">
        <v>16</v>
      </c>
      <c r="K8" s="121" t="s">
        <v>17</v>
      </c>
      <c r="L8" s="121" t="s">
        <v>18</v>
      </c>
      <c r="M8" s="121" t="s">
        <v>19</v>
      </c>
      <c r="N8" s="121" t="s">
        <v>20</v>
      </c>
      <c r="O8" s="4"/>
      <c r="P8" s="121" t="s">
        <v>16</v>
      </c>
      <c r="Q8" s="121" t="s">
        <v>17</v>
      </c>
      <c r="R8" s="121" t="s">
        <v>18</v>
      </c>
      <c r="S8" s="121" t="s">
        <v>19</v>
      </c>
      <c r="T8" s="121" t="s">
        <v>20</v>
      </c>
    </row>
    <row r="9" spans="1:22" ht="12.75" customHeight="1" x14ac:dyDescent="0.2">
      <c r="C9" s="4"/>
      <c r="D9" s="4"/>
      <c r="E9" s="4"/>
      <c r="F9" s="20"/>
    </row>
    <row r="10" spans="1:22" ht="12.75" customHeight="1" x14ac:dyDescent="0.2">
      <c r="A10" s="7"/>
      <c r="C10" s="106" t="s">
        <v>50</v>
      </c>
      <c r="D10" s="107" t="s">
        <v>5</v>
      </c>
      <c r="E10" s="108" t="s">
        <v>2</v>
      </c>
      <c r="F10" s="3"/>
      <c r="G10" s="109">
        <v>122.2</v>
      </c>
      <c r="H10" s="12" t="s">
        <v>40</v>
      </c>
      <c r="I10" s="3"/>
      <c r="J10" s="110">
        <v>243.75</v>
      </c>
      <c r="K10" s="110"/>
      <c r="L10" s="110"/>
      <c r="M10" s="110"/>
      <c r="N10" s="110">
        <v>243.75</v>
      </c>
      <c r="O10" s="3"/>
      <c r="P10" s="8">
        <f t="shared" ref="P10:T25" si="0">J10*$G10</f>
        <v>29786.25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29786.25</v>
      </c>
    </row>
    <row r="11" spans="1:22" ht="12.75" customHeight="1" x14ac:dyDescent="0.2">
      <c r="A11" s="7"/>
      <c r="C11" s="106" t="s">
        <v>51</v>
      </c>
      <c r="D11" s="107" t="s">
        <v>5</v>
      </c>
      <c r="E11" s="108" t="s">
        <v>2</v>
      </c>
      <c r="F11" s="3"/>
      <c r="G11" s="109">
        <v>122.2</v>
      </c>
      <c r="H11" s="12" t="s">
        <v>40</v>
      </c>
      <c r="I11" s="3"/>
      <c r="J11" s="111">
        <v>982.5</v>
      </c>
      <c r="K11" s="111"/>
      <c r="L11" s="111"/>
      <c r="M11" s="111"/>
      <c r="N11" s="111">
        <v>491.25</v>
      </c>
      <c r="O11" s="3"/>
      <c r="P11" s="8">
        <f t="shared" si="0"/>
        <v>120061.5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60030.75</v>
      </c>
    </row>
    <row r="12" spans="1:22" ht="12.75" customHeight="1" x14ac:dyDescent="0.2">
      <c r="A12" s="7"/>
      <c r="C12" s="106" t="s">
        <v>52</v>
      </c>
      <c r="D12" s="107" t="s">
        <v>5</v>
      </c>
      <c r="E12" s="108" t="s">
        <v>2</v>
      </c>
      <c r="F12" s="3"/>
      <c r="G12" s="109">
        <v>122.2</v>
      </c>
      <c r="H12" s="12" t="s">
        <v>40</v>
      </c>
      <c r="I12" s="3"/>
      <c r="J12" s="111"/>
      <c r="K12" s="111">
        <v>1635</v>
      </c>
      <c r="L12" s="111"/>
      <c r="M12" s="111">
        <v>817.5</v>
      </c>
      <c r="N12" s="111"/>
      <c r="O12" s="3"/>
      <c r="P12" s="8">
        <f t="shared" si="0"/>
        <v>0</v>
      </c>
      <c r="Q12" s="8">
        <f t="shared" si="0"/>
        <v>199797</v>
      </c>
      <c r="R12" s="8">
        <f t="shared" si="0"/>
        <v>0</v>
      </c>
      <c r="S12" s="8">
        <f t="shared" si="0"/>
        <v>99898.5</v>
      </c>
      <c r="T12" s="8">
        <f t="shared" si="0"/>
        <v>0</v>
      </c>
    </row>
    <row r="13" spans="1:22" ht="12.75" customHeight="1" x14ac:dyDescent="0.2">
      <c r="A13" s="7"/>
      <c r="C13" s="106" t="s">
        <v>53</v>
      </c>
      <c r="D13" s="107" t="s">
        <v>5</v>
      </c>
      <c r="E13" s="108" t="s">
        <v>2</v>
      </c>
      <c r="F13" s="3"/>
      <c r="G13" s="109">
        <v>122.2</v>
      </c>
      <c r="H13" s="12" t="s">
        <v>40</v>
      </c>
      <c r="I13" s="3"/>
      <c r="J13" s="111"/>
      <c r="K13" s="111">
        <v>165</v>
      </c>
      <c r="L13" s="111"/>
      <c r="M13" s="111">
        <v>165</v>
      </c>
      <c r="N13" s="111"/>
      <c r="O13" s="3"/>
      <c r="P13" s="8">
        <f t="shared" si="0"/>
        <v>0</v>
      </c>
      <c r="Q13" s="8">
        <f t="shared" si="0"/>
        <v>20163</v>
      </c>
      <c r="R13" s="8">
        <f t="shared" si="0"/>
        <v>0</v>
      </c>
      <c r="S13" s="8">
        <f t="shared" si="0"/>
        <v>20163</v>
      </c>
      <c r="T13" s="8">
        <f t="shared" si="0"/>
        <v>0</v>
      </c>
    </row>
    <row r="14" spans="1:22" ht="12.75" customHeight="1" x14ac:dyDescent="0.2">
      <c r="A14" s="7"/>
      <c r="C14" s="106" t="s">
        <v>54</v>
      </c>
      <c r="D14" s="107" t="s">
        <v>5</v>
      </c>
      <c r="E14" s="108" t="s">
        <v>2</v>
      </c>
      <c r="F14" s="3"/>
      <c r="G14" s="109">
        <v>122.2</v>
      </c>
      <c r="H14" s="12" t="s">
        <v>40</v>
      </c>
      <c r="I14" s="3"/>
      <c r="J14" s="111">
        <v>326.25</v>
      </c>
      <c r="K14" s="111">
        <v>491.25</v>
      </c>
      <c r="L14" s="111">
        <v>165</v>
      </c>
      <c r="M14" s="111">
        <v>491.25</v>
      </c>
      <c r="N14" s="111">
        <v>165</v>
      </c>
      <c r="O14" s="3"/>
      <c r="P14" s="8">
        <f t="shared" si="0"/>
        <v>39867.75</v>
      </c>
      <c r="Q14" s="8">
        <f t="shared" si="0"/>
        <v>60030.75</v>
      </c>
      <c r="R14" s="8">
        <f t="shared" si="0"/>
        <v>20163</v>
      </c>
      <c r="S14" s="8">
        <f t="shared" si="0"/>
        <v>60030.75</v>
      </c>
      <c r="T14" s="8">
        <f t="shared" si="0"/>
        <v>20163</v>
      </c>
    </row>
    <row r="15" spans="1:22" ht="12.75" customHeight="1" x14ac:dyDescent="0.2">
      <c r="A15" s="7"/>
      <c r="C15" s="106" t="s">
        <v>55</v>
      </c>
      <c r="D15" s="107" t="s">
        <v>5</v>
      </c>
      <c r="E15" s="108" t="s">
        <v>2</v>
      </c>
      <c r="F15" s="3"/>
      <c r="G15" s="109">
        <v>122.2</v>
      </c>
      <c r="H15" s="12" t="s">
        <v>40</v>
      </c>
      <c r="I15" s="3"/>
      <c r="J15" s="111"/>
      <c r="K15" s="111"/>
      <c r="L15" s="111"/>
      <c r="M15" s="111"/>
      <c r="N15" s="111">
        <v>2126.25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259827.75</v>
      </c>
    </row>
    <row r="16" spans="1:22" ht="12.75" customHeight="1" x14ac:dyDescent="0.2">
      <c r="A16" s="7"/>
      <c r="C16" s="106" t="s">
        <v>56</v>
      </c>
      <c r="D16" s="107" t="s">
        <v>5</v>
      </c>
      <c r="E16" s="108" t="s">
        <v>2</v>
      </c>
      <c r="F16" s="3"/>
      <c r="G16" s="109">
        <v>122.2</v>
      </c>
      <c r="H16" s="12" t="s">
        <v>40</v>
      </c>
      <c r="I16" s="3"/>
      <c r="J16" s="111">
        <v>656.25</v>
      </c>
      <c r="K16" s="111"/>
      <c r="L16" s="111">
        <v>656.25</v>
      </c>
      <c r="M16" s="111"/>
      <c r="N16" s="111"/>
      <c r="O16" s="3"/>
      <c r="P16" s="8">
        <f t="shared" si="0"/>
        <v>80193.75</v>
      </c>
      <c r="Q16" s="8">
        <f t="shared" si="0"/>
        <v>0</v>
      </c>
      <c r="R16" s="8">
        <f t="shared" si="0"/>
        <v>80193.75</v>
      </c>
      <c r="S16" s="8">
        <f t="shared" si="0"/>
        <v>0</v>
      </c>
      <c r="T16" s="8">
        <f t="shared" si="0"/>
        <v>0</v>
      </c>
    </row>
    <row r="17" spans="1:20" ht="12.75" customHeight="1" x14ac:dyDescent="0.2">
      <c r="A17" s="7"/>
      <c r="C17" s="106" t="s">
        <v>57</v>
      </c>
      <c r="D17" s="107" t="s">
        <v>5</v>
      </c>
      <c r="E17" s="108" t="s">
        <v>2</v>
      </c>
      <c r="F17" s="3"/>
      <c r="G17" s="109">
        <v>122.2</v>
      </c>
      <c r="H17" s="12" t="s">
        <v>40</v>
      </c>
      <c r="I17" s="3"/>
      <c r="J17" s="111"/>
      <c r="K17" s="111"/>
      <c r="L17" s="111"/>
      <c r="M17" s="111">
        <v>982.5</v>
      </c>
      <c r="N17" s="111"/>
      <c r="O17" s="3"/>
      <c r="P17" s="8">
        <f t="shared" si="0"/>
        <v>0</v>
      </c>
      <c r="Q17" s="8">
        <f t="shared" si="0"/>
        <v>0</v>
      </c>
      <c r="R17" s="8">
        <f t="shared" si="0"/>
        <v>0</v>
      </c>
      <c r="S17" s="8">
        <f t="shared" si="0"/>
        <v>120061.5</v>
      </c>
      <c r="T17" s="8">
        <f t="shared" si="0"/>
        <v>0</v>
      </c>
    </row>
    <row r="18" spans="1:20" ht="12.75" customHeight="1" x14ac:dyDescent="0.2">
      <c r="A18" s="7"/>
      <c r="C18" s="106" t="s">
        <v>58</v>
      </c>
      <c r="D18" s="107" t="s">
        <v>5</v>
      </c>
      <c r="E18" s="108" t="s">
        <v>2</v>
      </c>
      <c r="F18" s="3"/>
      <c r="G18" s="109">
        <v>122.2</v>
      </c>
      <c r="H18" s="12" t="s">
        <v>40</v>
      </c>
      <c r="I18" s="3"/>
      <c r="J18" s="111">
        <v>491.25</v>
      </c>
      <c r="K18" s="111"/>
      <c r="L18" s="111">
        <v>982.5</v>
      </c>
      <c r="M18" s="111"/>
      <c r="N18" s="111">
        <v>491.25</v>
      </c>
      <c r="O18" s="3"/>
      <c r="P18" s="8">
        <f t="shared" si="0"/>
        <v>60030.75</v>
      </c>
      <c r="Q18" s="8">
        <f t="shared" si="0"/>
        <v>0</v>
      </c>
      <c r="R18" s="8">
        <f t="shared" si="0"/>
        <v>120061.5</v>
      </c>
      <c r="S18" s="8">
        <f t="shared" si="0"/>
        <v>0</v>
      </c>
      <c r="T18" s="8">
        <f t="shared" si="0"/>
        <v>60030.75</v>
      </c>
    </row>
    <row r="19" spans="1:20" ht="12.75" customHeight="1" x14ac:dyDescent="0.2">
      <c r="A19" s="7"/>
      <c r="C19" s="106" t="s">
        <v>59</v>
      </c>
      <c r="D19" s="107" t="s">
        <v>5</v>
      </c>
      <c r="E19" s="108" t="s">
        <v>2</v>
      </c>
      <c r="F19" s="3"/>
      <c r="G19" s="109">
        <v>122.2</v>
      </c>
      <c r="H19" s="12" t="s">
        <v>40</v>
      </c>
      <c r="I19" s="3"/>
      <c r="J19" s="111">
        <v>982.5</v>
      </c>
      <c r="K19" s="111"/>
      <c r="L19" s="111"/>
      <c r="M19" s="111">
        <v>982.5</v>
      </c>
      <c r="N19" s="111"/>
      <c r="O19" s="3"/>
      <c r="P19" s="8">
        <f t="shared" si="0"/>
        <v>120061.5</v>
      </c>
      <c r="Q19" s="8">
        <f t="shared" si="0"/>
        <v>0</v>
      </c>
      <c r="R19" s="8">
        <f t="shared" si="0"/>
        <v>0</v>
      </c>
      <c r="S19" s="8">
        <f t="shared" si="0"/>
        <v>120061.5</v>
      </c>
      <c r="T19" s="8">
        <f t="shared" si="0"/>
        <v>0</v>
      </c>
    </row>
    <row r="20" spans="1:20" ht="12.75" customHeight="1" x14ac:dyDescent="0.2">
      <c r="A20" s="7"/>
      <c r="C20" s="106" t="s">
        <v>60</v>
      </c>
      <c r="D20" s="107" t="s">
        <v>5</v>
      </c>
      <c r="E20" s="108" t="s">
        <v>2</v>
      </c>
      <c r="F20" s="3"/>
      <c r="G20" s="109">
        <v>122.2</v>
      </c>
      <c r="H20" s="12" t="s">
        <v>40</v>
      </c>
      <c r="I20" s="3"/>
      <c r="J20" s="111">
        <v>817.5</v>
      </c>
      <c r="K20" s="111"/>
      <c r="L20" s="111"/>
      <c r="M20" s="111">
        <v>491.25</v>
      </c>
      <c r="N20" s="111"/>
      <c r="O20" s="3"/>
      <c r="P20" s="8">
        <f t="shared" si="0"/>
        <v>99898.5</v>
      </c>
      <c r="Q20" s="8">
        <f t="shared" si="0"/>
        <v>0</v>
      </c>
      <c r="R20" s="8">
        <f t="shared" si="0"/>
        <v>0</v>
      </c>
      <c r="S20" s="8">
        <f t="shared" si="0"/>
        <v>60030.75</v>
      </c>
      <c r="T20" s="8">
        <f t="shared" si="0"/>
        <v>0</v>
      </c>
    </row>
    <row r="21" spans="1:20" ht="12.75" customHeight="1" x14ac:dyDescent="0.2">
      <c r="A21" s="7"/>
      <c r="C21" s="106" t="s">
        <v>61</v>
      </c>
      <c r="D21" s="107" t="s">
        <v>5</v>
      </c>
      <c r="E21" s="108" t="s">
        <v>2</v>
      </c>
      <c r="F21" s="3"/>
      <c r="G21" s="109">
        <v>122.2</v>
      </c>
      <c r="H21" s="12" t="s">
        <v>40</v>
      </c>
      <c r="I21" s="3"/>
      <c r="J21" s="111"/>
      <c r="K21" s="111">
        <v>1635</v>
      </c>
      <c r="L21" s="111"/>
      <c r="M21" s="111">
        <v>656.25</v>
      </c>
      <c r="N21" s="111"/>
      <c r="O21" s="3"/>
      <c r="P21" s="8">
        <f t="shared" si="0"/>
        <v>0</v>
      </c>
      <c r="Q21" s="8">
        <f t="shared" si="0"/>
        <v>199797</v>
      </c>
      <c r="R21" s="8">
        <f t="shared" si="0"/>
        <v>0</v>
      </c>
      <c r="S21" s="8">
        <f t="shared" si="0"/>
        <v>80193.75</v>
      </c>
      <c r="T21" s="8">
        <f t="shared" si="0"/>
        <v>0</v>
      </c>
    </row>
    <row r="22" spans="1:20" ht="12.75" customHeight="1" x14ac:dyDescent="0.2">
      <c r="A22" s="7"/>
      <c r="C22" s="106" t="s">
        <v>62</v>
      </c>
      <c r="D22" s="107" t="s">
        <v>5</v>
      </c>
      <c r="E22" s="108" t="s">
        <v>2</v>
      </c>
      <c r="F22" s="3"/>
      <c r="G22" s="109">
        <v>122.2</v>
      </c>
      <c r="H22" s="12" t="s">
        <v>40</v>
      </c>
      <c r="I22" s="3"/>
      <c r="J22" s="111">
        <v>656.25</v>
      </c>
      <c r="K22" s="111"/>
      <c r="L22" s="111"/>
      <c r="M22" s="111"/>
      <c r="N22" s="111">
        <v>656.25</v>
      </c>
      <c r="O22" s="3"/>
      <c r="P22" s="8">
        <f t="shared" si="0"/>
        <v>80193.75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8">
        <f t="shared" si="0"/>
        <v>80193.75</v>
      </c>
    </row>
    <row r="23" spans="1:20" ht="12.75" customHeight="1" x14ac:dyDescent="0.2">
      <c r="A23" s="7"/>
      <c r="C23" s="106" t="s">
        <v>63</v>
      </c>
      <c r="D23" s="107" t="s">
        <v>5</v>
      </c>
      <c r="E23" s="108" t="s">
        <v>2</v>
      </c>
      <c r="F23" s="3"/>
      <c r="G23" s="109">
        <v>122.2</v>
      </c>
      <c r="H23" s="12" t="s">
        <v>40</v>
      </c>
      <c r="I23" s="3"/>
      <c r="J23" s="111"/>
      <c r="K23" s="111">
        <v>817.5</v>
      </c>
      <c r="L23" s="111"/>
      <c r="M23" s="111"/>
      <c r="N23" s="111"/>
      <c r="O23" s="3"/>
      <c r="P23" s="8">
        <f t="shared" si="0"/>
        <v>0</v>
      </c>
      <c r="Q23" s="8">
        <f t="shared" si="0"/>
        <v>99898.5</v>
      </c>
      <c r="R23" s="8">
        <f t="shared" si="0"/>
        <v>0</v>
      </c>
      <c r="S23" s="8">
        <f t="shared" si="0"/>
        <v>0</v>
      </c>
      <c r="T23" s="8">
        <f t="shared" si="0"/>
        <v>0</v>
      </c>
    </row>
    <row r="24" spans="1:20" ht="12.75" customHeight="1" x14ac:dyDescent="0.2">
      <c r="A24" s="7"/>
      <c r="C24" s="106" t="s">
        <v>64</v>
      </c>
      <c r="D24" s="107" t="s">
        <v>5</v>
      </c>
      <c r="E24" s="108" t="s">
        <v>2</v>
      </c>
      <c r="F24" s="3"/>
      <c r="G24" s="109">
        <v>122.2</v>
      </c>
      <c r="H24" s="12" t="s">
        <v>40</v>
      </c>
      <c r="I24" s="3"/>
      <c r="J24" s="111"/>
      <c r="K24" s="111">
        <v>491.25</v>
      </c>
      <c r="L24" s="111"/>
      <c r="M24" s="111">
        <v>1308.75</v>
      </c>
      <c r="N24" s="111"/>
      <c r="O24" s="3"/>
      <c r="P24" s="8">
        <f t="shared" si="0"/>
        <v>0</v>
      </c>
      <c r="Q24" s="8">
        <f t="shared" si="0"/>
        <v>60030.75</v>
      </c>
      <c r="R24" s="8">
        <f t="shared" si="0"/>
        <v>0</v>
      </c>
      <c r="S24" s="8">
        <f t="shared" si="0"/>
        <v>159929.25</v>
      </c>
      <c r="T24" s="8">
        <f t="shared" si="0"/>
        <v>0</v>
      </c>
    </row>
    <row r="25" spans="1:20" ht="12.75" customHeight="1" x14ac:dyDescent="0.2">
      <c r="A25" s="7"/>
      <c r="C25" s="106" t="s">
        <v>65</v>
      </c>
      <c r="D25" s="107" t="s">
        <v>5</v>
      </c>
      <c r="E25" s="108" t="s">
        <v>2</v>
      </c>
      <c r="F25" s="3"/>
      <c r="G25" s="109">
        <v>122.2</v>
      </c>
      <c r="H25" s="12" t="s">
        <v>40</v>
      </c>
      <c r="I25" s="3"/>
      <c r="J25" s="111">
        <v>817.5</v>
      </c>
      <c r="K25" s="111"/>
      <c r="L25" s="111"/>
      <c r="M25" s="111">
        <v>817.5</v>
      </c>
      <c r="N25" s="111"/>
      <c r="O25" s="3"/>
      <c r="P25" s="8">
        <f t="shared" si="0"/>
        <v>99898.5</v>
      </c>
      <c r="Q25" s="8">
        <f t="shared" si="0"/>
        <v>0</v>
      </c>
      <c r="R25" s="8">
        <f t="shared" si="0"/>
        <v>0</v>
      </c>
      <c r="S25" s="8">
        <f t="shared" si="0"/>
        <v>99898.5</v>
      </c>
      <c r="T25" s="8">
        <f t="shared" si="0"/>
        <v>0</v>
      </c>
    </row>
    <row r="26" spans="1:20" ht="12.75" customHeight="1" x14ac:dyDescent="0.2">
      <c r="A26" s="7"/>
      <c r="C26" s="106" t="s">
        <v>66</v>
      </c>
      <c r="D26" s="107" t="s">
        <v>5</v>
      </c>
      <c r="E26" s="108" t="s">
        <v>2</v>
      </c>
      <c r="F26" s="3"/>
      <c r="G26" s="109">
        <v>122.2</v>
      </c>
      <c r="H26" s="12" t="s">
        <v>40</v>
      </c>
      <c r="I26" s="3"/>
      <c r="J26" s="111">
        <v>165</v>
      </c>
      <c r="K26" s="111"/>
      <c r="L26" s="111">
        <v>817.5</v>
      </c>
      <c r="M26" s="111"/>
      <c r="N26" s="111">
        <v>165</v>
      </c>
      <c r="O26" s="3"/>
      <c r="P26" s="8">
        <f t="shared" ref="P26:T38" si="1">J26*$G26</f>
        <v>20163</v>
      </c>
      <c r="Q26" s="8">
        <f t="shared" si="1"/>
        <v>0</v>
      </c>
      <c r="R26" s="8">
        <f t="shared" si="1"/>
        <v>99898.5</v>
      </c>
      <c r="S26" s="8">
        <f t="shared" si="1"/>
        <v>0</v>
      </c>
      <c r="T26" s="8">
        <f t="shared" si="1"/>
        <v>20163</v>
      </c>
    </row>
    <row r="27" spans="1:20" ht="12.75" customHeight="1" x14ac:dyDescent="0.2">
      <c r="A27" s="7"/>
      <c r="C27" s="106" t="s">
        <v>67</v>
      </c>
      <c r="D27" s="107" t="s">
        <v>5</v>
      </c>
      <c r="E27" s="108" t="s">
        <v>2</v>
      </c>
      <c r="F27" s="3"/>
      <c r="G27" s="109">
        <v>122.2</v>
      </c>
      <c r="H27" s="12" t="s">
        <v>40</v>
      </c>
      <c r="I27" s="3"/>
      <c r="J27" s="111"/>
      <c r="K27" s="111"/>
      <c r="L27" s="111">
        <v>326.25</v>
      </c>
      <c r="M27" s="111"/>
      <c r="N27" s="111"/>
      <c r="O27" s="3"/>
      <c r="P27" s="8">
        <f t="shared" si="1"/>
        <v>0</v>
      </c>
      <c r="Q27" s="8">
        <f t="shared" si="1"/>
        <v>0</v>
      </c>
      <c r="R27" s="8">
        <f t="shared" si="1"/>
        <v>39867.75</v>
      </c>
      <c r="S27" s="8">
        <f t="shared" si="1"/>
        <v>0</v>
      </c>
      <c r="T27" s="8">
        <f t="shared" si="1"/>
        <v>0</v>
      </c>
    </row>
    <row r="28" spans="1:20" ht="12.75" customHeight="1" x14ac:dyDescent="0.2">
      <c r="A28" s="7"/>
      <c r="C28" s="106" t="s">
        <v>68</v>
      </c>
      <c r="D28" s="107" t="s">
        <v>5</v>
      </c>
      <c r="E28" s="108" t="s">
        <v>2</v>
      </c>
      <c r="F28" s="3"/>
      <c r="G28" s="109">
        <v>122.2</v>
      </c>
      <c r="H28" s="12" t="s">
        <v>40</v>
      </c>
      <c r="I28" s="3"/>
      <c r="J28" s="111"/>
      <c r="K28" s="111"/>
      <c r="L28" s="111"/>
      <c r="M28" s="111">
        <v>1308.75</v>
      </c>
      <c r="N28" s="111">
        <v>1308.75</v>
      </c>
      <c r="O28" s="3"/>
      <c r="P28" s="8">
        <f t="shared" si="1"/>
        <v>0</v>
      </c>
      <c r="Q28" s="8">
        <f t="shared" si="1"/>
        <v>0</v>
      </c>
      <c r="R28" s="8">
        <f t="shared" si="1"/>
        <v>0</v>
      </c>
      <c r="S28" s="8">
        <f t="shared" si="1"/>
        <v>159929.25</v>
      </c>
      <c r="T28" s="8">
        <f t="shared" si="1"/>
        <v>159929.25</v>
      </c>
    </row>
    <row r="29" spans="1:20" ht="12.75" customHeight="1" x14ac:dyDescent="0.2">
      <c r="A29" s="7"/>
      <c r="C29" s="106" t="s">
        <v>69</v>
      </c>
      <c r="D29" s="107" t="s">
        <v>5</v>
      </c>
      <c r="E29" s="108" t="s">
        <v>2</v>
      </c>
      <c r="F29" s="3"/>
      <c r="G29" s="109">
        <v>122.2</v>
      </c>
      <c r="H29" s="12" t="s">
        <v>40</v>
      </c>
      <c r="I29" s="3"/>
      <c r="J29" s="111"/>
      <c r="K29" s="111"/>
      <c r="L29" s="111">
        <v>4908.75</v>
      </c>
      <c r="M29" s="111"/>
      <c r="N29" s="111"/>
      <c r="O29" s="3"/>
      <c r="P29" s="8">
        <f t="shared" si="1"/>
        <v>0</v>
      </c>
      <c r="Q29" s="8">
        <f t="shared" si="1"/>
        <v>0</v>
      </c>
      <c r="R29" s="8">
        <f t="shared" si="1"/>
        <v>599849.25</v>
      </c>
      <c r="S29" s="8">
        <f t="shared" si="1"/>
        <v>0</v>
      </c>
      <c r="T29" s="8">
        <f t="shared" si="1"/>
        <v>0</v>
      </c>
    </row>
    <row r="30" spans="1:20" ht="12.75" customHeight="1" x14ac:dyDescent="0.2">
      <c r="A30" s="7"/>
      <c r="C30" s="106" t="s">
        <v>70</v>
      </c>
      <c r="D30" s="107" t="s">
        <v>5</v>
      </c>
      <c r="E30" s="108" t="s">
        <v>2</v>
      </c>
      <c r="F30" s="3"/>
      <c r="G30" s="109">
        <v>122.2</v>
      </c>
      <c r="H30" s="12" t="s">
        <v>40</v>
      </c>
      <c r="I30" s="3"/>
      <c r="J30" s="111">
        <v>656.25</v>
      </c>
      <c r="K30" s="111"/>
      <c r="L30" s="111"/>
      <c r="M30" s="111"/>
      <c r="N30" s="111"/>
      <c r="O30" s="3"/>
      <c r="P30" s="8">
        <f t="shared" si="1"/>
        <v>80193.75</v>
      </c>
      <c r="Q30" s="8">
        <f t="shared" si="1"/>
        <v>0</v>
      </c>
      <c r="R30" s="8">
        <f t="shared" si="1"/>
        <v>0</v>
      </c>
      <c r="S30" s="8">
        <f t="shared" si="1"/>
        <v>0</v>
      </c>
      <c r="T30" s="8">
        <f t="shared" si="1"/>
        <v>0</v>
      </c>
    </row>
    <row r="31" spans="1:20" ht="12.75" customHeight="1" x14ac:dyDescent="0.2">
      <c r="A31" s="7"/>
      <c r="C31" s="106" t="s">
        <v>71</v>
      </c>
      <c r="D31" s="107" t="s">
        <v>5</v>
      </c>
      <c r="E31" s="108" t="s">
        <v>2</v>
      </c>
      <c r="F31" s="3"/>
      <c r="G31" s="109">
        <v>122.2</v>
      </c>
      <c r="H31" s="12" t="s">
        <v>40</v>
      </c>
      <c r="I31" s="3"/>
      <c r="J31" s="111">
        <v>491.25</v>
      </c>
      <c r="K31" s="111"/>
      <c r="L31" s="111"/>
      <c r="M31" s="111"/>
      <c r="N31" s="111">
        <v>491.25</v>
      </c>
      <c r="O31" s="3"/>
      <c r="P31" s="8">
        <f t="shared" si="1"/>
        <v>60030.75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60030.75</v>
      </c>
    </row>
    <row r="32" spans="1:20" ht="12.75" customHeight="1" x14ac:dyDescent="0.2">
      <c r="A32" s="7"/>
      <c r="C32" s="106" t="s">
        <v>72</v>
      </c>
      <c r="D32" s="107" t="s">
        <v>5</v>
      </c>
      <c r="E32" s="108" t="s">
        <v>2</v>
      </c>
      <c r="F32" s="3"/>
      <c r="G32" s="109">
        <v>122.2</v>
      </c>
      <c r="H32" s="12" t="s">
        <v>40</v>
      </c>
      <c r="I32" s="3"/>
      <c r="J32" s="111"/>
      <c r="K32" s="111">
        <v>1308.75</v>
      </c>
      <c r="L32" s="111"/>
      <c r="M32" s="111"/>
      <c r="N32" s="111"/>
      <c r="O32" s="3"/>
      <c r="P32" s="8">
        <f t="shared" si="1"/>
        <v>0</v>
      </c>
      <c r="Q32" s="8">
        <f t="shared" si="1"/>
        <v>159929.25</v>
      </c>
      <c r="R32" s="8">
        <f t="shared" si="1"/>
        <v>0</v>
      </c>
      <c r="S32" s="8">
        <f t="shared" si="1"/>
        <v>0</v>
      </c>
      <c r="T32" s="8">
        <f t="shared" si="1"/>
        <v>0</v>
      </c>
    </row>
    <row r="33" spans="1:20" ht="12.75" customHeight="1" x14ac:dyDescent="0.2">
      <c r="A33" s="7"/>
      <c r="C33" s="106" t="s">
        <v>73</v>
      </c>
      <c r="D33" s="107" t="s">
        <v>5</v>
      </c>
      <c r="E33" s="108" t="s">
        <v>2</v>
      </c>
      <c r="F33" s="3"/>
      <c r="G33" s="109">
        <v>122.2</v>
      </c>
      <c r="H33" s="12" t="s">
        <v>40</v>
      </c>
      <c r="I33" s="3"/>
      <c r="J33" s="111">
        <v>656.25</v>
      </c>
      <c r="K33" s="111"/>
      <c r="L33" s="111">
        <v>165</v>
      </c>
      <c r="M33" s="111"/>
      <c r="N33" s="111"/>
      <c r="O33" s="3"/>
      <c r="P33" s="8">
        <f t="shared" si="1"/>
        <v>80193.75</v>
      </c>
      <c r="Q33" s="8">
        <f t="shared" si="1"/>
        <v>0</v>
      </c>
      <c r="R33" s="8">
        <f t="shared" si="1"/>
        <v>20163</v>
      </c>
      <c r="S33" s="8">
        <f t="shared" si="1"/>
        <v>0</v>
      </c>
      <c r="T33" s="8">
        <f t="shared" si="1"/>
        <v>0</v>
      </c>
    </row>
    <row r="34" spans="1:20" ht="12.75" customHeight="1" x14ac:dyDescent="0.2">
      <c r="A34" s="7"/>
      <c r="C34" s="106" t="s">
        <v>74</v>
      </c>
      <c r="D34" s="107" t="s">
        <v>5</v>
      </c>
      <c r="E34" s="108" t="s">
        <v>2</v>
      </c>
      <c r="F34" s="3"/>
      <c r="G34" s="109">
        <v>122.2</v>
      </c>
      <c r="H34" s="12" t="s">
        <v>40</v>
      </c>
      <c r="I34" s="3"/>
      <c r="J34" s="111"/>
      <c r="K34" s="111"/>
      <c r="L34" s="111"/>
      <c r="M34" s="111">
        <v>982.5</v>
      </c>
      <c r="N34" s="111"/>
      <c r="O34" s="3"/>
      <c r="P34" s="8">
        <f t="shared" si="1"/>
        <v>0</v>
      </c>
      <c r="Q34" s="8">
        <f t="shared" si="1"/>
        <v>0</v>
      </c>
      <c r="R34" s="8">
        <f t="shared" si="1"/>
        <v>0</v>
      </c>
      <c r="S34" s="8">
        <f t="shared" si="1"/>
        <v>120061.5</v>
      </c>
      <c r="T34" s="8">
        <f t="shared" si="1"/>
        <v>0</v>
      </c>
    </row>
    <row r="35" spans="1:20" ht="12.75" customHeight="1" x14ac:dyDescent="0.2">
      <c r="A35" s="7"/>
      <c r="C35" s="106" t="s">
        <v>75</v>
      </c>
      <c r="D35" s="107" t="s">
        <v>5</v>
      </c>
      <c r="E35" s="108" t="s">
        <v>2</v>
      </c>
      <c r="F35" s="3"/>
      <c r="G35" s="109">
        <v>122.2</v>
      </c>
      <c r="H35" s="12" t="s">
        <v>40</v>
      </c>
      <c r="I35" s="3"/>
      <c r="J35" s="111"/>
      <c r="K35" s="111"/>
      <c r="L35" s="111">
        <v>1308.75</v>
      </c>
      <c r="M35" s="111"/>
      <c r="N35" s="111"/>
      <c r="O35" s="3"/>
      <c r="P35" s="8">
        <f t="shared" si="1"/>
        <v>0</v>
      </c>
      <c r="Q35" s="8">
        <f t="shared" si="1"/>
        <v>0</v>
      </c>
      <c r="R35" s="8">
        <f t="shared" si="1"/>
        <v>159929.25</v>
      </c>
      <c r="S35" s="8">
        <f t="shared" si="1"/>
        <v>0</v>
      </c>
      <c r="T35" s="8">
        <f t="shared" si="1"/>
        <v>0</v>
      </c>
    </row>
    <row r="36" spans="1:20" ht="12.75" customHeight="1" x14ac:dyDescent="0.2">
      <c r="A36" s="7"/>
      <c r="C36" s="106" t="s">
        <v>76</v>
      </c>
      <c r="D36" s="107" t="s">
        <v>5</v>
      </c>
      <c r="E36" s="108" t="s">
        <v>2</v>
      </c>
      <c r="F36" s="3"/>
      <c r="G36" s="109">
        <v>122.2</v>
      </c>
      <c r="H36" s="12" t="s">
        <v>40</v>
      </c>
      <c r="I36" s="3"/>
      <c r="J36" s="111"/>
      <c r="K36" s="111">
        <v>656.25</v>
      </c>
      <c r="L36" s="111"/>
      <c r="M36" s="111"/>
      <c r="N36" s="111">
        <v>656.25</v>
      </c>
      <c r="O36" s="3"/>
      <c r="P36" s="8">
        <f t="shared" si="1"/>
        <v>0</v>
      </c>
      <c r="Q36" s="8">
        <f t="shared" si="1"/>
        <v>80193.75</v>
      </c>
      <c r="R36" s="8">
        <f t="shared" si="1"/>
        <v>0</v>
      </c>
      <c r="S36" s="8">
        <f t="shared" si="1"/>
        <v>0</v>
      </c>
      <c r="T36" s="8">
        <f t="shared" si="1"/>
        <v>80193.75</v>
      </c>
    </row>
    <row r="37" spans="1:20" ht="12.75" customHeight="1" x14ac:dyDescent="0.2">
      <c r="A37" s="7"/>
      <c r="C37" s="114" t="s">
        <v>77</v>
      </c>
      <c r="D37" s="107" t="s">
        <v>5</v>
      </c>
      <c r="E37" s="108" t="s">
        <v>2</v>
      </c>
      <c r="F37" s="3"/>
      <c r="G37" s="109">
        <v>122.2</v>
      </c>
      <c r="H37" s="12" t="s">
        <v>40</v>
      </c>
      <c r="I37" s="3"/>
      <c r="J37" s="113">
        <v>165</v>
      </c>
      <c r="K37" s="113">
        <v>1473.75</v>
      </c>
      <c r="L37" s="113"/>
      <c r="M37" s="112"/>
      <c r="N37" s="113"/>
      <c r="O37" s="3"/>
      <c r="P37" s="8">
        <f t="shared" si="1"/>
        <v>20163</v>
      </c>
      <c r="Q37" s="8">
        <f t="shared" si="1"/>
        <v>180092.25</v>
      </c>
      <c r="R37" s="8">
        <f t="shared" si="1"/>
        <v>0</v>
      </c>
      <c r="S37" s="8">
        <f t="shared" si="1"/>
        <v>0</v>
      </c>
      <c r="T37" s="8">
        <f t="shared" si="1"/>
        <v>0</v>
      </c>
    </row>
    <row r="38" spans="1:20" ht="12.75" customHeight="1" x14ac:dyDescent="0.2">
      <c r="A38" s="7"/>
      <c r="C38" s="114" t="s">
        <v>78</v>
      </c>
      <c r="D38" s="107" t="s">
        <v>5</v>
      </c>
      <c r="E38" s="108" t="s">
        <v>2</v>
      </c>
      <c r="F38" s="3"/>
      <c r="G38" s="109">
        <v>122.2</v>
      </c>
      <c r="H38" s="12" t="s">
        <v>40</v>
      </c>
      <c r="I38" s="3"/>
      <c r="J38" s="112">
        <v>326.25</v>
      </c>
      <c r="K38" s="113"/>
      <c r="L38" s="112"/>
      <c r="M38" s="113"/>
      <c r="N38" s="112">
        <v>326.25</v>
      </c>
      <c r="O38" s="3"/>
      <c r="P38" s="8">
        <f t="shared" si="1"/>
        <v>39867.75</v>
      </c>
      <c r="Q38" s="8">
        <f t="shared" si="1"/>
        <v>0</v>
      </c>
      <c r="R38" s="8">
        <f t="shared" si="1"/>
        <v>0</v>
      </c>
      <c r="S38" s="8">
        <f t="shared" si="1"/>
        <v>0</v>
      </c>
      <c r="T38" s="8">
        <f t="shared" si="1"/>
        <v>39867.75</v>
      </c>
    </row>
    <row r="39" spans="1:20" ht="12.75" customHeight="1" x14ac:dyDescent="0.2">
      <c r="A39" s="7"/>
      <c r="F39" s="3"/>
      <c r="I39" s="3"/>
      <c r="O39" s="3"/>
    </row>
    <row r="40" spans="1:20" ht="12.75" customHeight="1" x14ac:dyDescent="0.2">
      <c r="A40" s="7"/>
      <c r="F40" s="3"/>
      <c r="I40" s="3"/>
      <c r="O40" s="3"/>
    </row>
    <row r="41" spans="1:20" ht="12.75" customHeight="1" x14ac:dyDescent="0.2">
      <c r="A41" s="7"/>
      <c r="C41" s="106" t="s">
        <v>50</v>
      </c>
      <c r="D41" s="107" t="s">
        <v>5</v>
      </c>
      <c r="E41" s="108" t="s">
        <v>1</v>
      </c>
      <c r="F41" s="3"/>
      <c r="G41" s="124">
        <v>52500</v>
      </c>
      <c r="H41" s="12" t="s">
        <v>41</v>
      </c>
      <c r="I41" s="3"/>
      <c r="J41" s="122">
        <v>1</v>
      </c>
      <c r="K41" s="122"/>
      <c r="L41" s="122"/>
      <c r="M41" s="122"/>
      <c r="N41" s="122">
        <v>1</v>
      </c>
      <c r="O41" s="3"/>
      <c r="P41" s="8">
        <f t="shared" ref="P41:T56" si="2">J41*$G41</f>
        <v>52500</v>
      </c>
      <c r="Q41" s="8">
        <f t="shared" si="2"/>
        <v>0</v>
      </c>
      <c r="R41" s="8">
        <f t="shared" si="2"/>
        <v>0</v>
      </c>
      <c r="S41" s="8">
        <f t="shared" si="2"/>
        <v>0</v>
      </c>
      <c r="T41" s="8">
        <f t="shared" si="2"/>
        <v>52500</v>
      </c>
    </row>
    <row r="42" spans="1:20" ht="12.75" customHeight="1" x14ac:dyDescent="0.2">
      <c r="A42" s="7"/>
      <c r="C42" s="106" t="s">
        <v>51</v>
      </c>
      <c r="D42" s="107" t="s">
        <v>5</v>
      </c>
      <c r="E42" s="108" t="s">
        <v>1</v>
      </c>
      <c r="F42" s="3"/>
      <c r="G42" s="124">
        <v>105000</v>
      </c>
      <c r="H42" s="12" t="s">
        <v>41</v>
      </c>
      <c r="I42" s="3"/>
      <c r="J42" s="125">
        <v>2</v>
      </c>
      <c r="K42" s="122"/>
      <c r="L42" s="122"/>
      <c r="M42" s="122"/>
      <c r="N42" s="122">
        <v>1</v>
      </c>
      <c r="O42" s="3"/>
      <c r="P42" s="8">
        <f t="shared" si="2"/>
        <v>210000</v>
      </c>
      <c r="Q42" s="8">
        <f t="shared" si="2"/>
        <v>0</v>
      </c>
      <c r="R42" s="8">
        <f t="shared" si="2"/>
        <v>0</v>
      </c>
      <c r="S42" s="8">
        <f t="shared" si="2"/>
        <v>0</v>
      </c>
      <c r="T42" s="8">
        <f t="shared" si="2"/>
        <v>105000</v>
      </c>
    </row>
    <row r="43" spans="1:20" ht="12.75" customHeight="1" x14ac:dyDescent="0.2">
      <c r="A43" s="7"/>
      <c r="C43" s="106" t="s">
        <v>52</v>
      </c>
      <c r="D43" s="107" t="s">
        <v>5</v>
      </c>
      <c r="E43" s="108" t="s">
        <v>1</v>
      </c>
      <c r="F43" s="3"/>
      <c r="G43" s="124">
        <v>175000</v>
      </c>
      <c r="H43" s="12" t="s">
        <v>41</v>
      </c>
      <c r="I43" s="3"/>
      <c r="J43" s="122"/>
      <c r="K43" s="122">
        <v>2</v>
      </c>
      <c r="L43" s="122"/>
      <c r="M43" s="122">
        <v>1</v>
      </c>
      <c r="N43" s="122"/>
      <c r="O43" s="3"/>
      <c r="P43" s="8">
        <f t="shared" si="2"/>
        <v>0</v>
      </c>
      <c r="Q43" s="8">
        <f t="shared" si="2"/>
        <v>350000</v>
      </c>
      <c r="R43" s="8">
        <f t="shared" si="2"/>
        <v>0</v>
      </c>
      <c r="S43" s="8">
        <f t="shared" si="2"/>
        <v>175000</v>
      </c>
      <c r="T43" s="8">
        <f t="shared" si="2"/>
        <v>0</v>
      </c>
    </row>
    <row r="44" spans="1:20" ht="12.75" customHeight="1" x14ac:dyDescent="0.2">
      <c r="A44" s="7"/>
      <c r="C44" s="106" t="s">
        <v>53</v>
      </c>
      <c r="D44" s="107" t="s">
        <v>5</v>
      </c>
      <c r="E44" s="108" t="s">
        <v>1</v>
      </c>
      <c r="F44" s="3"/>
      <c r="G44" s="124">
        <v>35000</v>
      </c>
      <c r="H44" s="12" t="s">
        <v>41</v>
      </c>
      <c r="I44" s="3"/>
      <c r="J44" s="122"/>
      <c r="K44" s="122">
        <v>1</v>
      </c>
      <c r="L44" s="122"/>
      <c r="M44" s="122">
        <v>1</v>
      </c>
      <c r="N44" s="122"/>
      <c r="O44" s="3"/>
      <c r="P44" s="8">
        <f t="shared" si="2"/>
        <v>0</v>
      </c>
      <c r="Q44" s="8">
        <f t="shared" si="2"/>
        <v>35000</v>
      </c>
      <c r="R44" s="8">
        <f t="shared" si="2"/>
        <v>0</v>
      </c>
      <c r="S44" s="8">
        <f t="shared" si="2"/>
        <v>35000</v>
      </c>
      <c r="T44" s="8">
        <f t="shared" si="2"/>
        <v>0</v>
      </c>
    </row>
    <row r="45" spans="1:20" ht="12.75" customHeight="1" x14ac:dyDescent="0.2">
      <c r="A45" s="7"/>
      <c r="C45" s="106" t="s">
        <v>54</v>
      </c>
      <c r="D45" s="107" t="s">
        <v>5</v>
      </c>
      <c r="E45" s="108" t="s">
        <v>1</v>
      </c>
      <c r="F45" s="3"/>
      <c r="G45" s="124">
        <v>70000</v>
      </c>
      <c r="H45" s="12" t="s">
        <v>41</v>
      </c>
      <c r="I45" s="3"/>
      <c r="J45" s="122">
        <v>2</v>
      </c>
      <c r="K45" s="122">
        <v>3</v>
      </c>
      <c r="L45" s="122">
        <v>1</v>
      </c>
      <c r="M45" s="122">
        <v>3</v>
      </c>
      <c r="N45" s="122">
        <v>1</v>
      </c>
      <c r="O45" s="3"/>
      <c r="P45" s="8">
        <f t="shared" si="2"/>
        <v>140000</v>
      </c>
      <c r="Q45" s="8">
        <f t="shared" si="2"/>
        <v>210000</v>
      </c>
      <c r="R45" s="8">
        <f t="shared" si="2"/>
        <v>70000</v>
      </c>
      <c r="S45" s="8">
        <f t="shared" si="2"/>
        <v>210000</v>
      </c>
      <c r="T45" s="8">
        <f t="shared" si="2"/>
        <v>70000</v>
      </c>
    </row>
    <row r="46" spans="1:20" ht="12.75" customHeight="1" x14ac:dyDescent="0.2">
      <c r="A46" s="7"/>
      <c r="C46" s="106" t="s">
        <v>55</v>
      </c>
      <c r="D46" s="107" t="s">
        <v>5</v>
      </c>
      <c r="E46" s="108" t="s">
        <v>1</v>
      </c>
      <c r="F46" s="3"/>
      <c r="G46" s="124">
        <v>455000</v>
      </c>
      <c r="H46" s="12" t="s">
        <v>41</v>
      </c>
      <c r="I46" s="3"/>
      <c r="J46" s="122"/>
      <c r="K46" s="122"/>
      <c r="L46" s="122"/>
      <c r="M46" s="122"/>
      <c r="N46" s="122">
        <v>1</v>
      </c>
      <c r="O46" s="3"/>
      <c r="P46" s="8">
        <f t="shared" si="2"/>
        <v>0</v>
      </c>
      <c r="Q46" s="8">
        <f t="shared" si="2"/>
        <v>0</v>
      </c>
      <c r="R46" s="8">
        <f t="shared" si="2"/>
        <v>0</v>
      </c>
      <c r="S46" s="8">
        <f t="shared" si="2"/>
        <v>0</v>
      </c>
      <c r="T46" s="8">
        <f t="shared" si="2"/>
        <v>455000</v>
      </c>
    </row>
    <row r="47" spans="1:20" ht="12.75" customHeight="1" x14ac:dyDescent="0.2">
      <c r="A47" s="7"/>
      <c r="C47" s="106" t="s">
        <v>56</v>
      </c>
      <c r="D47" s="107" t="s">
        <v>5</v>
      </c>
      <c r="E47" s="108" t="s">
        <v>1</v>
      </c>
      <c r="F47" s="3"/>
      <c r="G47" s="124">
        <v>140000</v>
      </c>
      <c r="H47" s="12" t="s">
        <v>41</v>
      </c>
      <c r="I47" s="3"/>
      <c r="J47" s="122">
        <v>1</v>
      </c>
      <c r="K47" s="122"/>
      <c r="L47" s="122">
        <v>1</v>
      </c>
      <c r="M47" s="122"/>
      <c r="N47" s="122"/>
      <c r="O47" s="3"/>
      <c r="P47" s="8">
        <f t="shared" si="2"/>
        <v>140000</v>
      </c>
      <c r="Q47" s="8">
        <f t="shared" si="2"/>
        <v>0</v>
      </c>
      <c r="R47" s="8">
        <f t="shared" si="2"/>
        <v>140000</v>
      </c>
      <c r="S47" s="8">
        <f t="shared" si="2"/>
        <v>0</v>
      </c>
      <c r="T47" s="8">
        <f t="shared" si="2"/>
        <v>0</v>
      </c>
    </row>
    <row r="48" spans="1:20" ht="12.75" customHeight="1" x14ac:dyDescent="0.2">
      <c r="A48" s="7"/>
      <c r="C48" s="106" t="s">
        <v>57</v>
      </c>
      <c r="D48" s="107" t="s">
        <v>5</v>
      </c>
      <c r="E48" s="108" t="s">
        <v>1</v>
      </c>
      <c r="F48" s="3"/>
      <c r="G48" s="124">
        <v>210000</v>
      </c>
      <c r="H48" s="12" t="s">
        <v>41</v>
      </c>
      <c r="I48" s="3"/>
      <c r="J48" s="122"/>
      <c r="K48" s="122"/>
      <c r="L48" s="122"/>
      <c r="M48" s="122">
        <v>1</v>
      </c>
      <c r="N48" s="122"/>
      <c r="O48" s="3"/>
      <c r="P48" s="8">
        <f t="shared" si="2"/>
        <v>0</v>
      </c>
      <c r="Q48" s="8">
        <f t="shared" si="2"/>
        <v>0</v>
      </c>
      <c r="R48" s="8">
        <f t="shared" si="2"/>
        <v>0</v>
      </c>
      <c r="S48" s="8">
        <f t="shared" si="2"/>
        <v>210000</v>
      </c>
      <c r="T48" s="8">
        <f t="shared" si="2"/>
        <v>0</v>
      </c>
    </row>
    <row r="49" spans="1:20" ht="12.75" customHeight="1" x14ac:dyDescent="0.2">
      <c r="A49" s="7"/>
      <c r="C49" s="106" t="s">
        <v>58</v>
      </c>
      <c r="D49" s="107" t="s">
        <v>5</v>
      </c>
      <c r="E49" s="108" t="s">
        <v>1</v>
      </c>
      <c r="F49" s="3"/>
      <c r="G49" s="124">
        <v>105000</v>
      </c>
      <c r="H49" s="12" t="s">
        <v>41</v>
      </c>
      <c r="I49" s="3"/>
      <c r="J49" s="122">
        <v>1</v>
      </c>
      <c r="K49" s="122"/>
      <c r="L49" s="122">
        <v>2</v>
      </c>
      <c r="M49" s="122"/>
      <c r="N49" s="122">
        <v>1</v>
      </c>
      <c r="O49" s="3"/>
      <c r="P49" s="8">
        <f t="shared" si="2"/>
        <v>105000</v>
      </c>
      <c r="Q49" s="8">
        <f t="shared" si="2"/>
        <v>0</v>
      </c>
      <c r="R49" s="8">
        <f t="shared" si="2"/>
        <v>210000</v>
      </c>
      <c r="S49" s="8">
        <f t="shared" si="2"/>
        <v>0</v>
      </c>
      <c r="T49" s="8">
        <f t="shared" si="2"/>
        <v>105000</v>
      </c>
    </row>
    <row r="50" spans="1:20" ht="12.75" customHeight="1" x14ac:dyDescent="0.2">
      <c r="A50" s="7"/>
      <c r="C50" s="106" t="s">
        <v>59</v>
      </c>
      <c r="D50" s="107" t="s">
        <v>5</v>
      </c>
      <c r="E50" s="108" t="s">
        <v>1</v>
      </c>
      <c r="F50" s="3"/>
      <c r="G50" s="124">
        <v>420000</v>
      </c>
      <c r="H50" s="12" t="s">
        <v>41</v>
      </c>
      <c r="I50" s="3"/>
      <c r="J50" s="122">
        <v>1</v>
      </c>
      <c r="K50" s="122"/>
      <c r="L50" s="122"/>
      <c r="M50" s="122">
        <v>1</v>
      </c>
      <c r="N50" s="122"/>
      <c r="O50" s="3"/>
      <c r="P50" s="8">
        <f t="shared" si="2"/>
        <v>420000</v>
      </c>
      <c r="Q50" s="8">
        <f t="shared" si="2"/>
        <v>0</v>
      </c>
      <c r="R50" s="8">
        <f t="shared" si="2"/>
        <v>0</v>
      </c>
      <c r="S50" s="8">
        <f t="shared" si="2"/>
        <v>420000</v>
      </c>
      <c r="T50" s="8">
        <f t="shared" si="2"/>
        <v>0</v>
      </c>
    </row>
    <row r="51" spans="1:20" ht="12.75" customHeight="1" x14ac:dyDescent="0.2">
      <c r="A51" s="7"/>
      <c r="C51" s="106" t="s">
        <v>60</v>
      </c>
      <c r="D51" s="107" t="s">
        <v>5</v>
      </c>
      <c r="E51" s="108" t="s">
        <v>1</v>
      </c>
      <c r="F51" s="3"/>
      <c r="G51" s="124">
        <v>105000</v>
      </c>
      <c r="H51" s="12" t="s">
        <v>41</v>
      </c>
      <c r="I51" s="3"/>
      <c r="J51" s="125">
        <v>1.6666666666666667</v>
      </c>
      <c r="K51" s="122"/>
      <c r="L51" s="122"/>
      <c r="M51" s="122">
        <v>1</v>
      </c>
      <c r="N51" s="122"/>
      <c r="O51" s="3"/>
      <c r="P51" s="8">
        <f t="shared" si="2"/>
        <v>175000</v>
      </c>
      <c r="Q51" s="8">
        <f t="shared" si="2"/>
        <v>0</v>
      </c>
      <c r="R51" s="8">
        <f t="shared" si="2"/>
        <v>0</v>
      </c>
      <c r="S51" s="8">
        <f t="shared" si="2"/>
        <v>105000</v>
      </c>
      <c r="T51" s="8">
        <f t="shared" si="2"/>
        <v>0</v>
      </c>
    </row>
    <row r="52" spans="1:20" ht="12.75" customHeight="1" x14ac:dyDescent="0.2">
      <c r="A52" s="7"/>
      <c r="C52" s="106" t="s">
        <v>61</v>
      </c>
      <c r="D52" s="107" t="s">
        <v>5</v>
      </c>
      <c r="E52" s="108" t="s">
        <v>1</v>
      </c>
      <c r="F52" s="3"/>
      <c r="G52" s="124">
        <v>140000</v>
      </c>
      <c r="H52" s="12" t="s">
        <v>41</v>
      </c>
      <c r="I52" s="3"/>
      <c r="J52" s="122"/>
      <c r="K52" s="125">
        <v>2.5</v>
      </c>
      <c r="L52" s="122"/>
      <c r="M52" s="122">
        <v>1</v>
      </c>
      <c r="N52" s="122"/>
      <c r="O52" s="3"/>
      <c r="P52" s="8">
        <f t="shared" si="2"/>
        <v>0</v>
      </c>
      <c r="Q52" s="8">
        <f t="shared" si="2"/>
        <v>350000</v>
      </c>
      <c r="R52" s="8">
        <f t="shared" si="2"/>
        <v>0</v>
      </c>
      <c r="S52" s="8">
        <f t="shared" si="2"/>
        <v>140000</v>
      </c>
      <c r="T52" s="8">
        <f t="shared" si="2"/>
        <v>0</v>
      </c>
    </row>
    <row r="53" spans="1:20" ht="12.75" customHeight="1" x14ac:dyDescent="0.2">
      <c r="A53" s="7"/>
      <c r="C53" s="106" t="s">
        <v>62</v>
      </c>
      <c r="D53" s="107" t="s">
        <v>5</v>
      </c>
      <c r="E53" s="108" t="s">
        <v>1</v>
      </c>
      <c r="F53" s="3"/>
      <c r="G53" s="124">
        <v>140000</v>
      </c>
      <c r="H53" s="12" t="s">
        <v>41</v>
      </c>
      <c r="I53" s="3"/>
      <c r="J53" s="122">
        <v>1</v>
      </c>
      <c r="K53" s="122"/>
      <c r="L53" s="122"/>
      <c r="M53" s="122"/>
      <c r="N53" s="122">
        <v>1</v>
      </c>
      <c r="O53" s="3"/>
      <c r="P53" s="8">
        <f t="shared" si="2"/>
        <v>140000</v>
      </c>
      <c r="Q53" s="8">
        <f t="shared" si="2"/>
        <v>0</v>
      </c>
      <c r="R53" s="8">
        <f t="shared" si="2"/>
        <v>0</v>
      </c>
      <c r="S53" s="8">
        <f t="shared" si="2"/>
        <v>0</v>
      </c>
      <c r="T53" s="8">
        <f t="shared" si="2"/>
        <v>140000</v>
      </c>
    </row>
    <row r="54" spans="1:20" ht="12.75" customHeight="1" x14ac:dyDescent="0.2">
      <c r="A54" s="7"/>
      <c r="C54" s="106" t="s">
        <v>63</v>
      </c>
      <c r="D54" s="107" t="s">
        <v>5</v>
      </c>
      <c r="E54" s="108" t="s">
        <v>1</v>
      </c>
      <c r="F54" s="3"/>
      <c r="G54" s="124">
        <v>175000</v>
      </c>
      <c r="H54" s="12" t="s">
        <v>41</v>
      </c>
      <c r="I54" s="3"/>
      <c r="J54" s="122"/>
      <c r="K54" s="122">
        <v>1</v>
      </c>
      <c r="L54" s="122"/>
      <c r="M54" s="122"/>
      <c r="N54" s="122"/>
      <c r="O54" s="3"/>
      <c r="P54" s="8">
        <f t="shared" si="2"/>
        <v>0</v>
      </c>
      <c r="Q54" s="8">
        <f t="shared" si="2"/>
        <v>175000</v>
      </c>
      <c r="R54" s="8">
        <f t="shared" si="2"/>
        <v>0</v>
      </c>
      <c r="S54" s="8">
        <f t="shared" si="2"/>
        <v>0</v>
      </c>
      <c r="T54" s="8">
        <f t="shared" si="2"/>
        <v>0</v>
      </c>
    </row>
    <row r="55" spans="1:20" ht="12.75" customHeight="1" x14ac:dyDescent="0.2">
      <c r="A55" s="7"/>
      <c r="C55" s="106" t="s">
        <v>64</v>
      </c>
      <c r="D55" s="107" t="s">
        <v>5</v>
      </c>
      <c r="E55" s="108" t="s">
        <v>1</v>
      </c>
      <c r="F55" s="3"/>
      <c r="G55" s="124">
        <v>105000</v>
      </c>
      <c r="H55" s="12" t="s">
        <v>41</v>
      </c>
      <c r="I55" s="3"/>
      <c r="J55" s="122"/>
      <c r="K55" s="122">
        <v>1</v>
      </c>
      <c r="L55" s="122"/>
      <c r="M55" s="125">
        <v>2.6666666666666665</v>
      </c>
      <c r="N55" s="122"/>
      <c r="O55" s="3"/>
      <c r="P55" s="8">
        <f t="shared" si="2"/>
        <v>0</v>
      </c>
      <c r="Q55" s="8">
        <f t="shared" si="2"/>
        <v>105000</v>
      </c>
      <c r="R55" s="8">
        <f t="shared" si="2"/>
        <v>0</v>
      </c>
      <c r="S55" s="8">
        <f t="shared" si="2"/>
        <v>280000</v>
      </c>
      <c r="T55" s="8">
        <f t="shared" si="2"/>
        <v>0</v>
      </c>
    </row>
    <row r="56" spans="1:20" ht="12.75" customHeight="1" x14ac:dyDescent="0.2">
      <c r="A56" s="7"/>
      <c r="C56" s="106" t="s">
        <v>65</v>
      </c>
      <c r="D56" s="107" t="s">
        <v>5</v>
      </c>
      <c r="E56" s="108" t="s">
        <v>1</v>
      </c>
      <c r="F56" s="3"/>
      <c r="G56" s="124">
        <v>175000</v>
      </c>
      <c r="H56" s="12" t="s">
        <v>41</v>
      </c>
      <c r="I56" s="3"/>
      <c r="J56" s="122">
        <v>1</v>
      </c>
      <c r="K56" s="122"/>
      <c r="L56" s="122"/>
      <c r="M56" s="122">
        <v>1</v>
      </c>
      <c r="N56" s="122"/>
      <c r="O56" s="3"/>
      <c r="P56" s="8">
        <f t="shared" si="2"/>
        <v>175000</v>
      </c>
      <c r="Q56" s="8">
        <f t="shared" si="2"/>
        <v>0</v>
      </c>
      <c r="R56" s="8">
        <f t="shared" si="2"/>
        <v>0</v>
      </c>
      <c r="S56" s="8">
        <f t="shared" si="2"/>
        <v>175000</v>
      </c>
      <c r="T56" s="8">
        <f t="shared" si="2"/>
        <v>0</v>
      </c>
    </row>
    <row r="57" spans="1:20" ht="12.75" customHeight="1" x14ac:dyDescent="0.2">
      <c r="A57" s="7"/>
      <c r="C57" s="106" t="s">
        <v>66</v>
      </c>
      <c r="D57" s="107" t="s">
        <v>5</v>
      </c>
      <c r="E57" s="108" t="s">
        <v>1</v>
      </c>
      <c r="F57" s="3"/>
      <c r="G57" s="124">
        <v>35000</v>
      </c>
      <c r="H57" s="12" t="s">
        <v>41</v>
      </c>
      <c r="I57" s="3"/>
      <c r="J57" s="122">
        <v>1</v>
      </c>
      <c r="K57" s="122"/>
      <c r="L57" s="125">
        <v>5</v>
      </c>
      <c r="M57" s="122"/>
      <c r="N57" s="122">
        <v>1</v>
      </c>
      <c r="O57" s="3"/>
      <c r="P57" s="8">
        <f t="shared" ref="P57:T69" si="3">J57*$G57</f>
        <v>35000</v>
      </c>
      <c r="Q57" s="8">
        <f t="shared" si="3"/>
        <v>0</v>
      </c>
      <c r="R57" s="8">
        <f t="shared" si="3"/>
        <v>175000</v>
      </c>
      <c r="S57" s="8">
        <f t="shared" si="3"/>
        <v>0</v>
      </c>
      <c r="T57" s="8">
        <f t="shared" si="3"/>
        <v>35000</v>
      </c>
    </row>
    <row r="58" spans="1:20" ht="12.75" customHeight="1" x14ac:dyDescent="0.2">
      <c r="A58" s="7"/>
      <c r="C58" s="106" t="s">
        <v>67</v>
      </c>
      <c r="D58" s="107" t="s">
        <v>5</v>
      </c>
      <c r="E58" s="108" t="s">
        <v>1</v>
      </c>
      <c r="F58" s="3"/>
      <c r="G58" s="124">
        <v>70000</v>
      </c>
      <c r="H58" s="12" t="s">
        <v>41</v>
      </c>
      <c r="I58" s="3"/>
      <c r="J58" s="122"/>
      <c r="K58" s="122"/>
      <c r="L58" s="122">
        <v>1</v>
      </c>
      <c r="M58" s="122"/>
      <c r="N58" s="122"/>
      <c r="O58" s="3"/>
      <c r="P58" s="8">
        <f t="shared" si="3"/>
        <v>0</v>
      </c>
      <c r="Q58" s="8">
        <f t="shared" si="3"/>
        <v>0</v>
      </c>
      <c r="R58" s="8">
        <f t="shared" si="3"/>
        <v>70000</v>
      </c>
      <c r="S58" s="8">
        <f t="shared" si="3"/>
        <v>0</v>
      </c>
      <c r="T58" s="8">
        <f t="shared" si="3"/>
        <v>0</v>
      </c>
    </row>
    <row r="59" spans="1:20" ht="12.75" customHeight="1" x14ac:dyDescent="0.2">
      <c r="A59" s="7"/>
      <c r="C59" s="106" t="s">
        <v>68</v>
      </c>
      <c r="D59" s="107" t="s">
        <v>5</v>
      </c>
      <c r="E59" s="108" t="s">
        <v>1</v>
      </c>
      <c r="F59" s="3"/>
      <c r="G59" s="124">
        <v>280000</v>
      </c>
      <c r="H59" s="12" t="s">
        <v>41</v>
      </c>
      <c r="I59" s="3"/>
      <c r="J59" s="122"/>
      <c r="K59" s="122"/>
      <c r="L59" s="122"/>
      <c r="M59" s="122">
        <v>1</v>
      </c>
      <c r="N59" s="122">
        <v>1</v>
      </c>
      <c r="O59" s="3"/>
      <c r="P59" s="8">
        <f t="shared" si="3"/>
        <v>0</v>
      </c>
      <c r="Q59" s="8">
        <f t="shared" si="3"/>
        <v>0</v>
      </c>
      <c r="R59" s="8">
        <f t="shared" si="3"/>
        <v>0</v>
      </c>
      <c r="S59" s="8">
        <f t="shared" si="3"/>
        <v>280000</v>
      </c>
      <c r="T59" s="8">
        <f t="shared" si="3"/>
        <v>280000</v>
      </c>
    </row>
    <row r="60" spans="1:20" ht="12.75" customHeight="1" x14ac:dyDescent="0.2">
      <c r="A60" s="7"/>
      <c r="C60" s="106" t="s">
        <v>69</v>
      </c>
      <c r="D60" s="107" t="s">
        <v>5</v>
      </c>
      <c r="E60" s="108" t="s">
        <v>1</v>
      </c>
      <c r="F60" s="3"/>
      <c r="G60" s="124">
        <v>1050000</v>
      </c>
      <c r="H60" s="12" t="s">
        <v>41</v>
      </c>
      <c r="I60" s="3"/>
      <c r="J60" s="122"/>
      <c r="K60" s="122"/>
      <c r="L60" s="122">
        <v>1</v>
      </c>
      <c r="M60" s="122"/>
      <c r="N60" s="122"/>
      <c r="O60" s="3"/>
      <c r="P60" s="8">
        <f t="shared" si="3"/>
        <v>0</v>
      </c>
      <c r="Q60" s="8">
        <f t="shared" si="3"/>
        <v>0</v>
      </c>
      <c r="R60" s="8">
        <f t="shared" si="3"/>
        <v>1050000</v>
      </c>
      <c r="S60" s="8">
        <f t="shared" si="3"/>
        <v>0</v>
      </c>
      <c r="T60" s="8">
        <f t="shared" si="3"/>
        <v>0</v>
      </c>
    </row>
    <row r="61" spans="1:20" ht="12.75" customHeight="1" x14ac:dyDescent="0.2">
      <c r="A61" s="7"/>
      <c r="C61" s="106" t="s">
        <v>70</v>
      </c>
      <c r="D61" s="107" t="s">
        <v>5</v>
      </c>
      <c r="E61" s="108" t="s">
        <v>1</v>
      </c>
      <c r="F61" s="3"/>
      <c r="G61" s="124">
        <v>140000</v>
      </c>
      <c r="H61" s="12" t="s">
        <v>41</v>
      </c>
      <c r="I61" s="3"/>
      <c r="J61" s="122">
        <v>1</v>
      </c>
      <c r="K61" s="122"/>
      <c r="L61" s="122"/>
      <c r="M61" s="122"/>
      <c r="N61" s="122"/>
      <c r="O61" s="3"/>
      <c r="P61" s="8">
        <f t="shared" si="3"/>
        <v>140000</v>
      </c>
      <c r="Q61" s="8">
        <f t="shared" si="3"/>
        <v>0</v>
      </c>
      <c r="R61" s="8">
        <f t="shared" si="3"/>
        <v>0</v>
      </c>
      <c r="S61" s="8">
        <f t="shared" si="3"/>
        <v>0</v>
      </c>
      <c r="T61" s="8">
        <f t="shared" si="3"/>
        <v>0</v>
      </c>
    </row>
    <row r="62" spans="1:20" ht="12.75" customHeight="1" x14ac:dyDescent="0.2">
      <c r="A62" s="7"/>
      <c r="C62" s="106" t="s">
        <v>71</v>
      </c>
      <c r="D62" s="107" t="s">
        <v>5</v>
      </c>
      <c r="E62" s="108" t="s">
        <v>1</v>
      </c>
      <c r="F62" s="3"/>
      <c r="G62" s="124">
        <v>105000</v>
      </c>
      <c r="H62" s="12" t="s">
        <v>41</v>
      </c>
      <c r="I62" s="3"/>
      <c r="J62" s="122">
        <v>1</v>
      </c>
      <c r="K62" s="122"/>
      <c r="L62" s="122"/>
      <c r="M62" s="122"/>
      <c r="N62" s="122">
        <v>1</v>
      </c>
      <c r="O62" s="3"/>
      <c r="P62" s="8">
        <f t="shared" si="3"/>
        <v>105000</v>
      </c>
      <c r="Q62" s="8">
        <f t="shared" si="3"/>
        <v>0</v>
      </c>
      <c r="R62" s="8">
        <f t="shared" si="3"/>
        <v>0</v>
      </c>
      <c r="S62" s="8">
        <f t="shared" si="3"/>
        <v>0</v>
      </c>
      <c r="T62" s="8">
        <f t="shared" si="3"/>
        <v>105000</v>
      </c>
    </row>
    <row r="63" spans="1:20" ht="12.75" customHeight="1" x14ac:dyDescent="0.2">
      <c r="A63" s="7"/>
      <c r="C63" s="106" t="s">
        <v>72</v>
      </c>
      <c r="D63" s="107" t="s">
        <v>5</v>
      </c>
      <c r="E63" s="108" t="s">
        <v>1</v>
      </c>
      <c r="F63" s="3"/>
      <c r="G63" s="124">
        <v>280000</v>
      </c>
      <c r="H63" s="12" t="s">
        <v>41</v>
      </c>
      <c r="I63" s="3"/>
      <c r="J63" s="122"/>
      <c r="K63" s="122">
        <v>1</v>
      </c>
      <c r="L63" s="122"/>
      <c r="M63" s="122"/>
      <c r="N63" s="122"/>
      <c r="O63" s="3"/>
      <c r="P63" s="8">
        <f t="shared" si="3"/>
        <v>0</v>
      </c>
      <c r="Q63" s="8">
        <f t="shared" si="3"/>
        <v>280000</v>
      </c>
      <c r="R63" s="8">
        <f t="shared" si="3"/>
        <v>0</v>
      </c>
      <c r="S63" s="8">
        <f t="shared" si="3"/>
        <v>0</v>
      </c>
      <c r="T63" s="8">
        <f t="shared" si="3"/>
        <v>0</v>
      </c>
    </row>
    <row r="64" spans="1:20" ht="12.75" customHeight="1" x14ac:dyDescent="0.2">
      <c r="A64" s="7"/>
      <c r="C64" s="106" t="s">
        <v>73</v>
      </c>
      <c r="D64" s="107" t="s">
        <v>5</v>
      </c>
      <c r="E64" s="108" t="s">
        <v>1</v>
      </c>
      <c r="F64" s="3"/>
      <c r="G64" s="124">
        <v>35000</v>
      </c>
      <c r="H64" s="12" t="s">
        <v>41</v>
      </c>
      <c r="I64" s="3"/>
      <c r="J64" s="122">
        <v>4</v>
      </c>
      <c r="K64" s="122"/>
      <c r="L64" s="122">
        <v>1</v>
      </c>
      <c r="M64" s="122"/>
      <c r="N64" s="122"/>
      <c r="O64" s="3"/>
      <c r="P64" s="8">
        <f t="shared" si="3"/>
        <v>140000</v>
      </c>
      <c r="Q64" s="8">
        <f t="shared" si="3"/>
        <v>0</v>
      </c>
      <c r="R64" s="8">
        <f t="shared" si="3"/>
        <v>35000</v>
      </c>
      <c r="S64" s="8">
        <f t="shared" si="3"/>
        <v>0</v>
      </c>
      <c r="T64" s="8">
        <f t="shared" si="3"/>
        <v>0</v>
      </c>
    </row>
    <row r="65" spans="1:26" ht="12.75" customHeight="1" x14ac:dyDescent="0.2">
      <c r="A65" s="7"/>
      <c r="C65" s="106" t="s">
        <v>74</v>
      </c>
      <c r="D65" s="107" t="s">
        <v>5</v>
      </c>
      <c r="E65" s="108" t="s">
        <v>1</v>
      </c>
      <c r="F65" s="3"/>
      <c r="G65" s="124">
        <v>210000</v>
      </c>
      <c r="H65" s="12" t="s">
        <v>41</v>
      </c>
      <c r="I65" s="3"/>
      <c r="J65" s="122"/>
      <c r="K65" s="122"/>
      <c r="L65" s="122"/>
      <c r="M65" s="122">
        <v>1</v>
      </c>
      <c r="N65" s="122"/>
      <c r="O65" s="3"/>
      <c r="P65" s="8">
        <f t="shared" si="3"/>
        <v>0</v>
      </c>
      <c r="Q65" s="8">
        <f t="shared" si="3"/>
        <v>0</v>
      </c>
      <c r="R65" s="8">
        <f t="shared" si="3"/>
        <v>0</v>
      </c>
      <c r="S65" s="8">
        <f t="shared" si="3"/>
        <v>210000</v>
      </c>
      <c r="T65" s="8">
        <f t="shared" si="3"/>
        <v>0</v>
      </c>
    </row>
    <row r="66" spans="1:26" ht="12.75" customHeight="1" x14ac:dyDescent="0.2">
      <c r="A66" s="7"/>
      <c r="C66" s="106" t="s">
        <v>75</v>
      </c>
      <c r="D66" s="107" t="s">
        <v>5</v>
      </c>
      <c r="E66" s="108" t="s">
        <v>1</v>
      </c>
      <c r="F66" s="3"/>
      <c r="G66" s="124">
        <v>280000</v>
      </c>
      <c r="H66" s="12" t="s">
        <v>41</v>
      </c>
      <c r="I66" s="3"/>
      <c r="J66" s="122"/>
      <c r="K66" s="122"/>
      <c r="L66" s="122">
        <v>1</v>
      </c>
      <c r="M66" s="122"/>
      <c r="N66" s="122"/>
      <c r="O66" s="3"/>
      <c r="P66" s="8">
        <f t="shared" si="3"/>
        <v>0</v>
      </c>
      <c r="Q66" s="8">
        <f t="shared" si="3"/>
        <v>0</v>
      </c>
      <c r="R66" s="8">
        <f t="shared" si="3"/>
        <v>280000</v>
      </c>
      <c r="S66" s="8">
        <f t="shared" si="3"/>
        <v>0</v>
      </c>
      <c r="T66" s="8">
        <f t="shared" si="3"/>
        <v>0</v>
      </c>
    </row>
    <row r="67" spans="1:26" ht="12.75" customHeight="1" x14ac:dyDescent="0.2">
      <c r="A67" s="7"/>
      <c r="C67" s="106" t="s">
        <v>76</v>
      </c>
      <c r="D67" s="107" t="s">
        <v>5</v>
      </c>
      <c r="E67" s="108" t="s">
        <v>1</v>
      </c>
      <c r="F67" s="3"/>
      <c r="G67" s="124">
        <v>140000</v>
      </c>
      <c r="H67" s="12" t="s">
        <v>41</v>
      </c>
      <c r="I67" s="3"/>
      <c r="J67" s="122"/>
      <c r="K67" s="122">
        <v>1</v>
      </c>
      <c r="L67" s="122"/>
      <c r="M67" s="122"/>
      <c r="N67" s="122">
        <v>1</v>
      </c>
      <c r="O67" s="3"/>
      <c r="P67" s="8">
        <f t="shared" si="3"/>
        <v>0</v>
      </c>
      <c r="Q67" s="8">
        <f t="shared" si="3"/>
        <v>140000</v>
      </c>
      <c r="R67" s="8">
        <f t="shared" si="3"/>
        <v>0</v>
      </c>
      <c r="S67" s="8">
        <f t="shared" si="3"/>
        <v>0</v>
      </c>
      <c r="T67" s="8">
        <f t="shared" si="3"/>
        <v>140000</v>
      </c>
    </row>
    <row r="68" spans="1:26" ht="12.75" customHeight="1" x14ac:dyDescent="0.2">
      <c r="A68" s="7"/>
      <c r="C68" s="106" t="s">
        <v>77</v>
      </c>
      <c r="D68" s="107" t="s">
        <v>5</v>
      </c>
      <c r="E68" s="108" t="s">
        <v>1</v>
      </c>
      <c r="F68" s="3"/>
      <c r="G68" s="124">
        <v>35000</v>
      </c>
      <c r="H68" s="12" t="s">
        <v>41</v>
      </c>
      <c r="I68" s="3"/>
      <c r="J68" s="122">
        <v>1</v>
      </c>
      <c r="K68" s="122">
        <v>9</v>
      </c>
      <c r="L68" s="122"/>
      <c r="M68" s="122"/>
      <c r="N68" s="122"/>
      <c r="O68" s="3"/>
      <c r="P68" s="8">
        <f t="shared" si="3"/>
        <v>35000</v>
      </c>
      <c r="Q68" s="8">
        <f t="shared" si="3"/>
        <v>315000</v>
      </c>
      <c r="R68" s="8">
        <f t="shared" si="3"/>
        <v>0</v>
      </c>
      <c r="S68" s="8">
        <f t="shared" si="3"/>
        <v>0</v>
      </c>
      <c r="T68" s="8">
        <f t="shared" si="3"/>
        <v>0</v>
      </c>
    </row>
    <row r="69" spans="1:26" ht="12.75" customHeight="1" x14ac:dyDescent="0.2">
      <c r="A69" s="7"/>
      <c r="C69" s="106" t="s">
        <v>78</v>
      </c>
      <c r="D69" s="107" t="s">
        <v>5</v>
      </c>
      <c r="E69" s="108" t="s">
        <v>1</v>
      </c>
      <c r="F69" s="3"/>
      <c r="G69" s="124">
        <v>70000</v>
      </c>
      <c r="H69" s="12" t="s">
        <v>41</v>
      </c>
      <c r="I69" s="3"/>
      <c r="J69" s="122">
        <v>1</v>
      </c>
      <c r="K69" s="122"/>
      <c r="L69" s="122"/>
      <c r="M69" s="122"/>
      <c r="N69" s="122">
        <v>1</v>
      </c>
      <c r="O69" s="3"/>
      <c r="P69" s="8">
        <f t="shared" si="3"/>
        <v>70000</v>
      </c>
      <c r="Q69" s="8">
        <f t="shared" si="3"/>
        <v>0</v>
      </c>
      <c r="R69" s="8">
        <f t="shared" si="3"/>
        <v>0</v>
      </c>
      <c r="S69" s="8">
        <f t="shared" si="3"/>
        <v>0</v>
      </c>
      <c r="T69" s="8">
        <f t="shared" si="3"/>
        <v>70000</v>
      </c>
    </row>
    <row r="70" spans="1:26" ht="12.7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2.75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1:26" ht="12.75" customHeight="1" x14ac:dyDescent="0.2">
      <c r="A72" s="7"/>
      <c r="C72" s="106" t="s">
        <v>50</v>
      </c>
      <c r="D72" s="107" t="s">
        <v>5</v>
      </c>
      <c r="E72" s="108" t="s">
        <v>4</v>
      </c>
      <c r="G72" s="6"/>
      <c r="H72" s="13" t="s">
        <v>42</v>
      </c>
      <c r="J72" s="122">
        <v>67500</v>
      </c>
      <c r="K72" s="122"/>
      <c r="L72" s="122"/>
      <c r="M72" s="122"/>
      <c r="N72" s="122">
        <v>67500</v>
      </c>
      <c r="P72" s="8">
        <f t="shared" ref="P72:T87" si="4">J72</f>
        <v>67500</v>
      </c>
      <c r="Q72" s="8">
        <f t="shared" si="4"/>
        <v>0</v>
      </c>
      <c r="R72" s="8">
        <f t="shared" si="4"/>
        <v>0</v>
      </c>
      <c r="S72" s="8">
        <f t="shared" si="4"/>
        <v>0</v>
      </c>
      <c r="T72" s="8">
        <f t="shared" si="4"/>
        <v>67500</v>
      </c>
    </row>
    <row r="73" spans="1:26" ht="12.75" customHeight="1" x14ac:dyDescent="0.2">
      <c r="A73" s="7"/>
      <c r="C73" s="106" t="s">
        <v>51</v>
      </c>
      <c r="D73" s="107" t="s">
        <v>5</v>
      </c>
      <c r="E73" s="108" t="s">
        <v>4</v>
      </c>
      <c r="G73" s="6"/>
      <c r="H73" s="13" t="s">
        <v>42</v>
      </c>
      <c r="J73" s="122">
        <v>270000</v>
      </c>
      <c r="K73" s="122"/>
      <c r="L73" s="122"/>
      <c r="M73" s="122"/>
      <c r="N73" s="122">
        <v>135000</v>
      </c>
      <c r="P73" s="8">
        <f t="shared" si="4"/>
        <v>270000</v>
      </c>
      <c r="Q73" s="8">
        <f t="shared" si="4"/>
        <v>0</v>
      </c>
      <c r="R73" s="8">
        <f t="shared" si="4"/>
        <v>0</v>
      </c>
      <c r="S73" s="8">
        <f t="shared" si="4"/>
        <v>0</v>
      </c>
      <c r="T73" s="8">
        <f t="shared" si="4"/>
        <v>135000</v>
      </c>
    </row>
    <row r="74" spans="1:26" ht="12.75" customHeight="1" x14ac:dyDescent="0.2">
      <c r="A74" s="7"/>
      <c r="C74" s="106" t="s">
        <v>52</v>
      </c>
      <c r="D74" s="107" t="s">
        <v>5</v>
      </c>
      <c r="E74" s="108" t="s">
        <v>4</v>
      </c>
      <c r="G74" s="6"/>
      <c r="H74" s="13" t="s">
        <v>42</v>
      </c>
      <c r="J74" s="122"/>
      <c r="K74" s="122">
        <v>450000</v>
      </c>
      <c r="L74" s="122"/>
      <c r="M74" s="122">
        <v>225000</v>
      </c>
      <c r="N74" s="122"/>
      <c r="P74" s="8">
        <f t="shared" si="4"/>
        <v>0</v>
      </c>
      <c r="Q74" s="8">
        <f t="shared" si="4"/>
        <v>450000</v>
      </c>
      <c r="R74" s="8">
        <f t="shared" si="4"/>
        <v>0</v>
      </c>
      <c r="S74" s="8">
        <f t="shared" si="4"/>
        <v>225000</v>
      </c>
      <c r="T74" s="8">
        <f t="shared" si="4"/>
        <v>0</v>
      </c>
    </row>
    <row r="75" spans="1:26" ht="12.75" customHeight="1" x14ac:dyDescent="0.2">
      <c r="A75" s="7"/>
      <c r="C75" s="106" t="s">
        <v>53</v>
      </c>
      <c r="D75" s="107" t="s">
        <v>5</v>
      </c>
      <c r="E75" s="108" t="s">
        <v>4</v>
      </c>
      <c r="G75" s="6"/>
      <c r="H75" s="13" t="s">
        <v>42</v>
      </c>
      <c r="J75" s="122"/>
      <c r="K75" s="122">
        <v>45000</v>
      </c>
      <c r="L75" s="122"/>
      <c r="M75" s="122">
        <v>45000</v>
      </c>
      <c r="N75" s="122"/>
      <c r="P75" s="8">
        <f t="shared" si="4"/>
        <v>0</v>
      </c>
      <c r="Q75" s="8">
        <f t="shared" si="4"/>
        <v>45000</v>
      </c>
      <c r="R75" s="8">
        <f t="shared" si="4"/>
        <v>0</v>
      </c>
      <c r="S75" s="8">
        <f t="shared" si="4"/>
        <v>45000</v>
      </c>
      <c r="T75" s="8">
        <f t="shared" si="4"/>
        <v>0</v>
      </c>
    </row>
    <row r="76" spans="1:26" ht="12.75" customHeight="1" x14ac:dyDescent="0.2">
      <c r="A76" s="7"/>
      <c r="C76" s="106" t="s">
        <v>54</v>
      </c>
      <c r="D76" s="107" t="s">
        <v>5</v>
      </c>
      <c r="E76" s="108" t="s">
        <v>4</v>
      </c>
      <c r="G76" s="6"/>
      <c r="H76" s="13" t="s">
        <v>42</v>
      </c>
      <c r="J76" s="122">
        <v>20000</v>
      </c>
      <c r="K76" s="122">
        <v>30000</v>
      </c>
      <c r="L76" s="122">
        <v>10000</v>
      </c>
      <c r="M76" s="122">
        <v>30000</v>
      </c>
      <c r="N76" s="122">
        <v>10000</v>
      </c>
      <c r="P76" s="8">
        <f t="shared" si="4"/>
        <v>20000</v>
      </c>
      <c r="Q76" s="8">
        <f t="shared" si="4"/>
        <v>30000</v>
      </c>
      <c r="R76" s="8">
        <f t="shared" si="4"/>
        <v>10000</v>
      </c>
      <c r="S76" s="8">
        <f t="shared" si="4"/>
        <v>30000</v>
      </c>
      <c r="T76" s="8">
        <f t="shared" si="4"/>
        <v>10000</v>
      </c>
    </row>
    <row r="77" spans="1:26" ht="12.75" customHeight="1" x14ac:dyDescent="0.2">
      <c r="A77" s="7"/>
      <c r="C77" s="106" t="s">
        <v>55</v>
      </c>
      <c r="D77" s="107" t="s">
        <v>5</v>
      </c>
      <c r="E77" s="108" t="s">
        <v>4</v>
      </c>
      <c r="G77" s="6"/>
      <c r="H77" s="13" t="s">
        <v>42</v>
      </c>
      <c r="J77" s="122"/>
      <c r="K77" s="122"/>
      <c r="L77" s="122"/>
      <c r="M77" s="122"/>
      <c r="N77" s="122">
        <v>585000</v>
      </c>
      <c r="P77" s="8">
        <f t="shared" si="4"/>
        <v>0</v>
      </c>
      <c r="Q77" s="8">
        <f t="shared" si="4"/>
        <v>0</v>
      </c>
      <c r="R77" s="8">
        <f t="shared" si="4"/>
        <v>0</v>
      </c>
      <c r="S77" s="8">
        <f t="shared" si="4"/>
        <v>0</v>
      </c>
      <c r="T77" s="8">
        <f t="shared" si="4"/>
        <v>585000</v>
      </c>
    </row>
    <row r="78" spans="1:26" ht="12.75" customHeight="1" x14ac:dyDescent="0.2">
      <c r="A78" s="7"/>
      <c r="C78" s="106" t="s">
        <v>56</v>
      </c>
      <c r="D78" s="107" t="s">
        <v>5</v>
      </c>
      <c r="E78" s="108" t="s">
        <v>4</v>
      </c>
      <c r="G78" s="6"/>
      <c r="H78" s="13" t="s">
        <v>42</v>
      </c>
      <c r="J78" s="122">
        <v>180000</v>
      </c>
      <c r="K78" s="122"/>
      <c r="L78" s="122">
        <v>180000</v>
      </c>
      <c r="M78" s="122"/>
      <c r="N78" s="122"/>
      <c r="P78" s="8">
        <f t="shared" si="4"/>
        <v>180000</v>
      </c>
      <c r="Q78" s="8">
        <f t="shared" si="4"/>
        <v>0</v>
      </c>
      <c r="R78" s="8">
        <f t="shared" si="4"/>
        <v>180000</v>
      </c>
      <c r="S78" s="8">
        <f t="shared" si="4"/>
        <v>0</v>
      </c>
      <c r="T78" s="8">
        <f t="shared" si="4"/>
        <v>0</v>
      </c>
    </row>
    <row r="79" spans="1:26" ht="12.75" customHeight="1" x14ac:dyDescent="0.2">
      <c r="A79" s="7"/>
      <c r="C79" s="106" t="s">
        <v>57</v>
      </c>
      <c r="D79" s="107" t="s">
        <v>5</v>
      </c>
      <c r="E79" s="108" t="s">
        <v>4</v>
      </c>
      <c r="G79" s="6"/>
      <c r="H79" s="13" t="s">
        <v>42</v>
      </c>
      <c r="J79" s="122"/>
      <c r="K79" s="122"/>
      <c r="L79" s="122"/>
      <c r="M79" s="122">
        <v>270000</v>
      </c>
      <c r="N79" s="122"/>
      <c r="P79" s="8">
        <f t="shared" si="4"/>
        <v>0</v>
      </c>
      <c r="Q79" s="8">
        <f t="shared" si="4"/>
        <v>0</v>
      </c>
      <c r="R79" s="8">
        <f t="shared" si="4"/>
        <v>0</v>
      </c>
      <c r="S79" s="8">
        <f t="shared" si="4"/>
        <v>270000</v>
      </c>
      <c r="T79" s="8">
        <f t="shared" si="4"/>
        <v>0</v>
      </c>
    </row>
    <row r="80" spans="1:26" ht="12.75" customHeight="1" x14ac:dyDescent="0.2">
      <c r="A80" s="7"/>
      <c r="C80" s="106" t="s">
        <v>58</v>
      </c>
      <c r="D80" s="107" t="s">
        <v>5</v>
      </c>
      <c r="E80" s="108" t="s">
        <v>4</v>
      </c>
      <c r="G80" s="6"/>
      <c r="H80" s="13" t="s">
        <v>42</v>
      </c>
      <c r="J80" s="122">
        <v>135000</v>
      </c>
      <c r="K80" s="122"/>
      <c r="L80" s="122">
        <v>270000</v>
      </c>
      <c r="M80" s="122"/>
      <c r="N80" s="122">
        <v>135000</v>
      </c>
      <c r="P80" s="8">
        <f t="shared" si="4"/>
        <v>135000</v>
      </c>
      <c r="Q80" s="8">
        <f t="shared" si="4"/>
        <v>0</v>
      </c>
      <c r="R80" s="8">
        <f t="shared" si="4"/>
        <v>270000</v>
      </c>
      <c r="S80" s="8">
        <f t="shared" si="4"/>
        <v>0</v>
      </c>
      <c r="T80" s="8">
        <f t="shared" si="4"/>
        <v>135000</v>
      </c>
    </row>
    <row r="81" spans="1:20" ht="12.75" customHeight="1" x14ac:dyDescent="0.2">
      <c r="A81" s="7"/>
      <c r="C81" s="106" t="s">
        <v>59</v>
      </c>
      <c r="D81" s="107" t="s">
        <v>5</v>
      </c>
      <c r="E81" s="108" t="s">
        <v>4</v>
      </c>
      <c r="G81" s="6"/>
      <c r="H81" s="13" t="s">
        <v>42</v>
      </c>
      <c r="J81" s="122">
        <v>60000</v>
      </c>
      <c r="K81" s="122"/>
      <c r="L81" s="122"/>
      <c r="M81" s="122">
        <v>60000</v>
      </c>
      <c r="N81" s="122"/>
      <c r="P81" s="8">
        <f t="shared" si="4"/>
        <v>60000</v>
      </c>
      <c r="Q81" s="8">
        <f t="shared" si="4"/>
        <v>0</v>
      </c>
      <c r="R81" s="8">
        <f t="shared" si="4"/>
        <v>0</v>
      </c>
      <c r="S81" s="8">
        <f t="shared" si="4"/>
        <v>60000</v>
      </c>
      <c r="T81" s="8">
        <f t="shared" si="4"/>
        <v>0</v>
      </c>
    </row>
    <row r="82" spans="1:20" ht="12.75" customHeight="1" x14ac:dyDescent="0.2">
      <c r="A82" s="7"/>
      <c r="C82" s="106" t="s">
        <v>60</v>
      </c>
      <c r="D82" s="107" t="s">
        <v>5</v>
      </c>
      <c r="E82" s="108" t="s">
        <v>4</v>
      </c>
      <c r="G82" s="6"/>
      <c r="H82" s="13" t="s">
        <v>42</v>
      </c>
      <c r="J82" s="122">
        <v>225000</v>
      </c>
      <c r="K82" s="122"/>
      <c r="L82" s="122"/>
      <c r="M82" s="122">
        <v>135000</v>
      </c>
      <c r="N82" s="122"/>
      <c r="P82" s="8">
        <f t="shared" si="4"/>
        <v>225000</v>
      </c>
      <c r="Q82" s="8">
        <f t="shared" si="4"/>
        <v>0</v>
      </c>
      <c r="R82" s="8">
        <f t="shared" si="4"/>
        <v>0</v>
      </c>
      <c r="S82" s="8">
        <f t="shared" si="4"/>
        <v>135000</v>
      </c>
      <c r="T82" s="8">
        <f t="shared" si="4"/>
        <v>0</v>
      </c>
    </row>
    <row r="83" spans="1:20" ht="12.75" customHeight="1" x14ac:dyDescent="0.2">
      <c r="A83" s="7"/>
      <c r="C83" s="106" t="s">
        <v>61</v>
      </c>
      <c r="D83" s="107" t="s">
        <v>5</v>
      </c>
      <c r="E83" s="108" t="s">
        <v>4</v>
      </c>
      <c r="G83" s="6"/>
      <c r="H83" s="13" t="s">
        <v>42</v>
      </c>
      <c r="J83" s="122"/>
      <c r="K83" s="122">
        <v>450000</v>
      </c>
      <c r="L83" s="122"/>
      <c r="M83" s="122">
        <v>180000</v>
      </c>
      <c r="N83" s="122"/>
      <c r="P83" s="8">
        <f t="shared" si="4"/>
        <v>0</v>
      </c>
      <c r="Q83" s="8">
        <f t="shared" si="4"/>
        <v>450000</v>
      </c>
      <c r="R83" s="8">
        <f t="shared" si="4"/>
        <v>0</v>
      </c>
      <c r="S83" s="8">
        <f t="shared" si="4"/>
        <v>180000</v>
      </c>
      <c r="T83" s="8">
        <f t="shared" si="4"/>
        <v>0</v>
      </c>
    </row>
    <row r="84" spans="1:20" ht="12.75" customHeight="1" x14ac:dyDescent="0.2">
      <c r="A84" s="7"/>
      <c r="C84" s="106" t="s">
        <v>62</v>
      </c>
      <c r="D84" s="107" t="s">
        <v>5</v>
      </c>
      <c r="E84" s="108" t="s">
        <v>4</v>
      </c>
      <c r="G84" s="6"/>
      <c r="H84" s="13" t="s">
        <v>42</v>
      </c>
      <c r="J84" s="122">
        <v>180000</v>
      </c>
      <c r="K84" s="122"/>
      <c r="L84" s="122"/>
      <c r="M84" s="122"/>
      <c r="N84" s="122">
        <v>180000</v>
      </c>
      <c r="P84" s="8">
        <f t="shared" si="4"/>
        <v>180000</v>
      </c>
      <c r="Q84" s="8">
        <f t="shared" si="4"/>
        <v>0</v>
      </c>
      <c r="R84" s="8">
        <f t="shared" si="4"/>
        <v>0</v>
      </c>
      <c r="S84" s="8">
        <f t="shared" si="4"/>
        <v>0</v>
      </c>
      <c r="T84" s="8">
        <f t="shared" si="4"/>
        <v>180000</v>
      </c>
    </row>
    <row r="85" spans="1:20" ht="12.75" customHeight="1" x14ac:dyDescent="0.2">
      <c r="A85" s="7"/>
      <c r="C85" s="106" t="s">
        <v>63</v>
      </c>
      <c r="D85" s="107" t="s">
        <v>5</v>
      </c>
      <c r="E85" s="108" t="s">
        <v>4</v>
      </c>
      <c r="G85" s="6"/>
      <c r="H85" s="13" t="s">
        <v>42</v>
      </c>
      <c r="J85" s="122"/>
      <c r="K85" s="122">
        <v>225000</v>
      </c>
      <c r="L85" s="122"/>
      <c r="M85" s="122"/>
      <c r="N85" s="122"/>
      <c r="P85" s="8">
        <f t="shared" si="4"/>
        <v>0</v>
      </c>
      <c r="Q85" s="8">
        <f t="shared" si="4"/>
        <v>225000</v>
      </c>
      <c r="R85" s="8">
        <f t="shared" si="4"/>
        <v>0</v>
      </c>
      <c r="S85" s="8">
        <f t="shared" si="4"/>
        <v>0</v>
      </c>
      <c r="T85" s="8">
        <f t="shared" si="4"/>
        <v>0</v>
      </c>
    </row>
    <row r="86" spans="1:20" ht="12.75" customHeight="1" x14ac:dyDescent="0.2">
      <c r="A86" s="7"/>
      <c r="C86" s="106" t="s">
        <v>64</v>
      </c>
      <c r="D86" s="107" t="s">
        <v>5</v>
      </c>
      <c r="E86" s="108" t="s">
        <v>4</v>
      </c>
      <c r="G86" s="6"/>
      <c r="H86" s="13" t="s">
        <v>42</v>
      </c>
      <c r="J86" s="122"/>
      <c r="K86" s="122">
        <v>135000</v>
      </c>
      <c r="L86" s="122"/>
      <c r="M86" s="122">
        <v>360000</v>
      </c>
      <c r="N86" s="122"/>
      <c r="P86" s="8">
        <f t="shared" si="4"/>
        <v>0</v>
      </c>
      <c r="Q86" s="8">
        <f t="shared" si="4"/>
        <v>135000</v>
      </c>
      <c r="R86" s="8">
        <f t="shared" si="4"/>
        <v>0</v>
      </c>
      <c r="S86" s="8">
        <f t="shared" si="4"/>
        <v>360000</v>
      </c>
      <c r="T86" s="8">
        <f t="shared" si="4"/>
        <v>0</v>
      </c>
    </row>
    <row r="87" spans="1:20" ht="12.75" customHeight="1" x14ac:dyDescent="0.2">
      <c r="A87" s="7"/>
      <c r="C87" s="106" t="s">
        <v>65</v>
      </c>
      <c r="D87" s="107" t="s">
        <v>5</v>
      </c>
      <c r="E87" s="108" t="s">
        <v>4</v>
      </c>
      <c r="G87" s="6"/>
      <c r="H87" s="13" t="s">
        <v>42</v>
      </c>
      <c r="J87" s="122">
        <v>225000</v>
      </c>
      <c r="K87" s="122"/>
      <c r="L87" s="122"/>
      <c r="M87" s="122">
        <v>225000</v>
      </c>
      <c r="N87" s="122"/>
      <c r="P87" s="8">
        <f t="shared" si="4"/>
        <v>225000</v>
      </c>
      <c r="Q87" s="8">
        <f t="shared" si="4"/>
        <v>0</v>
      </c>
      <c r="R87" s="8">
        <f t="shared" si="4"/>
        <v>0</v>
      </c>
      <c r="S87" s="8">
        <f t="shared" si="4"/>
        <v>225000</v>
      </c>
      <c r="T87" s="8">
        <f t="shared" si="4"/>
        <v>0</v>
      </c>
    </row>
    <row r="88" spans="1:20" ht="12.75" customHeight="1" x14ac:dyDescent="0.2">
      <c r="A88" s="7"/>
      <c r="C88" s="106" t="s">
        <v>66</v>
      </c>
      <c r="D88" s="107" t="s">
        <v>5</v>
      </c>
      <c r="E88" s="108" t="s">
        <v>4</v>
      </c>
      <c r="G88" s="6"/>
      <c r="H88" s="13" t="s">
        <v>42</v>
      </c>
      <c r="J88" s="122">
        <v>45000</v>
      </c>
      <c r="K88" s="122"/>
      <c r="L88" s="122">
        <v>225000</v>
      </c>
      <c r="M88" s="122"/>
      <c r="N88" s="122">
        <v>45000</v>
      </c>
      <c r="P88" s="8">
        <f t="shared" ref="P88:T100" si="5">J88</f>
        <v>45000</v>
      </c>
      <c r="Q88" s="8">
        <f t="shared" si="5"/>
        <v>0</v>
      </c>
      <c r="R88" s="8">
        <f t="shared" si="5"/>
        <v>225000</v>
      </c>
      <c r="S88" s="8">
        <f t="shared" si="5"/>
        <v>0</v>
      </c>
      <c r="T88" s="8">
        <f t="shared" si="5"/>
        <v>45000</v>
      </c>
    </row>
    <row r="89" spans="1:20" ht="12.75" customHeight="1" x14ac:dyDescent="0.2">
      <c r="A89" s="7"/>
      <c r="C89" s="106" t="s">
        <v>67</v>
      </c>
      <c r="D89" s="107" t="s">
        <v>5</v>
      </c>
      <c r="E89" s="108" t="s">
        <v>4</v>
      </c>
      <c r="G89" s="6"/>
      <c r="H89" s="13" t="s">
        <v>42</v>
      </c>
      <c r="J89" s="122"/>
      <c r="K89" s="122"/>
      <c r="L89" s="122">
        <v>90000</v>
      </c>
      <c r="M89" s="122"/>
      <c r="N89" s="122"/>
      <c r="P89" s="8">
        <f t="shared" si="5"/>
        <v>0</v>
      </c>
      <c r="Q89" s="8">
        <f t="shared" si="5"/>
        <v>0</v>
      </c>
      <c r="R89" s="8">
        <f t="shared" si="5"/>
        <v>90000</v>
      </c>
      <c r="S89" s="8">
        <f t="shared" si="5"/>
        <v>0</v>
      </c>
      <c r="T89" s="8">
        <f t="shared" si="5"/>
        <v>0</v>
      </c>
    </row>
    <row r="90" spans="1:20" ht="12.75" customHeight="1" x14ac:dyDescent="0.2">
      <c r="A90" s="7"/>
      <c r="C90" s="106" t="s">
        <v>68</v>
      </c>
      <c r="D90" s="107" t="s">
        <v>5</v>
      </c>
      <c r="E90" s="108" t="s">
        <v>4</v>
      </c>
      <c r="G90" s="6"/>
      <c r="H90" s="13" t="s">
        <v>42</v>
      </c>
      <c r="J90" s="122"/>
      <c r="K90" s="122"/>
      <c r="L90" s="122"/>
      <c r="M90" s="122">
        <v>360000</v>
      </c>
      <c r="N90" s="122">
        <v>360000</v>
      </c>
      <c r="P90" s="8">
        <f t="shared" si="5"/>
        <v>0</v>
      </c>
      <c r="Q90" s="8">
        <f t="shared" si="5"/>
        <v>0</v>
      </c>
      <c r="R90" s="8">
        <f t="shared" si="5"/>
        <v>0</v>
      </c>
      <c r="S90" s="8">
        <f t="shared" si="5"/>
        <v>360000</v>
      </c>
      <c r="T90" s="8">
        <f t="shared" si="5"/>
        <v>360000</v>
      </c>
    </row>
    <row r="91" spans="1:20" ht="12.75" customHeight="1" x14ac:dyDescent="0.2">
      <c r="A91" s="7"/>
      <c r="C91" s="106" t="s">
        <v>69</v>
      </c>
      <c r="D91" s="107" t="s">
        <v>5</v>
      </c>
      <c r="E91" s="108" t="s">
        <v>4</v>
      </c>
      <c r="G91" s="6"/>
      <c r="H91" s="13" t="s">
        <v>42</v>
      </c>
      <c r="J91" s="122"/>
      <c r="K91" s="122"/>
      <c r="L91" s="122">
        <v>1350000</v>
      </c>
      <c r="M91" s="122"/>
      <c r="N91" s="122"/>
      <c r="P91" s="8">
        <f t="shared" si="5"/>
        <v>0</v>
      </c>
      <c r="Q91" s="8">
        <f t="shared" si="5"/>
        <v>0</v>
      </c>
      <c r="R91" s="8">
        <f t="shared" si="5"/>
        <v>1350000</v>
      </c>
      <c r="S91" s="8">
        <f t="shared" si="5"/>
        <v>0</v>
      </c>
      <c r="T91" s="8">
        <f t="shared" si="5"/>
        <v>0</v>
      </c>
    </row>
    <row r="92" spans="1:20" ht="12.75" customHeight="1" x14ac:dyDescent="0.2">
      <c r="A92" s="7"/>
      <c r="C92" s="106" t="s">
        <v>70</v>
      </c>
      <c r="D92" s="107" t="s">
        <v>5</v>
      </c>
      <c r="E92" s="108" t="s">
        <v>4</v>
      </c>
      <c r="G92" s="6"/>
      <c r="H92" s="13" t="s">
        <v>42</v>
      </c>
      <c r="J92" s="122">
        <v>180000</v>
      </c>
      <c r="K92" s="122"/>
      <c r="L92" s="122"/>
      <c r="M92" s="122"/>
      <c r="N92" s="122"/>
      <c r="P92" s="8">
        <f t="shared" si="5"/>
        <v>180000</v>
      </c>
      <c r="Q92" s="8">
        <f t="shared" si="5"/>
        <v>0</v>
      </c>
      <c r="R92" s="8">
        <f t="shared" si="5"/>
        <v>0</v>
      </c>
      <c r="S92" s="8">
        <f t="shared" si="5"/>
        <v>0</v>
      </c>
      <c r="T92" s="8">
        <f t="shared" si="5"/>
        <v>0</v>
      </c>
    </row>
    <row r="93" spans="1:20" ht="12.75" customHeight="1" x14ac:dyDescent="0.2">
      <c r="A93" s="7"/>
      <c r="C93" s="106" t="s">
        <v>71</v>
      </c>
      <c r="D93" s="107" t="s">
        <v>5</v>
      </c>
      <c r="E93" s="108" t="s">
        <v>4</v>
      </c>
      <c r="G93" s="6"/>
      <c r="H93" s="13" t="s">
        <v>42</v>
      </c>
      <c r="J93" s="122">
        <v>135000</v>
      </c>
      <c r="K93" s="122"/>
      <c r="L93" s="122"/>
      <c r="M93" s="122"/>
      <c r="N93" s="122">
        <v>135000</v>
      </c>
      <c r="P93" s="8">
        <f t="shared" si="5"/>
        <v>135000</v>
      </c>
      <c r="Q93" s="8">
        <f t="shared" si="5"/>
        <v>0</v>
      </c>
      <c r="R93" s="8">
        <f t="shared" si="5"/>
        <v>0</v>
      </c>
      <c r="S93" s="8">
        <f t="shared" si="5"/>
        <v>0</v>
      </c>
      <c r="T93" s="8">
        <f t="shared" si="5"/>
        <v>135000</v>
      </c>
    </row>
    <row r="94" spans="1:20" ht="12.75" customHeight="1" x14ac:dyDescent="0.2">
      <c r="A94" s="7"/>
      <c r="C94" s="106" t="s">
        <v>72</v>
      </c>
      <c r="D94" s="107" t="s">
        <v>5</v>
      </c>
      <c r="E94" s="108" t="s">
        <v>4</v>
      </c>
      <c r="G94" s="6"/>
      <c r="H94" s="13" t="s">
        <v>42</v>
      </c>
      <c r="J94" s="122"/>
      <c r="K94" s="122">
        <v>360000</v>
      </c>
      <c r="L94" s="122"/>
      <c r="M94" s="122"/>
      <c r="N94" s="122"/>
      <c r="P94" s="8">
        <f t="shared" si="5"/>
        <v>0</v>
      </c>
      <c r="Q94" s="8">
        <f t="shared" si="5"/>
        <v>360000</v>
      </c>
      <c r="R94" s="8">
        <f t="shared" si="5"/>
        <v>0</v>
      </c>
      <c r="S94" s="8">
        <f t="shared" si="5"/>
        <v>0</v>
      </c>
      <c r="T94" s="8">
        <f t="shared" si="5"/>
        <v>0</v>
      </c>
    </row>
    <row r="95" spans="1:20" ht="12.75" customHeight="1" x14ac:dyDescent="0.2">
      <c r="A95" s="7"/>
      <c r="C95" s="106" t="s">
        <v>73</v>
      </c>
      <c r="D95" s="107" t="s">
        <v>5</v>
      </c>
      <c r="E95" s="108" t="s">
        <v>4</v>
      </c>
      <c r="G95" s="6"/>
      <c r="H95" s="13" t="s">
        <v>42</v>
      </c>
      <c r="J95" s="122">
        <v>180000</v>
      </c>
      <c r="K95" s="122"/>
      <c r="L95" s="122">
        <v>45000</v>
      </c>
      <c r="M95" s="122"/>
      <c r="N95" s="122"/>
      <c r="P95" s="8">
        <f t="shared" si="5"/>
        <v>180000</v>
      </c>
      <c r="Q95" s="8">
        <f t="shared" si="5"/>
        <v>0</v>
      </c>
      <c r="R95" s="8">
        <f t="shared" si="5"/>
        <v>45000</v>
      </c>
      <c r="S95" s="8">
        <f t="shared" si="5"/>
        <v>0</v>
      </c>
      <c r="T95" s="8">
        <f t="shared" si="5"/>
        <v>0</v>
      </c>
    </row>
    <row r="96" spans="1:20" ht="12.75" customHeight="1" x14ac:dyDescent="0.2">
      <c r="A96" s="7"/>
      <c r="C96" s="106" t="s">
        <v>74</v>
      </c>
      <c r="D96" s="107" t="s">
        <v>5</v>
      </c>
      <c r="E96" s="108" t="s">
        <v>4</v>
      </c>
      <c r="G96" s="6"/>
      <c r="H96" s="13" t="s">
        <v>42</v>
      </c>
      <c r="J96" s="122"/>
      <c r="K96" s="122"/>
      <c r="L96" s="122"/>
      <c r="M96" s="122">
        <v>270000</v>
      </c>
      <c r="N96" s="122"/>
      <c r="P96" s="8">
        <f t="shared" si="5"/>
        <v>0</v>
      </c>
      <c r="Q96" s="8">
        <f t="shared" si="5"/>
        <v>0</v>
      </c>
      <c r="R96" s="8">
        <f t="shared" si="5"/>
        <v>0</v>
      </c>
      <c r="S96" s="8">
        <f t="shared" si="5"/>
        <v>270000</v>
      </c>
      <c r="T96" s="8">
        <f t="shared" si="5"/>
        <v>0</v>
      </c>
    </row>
    <row r="97" spans="1:25" ht="12.75" customHeight="1" x14ac:dyDescent="0.2">
      <c r="A97" s="7"/>
      <c r="C97" s="106" t="s">
        <v>75</v>
      </c>
      <c r="D97" s="107" t="s">
        <v>5</v>
      </c>
      <c r="E97" s="108" t="s">
        <v>4</v>
      </c>
      <c r="G97" s="6"/>
      <c r="H97" s="13" t="s">
        <v>42</v>
      </c>
      <c r="J97" s="122"/>
      <c r="K97" s="122"/>
      <c r="L97" s="122">
        <v>360000</v>
      </c>
      <c r="M97" s="122"/>
      <c r="N97" s="122"/>
      <c r="P97" s="8">
        <f t="shared" si="5"/>
        <v>0</v>
      </c>
      <c r="Q97" s="8">
        <f t="shared" si="5"/>
        <v>0</v>
      </c>
      <c r="R97" s="8">
        <f t="shared" si="5"/>
        <v>360000</v>
      </c>
      <c r="S97" s="8">
        <f t="shared" si="5"/>
        <v>0</v>
      </c>
      <c r="T97" s="8">
        <f t="shared" si="5"/>
        <v>0</v>
      </c>
    </row>
    <row r="98" spans="1:25" ht="12.75" customHeight="1" x14ac:dyDescent="0.2">
      <c r="A98" s="7"/>
      <c r="C98" s="106" t="s">
        <v>76</v>
      </c>
      <c r="D98" s="107" t="s">
        <v>5</v>
      </c>
      <c r="E98" s="108" t="s">
        <v>4</v>
      </c>
      <c r="G98" s="6"/>
      <c r="H98" s="13" t="s">
        <v>42</v>
      </c>
      <c r="J98" s="122"/>
      <c r="K98" s="122">
        <v>180000</v>
      </c>
      <c r="L98" s="122"/>
      <c r="M98" s="122"/>
      <c r="N98" s="122">
        <v>180000</v>
      </c>
      <c r="P98" s="8">
        <f t="shared" si="5"/>
        <v>0</v>
      </c>
      <c r="Q98" s="8">
        <f t="shared" si="5"/>
        <v>180000</v>
      </c>
      <c r="R98" s="8">
        <f t="shared" si="5"/>
        <v>0</v>
      </c>
      <c r="S98" s="8">
        <f t="shared" si="5"/>
        <v>0</v>
      </c>
      <c r="T98" s="8">
        <f t="shared" si="5"/>
        <v>180000</v>
      </c>
    </row>
    <row r="99" spans="1:25" ht="12.75" customHeight="1" x14ac:dyDescent="0.2">
      <c r="A99" s="7"/>
      <c r="C99" s="106" t="s">
        <v>77</v>
      </c>
      <c r="D99" s="107" t="s">
        <v>5</v>
      </c>
      <c r="E99" s="108" t="s">
        <v>4</v>
      </c>
      <c r="G99" s="6"/>
      <c r="H99" s="13" t="s">
        <v>42</v>
      </c>
      <c r="J99" s="122">
        <v>45000</v>
      </c>
      <c r="K99" s="122">
        <v>405000</v>
      </c>
      <c r="L99" s="122"/>
      <c r="M99" s="122"/>
      <c r="N99" s="122"/>
      <c r="P99" s="8">
        <f t="shared" si="5"/>
        <v>45000</v>
      </c>
      <c r="Q99" s="8">
        <f t="shared" si="5"/>
        <v>405000</v>
      </c>
      <c r="R99" s="8">
        <f t="shared" si="5"/>
        <v>0</v>
      </c>
      <c r="S99" s="8">
        <f t="shared" si="5"/>
        <v>0</v>
      </c>
      <c r="T99" s="8">
        <f t="shared" si="5"/>
        <v>0</v>
      </c>
    </row>
    <row r="100" spans="1:25" ht="12.75" customHeight="1" x14ac:dyDescent="0.2">
      <c r="A100" s="7"/>
      <c r="C100" s="106" t="s">
        <v>78</v>
      </c>
      <c r="D100" s="107" t="s">
        <v>5</v>
      </c>
      <c r="E100" s="108" t="s">
        <v>4</v>
      </c>
      <c r="G100" s="6"/>
      <c r="H100" s="13" t="s">
        <v>42</v>
      </c>
      <c r="J100" s="122">
        <v>90000</v>
      </c>
      <c r="K100" s="122"/>
      <c r="L100" s="122"/>
      <c r="M100" s="122"/>
      <c r="N100" s="122">
        <v>90000</v>
      </c>
      <c r="P100" s="8">
        <f t="shared" si="5"/>
        <v>90000</v>
      </c>
      <c r="Q100" s="8">
        <f t="shared" si="5"/>
        <v>0</v>
      </c>
      <c r="R100" s="8">
        <f t="shared" si="5"/>
        <v>0</v>
      </c>
      <c r="S100" s="8">
        <f t="shared" si="5"/>
        <v>0</v>
      </c>
      <c r="T100" s="8">
        <f t="shared" si="5"/>
        <v>90000</v>
      </c>
    </row>
    <row r="101" spans="1:25" ht="12.75" customHeight="1" x14ac:dyDescent="0.25">
      <c r="F101" s="3"/>
      <c r="I101" s="3"/>
      <c r="O101" s="3"/>
      <c r="Y101"/>
    </row>
    <row r="102" spans="1:25" ht="12.75" customHeight="1" x14ac:dyDescent="0.25">
      <c r="F102" s="3"/>
      <c r="I102" s="3"/>
      <c r="O102" s="3"/>
      <c r="Y102"/>
    </row>
    <row r="103" spans="1:25" ht="12.75" customHeight="1" x14ac:dyDescent="0.25">
      <c r="C103" s="5" t="s">
        <v>13</v>
      </c>
      <c r="F103" s="3"/>
      <c r="I103" s="3"/>
      <c r="O103" s="3"/>
      <c r="Y103"/>
    </row>
    <row r="104" spans="1:25" ht="12.75" customHeight="1" x14ac:dyDescent="0.2">
      <c r="C104" s="28" t="s">
        <v>2</v>
      </c>
      <c r="D104" s="28" t="s">
        <v>5</v>
      </c>
      <c r="E104" s="28"/>
      <c r="F104" s="3"/>
      <c r="G104" s="28"/>
      <c r="H104" s="29"/>
      <c r="I104" s="3"/>
      <c r="J104" s="28"/>
      <c r="K104" s="28"/>
      <c r="L104" s="28"/>
      <c r="M104" s="28"/>
      <c r="N104" s="28"/>
      <c r="O104" s="3"/>
      <c r="P104" s="30">
        <f t="shared" ref="P104:T109" si="6">SUMIFS(P$10:P$100,$E$10:$E$100,$C104,$D$10:$D$100,$D104)</f>
        <v>1030604.25</v>
      </c>
      <c r="Q104" s="30">
        <f t="shared" si="6"/>
        <v>1059932.25</v>
      </c>
      <c r="R104" s="30">
        <f t="shared" si="6"/>
        <v>1140126</v>
      </c>
      <c r="S104" s="30">
        <f t="shared" si="6"/>
        <v>1100258.25</v>
      </c>
      <c r="T104" s="30">
        <f t="shared" si="6"/>
        <v>870216.75</v>
      </c>
    </row>
    <row r="105" spans="1:25" ht="12.75" customHeight="1" x14ac:dyDescent="0.2">
      <c r="C105" s="4" t="s">
        <v>1</v>
      </c>
      <c r="D105" s="4" t="s">
        <v>5</v>
      </c>
      <c r="E105" s="4"/>
      <c r="F105" s="3"/>
      <c r="G105" s="4"/>
      <c r="H105" s="13"/>
      <c r="I105" s="3"/>
      <c r="J105" s="4"/>
      <c r="K105" s="4"/>
      <c r="L105" s="4"/>
      <c r="M105" s="4"/>
      <c r="N105" s="4"/>
      <c r="O105" s="3"/>
      <c r="P105" s="9">
        <f t="shared" si="6"/>
        <v>2082500</v>
      </c>
      <c r="Q105" s="9">
        <f t="shared" si="6"/>
        <v>1960000</v>
      </c>
      <c r="R105" s="9">
        <f t="shared" si="6"/>
        <v>2030000</v>
      </c>
      <c r="S105" s="9">
        <f t="shared" si="6"/>
        <v>2240000</v>
      </c>
      <c r="T105" s="9">
        <f t="shared" si="6"/>
        <v>1557500</v>
      </c>
    </row>
    <row r="106" spans="1:25" ht="12.75" customHeight="1" x14ac:dyDescent="0.2">
      <c r="C106" s="4" t="s">
        <v>4</v>
      </c>
      <c r="D106" s="4" t="s">
        <v>5</v>
      </c>
      <c r="E106" s="4"/>
      <c r="F106" s="3"/>
      <c r="G106" s="4"/>
      <c r="H106" s="13"/>
      <c r="I106" s="3"/>
      <c r="J106" s="4"/>
      <c r="K106" s="4"/>
      <c r="L106" s="4"/>
      <c r="M106" s="4"/>
      <c r="N106" s="4"/>
      <c r="O106" s="3"/>
      <c r="P106" s="9">
        <f t="shared" si="6"/>
        <v>2037500</v>
      </c>
      <c r="Q106" s="9">
        <f t="shared" si="6"/>
        <v>2280000</v>
      </c>
      <c r="R106" s="9">
        <f t="shared" si="6"/>
        <v>2530000</v>
      </c>
      <c r="S106" s="9">
        <f t="shared" si="6"/>
        <v>2160000</v>
      </c>
      <c r="T106" s="9">
        <f t="shared" si="6"/>
        <v>1922500</v>
      </c>
    </row>
    <row r="107" spans="1:25" ht="12.75" customHeight="1" x14ac:dyDescent="0.2">
      <c r="C107" s="4" t="s">
        <v>2</v>
      </c>
      <c r="D107" s="4" t="s">
        <v>39</v>
      </c>
      <c r="E107" s="4"/>
      <c r="F107" s="3"/>
      <c r="G107" s="4"/>
      <c r="H107" s="13"/>
      <c r="I107" s="3"/>
      <c r="J107" s="4"/>
      <c r="K107" s="4"/>
      <c r="L107" s="4"/>
      <c r="M107" s="4"/>
      <c r="N107" s="4"/>
      <c r="O107" s="3"/>
      <c r="P107" s="9">
        <f t="shared" si="6"/>
        <v>0</v>
      </c>
      <c r="Q107" s="9">
        <f t="shared" si="6"/>
        <v>0</v>
      </c>
      <c r="R107" s="9">
        <f t="shared" si="6"/>
        <v>0</v>
      </c>
      <c r="S107" s="9">
        <f t="shared" si="6"/>
        <v>0</v>
      </c>
      <c r="T107" s="9">
        <f t="shared" si="6"/>
        <v>0</v>
      </c>
    </row>
    <row r="108" spans="1:25" ht="12.75" customHeight="1" x14ac:dyDescent="0.2">
      <c r="C108" s="4" t="s">
        <v>1</v>
      </c>
      <c r="D108" s="4" t="s">
        <v>39</v>
      </c>
      <c r="E108" s="4"/>
      <c r="F108" s="3"/>
      <c r="G108" s="4"/>
      <c r="H108" s="13"/>
      <c r="I108" s="3"/>
      <c r="J108" s="4"/>
      <c r="K108" s="4"/>
      <c r="L108" s="4"/>
      <c r="M108" s="4"/>
      <c r="N108" s="4"/>
      <c r="O108" s="3"/>
      <c r="P108" s="9">
        <f t="shared" si="6"/>
        <v>0</v>
      </c>
      <c r="Q108" s="9">
        <f t="shared" si="6"/>
        <v>0</v>
      </c>
      <c r="R108" s="9">
        <f t="shared" si="6"/>
        <v>0</v>
      </c>
      <c r="S108" s="9">
        <f t="shared" si="6"/>
        <v>0</v>
      </c>
      <c r="T108" s="9">
        <f t="shared" si="6"/>
        <v>0</v>
      </c>
    </row>
    <row r="109" spans="1:25" ht="12.75" customHeight="1" x14ac:dyDescent="0.2">
      <c r="C109" s="4" t="s">
        <v>4</v>
      </c>
      <c r="D109" s="4" t="s">
        <v>39</v>
      </c>
      <c r="E109" s="7"/>
      <c r="F109" s="3"/>
      <c r="G109" s="7"/>
      <c r="H109" s="31"/>
      <c r="I109" s="3"/>
      <c r="J109" s="7"/>
      <c r="K109" s="7"/>
      <c r="L109" s="7"/>
      <c r="M109" s="7"/>
      <c r="N109" s="7"/>
      <c r="O109" s="3"/>
      <c r="P109" s="9">
        <f t="shared" si="6"/>
        <v>0</v>
      </c>
      <c r="Q109" s="9">
        <f t="shared" si="6"/>
        <v>0</v>
      </c>
      <c r="R109" s="9">
        <f t="shared" si="6"/>
        <v>0</v>
      </c>
      <c r="S109" s="9">
        <f t="shared" si="6"/>
        <v>0</v>
      </c>
      <c r="T109" s="9">
        <f t="shared" si="6"/>
        <v>0</v>
      </c>
    </row>
    <row r="110" spans="1:25" ht="12.75" customHeight="1" x14ac:dyDescent="0.2">
      <c r="C110" s="10" t="str">
        <f>"Total Expenditure ($ "&amp;Assumptions!$B$8&amp;")"</f>
        <v>Total Expenditure ($ 2018)</v>
      </c>
      <c r="D110" s="10"/>
      <c r="E110" s="10"/>
      <c r="F110" s="3"/>
      <c r="G110" s="10"/>
      <c r="H110" s="14"/>
      <c r="I110" s="3"/>
      <c r="J110" s="10"/>
      <c r="K110" s="10"/>
      <c r="L110" s="10"/>
      <c r="M110" s="10"/>
      <c r="N110" s="10"/>
      <c r="O110" s="3"/>
      <c r="P110" s="11">
        <f>SUM(P104:P109)</f>
        <v>5150604.25</v>
      </c>
      <c r="Q110" s="11">
        <f t="shared" ref="Q110:T110" si="7">SUM(Q104:Q109)</f>
        <v>5299932.25</v>
      </c>
      <c r="R110" s="11">
        <f t="shared" si="7"/>
        <v>5700126</v>
      </c>
      <c r="S110" s="11">
        <f t="shared" si="7"/>
        <v>5500258.25</v>
      </c>
      <c r="T110" s="11">
        <f t="shared" si="7"/>
        <v>4350216.75</v>
      </c>
      <c r="U110" s="43"/>
    </row>
    <row r="111" spans="1:25" ht="12.75" customHeight="1" x14ac:dyDescent="0.2">
      <c r="C111" s="28" t="str">
        <f>"Total Expenditure ($ "&amp;Assumptions!B17&amp;")"</f>
        <v>Total Expenditure ($ 2020/21)</v>
      </c>
      <c r="D111" s="28"/>
      <c r="E111" s="28"/>
      <c r="F111" s="3"/>
      <c r="G111" s="28"/>
      <c r="H111" s="29"/>
      <c r="I111" s="3"/>
      <c r="J111" s="28"/>
      <c r="K111" s="28"/>
      <c r="L111" s="28"/>
      <c r="M111" s="28"/>
      <c r="N111" s="28"/>
      <c r="O111" s="3"/>
      <c r="P111" s="44">
        <f>P110*Assumptions!$B$18</f>
        <v>5454712.4637880921</v>
      </c>
      <c r="Q111" s="44">
        <f>Q110*Assumptions!$B$18</f>
        <v>5612857.2684083553</v>
      </c>
      <c r="R111" s="44">
        <f>R110*Assumptions!$B$18</f>
        <v>6036679.7424520748</v>
      </c>
      <c r="S111" s="44">
        <f>S110*Assumptions!$B$18</f>
        <v>5825011.1587059479</v>
      </c>
      <c r="T111" s="44">
        <f>T110*Assumptions!$B$18</f>
        <v>4607067.5157006532</v>
      </c>
      <c r="U111" s="43"/>
    </row>
    <row r="112" spans="1:25" ht="12.75" customHeight="1" x14ac:dyDescent="0.2">
      <c r="C112" s="99" t="s">
        <v>12</v>
      </c>
      <c r="D112" s="99"/>
      <c r="E112" s="99"/>
      <c r="F112" s="3"/>
      <c r="G112" s="99"/>
      <c r="H112" s="99"/>
      <c r="I112" s="3"/>
      <c r="J112" s="99"/>
      <c r="K112" s="99"/>
      <c r="L112" s="99"/>
      <c r="M112" s="99"/>
      <c r="N112" s="99"/>
      <c r="O112" s="3"/>
      <c r="P112" s="100">
        <f>P110-SUM(P10:P100)</f>
        <v>0</v>
      </c>
      <c r="Q112" s="100">
        <f t="shared" ref="Q112:T112" si="8">Q110-SUM(Q10:Q100)</f>
        <v>0</v>
      </c>
      <c r="R112" s="100">
        <f t="shared" si="8"/>
        <v>0</v>
      </c>
      <c r="S112" s="100">
        <f t="shared" si="8"/>
        <v>0</v>
      </c>
      <c r="T112" s="100">
        <f t="shared" si="8"/>
        <v>0</v>
      </c>
      <c r="V112" s="100">
        <f>SUM(P112:T112)</f>
        <v>0</v>
      </c>
    </row>
    <row r="113" spans="3:25" ht="12.75" customHeight="1" x14ac:dyDescent="0.2">
      <c r="F113" s="3"/>
      <c r="I113" s="3"/>
      <c r="O113" s="3"/>
    </row>
    <row r="114" spans="3:25" ht="12.75" customHeight="1" x14ac:dyDescent="0.2">
      <c r="F114" s="3"/>
      <c r="I114" s="3"/>
      <c r="O114" s="3"/>
    </row>
    <row r="115" spans="3:25" ht="12.75" customHeight="1" x14ac:dyDescent="0.25">
      <c r="C115" s="5" t="s">
        <v>13</v>
      </c>
      <c r="F115" s="3"/>
      <c r="I115" s="3"/>
      <c r="O115" s="3"/>
      <c r="Y115"/>
    </row>
    <row r="116" spans="3:25" ht="12.75" customHeight="1" x14ac:dyDescent="0.2">
      <c r="C116" s="28" t="s">
        <v>2</v>
      </c>
      <c r="D116" s="28" t="s">
        <v>5</v>
      </c>
      <c r="E116" s="28" t="s">
        <v>92</v>
      </c>
      <c r="F116" s="3"/>
      <c r="G116" s="137" t="str">
        <f>C116&amp;E116</f>
        <v>LabourRecurrent</v>
      </c>
      <c r="H116" s="29"/>
      <c r="I116" s="3"/>
      <c r="J116" s="28"/>
      <c r="K116" s="28"/>
      <c r="L116" s="28"/>
      <c r="M116" s="28"/>
      <c r="N116" s="28"/>
      <c r="O116" s="3"/>
      <c r="P116" s="30">
        <f>'Option 1'!P116</f>
        <v>742365</v>
      </c>
      <c r="Q116" s="30">
        <f>'Option 1'!Q116</f>
        <v>759946.52500000002</v>
      </c>
      <c r="R116" s="30">
        <f>'Option 1'!R116</f>
        <v>815746.1</v>
      </c>
      <c r="S116" s="30">
        <f>'Option 1'!S116</f>
        <v>777176.72500000009</v>
      </c>
      <c r="T116" s="30">
        <f>'Option 1'!T116</f>
        <v>619416.52500000002</v>
      </c>
    </row>
    <row r="117" spans="3:25" ht="12.75" customHeight="1" x14ac:dyDescent="0.2">
      <c r="C117" s="4" t="s">
        <v>1</v>
      </c>
      <c r="D117" s="4" t="s">
        <v>5</v>
      </c>
      <c r="E117" s="4" t="s">
        <v>92</v>
      </c>
      <c r="F117" s="3"/>
      <c r="G117" s="138" t="str">
        <f t="shared" ref="G117:G121" si="9">C117&amp;E117</f>
        <v>MaterialsRecurrent</v>
      </c>
      <c r="H117" s="13"/>
      <c r="I117" s="3"/>
      <c r="J117" s="4"/>
      <c r="K117" s="4"/>
      <c r="L117" s="4"/>
      <c r="M117" s="4"/>
      <c r="N117" s="4"/>
      <c r="O117" s="3"/>
      <c r="P117" s="9">
        <f>'Option 1'!P117</f>
        <v>1457750</v>
      </c>
      <c r="Q117" s="9">
        <f>'Option 1'!Q117</f>
        <v>1372000</v>
      </c>
      <c r="R117" s="9">
        <f>'Option 1'!R117</f>
        <v>1421000</v>
      </c>
      <c r="S117" s="9">
        <f>'Option 1'!S117</f>
        <v>1568000</v>
      </c>
      <c r="T117" s="9">
        <f>'Option 1'!T117</f>
        <v>1090250</v>
      </c>
    </row>
    <row r="118" spans="3:25" ht="12.75" customHeight="1" x14ac:dyDescent="0.2">
      <c r="C118" s="4" t="s">
        <v>4</v>
      </c>
      <c r="D118" s="4" t="s">
        <v>5</v>
      </c>
      <c r="E118" s="4" t="s">
        <v>92</v>
      </c>
      <c r="F118" s="3"/>
      <c r="G118" s="138" t="str">
        <f t="shared" si="9"/>
        <v>ContractsRecurrent</v>
      </c>
      <c r="H118" s="13"/>
      <c r="I118" s="3"/>
      <c r="J118" s="4"/>
      <c r="K118" s="4"/>
      <c r="L118" s="4"/>
      <c r="M118" s="4"/>
      <c r="N118" s="4"/>
      <c r="O118" s="3"/>
      <c r="P118" s="9">
        <f>'Option 1'!P118</f>
        <v>1427000</v>
      </c>
      <c r="Q118" s="9">
        <f>'Option 1'!Q118</f>
        <v>1596000</v>
      </c>
      <c r="R118" s="9">
        <f>'Option 1'!R118</f>
        <v>1771000</v>
      </c>
      <c r="S118" s="9">
        <f>'Option 1'!S118</f>
        <v>1512000</v>
      </c>
      <c r="T118" s="9">
        <f>'Option 1'!T118</f>
        <v>1346500</v>
      </c>
    </row>
    <row r="119" spans="3:25" ht="12.75" customHeight="1" x14ac:dyDescent="0.2">
      <c r="C119" s="4" t="s">
        <v>2</v>
      </c>
      <c r="D119" s="4" t="s">
        <v>5</v>
      </c>
      <c r="E119" s="4" t="s">
        <v>93</v>
      </c>
      <c r="F119" s="3"/>
      <c r="G119" s="138" t="str">
        <f t="shared" si="9"/>
        <v>LabourNon Recurrent</v>
      </c>
      <c r="H119" s="13"/>
      <c r="I119" s="3"/>
      <c r="J119" s="4"/>
      <c r="K119" s="4"/>
      <c r="L119" s="4"/>
      <c r="M119" s="4"/>
      <c r="N119" s="4"/>
      <c r="O119" s="3"/>
      <c r="P119" s="9">
        <f>P104-P116</f>
        <v>288239.25</v>
      </c>
      <c r="Q119" s="9">
        <f t="shared" ref="Q119:T119" si="10">Q104-Q116</f>
        <v>299985.72499999998</v>
      </c>
      <c r="R119" s="9">
        <f t="shared" si="10"/>
        <v>324379.90000000002</v>
      </c>
      <c r="S119" s="9">
        <f t="shared" si="10"/>
        <v>323081.52499999991</v>
      </c>
      <c r="T119" s="9">
        <f t="shared" si="10"/>
        <v>250800.22499999998</v>
      </c>
    </row>
    <row r="120" spans="3:25" ht="12.75" customHeight="1" x14ac:dyDescent="0.2">
      <c r="C120" s="4" t="s">
        <v>1</v>
      </c>
      <c r="D120" s="4" t="s">
        <v>5</v>
      </c>
      <c r="E120" s="4" t="s">
        <v>93</v>
      </c>
      <c r="F120" s="3"/>
      <c r="G120" s="138" t="str">
        <f t="shared" si="9"/>
        <v>MaterialsNon Recurrent</v>
      </c>
      <c r="H120" s="13"/>
      <c r="I120" s="3"/>
      <c r="J120" s="4"/>
      <c r="K120" s="4"/>
      <c r="L120" s="4"/>
      <c r="M120" s="4"/>
      <c r="N120" s="4"/>
      <c r="O120" s="3"/>
      <c r="P120" s="9">
        <f t="shared" ref="P120:T120" si="11">P105-P117</f>
        <v>624750</v>
      </c>
      <c r="Q120" s="9">
        <f t="shared" si="11"/>
        <v>588000</v>
      </c>
      <c r="R120" s="9">
        <f t="shared" si="11"/>
        <v>609000</v>
      </c>
      <c r="S120" s="9">
        <f t="shared" si="11"/>
        <v>672000</v>
      </c>
      <c r="T120" s="9">
        <f t="shared" si="11"/>
        <v>467250</v>
      </c>
    </row>
    <row r="121" spans="3:25" ht="12.75" customHeight="1" x14ac:dyDescent="0.2">
      <c r="C121" s="4" t="s">
        <v>4</v>
      </c>
      <c r="D121" s="4" t="s">
        <v>5</v>
      </c>
      <c r="E121" s="4" t="s">
        <v>93</v>
      </c>
      <c r="F121" s="3"/>
      <c r="G121" s="139" t="str">
        <f t="shared" si="9"/>
        <v>ContractsNon Recurrent</v>
      </c>
      <c r="H121" s="31"/>
      <c r="I121" s="3"/>
      <c r="J121" s="7"/>
      <c r="K121" s="7"/>
      <c r="L121" s="7"/>
      <c r="M121" s="7"/>
      <c r="N121" s="7"/>
      <c r="O121" s="3"/>
      <c r="P121" s="9">
        <f t="shared" ref="P121:T121" si="12">P106-P118</f>
        <v>610500</v>
      </c>
      <c r="Q121" s="9">
        <f t="shared" si="12"/>
        <v>684000</v>
      </c>
      <c r="R121" s="9">
        <f t="shared" si="12"/>
        <v>759000</v>
      </c>
      <c r="S121" s="9">
        <f t="shared" si="12"/>
        <v>648000</v>
      </c>
      <c r="T121" s="9">
        <f t="shared" si="12"/>
        <v>576000</v>
      </c>
    </row>
    <row r="122" spans="3:25" ht="12.75" customHeight="1" x14ac:dyDescent="0.2">
      <c r="C122" s="10" t="str">
        <f>"Total Expenditure ($ "&amp;Assumptions!$B$8&amp;")"</f>
        <v>Total Expenditure ($ 2018)</v>
      </c>
      <c r="D122" s="10"/>
      <c r="E122" s="10"/>
      <c r="F122" s="3"/>
      <c r="G122" s="10"/>
      <c r="H122" s="14"/>
      <c r="I122" s="3"/>
      <c r="J122" s="10"/>
      <c r="K122" s="10"/>
      <c r="L122" s="10"/>
      <c r="M122" s="10"/>
      <c r="N122" s="10"/>
      <c r="O122" s="3"/>
      <c r="P122" s="11">
        <f>SUM(P116:P121)</f>
        <v>5150604.25</v>
      </c>
      <c r="Q122" s="11">
        <f t="shared" ref="Q122:T122" si="13">SUM(Q116:Q121)</f>
        <v>5299932.25</v>
      </c>
      <c r="R122" s="11">
        <f t="shared" si="13"/>
        <v>5700126</v>
      </c>
      <c r="S122" s="11">
        <f t="shared" si="13"/>
        <v>5500258.25</v>
      </c>
      <c r="T122" s="11">
        <f t="shared" si="13"/>
        <v>4350216.75</v>
      </c>
      <c r="U122" s="43"/>
    </row>
    <row r="123" spans="3:25" ht="12.75" customHeight="1" x14ac:dyDescent="0.2">
      <c r="C123" s="28" t="str">
        <f>"Total Expenditure ($ "&amp;Assumptions!B17&amp;")"</f>
        <v>Total Expenditure ($ 2020/21)</v>
      </c>
      <c r="D123" s="28"/>
      <c r="E123" s="28"/>
      <c r="F123" s="3"/>
      <c r="G123" s="28"/>
      <c r="H123" s="29"/>
      <c r="I123" s="3"/>
      <c r="J123" s="28"/>
      <c r="K123" s="28"/>
      <c r="L123" s="28"/>
      <c r="M123" s="28"/>
      <c r="N123" s="28"/>
      <c r="O123" s="3"/>
      <c r="P123" s="44">
        <f>P122*Assumptions!$B$18</f>
        <v>5454712.4637880921</v>
      </c>
      <c r="Q123" s="44">
        <f>Q122*Assumptions!$B$18</f>
        <v>5612857.2684083553</v>
      </c>
      <c r="R123" s="44">
        <f>R122*Assumptions!$B$18</f>
        <v>6036679.7424520748</v>
      </c>
      <c r="S123" s="44">
        <f>S122*Assumptions!$B$18</f>
        <v>5825011.1587059479</v>
      </c>
      <c r="T123" s="44">
        <f>T122*Assumptions!$B$18</f>
        <v>4607067.5157006532</v>
      </c>
      <c r="U123" s="43"/>
    </row>
    <row r="124" spans="3:25" ht="12.75" customHeight="1" x14ac:dyDescent="0.2">
      <c r="C124" s="99" t="s">
        <v>12</v>
      </c>
      <c r="D124" s="99"/>
      <c r="E124" s="99"/>
      <c r="F124" s="3"/>
      <c r="G124" s="99"/>
      <c r="H124" s="99"/>
      <c r="I124" s="3"/>
      <c r="J124" s="99"/>
      <c r="K124" s="99"/>
      <c r="L124" s="99"/>
      <c r="M124" s="99"/>
      <c r="N124" s="99"/>
      <c r="O124" s="3"/>
      <c r="P124" s="100">
        <f>P111-P123</f>
        <v>0</v>
      </c>
      <c r="Q124" s="100">
        <f t="shared" ref="Q124:T124" si="14">Q111-Q123</f>
        <v>0</v>
      </c>
      <c r="R124" s="100">
        <f t="shared" si="14"/>
        <v>0</v>
      </c>
      <c r="S124" s="100">
        <f t="shared" si="14"/>
        <v>0</v>
      </c>
      <c r="T124" s="100">
        <f t="shared" si="14"/>
        <v>0</v>
      </c>
      <c r="V124" s="100">
        <f>SUM(P124:T124)</f>
        <v>0</v>
      </c>
    </row>
    <row r="125" spans="3:25" ht="12.75" customHeight="1" x14ac:dyDescent="0.2">
      <c r="F125" s="3"/>
      <c r="I125" s="3"/>
      <c r="O125" s="3"/>
    </row>
    <row r="126" spans="3:25" ht="12.75" customHeight="1" x14ac:dyDescent="0.2">
      <c r="C126" s="128" t="str">
        <f>"NPV ($ "&amp;Assumptions!$B$17&amp;")"</f>
        <v>NPV ($ 2020/21)</v>
      </c>
      <c r="D126" s="129">
        <f>NPV(Assumptions!$B$6,$P$123:$T$123)</f>
        <v>25438674.85349701</v>
      </c>
      <c r="F126" s="3"/>
      <c r="I126" s="3"/>
      <c r="O126" s="3"/>
      <c r="P126" s="123"/>
      <c r="Q126" s="123"/>
      <c r="R126" s="123"/>
      <c r="S126" s="123"/>
      <c r="T126" s="123"/>
    </row>
    <row r="127" spans="3:25" ht="12.75" customHeight="1" x14ac:dyDescent="0.2">
      <c r="O127" s="3"/>
    </row>
    <row r="128" spans="3:25" ht="12.75" customHeight="1" x14ac:dyDescent="0.2">
      <c r="O128" s="3"/>
    </row>
    <row r="129" ht="12.75" customHeight="1" x14ac:dyDescent="0.2"/>
    <row r="130" ht="12.75" customHeight="1" x14ac:dyDescent="0.2"/>
    <row r="131" ht="12.75" customHeight="1" x14ac:dyDescent="0.2"/>
  </sheetData>
  <conditionalFormatting sqref="V112">
    <cfRule type="expression" dxfId="7" priority="3">
      <formula>ABS(V112)&gt;0.001</formula>
    </cfRule>
  </conditionalFormatting>
  <conditionalFormatting sqref="P112:T112">
    <cfRule type="expression" dxfId="6" priority="4">
      <formula>ABS(P112)&gt;0.001</formula>
    </cfRule>
  </conditionalFormatting>
  <conditionalFormatting sqref="V124">
    <cfRule type="expression" dxfId="5" priority="1">
      <formula>ABS(V124)&gt;0.001</formula>
    </cfRule>
  </conditionalFormatting>
  <conditionalFormatting sqref="P124:T124">
    <cfRule type="expression" dxfId="4" priority="2">
      <formula>ABS(P124)&gt;0.001</formula>
    </cfRule>
  </conditionalFormatting>
  <dataValidations disablePrompts="1" count="2">
    <dataValidation type="list" allowBlank="1" showInputMessage="1" showErrorMessage="1" sqref="E41:E69 E10:E38 E72:E100">
      <formula1>"Labour, Materials, Contracts"</formula1>
    </dataValidation>
    <dataValidation type="list" allowBlank="1" showInputMessage="1" showErrorMessage="1" sqref="D41:D69 D10:D38 D72:D100">
      <formula1>"CapEx, OpEx"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Z146"/>
  <sheetViews>
    <sheetView showGridLines="0" zoomScale="90" zoomScaleNormal="90" workbookViewId="0"/>
  </sheetViews>
  <sheetFormatPr defaultColWidth="9.140625" defaultRowHeight="12.75" x14ac:dyDescent="0.2"/>
  <cols>
    <col min="1" max="1" width="4.28515625" style="98" customWidth="1"/>
    <col min="2" max="2" width="2.7109375" style="98" customWidth="1"/>
    <col min="3" max="3" width="81" style="98" bestFit="1" customWidth="1"/>
    <col min="4" max="5" width="11.140625" style="98" customWidth="1"/>
    <col min="6" max="6" width="2.85546875" style="98" customWidth="1"/>
    <col min="7" max="7" width="12.140625" style="98" customWidth="1"/>
    <col min="8" max="8" width="12.7109375" style="12" customWidth="1"/>
    <col min="9" max="9" width="2.85546875" style="98" customWidth="1"/>
    <col min="10" max="14" width="12.140625" style="98" customWidth="1"/>
    <col min="15" max="15" width="2.85546875" style="98" customWidth="1"/>
    <col min="16" max="20" width="12.140625" style="98" customWidth="1"/>
    <col min="21" max="21" width="2.140625" style="98" customWidth="1"/>
    <col min="22" max="16384" width="9.140625" style="98"/>
  </cols>
  <sheetData>
    <row r="1" spans="1:25" ht="21" x14ac:dyDescent="0.35">
      <c r="A1" s="18" t="str">
        <f>Assumptions!A1</f>
        <v>Cyber Security</v>
      </c>
      <c r="B1" s="18"/>
      <c r="C1" s="15"/>
      <c r="D1" s="15"/>
      <c r="E1" s="15"/>
      <c r="F1" s="15"/>
      <c r="G1" s="15"/>
      <c r="H1" s="16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5" ht="15.75" x14ac:dyDescent="0.25">
      <c r="A2" s="17" t="str">
        <f>Assumptions!A2</f>
        <v>VPN</v>
      </c>
      <c r="B2" s="17"/>
      <c r="C2" s="15"/>
      <c r="D2" s="15"/>
      <c r="E2" s="15"/>
      <c r="F2" s="15"/>
      <c r="G2" s="15"/>
      <c r="H2" s="16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s="39" customFormat="1" ht="15" x14ac:dyDescent="0.25">
      <c r="A3" s="37" t="s">
        <v>80</v>
      </c>
      <c r="B3" s="37"/>
      <c r="C3" s="37"/>
      <c r="D3" s="37"/>
      <c r="E3" s="37"/>
      <c r="F3" s="37"/>
      <c r="G3" s="37"/>
      <c r="H3" s="3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V3" s="118" t="b">
        <f>SUM(V7:V127)=0</f>
        <v>1</v>
      </c>
    </row>
    <row r="4" spans="1:25" s="2" customFormat="1" ht="12.75" customHeight="1" x14ac:dyDescent="0.25">
      <c r="B4" s="19"/>
      <c r="C4" s="20"/>
      <c r="D4" s="20"/>
      <c r="E4" s="20"/>
      <c r="F4" s="20"/>
      <c r="G4" s="20"/>
      <c r="H4" s="2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5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1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5" ht="12.75" customHeight="1" x14ac:dyDescent="0.2">
      <c r="A6" s="7"/>
      <c r="F6" s="20"/>
    </row>
    <row r="7" spans="1:25" ht="12.75" customHeight="1" x14ac:dyDescent="0.2">
      <c r="A7" s="7"/>
      <c r="C7" s="120" t="s">
        <v>44</v>
      </c>
      <c r="D7" s="23" t="s">
        <v>23</v>
      </c>
      <c r="E7" s="23" t="s">
        <v>9</v>
      </c>
      <c r="F7" s="20"/>
      <c r="G7" s="23" t="s">
        <v>15</v>
      </c>
      <c r="H7" s="23" t="s">
        <v>10</v>
      </c>
      <c r="J7" s="23" t="s">
        <v>43</v>
      </c>
      <c r="K7" s="24"/>
      <c r="L7" s="24"/>
      <c r="M7" s="24"/>
      <c r="N7" s="24"/>
      <c r="O7" s="4"/>
      <c r="P7" s="23" t="s">
        <v>11</v>
      </c>
      <c r="Q7" s="24"/>
      <c r="R7" s="24"/>
      <c r="S7" s="24"/>
      <c r="T7" s="24"/>
    </row>
    <row r="8" spans="1:25" ht="12.75" customHeight="1" x14ac:dyDescent="0.2">
      <c r="A8" s="7"/>
      <c r="B8" s="7"/>
      <c r="C8" s="7"/>
      <c r="D8" s="7"/>
      <c r="E8" s="7"/>
      <c r="F8" s="20"/>
      <c r="G8" s="7"/>
      <c r="H8" s="7"/>
      <c r="I8" s="4"/>
      <c r="J8" s="121" t="s">
        <v>16</v>
      </c>
      <c r="K8" s="121" t="s">
        <v>17</v>
      </c>
      <c r="L8" s="121" t="s">
        <v>18</v>
      </c>
      <c r="M8" s="121" t="s">
        <v>19</v>
      </c>
      <c r="N8" s="121" t="s">
        <v>20</v>
      </c>
      <c r="O8" s="4"/>
      <c r="P8" s="121" t="s">
        <v>16</v>
      </c>
      <c r="Q8" s="121" t="s">
        <v>17</v>
      </c>
      <c r="R8" s="121" t="s">
        <v>18</v>
      </c>
      <c r="S8" s="121" t="s">
        <v>19</v>
      </c>
      <c r="T8" s="121" t="s">
        <v>20</v>
      </c>
    </row>
    <row r="9" spans="1:25" ht="12.75" customHeight="1" x14ac:dyDescent="0.2">
      <c r="C9" s="4"/>
      <c r="D9" s="4"/>
      <c r="E9" s="4"/>
      <c r="F9" s="20"/>
    </row>
    <row r="10" spans="1:25" ht="12.75" customHeight="1" x14ac:dyDescent="0.2">
      <c r="A10" s="7"/>
      <c r="C10" s="106" t="s">
        <v>50</v>
      </c>
      <c r="D10" s="107" t="s">
        <v>5</v>
      </c>
      <c r="E10" s="108" t="s">
        <v>2</v>
      </c>
      <c r="F10" s="3"/>
      <c r="G10" s="109">
        <v>122.2</v>
      </c>
      <c r="H10" s="12" t="s">
        <v>40</v>
      </c>
      <c r="I10" s="3"/>
      <c r="J10" s="110">
        <v>243.75</v>
      </c>
      <c r="K10" s="110"/>
      <c r="L10" s="110"/>
      <c r="M10" s="110"/>
      <c r="N10" s="110">
        <v>243.75</v>
      </c>
      <c r="O10" s="3"/>
      <c r="P10" s="8">
        <f t="shared" ref="P10:T25" si="0">J10*$G10</f>
        <v>29786.25</v>
      </c>
      <c r="Q10" s="8">
        <f t="shared" si="0"/>
        <v>0</v>
      </c>
      <c r="R10" s="8">
        <f t="shared" si="0"/>
        <v>0</v>
      </c>
      <c r="S10" s="8">
        <f t="shared" si="0"/>
        <v>0</v>
      </c>
      <c r="T10" s="8">
        <f t="shared" si="0"/>
        <v>29786.25</v>
      </c>
    </row>
    <row r="11" spans="1:25" ht="12.75" customHeight="1" x14ac:dyDescent="0.2">
      <c r="A11" s="7"/>
      <c r="C11" s="106" t="s">
        <v>51</v>
      </c>
      <c r="D11" s="107" t="s">
        <v>5</v>
      </c>
      <c r="E11" s="108" t="s">
        <v>2</v>
      </c>
      <c r="F11" s="3"/>
      <c r="G11" s="109">
        <v>122.2</v>
      </c>
      <c r="H11" s="12" t="s">
        <v>40</v>
      </c>
      <c r="I11" s="3"/>
      <c r="J11" s="111">
        <v>982.5</v>
      </c>
      <c r="K11" s="111"/>
      <c r="L11" s="111"/>
      <c r="M11" s="111"/>
      <c r="N11" s="111">
        <v>491.25</v>
      </c>
      <c r="O11" s="3"/>
      <c r="P11" s="8">
        <f t="shared" si="0"/>
        <v>120061.5</v>
      </c>
      <c r="Q11" s="8">
        <f t="shared" si="0"/>
        <v>0</v>
      </c>
      <c r="R11" s="8">
        <f t="shared" si="0"/>
        <v>0</v>
      </c>
      <c r="S11" s="8">
        <f t="shared" si="0"/>
        <v>0</v>
      </c>
      <c r="T11" s="8">
        <f t="shared" si="0"/>
        <v>60030.75</v>
      </c>
    </row>
    <row r="12" spans="1:25" ht="12.75" customHeight="1" x14ac:dyDescent="0.2">
      <c r="A12" s="7"/>
      <c r="C12" s="106" t="s">
        <v>52</v>
      </c>
      <c r="D12" s="107" t="s">
        <v>5</v>
      </c>
      <c r="E12" s="108" t="s">
        <v>2</v>
      </c>
      <c r="F12" s="3"/>
      <c r="G12" s="109">
        <v>122.2</v>
      </c>
      <c r="H12" s="12" t="s">
        <v>40</v>
      </c>
      <c r="I12" s="3"/>
      <c r="J12" s="111"/>
      <c r="K12" s="111">
        <v>1635</v>
      </c>
      <c r="L12" s="111"/>
      <c r="M12" s="111">
        <v>817.5</v>
      </c>
      <c r="N12" s="111"/>
      <c r="O12" s="3"/>
      <c r="P12" s="8">
        <f t="shared" si="0"/>
        <v>0</v>
      </c>
      <c r="Q12" s="8">
        <f t="shared" si="0"/>
        <v>199797</v>
      </c>
      <c r="R12" s="8">
        <f t="shared" si="0"/>
        <v>0</v>
      </c>
      <c r="S12" s="8">
        <f t="shared" si="0"/>
        <v>99898.5</v>
      </c>
      <c r="T12" s="8">
        <f t="shared" si="0"/>
        <v>0</v>
      </c>
    </row>
    <row r="13" spans="1:25" ht="12.75" customHeight="1" x14ac:dyDescent="0.25">
      <c r="A13" s="7"/>
      <c r="C13" s="106" t="s">
        <v>53</v>
      </c>
      <c r="D13" s="107" t="s">
        <v>5</v>
      </c>
      <c r="E13" s="108" t="s">
        <v>2</v>
      </c>
      <c r="F13" s="3"/>
      <c r="G13" s="109">
        <v>122.2</v>
      </c>
      <c r="H13" s="12" t="s">
        <v>40</v>
      </c>
      <c r="I13" s="3"/>
      <c r="J13" s="111"/>
      <c r="K13" s="111">
        <v>165</v>
      </c>
      <c r="L13" s="111"/>
      <c r="M13" s="111">
        <v>165</v>
      </c>
      <c r="N13" s="111"/>
      <c r="O13" s="3"/>
      <c r="P13" s="8">
        <f t="shared" si="0"/>
        <v>0</v>
      </c>
      <c r="Q13" s="8">
        <f t="shared" si="0"/>
        <v>20163</v>
      </c>
      <c r="R13" s="8">
        <f t="shared" si="0"/>
        <v>0</v>
      </c>
      <c r="S13" s="8">
        <f t="shared" si="0"/>
        <v>20163</v>
      </c>
      <c r="T13" s="8">
        <f t="shared" si="0"/>
        <v>0</v>
      </c>
      <c r="Y13"/>
    </row>
    <row r="14" spans="1:25" ht="12.75" customHeight="1" x14ac:dyDescent="0.25">
      <c r="A14" s="7"/>
      <c r="C14" s="106" t="s">
        <v>54</v>
      </c>
      <c r="D14" s="107" t="s">
        <v>5</v>
      </c>
      <c r="E14" s="108" t="s">
        <v>2</v>
      </c>
      <c r="F14" s="3"/>
      <c r="G14" s="109">
        <v>122.2</v>
      </c>
      <c r="H14" s="12" t="s">
        <v>40</v>
      </c>
      <c r="I14" s="3"/>
      <c r="J14" s="111">
        <v>326.25</v>
      </c>
      <c r="K14" s="111">
        <v>491.25</v>
      </c>
      <c r="L14" s="111">
        <v>165</v>
      </c>
      <c r="M14" s="111">
        <v>491.25</v>
      </c>
      <c r="N14" s="111">
        <v>165</v>
      </c>
      <c r="O14" s="3"/>
      <c r="P14" s="8">
        <f t="shared" si="0"/>
        <v>39867.75</v>
      </c>
      <c r="Q14" s="8">
        <f t="shared" si="0"/>
        <v>60030.75</v>
      </c>
      <c r="R14" s="8">
        <f t="shared" si="0"/>
        <v>20163</v>
      </c>
      <c r="S14" s="8">
        <f t="shared" si="0"/>
        <v>60030.75</v>
      </c>
      <c r="T14" s="8">
        <f t="shared" si="0"/>
        <v>20163</v>
      </c>
      <c r="Y14"/>
    </row>
    <row r="15" spans="1:25" ht="12.75" customHeight="1" x14ac:dyDescent="0.25">
      <c r="A15" s="7"/>
      <c r="C15" s="106" t="s">
        <v>55</v>
      </c>
      <c r="D15" s="107" t="s">
        <v>5</v>
      </c>
      <c r="E15" s="108" t="s">
        <v>2</v>
      </c>
      <c r="F15" s="3"/>
      <c r="G15" s="109">
        <v>122.2</v>
      </c>
      <c r="H15" s="12" t="s">
        <v>40</v>
      </c>
      <c r="I15" s="3"/>
      <c r="J15" s="111"/>
      <c r="K15" s="111"/>
      <c r="L15" s="111"/>
      <c r="M15" s="111"/>
      <c r="N15" s="111">
        <v>2126.25</v>
      </c>
      <c r="O15" s="3"/>
      <c r="P15" s="8">
        <f t="shared" si="0"/>
        <v>0</v>
      </c>
      <c r="Q15" s="8">
        <f t="shared" si="0"/>
        <v>0</v>
      </c>
      <c r="R15" s="8">
        <f t="shared" si="0"/>
        <v>0</v>
      </c>
      <c r="S15" s="8">
        <f t="shared" si="0"/>
        <v>0</v>
      </c>
      <c r="T15" s="8">
        <f t="shared" si="0"/>
        <v>259827.75</v>
      </c>
      <c r="Y15"/>
    </row>
    <row r="16" spans="1:25" ht="12.75" customHeight="1" x14ac:dyDescent="0.25">
      <c r="A16" s="7"/>
      <c r="C16" s="106" t="s">
        <v>56</v>
      </c>
      <c r="D16" s="107" t="s">
        <v>5</v>
      </c>
      <c r="E16" s="108" t="s">
        <v>2</v>
      </c>
      <c r="F16" s="3"/>
      <c r="G16" s="109">
        <v>122.2</v>
      </c>
      <c r="H16" s="12" t="s">
        <v>40</v>
      </c>
      <c r="I16" s="3"/>
      <c r="J16" s="111">
        <v>656.25</v>
      </c>
      <c r="K16" s="111"/>
      <c r="L16" s="111">
        <v>656.25</v>
      </c>
      <c r="M16" s="111"/>
      <c r="N16" s="111"/>
      <c r="O16" s="3"/>
      <c r="P16" s="8">
        <f t="shared" si="0"/>
        <v>80193.75</v>
      </c>
      <c r="Q16" s="8">
        <f t="shared" si="0"/>
        <v>0</v>
      </c>
      <c r="R16" s="8">
        <f t="shared" si="0"/>
        <v>80193.75</v>
      </c>
      <c r="S16" s="8">
        <f t="shared" si="0"/>
        <v>0</v>
      </c>
      <c r="T16" s="8">
        <f t="shared" si="0"/>
        <v>0</v>
      </c>
      <c r="Y16"/>
    </row>
    <row r="17" spans="1:25" ht="12.75" customHeight="1" x14ac:dyDescent="0.25">
      <c r="A17" s="7"/>
      <c r="C17" s="106" t="s">
        <v>57</v>
      </c>
      <c r="D17" s="107" t="s">
        <v>5</v>
      </c>
      <c r="E17" s="108" t="s">
        <v>2</v>
      </c>
      <c r="F17" s="3"/>
      <c r="G17" s="109">
        <v>122.2</v>
      </c>
      <c r="H17" s="12" t="s">
        <v>40</v>
      </c>
      <c r="I17" s="3"/>
      <c r="J17" s="111"/>
      <c r="K17" s="111"/>
      <c r="L17" s="111"/>
      <c r="M17" s="111">
        <v>982.5</v>
      </c>
      <c r="N17" s="111"/>
      <c r="O17" s="3"/>
      <c r="P17" s="8">
        <f t="shared" si="0"/>
        <v>0</v>
      </c>
      <c r="Q17" s="8">
        <f t="shared" si="0"/>
        <v>0</v>
      </c>
      <c r="R17" s="8">
        <f t="shared" si="0"/>
        <v>0</v>
      </c>
      <c r="S17" s="8">
        <f t="shared" si="0"/>
        <v>120061.5</v>
      </c>
      <c r="T17" s="8">
        <f t="shared" si="0"/>
        <v>0</v>
      </c>
      <c r="Y17"/>
    </row>
    <row r="18" spans="1:25" ht="12.75" customHeight="1" x14ac:dyDescent="0.25">
      <c r="A18" s="7"/>
      <c r="C18" s="106" t="s">
        <v>58</v>
      </c>
      <c r="D18" s="107" t="s">
        <v>5</v>
      </c>
      <c r="E18" s="108" t="s">
        <v>2</v>
      </c>
      <c r="F18" s="3"/>
      <c r="G18" s="109">
        <v>122.2</v>
      </c>
      <c r="H18" s="12" t="s">
        <v>40</v>
      </c>
      <c r="I18" s="3"/>
      <c r="J18" s="111">
        <v>491.25</v>
      </c>
      <c r="K18" s="111"/>
      <c r="L18" s="111">
        <v>982.5</v>
      </c>
      <c r="M18" s="111"/>
      <c r="N18" s="111">
        <v>491.25</v>
      </c>
      <c r="O18" s="3"/>
      <c r="P18" s="8">
        <f t="shared" si="0"/>
        <v>60030.75</v>
      </c>
      <c r="Q18" s="8">
        <f t="shared" si="0"/>
        <v>0</v>
      </c>
      <c r="R18" s="8">
        <f t="shared" si="0"/>
        <v>120061.5</v>
      </c>
      <c r="S18" s="8">
        <f t="shared" si="0"/>
        <v>0</v>
      </c>
      <c r="T18" s="8">
        <f t="shared" si="0"/>
        <v>60030.75</v>
      </c>
      <c r="Y18"/>
    </row>
    <row r="19" spans="1:25" ht="12.75" customHeight="1" x14ac:dyDescent="0.25">
      <c r="A19" s="7"/>
      <c r="C19" s="106" t="s">
        <v>59</v>
      </c>
      <c r="D19" s="107" t="s">
        <v>5</v>
      </c>
      <c r="E19" s="108" t="s">
        <v>2</v>
      </c>
      <c r="F19" s="3"/>
      <c r="G19" s="109">
        <v>122.2</v>
      </c>
      <c r="H19" s="12" t="s">
        <v>40</v>
      </c>
      <c r="I19" s="3"/>
      <c r="J19" s="111">
        <v>982.5</v>
      </c>
      <c r="K19" s="111"/>
      <c r="L19" s="111"/>
      <c r="M19" s="111">
        <v>982.5</v>
      </c>
      <c r="N19" s="111"/>
      <c r="O19" s="3"/>
      <c r="P19" s="8">
        <f t="shared" si="0"/>
        <v>120061.5</v>
      </c>
      <c r="Q19" s="8">
        <f t="shared" si="0"/>
        <v>0</v>
      </c>
      <c r="R19" s="8">
        <f t="shared" si="0"/>
        <v>0</v>
      </c>
      <c r="S19" s="8">
        <f t="shared" si="0"/>
        <v>120061.5</v>
      </c>
      <c r="T19" s="8">
        <f t="shared" si="0"/>
        <v>0</v>
      </c>
      <c r="Y19"/>
    </row>
    <row r="20" spans="1:25" ht="12.75" customHeight="1" x14ac:dyDescent="0.25">
      <c r="A20" s="7"/>
      <c r="C20" s="106" t="s">
        <v>60</v>
      </c>
      <c r="D20" s="107" t="s">
        <v>5</v>
      </c>
      <c r="E20" s="108" t="s">
        <v>2</v>
      </c>
      <c r="F20" s="3"/>
      <c r="G20" s="109">
        <v>122.2</v>
      </c>
      <c r="H20" s="12" t="s">
        <v>40</v>
      </c>
      <c r="I20" s="3"/>
      <c r="J20" s="111">
        <v>817.5</v>
      </c>
      <c r="K20" s="111"/>
      <c r="L20" s="111"/>
      <c r="M20" s="111">
        <v>491.25</v>
      </c>
      <c r="N20" s="111"/>
      <c r="O20" s="3"/>
      <c r="P20" s="8">
        <f t="shared" si="0"/>
        <v>99898.5</v>
      </c>
      <c r="Q20" s="8">
        <f t="shared" si="0"/>
        <v>0</v>
      </c>
      <c r="R20" s="8">
        <f t="shared" si="0"/>
        <v>0</v>
      </c>
      <c r="S20" s="8">
        <f t="shared" si="0"/>
        <v>60030.75</v>
      </c>
      <c r="T20" s="8">
        <f t="shared" si="0"/>
        <v>0</v>
      </c>
      <c r="Y20"/>
    </row>
    <row r="21" spans="1:25" ht="12.75" customHeight="1" x14ac:dyDescent="0.25">
      <c r="A21" s="7"/>
      <c r="C21" s="106" t="s">
        <v>61</v>
      </c>
      <c r="D21" s="107" t="s">
        <v>5</v>
      </c>
      <c r="E21" s="108" t="s">
        <v>2</v>
      </c>
      <c r="F21" s="3"/>
      <c r="G21" s="109">
        <v>122.2</v>
      </c>
      <c r="H21" s="12" t="s">
        <v>40</v>
      </c>
      <c r="I21" s="3"/>
      <c r="J21" s="111"/>
      <c r="K21" s="111">
        <v>1635</v>
      </c>
      <c r="L21" s="111"/>
      <c r="M21" s="111">
        <v>656.25</v>
      </c>
      <c r="N21" s="111"/>
      <c r="O21" s="3"/>
      <c r="P21" s="8">
        <f t="shared" si="0"/>
        <v>0</v>
      </c>
      <c r="Q21" s="8">
        <f t="shared" si="0"/>
        <v>199797</v>
      </c>
      <c r="R21" s="8">
        <f t="shared" si="0"/>
        <v>0</v>
      </c>
      <c r="S21" s="8">
        <f t="shared" si="0"/>
        <v>80193.75</v>
      </c>
      <c r="T21" s="8">
        <f t="shared" si="0"/>
        <v>0</v>
      </c>
      <c r="Y21"/>
    </row>
    <row r="22" spans="1:25" ht="12.75" customHeight="1" x14ac:dyDescent="0.25">
      <c r="A22" s="7"/>
      <c r="C22" s="106" t="s">
        <v>62</v>
      </c>
      <c r="D22" s="107" t="s">
        <v>5</v>
      </c>
      <c r="E22" s="108" t="s">
        <v>2</v>
      </c>
      <c r="F22" s="3"/>
      <c r="G22" s="109">
        <v>122.2</v>
      </c>
      <c r="H22" s="12" t="s">
        <v>40</v>
      </c>
      <c r="I22" s="3"/>
      <c r="J22" s="111">
        <v>656.25</v>
      </c>
      <c r="K22" s="111"/>
      <c r="L22" s="111"/>
      <c r="M22" s="111"/>
      <c r="N22" s="111">
        <v>656.25</v>
      </c>
      <c r="O22" s="3"/>
      <c r="P22" s="8">
        <f t="shared" si="0"/>
        <v>80193.75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8">
        <f t="shared" si="0"/>
        <v>80193.75</v>
      </c>
      <c r="Y22"/>
    </row>
    <row r="23" spans="1:25" ht="12.75" customHeight="1" x14ac:dyDescent="0.25">
      <c r="A23" s="7"/>
      <c r="C23" s="106" t="s">
        <v>63</v>
      </c>
      <c r="D23" s="107" t="s">
        <v>5</v>
      </c>
      <c r="E23" s="108" t="s">
        <v>2</v>
      </c>
      <c r="F23" s="3"/>
      <c r="G23" s="109">
        <v>122.2</v>
      </c>
      <c r="H23" s="12" t="s">
        <v>40</v>
      </c>
      <c r="I23" s="3"/>
      <c r="J23" s="111"/>
      <c r="K23" s="111">
        <v>817.5</v>
      </c>
      <c r="L23" s="111"/>
      <c r="M23" s="111"/>
      <c r="N23" s="111"/>
      <c r="O23" s="3"/>
      <c r="P23" s="8">
        <f t="shared" si="0"/>
        <v>0</v>
      </c>
      <c r="Q23" s="8">
        <f t="shared" si="0"/>
        <v>99898.5</v>
      </c>
      <c r="R23" s="8">
        <f t="shared" si="0"/>
        <v>0</v>
      </c>
      <c r="S23" s="8">
        <f t="shared" si="0"/>
        <v>0</v>
      </c>
      <c r="T23" s="8">
        <f t="shared" si="0"/>
        <v>0</v>
      </c>
      <c r="Y23"/>
    </row>
    <row r="24" spans="1:25" ht="12.75" customHeight="1" x14ac:dyDescent="0.25">
      <c r="A24" s="7"/>
      <c r="C24" s="106" t="s">
        <v>64</v>
      </c>
      <c r="D24" s="107" t="s">
        <v>5</v>
      </c>
      <c r="E24" s="108" t="s">
        <v>2</v>
      </c>
      <c r="F24" s="3"/>
      <c r="G24" s="109">
        <v>122.2</v>
      </c>
      <c r="H24" s="12" t="s">
        <v>40</v>
      </c>
      <c r="I24" s="3"/>
      <c r="J24" s="111"/>
      <c r="K24" s="111">
        <v>491.25</v>
      </c>
      <c r="L24" s="111"/>
      <c r="M24" s="111">
        <v>1308.75</v>
      </c>
      <c r="N24" s="111"/>
      <c r="O24" s="3"/>
      <c r="P24" s="8">
        <f t="shared" si="0"/>
        <v>0</v>
      </c>
      <c r="Q24" s="8">
        <f t="shared" si="0"/>
        <v>60030.75</v>
      </c>
      <c r="R24" s="8">
        <f t="shared" si="0"/>
        <v>0</v>
      </c>
      <c r="S24" s="8">
        <f t="shared" si="0"/>
        <v>159929.25</v>
      </c>
      <c r="T24" s="8">
        <f t="shared" si="0"/>
        <v>0</v>
      </c>
      <c r="Y24"/>
    </row>
    <row r="25" spans="1:25" ht="12.75" customHeight="1" x14ac:dyDescent="0.25">
      <c r="A25" s="7"/>
      <c r="C25" s="106" t="s">
        <v>65</v>
      </c>
      <c r="D25" s="107" t="s">
        <v>5</v>
      </c>
      <c r="E25" s="108" t="s">
        <v>2</v>
      </c>
      <c r="F25" s="3"/>
      <c r="G25" s="109">
        <v>122.2</v>
      </c>
      <c r="H25" s="12" t="s">
        <v>40</v>
      </c>
      <c r="I25" s="3"/>
      <c r="J25" s="111">
        <v>817.5</v>
      </c>
      <c r="K25" s="111"/>
      <c r="L25" s="111"/>
      <c r="M25" s="111">
        <v>817.5</v>
      </c>
      <c r="N25" s="111"/>
      <c r="O25" s="3"/>
      <c r="P25" s="8">
        <f t="shared" si="0"/>
        <v>99898.5</v>
      </c>
      <c r="Q25" s="8">
        <f t="shared" si="0"/>
        <v>0</v>
      </c>
      <c r="R25" s="8">
        <f t="shared" si="0"/>
        <v>0</v>
      </c>
      <c r="S25" s="8">
        <f t="shared" si="0"/>
        <v>99898.5</v>
      </c>
      <c r="T25" s="8">
        <f t="shared" si="0"/>
        <v>0</v>
      </c>
      <c r="Y25"/>
    </row>
    <row r="26" spans="1:25" ht="12.75" customHeight="1" x14ac:dyDescent="0.25">
      <c r="A26" s="7"/>
      <c r="C26" s="106" t="s">
        <v>66</v>
      </c>
      <c r="D26" s="107" t="s">
        <v>5</v>
      </c>
      <c r="E26" s="108" t="s">
        <v>2</v>
      </c>
      <c r="F26" s="3"/>
      <c r="G26" s="109">
        <v>122.2</v>
      </c>
      <c r="H26" s="12" t="s">
        <v>40</v>
      </c>
      <c r="I26" s="3"/>
      <c r="J26" s="111">
        <v>165</v>
      </c>
      <c r="K26" s="111"/>
      <c r="L26" s="111">
        <v>817.5</v>
      </c>
      <c r="M26" s="111"/>
      <c r="N26" s="111">
        <v>165</v>
      </c>
      <c r="O26" s="3"/>
      <c r="P26" s="8">
        <f t="shared" ref="P26:T43" si="1">J26*$G26</f>
        <v>20163</v>
      </c>
      <c r="Q26" s="8">
        <f t="shared" si="1"/>
        <v>0</v>
      </c>
      <c r="R26" s="8">
        <f t="shared" si="1"/>
        <v>99898.5</v>
      </c>
      <c r="S26" s="8">
        <f t="shared" si="1"/>
        <v>0</v>
      </c>
      <c r="T26" s="8">
        <f t="shared" si="1"/>
        <v>20163</v>
      </c>
      <c r="Y26"/>
    </row>
    <row r="27" spans="1:25" ht="12.75" customHeight="1" x14ac:dyDescent="0.25">
      <c r="A27" s="7"/>
      <c r="C27" s="106" t="s">
        <v>67</v>
      </c>
      <c r="D27" s="107" t="s">
        <v>5</v>
      </c>
      <c r="E27" s="108" t="s">
        <v>2</v>
      </c>
      <c r="F27" s="3"/>
      <c r="G27" s="109">
        <v>122.2</v>
      </c>
      <c r="H27" s="12" t="s">
        <v>40</v>
      </c>
      <c r="I27" s="3"/>
      <c r="J27" s="111"/>
      <c r="K27" s="111"/>
      <c r="L27" s="111">
        <v>326.25</v>
      </c>
      <c r="M27" s="111"/>
      <c r="N27" s="111"/>
      <c r="O27" s="3"/>
      <c r="P27" s="8">
        <f t="shared" si="1"/>
        <v>0</v>
      </c>
      <c r="Q27" s="8">
        <f t="shared" si="1"/>
        <v>0</v>
      </c>
      <c r="R27" s="8">
        <f t="shared" si="1"/>
        <v>39867.75</v>
      </c>
      <c r="S27" s="8">
        <f t="shared" si="1"/>
        <v>0</v>
      </c>
      <c r="T27" s="8">
        <f t="shared" si="1"/>
        <v>0</v>
      </c>
      <c r="Y27"/>
    </row>
    <row r="28" spans="1:25" ht="12.75" customHeight="1" x14ac:dyDescent="0.25">
      <c r="A28" s="7"/>
      <c r="C28" s="106" t="s">
        <v>68</v>
      </c>
      <c r="D28" s="107" t="s">
        <v>5</v>
      </c>
      <c r="E28" s="108" t="s">
        <v>2</v>
      </c>
      <c r="F28" s="3"/>
      <c r="G28" s="109">
        <v>122.2</v>
      </c>
      <c r="H28" s="12" t="s">
        <v>40</v>
      </c>
      <c r="I28" s="3"/>
      <c r="J28" s="111"/>
      <c r="K28" s="111"/>
      <c r="L28" s="111"/>
      <c r="M28" s="111">
        <v>1308.75</v>
      </c>
      <c r="N28" s="111">
        <v>1308.75</v>
      </c>
      <c r="O28" s="3"/>
      <c r="P28" s="8">
        <f t="shared" si="1"/>
        <v>0</v>
      </c>
      <c r="Q28" s="8">
        <f t="shared" si="1"/>
        <v>0</v>
      </c>
      <c r="R28" s="8">
        <f t="shared" si="1"/>
        <v>0</v>
      </c>
      <c r="S28" s="8">
        <f t="shared" si="1"/>
        <v>159929.25</v>
      </c>
      <c r="T28" s="8">
        <f t="shared" si="1"/>
        <v>159929.25</v>
      </c>
      <c r="Y28"/>
    </row>
    <row r="29" spans="1:25" ht="12.75" customHeight="1" x14ac:dyDescent="0.25">
      <c r="A29" s="7"/>
      <c r="C29" s="106" t="s">
        <v>69</v>
      </c>
      <c r="D29" s="107" t="s">
        <v>5</v>
      </c>
      <c r="E29" s="108" t="s">
        <v>2</v>
      </c>
      <c r="F29" s="3"/>
      <c r="G29" s="109">
        <v>122.2</v>
      </c>
      <c r="H29" s="12" t="s">
        <v>40</v>
      </c>
      <c r="I29" s="3"/>
      <c r="J29" s="111"/>
      <c r="K29" s="111"/>
      <c r="L29" s="111">
        <v>4908.75</v>
      </c>
      <c r="M29" s="111"/>
      <c r="N29" s="111"/>
      <c r="O29" s="3"/>
      <c r="P29" s="8">
        <f t="shared" si="1"/>
        <v>0</v>
      </c>
      <c r="Q29" s="8">
        <f t="shared" si="1"/>
        <v>0</v>
      </c>
      <c r="R29" s="8">
        <f t="shared" si="1"/>
        <v>599849.25</v>
      </c>
      <c r="S29" s="8">
        <f t="shared" si="1"/>
        <v>0</v>
      </c>
      <c r="T29" s="8">
        <f t="shared" si="1"/>
        <v>0</v>
      </c>
      <c r="Y29"/>
    </row>
    <row r="30" spans="1:25" ht="12.75" customHeight="1" x14ac:dyDescent="0.25">
      <c r="A30" s="7"/>
      <c r="C30" s="106" t="s">
        <v>70</v>
      </c>
      <c r="D30" s="107" t="s">
        <v>5</v>
      </c>
      <c r="E30" s="108" t="s">
        <v>2</v>
      </c>
      <c r="F30" s="3"/>
      <c r="G30" s="109">
        <v>122.2</v>
      </c>
      <c r="H30" s="12" t="s">
        <v>40</v>
      </c>
      <c r="I30" s="3"/>
      <c r="J30" s="111">
        <v>656.25</v>
      </c>
      <c r="K30" s="111"/>
      <c r="L30" s="111"/>
      <c r="M30" s="111"/>
      <c r="N30" s="111"/>
      <c r="O30" s="3"/>
      <c r="P30" s="8">
        <f t="shared" si="1"/>
        <v>80193.75</v>
      </c>
      <c r="Q30" s="8">
        <f t="shared" si="1"/>
        <v>0</v>
      </c>
      <c r="R30" s="8">
        <f t="shared" si="1"/>
        <v>0</v>
      </c>
      <c r="S30" s="8">
        <f t="shared" si="1"/>
        <v>0</v>
      </c>
      <c r="T30" s="8">
        <f t="shared" si="1"/>
        <v>0</v>
      </c>
      <c r="Y30"/>
    </row>
    <row r="31" spans="1:25" ht="12.75" customHeight="1" x14ac:dyDescent="0.25">
      <c r="A31" s="7"/>
      <c r="C31" s="106" t="s">
        <v>71</v>
      </c>
      <c r="D31" s="107" t="s">
        <v>5</v>
      </c>
      <c r="E31" s="108" t="s">
        <v>2</v>
      </c>
      <c r="F31" s="3"/>
      <c r="G31" s="109">
        <v>122.2</v>
      </c>
      <c r="H31" s="12" t="s">
        <v>40</v>
      </c>
      <c r="I31" s="3"/>
      <c r="J31" s="111">
        <v>491.25</v>
      </c>
      <c r="K31" s="111"/>
      <c r="L31" s="111"/>
      <c r="M31" s="111"/>
      <c r="N31" s="111">
        <v>491.25</v>
      </c>
      <c r="O31" s="3"/>
      <c r="P31" s="8">
        <f t="shared" si="1"/>
        <v>60030.75</v>
      </c>
      <c r="Q31" s="8">
        <f t="shared" si="1"/>
        <v>0</v>
      </c>
      <c r="R31" s="8">
        <f t="shared" si="1"/>
        <v>0</v>
      </c>
      <c r="S31" s="8">
        <f t="shared" si="1"/>
        <v>0</v>
      </c>
      <c r="T31" s="8">
        <f t="shared" si="1"/>
        <v>60030.75</v>
      </c>
      <c r="Y31"/>
    </row>
    <row r="32" spans="1:25" ht="12.75" customHeight="1" x14ac:dyDescent="0.25">
      <c r="A32" s="7"/>
      <c r="C32" s="106" t="s">
        <v>72</v>
      </c>
      <c r="D32" s="107" t="s">
        <v>5</v>
      </c>
      <c r="E32" s="108" t="s">
        <v>2</v>
      </c>
      <c r="F32" s="3"/>
      <c r="G32" s="109">
        <v>122.2</v>
      </c>
      <c r="H32" s="12" t="s">
        <v>40</v>
      </c>
      <c r="I32" s="3"/>
      <c r="J32" s="111"/>
      <c r="K32" s="111">
        <v>1308.75</v>
      </c>
      <c r="L32" s="111"/>
      <c r="M32" s="111"/>
      <c r="N32" s="111"/>
      <c r="O32" s="3"/>
      <c r="P32" s="8">
        <f t="shared" si="1"/>
        <v>0</v>
      </c>
      <c r="Q32" s="8">
        <f t="shared" si="1"/>
        <v>159929.25</v>
      </c>
      <c r="R32" s="8">
        <f t="shared" si="1"/>
        <v>0</v>
      </c>
      <c r="S32" s="8">
        <f t="shared" si="1"/>
        <v>0</v>
      </c>
      <c r="T32" s="8">
        <f t="shared" si="1"/>
        <v>0</v>
      </c>
      <c r="Y32"/>
    </row>
    <row r="33" spans="1:25" ht="12.75" customHeight="1" x14ac:dyDescent="0.25">
      <c r="A33" s="7"/>
      <c r="C33" s="106" t="s">
        <v>73</v>
      </c>
      <c r="D33" s="107" t="s">
        <v>5</v>
      </c>
      <c r="E33" s="108" t="s">
        <v>2</v>
      </c>
      <c r="F33" s="3"/>
      <c r="G33" s="109">
        <v>122.2</v>
      </c>
      <c r="H33" s="12" t="s">
        <v>40</v>
      </c>
      <c r="I33" s="3"/>
      <c r="J33" s="111">
        <v>656.25</v>
      </c>
      <c r="K33" s="111"/>
      <c r="L33" s="111">
        <v>165</v>
      </c>
      <c r="M33" s="111"/>
      <c r="N33" s="111"/>
      <c r="O33" s="3"/>
      <c r="P33" s="8">
        <f t="shared" si="1"/>
        <v>80193.75</v>
      </c>
      <c r="Q33" s="8">
        <f t="shared" si="1"/>
        <v>0</v>
      </c>
      <c r="R33" s="8">
        <f t="shared" si="1"/>
        <v>20163</v>
      </c>
      <c r="S33" s="8">
        <f t="shared" si="1"/>
        <v>0</v>
      </c>
      <c r="T33" s="8">
        <f t="shared" si="1"/>
        <v>0</v>
      </c>
      <c r="Y33"/>
    </row>
    <row r="34" spans="1:25" ht="12.75" customHeight="1" x14ac:dyDescent="0.25">
      <c r="A34" s="7"/>
      <c r="C34" s="106" t="s">
        <v>74</v>
      </c>
      <c r="D34" s="107" t="s">
        <v>5</v>
      </c>
      <c r="E34" s="108" t="s">
        <v>2</v>
      </c>
      <c r="F34" s="3"/>
      <c r="G34" s="109">
        <v>122.2</v>
      </c>
      <c r="H34" s="12" t="s">
        <v>40</v>
      </c>
      <c r="I34" s="3"/>
      <c r="J34" s="111"/>
      <c r="K34" s="111"/>
      <c r="L34" s="111"/>
      <c r="M34" s="111">
        <v>982.5</v>
      </c>
      <c r="N34" s="111"/>
      <c r="O34" s="3"/>
      <c r="P34" s="8">
        <f t="shared" si="1"/>
        <v>0</v>
      </c>
      <c r="Q34" s="8">
        <f t="shared" si="1"/>
        <v>0</v>
      </c>
      <c r="R34" s="8">
        <f t="shared" si="1"/>
        <v>0</v>
      </c>
      <c r="S34" s="8">
        <f t="shared" si="1"/>
        <v>120061.5</v>
      </c>
      <c r="T34" s="8">
        <f t="shared" si="1"/>
        <v>0</v>
      </c>
      <c r="Y34"/>
    </row>
    <row r="35" spans="1:25" ht="12.75" customHeight="1" x14ac:dyDescent="0.25">
      <c r="A35" s="7"/>
      <c r="C35" s="106" t="s">
        <v>75</v>
      </c>
      <c r="D35" s="107" t="s">
        <v>5</v>
      </c>
      <c r="E35" s="108" t="s">
        <v>2</v>
      </c>
      <c r="F35" s="3"/>
      <c r="G35" s="109">
        <v>122.2</v>
      </c>
      <c r="H35" s="12" t="s">
        <v>40</v>
      </c>
      <c r="I35" s="3"/>
      <c r="J35" s="111"/>
      <c r="K35" s="111"/>
      <c r="L35" s="111">
        <v>1308.75</v>
      </c>
      <c r="M35" s="111"/>
      <c r="N35" s="111"/>
      <c r="O35" s="3"/>
      <c r="P35" s="8">
        <f t="shared" si="1"/>
        <v>0</v>
      </c>
      <c r="Q35" s="8">
        <f t="shared" si="1"/>
        <v>0</v>
      </c>
      <c r="R35" s="8">
        <f t="shared" si="1"/>
        <v>159929.25</v>
      </c>
      <c r="S35" s="8">
        <f t="shared" si="1"/>
        <v>0</v>
      </c>
      <c r="T35" s="8">
        <f t="shared" si="1"/>
        <v>0</v>
      </c>
      <c r="Y35"/>
    </row>
    <row r="36" spans="1:25" ht="12.75" customHeight="1" x14ac:dyDescent="0.25">
      <c r="A36" s="7"/>
      <c r="C36" s="106" t="s">
        <v>76</v>
      </c>
      <c r="D36" s="107" t="s">
        <v>5</v>
      </c>
      <c r="E36" s="108" t="s">
        <v>2</v>
      </c>
      <c r="F36" s="3"/>
      <c r="G36" s="109">
        <v>122.2</v>
      </c>
      <c r="H36" s="12" t="s">
        <v>40</v>
      </c>
      <c r="I36" s="3"/>
      <c r="J36" s="111"/>
      <c r="K36" s="111">
        <v>656.25</v>
      </c>
      <c r="L36" s="111"/>
      <c r="M36" s="111"/>
      <c r="N36" s="111">
        <v>656.25</v>
      </c>
      <c r="O36" s="3"/>
      <c r="P36" s="8">
        <f t="shared" si="1"/>
        <v>0</v>
      </c>
      <c r="Q36" s="8">
        <f t="shared" si="1"/>
        <v>80193.75</v>
      </c>
      <c r="R36" s="8">
        <f t="shared" si="1"/>
        <v>0</v>
      </c>
      <c r="S36" s="8">
        <f t="shared" si="1"/>
        <v>0</v>
      </c>
      <c r="T36" s="8">
        <f t="shared" si="1"/>
        <v>80193.75</v>
      </c>
      <c r="Y36"/>
    </row>
    <row r="37" spans="1:25" ht="12.75" customHeight="1" x14ac:dyDescent="0.25">
      <c r="A37" s="7"/>
      <c r="C37" s="114" t="s">
        <v>77</v>
      </c>
      <c r="D37" s="107" t="s">
        <v>5</v>
      </c>
      <c r="E37" s="108" t="s">
        <v>2</v>
      </c>
      <c r="F37" s="3"/>
      <c r="G37" s="109">
        <v>122.2</v>
      </c>
      <c r="H37" s="12" t="s">
        <v>40</v>
      </c>
      <c r="I37" s="3"/>
      <c r="J37" s="113">
        <v>165</v>
      </c>
      <c r="K37" s="113">
        <v>1473.75</v>
      </c>
      <c r="L37" s="113"/>
      <c r="M37" s="112"/>
      <c r="N37" s="113"/>
      <c r="O37" s="3"/>
      <c r="P37" s="8">
        <f t="shared" si="1"/>
        <v>20163</v>
      </c>
      <c r="Q37" s="8">
        <f t="shared" si="1"/>
        <v>180092.25</v>
      </c>
      <c r="R37" s="8">
        <f t="shared" si="1"/>
        <v>0</v>
      </c>
      <c r="S37" s="8">
        <f t="shared" si="1"/>
        <v>0</v>
      </c>
      <c r="T37" s="8">
        <f t="shared" si="1"/>
        <v>0</v>
      </c>
      <c r="Y37"/>
    </row>
    <row r="38" spans="1:25" ht="12.75" customHeight="1" x14ac:dyDescent="0.25">
      <c r="A38" s="7"/>
      <c r="C38" s="114" t="s">
        <v>78</v>
      </c>
      <c r="D38" s="107" t="s">
        <v>5</v>
      </c>
      <c r="E38" s="108" t="s">
        <v>2</v>
      </c>
      <c r="F38" s="3"/>
      <c r="G38" s="109">
        <v>122.2</v>
      </c>
      <c r="H38" s="12" t="s">
        <v>40</v>
      </c>
      <c r="I38" s="3"/>
      <c r="J38" s="112">
        <v>326.25</v>
      </c>
      <c r="K38" s="113"/>
      <c r="L38" s="112"/>
      <c r="M38" s="113"/>
      <c r="N38" s="112">
        <v>326.25</v>
      </c>
      <c r="O38" s="3"/>
      <c r="P38" s="8">
        <f t="shared" ref="P38:P42" si="2">J38*$G38</f>
        <v>39867.75</v>
      </c>
      <c r="Q38" s="8">
        <f t="shared" ref="Q38:Q42" si="3">K38*$G38</f>
        <v>0</v>
      </c>
      <c r="R38" s="8">
        <f t="shared" ref="R38:R42" si="4">L38*$G38</f>
        <v>0</v>
      </c>
      <c r="S38" s="8">
        <f t="shared" ref="S38:S42" si="5">M38*$G38</f>
        <v>0</v>
      </c>
      <c r="T38" s="8">
        <f t="shared" ref="T38:T42" si="6">N38*$G38</f>
        <v>39867.75</v>
      </c>
      <c r="Y38"/>
    </row>
    <row r="39" spans="1:25" ht="12.75" customHeight="1" x14ac:dyDescent="0.25">
      <c r="A39" s="7"/>
      <c r="C39" s="114" t="s">
        <v>81</v>
      </c>
      <c r="D39" s="107" t="s">
        <v>5</v>
      </c>
      <c r="E39" s="108" t="s">
        <v>2</v>
      </c>
      <c r="F39" s="3"/>
      <c r="G39" s="109">
        <v>122.2</v>
      </c>
      <c r="H39" s="12" t="s">
        <v>40</v>
      </c>
      <c r="I39" s="3"/>
      <c r="J39" s="112">
        <v>8000</v>
      </c>
      <c r="K39" s="113"/>
      <c r="L39" s="113"/>
      <c r="M39" s="112">
        <v>600</v>
      </c>
      <c r="N39" s="113"/>
      <c r="O39" s="3"/>
      <c r="P39" s="8">
        <f t="shared" si="2"/>
        <v>977600</v>
      </c>
      <c r="Q39" s="8">
        <f t="shared" si="3"/>
        <v>0</v>
      </c>
      <c r="R39" s="8">
        <f t="shared" si="4"/>
        <v>0</v>
      </c>
      <c r="S39" s="8">
        <f t="shared" si="5"/>
        <v>73320</v>
      </c>
      <c r="T39" s="8">
        <f t="shared" si="6"/>
        <v>0</v>
      </c>
      <c r="Y39"/>
    </row>
    <row r="40" spans="1:25" ht="12.75" customHeight="1" x14ac:dyDescent="0.25">
      <c r="A40" s="7"/>
      <c r="C40" s="114" t="s">
        <v>82</v>
      </c>
      <c r="D40" s="107" t="s">
        <v>5</v>
      </c>
      <c r="E40" s="108" t="s">
        <v>2</v>
      </c>
      <c r="F40" s="3"/>
      <c r="G40" s="109">
        <v>122.2</v>
      </c>
      <c r="H40" s="12" t="s">
        <v>40</v>
      </c>
      <c r="I40" s="3"/>
      <c r="J40" s="113"/>
      <c r="K40" s="113"/>
      <c r="L40" s="112">
        <v>1000</v>
      </c>
      <c r="M40" s="112"/>
      <c r="N40" s="113"/>
      <c r="O40" s="3"/>
      <c r="P40" s="8">
        <f t="shared" si="2"/>
        <v>0</v>
      </c>
      <c r="Q40" s="8">
        <f t="shared" si="3"/>
        <v>0</v>
      </c>
      <c r="R40" s="8">
        <f t="shared" si="4"/>
        <v>122200</v>
      </c>
      <c r="S40" s="8">
        <f t="shared" si="5"/>
        <v>0</v>
      </c>
      <c r="T40" s="8">
        <f t="shared" si="6"/>
        <v>0</v>
      </c>
      <c r="Y40"/>
    </row>
    <row r="41" spans="1:25" ht="12.75" customHeight="1" x14ac:dyDescent="0.25">
      <c r="A41" s="7"/>
      <c r="C41" s="114" t="s">
        <v>83</v>
      </c>
      <c r="D41" s="107" t="s">
        <v>5</v>
      </c>
      <c r="E41" s="108" t="s">
        <v>2</v>
      </c>
      <c r="F41" s="3"/>
      <c r="G41" s="109">
        <v>122.2</v>
      </c>
      <c r="H41" s="12" t="s">
        <v>40</v>
      </c>
      <c r="I41" s="3"/>
      <c r="J41" s="112">
        <v>1000</v>
      </c>
      <c r="K41" s="112">
        <v>1000</v>
      </c>
      <c r="L41" s="112">
        <v>1000</v>
      </c>
      <c r="M41" s="112">
        <v>1000</v>
      </c>
      <c r="N41" s="112">
        <v>1000</v>
      </c>
      <c r="O41" s="3"/>
      <c r="P41" s="8">
        <f t="shared" si="2"/>
        <v>122200</v>
      </c>
      <c r="Q41" s="8">
        <f t="shared" si="3"/>
        <v>122200</v>
      </c>
      <c r="R41" s="8">
        <f t="shared" si="4"/>
        <v>122200</v>
      </c>
      <c r="S41" s="8">
        <f t="shared" si="5"/>
        <v>122200</v>
      </c>
      <c r="T41" s="8">
        <f t="shared" si="6"/>
        <v>122200</v>
      </c>
      <c r="Y41"/>
    </row>
    <row r="42" spans="1:25" ht="12.75" customHeight="1" x14ac:dyDescent="0.25">
      <c r="A42" s="7"/>
      <c r="C42" s="114" t="s">
        <v>84</v>
      </c>
      <c r="D42" s="107" t="s">
        <v>5</v>
      </c>
      <c r="E42" s="108" t="s">
        <v>2</v>
      </c>
      <c r="F42" s="3"/>
      <c r="G42" s="109">
        <v>122.2</v>
      </c>
      <c r="H42" s="12" t="s">
        <v>40</v>
      </c>
      <c r="I42" s="3"/>
      <c r="J42" s="113"/>
      <c r="K42" s="112">
        <v>4000</v>
      </c>
      <c r="L42" s="112">
        <v>1000</v>
      </c>
      <c r="M42" s="112"/>
      <c r="N42" s="113"/>
      <c r="O42" s="3"/>
      <c r="P42" s="8">
        <f t="shared" si="2"/>
        <v>0</v>
      </c>
      <c r="Q42" s="8">
        <f t="shared" si="3"/>
        <v>488800</v>
      </c>
      <c r="R42" s="8">
        <f t="shared" si="4"/>
        <v>122200</v>
      </c>
      <c r="S42" s="8">
        <f t="shared" si="5"/>
        <v>0</v>
      </c>
      <c r="T42" s="8">
        <f t="shared" si="6"/>
        <v>0</v>
      </c>
      <c r="Y42"/>
    </row>
    <row r="43" spans="1:25" ht="12.75" customHeight="1" x14ac:dyDescent="0.25">
      <c r="A43" s="7"/>
      <c r="C43" s="114" t="s">
        <v>85</v>
      </c>
      <c r="D43" s="107" t="s">
        <v>5</v>
      </c>
      <c r="E43" s="108" t="s">
        <v>2</v>
      </c>
      <c r="F43" s="3"/>
      <c r="G43" s="109">
        <v>122.2</v>
      </c>
      <c r="H43" s="12" t="s">
        <v>40</v>
      </c>
      <c r="I43" s="3"/>
      <c r="J43" s="112">
        <v>2000</v>
      </c>
      <c r="K43" s="112">
        <v>2000</v>
      </c>
      <c r="L43" s="112"/>
      <c r="M43" s="112"/>
      <c r="N43" s="112">
        <v>2000</v>
      </c>
      <c r="O43" s="3"/>
      <c r="P43" s="8">
        <f t="shared" si="1"/>
        <v>244400</v>
      </c>
      <c r="Q43" s="8">
        <f t="shared" si="1"/>
        <v>244400</v>
      </c>
      <c r="R43" s="8">
        <f t="shared" si="1"/>
        <v>0</v>
      </c>
      <c r="S43" s="8">
        <f t="shared" si="1"/>
        <v>0</v>
      </c>
      <c r="T43" s="8">
        <f t="shared" si="1"/>
        <v>244400</v>
      </c>
      <c r="Y43"/>
    </row>
    <row r="44" spans="1:25" ht="12.75" customHeight="1" x14ac:dyDescent="0.25">
      <c r="A44" s="7"/>
      <c r="F44" s="3"/>
      <c r="I44" s="3"/>
      <c r="O44" s="3"/>
      <c r="Y44"/>
    </row>
    <row r="45" spans="1:25" ht="12.75" customHeight="1" x14ac:dyDescent="0.25">
      <c r="A45" s="7"/>
      <c r="F45" s="3"/>
      <c r="I45" s="3"/>
      <c r="O45" s="3"/>
      <c r="Y45"/>
    </row>
    <row r="46" spans="1:25" ht="12.75" customHeight="1" x14ac:dyDescent="0.25">
      <c r="A46" s="7"/>
      <c r="C46" s="106" t="s">
        <v>50</v>
      </c>
      <c r="D46" s="107" t="s">
        <v>5</v>
      </c>
      <c r="E46" s="108" t="s">
        <v>1</v>
      </c>
      <c r="F46" s="3"/>
      <c r="G46" s="124">
        <v>52500</v>
      </c>
      <c r="H46" s="12" t="s">
        <v>41</v>
      </c>
      <c r="I46" s="3"/>
      <c r="J46" s="122">
        <v>1</v>
      </c>
      <c r="K46" s="122"/>
      <c r="L46" s="122"/>
      <c r="M46" s="122"/>
      <c r="N46" s="122">
        <v>1</v>
      </c>
      <c r="O46" s="3"/>
      <c r="P46" s="8">
        <f t="shared" ref="P46:T61" si="7">J46*$G46</f>
        <v>52500</v>
      </c>
      <c r="Q46" s="8">
        <f t="shared" si="7"/>
        <v>0</v>
      </c>
      <c r="R46" s="8">
        <f t="shared" si="7"/>
        <v>0</v>
      </c>
      <c r="S46" s="8">
        <f t="shared" si="7"/>
        <v>0</v>
      </c>
      <c r="T46" s="8">
        <f t="shared" si="7"/>
        <v>52500</v>
      </c>
      <c r="Y46"/>
    </row>
    <row r="47" spans="1:25" ht="12.75" customHeight="1" x14ac:dyDescent="0.25">
      <c r="A47" s="7"/>
      <c r="C47" s="106" t="s">
        <v>51</v>
      </c>
      <c r="D47" s="107" t="s">
        <v>5</v>
      </c>
      <c r="E47" s="108" t="s">
        <v>1</v>
      </c>
      <c r="F47" s="3"/>
      <c r="G47" s="124">
        <v>105000</v>
      </c>
      <c r="H47" s="12" t="s">
        <v>41</v>
      </c>
      <c r="I47" s="3"/>
      <c r="J47" s="125">
        <v>2</v>
      </c>
      <c r="K47" s="122"/>
      <c r="L47" s="122"/>
      <c r="M47" s="122"/>
      <c r="N47" s="122">
        <v>1</v>
      </c>
      <c r="O47" s="3"/>
      <c r="P47" s="8">
        <f t="shared" si="7"/>
        <v>210000</v>
      </c>
      <c r="Q47" s="8">
        <f t="shared" si="7"/>
        <v>0</v>
      </c>
      <c r="R47" s="8">
        <f t="shared" si="7"/>
        <v>0</v>
      </c>
      <c r="S47" s="8">
        <f t="shared" si="7"/>
        <v>0</v>
      </c>
      <c r="T47" s="8">
        <f t="shared" si="7"/>
        <v>105000</v>
      </c>
      <c r="Y47"/>
    </row>
    <row r="48" spans="1:25" ht="12.75" customHeight="1" x14ac:dyDescent="0.25">
      <c r="A48" s="7"/>
      <c r="C48" s="106" t="s">
        <v>52</v>
      </c>
      <c r="D48" s="107" t="s">
        <v>5</v>
      </c>
      <c r="E48" s="108" t="s">
        <v>1</v>
      </c>
      <c r="F48" s="3"/>
      <c r="G48" s="124">
        <v>175000</v>
      </c>
      <c r="H48" s="12" t="s">
        <v>41</v>
      </c>
      <c r="I48" s="3"/>
      <c r="J48" s="122"/>
      <c r="K48" s="122">
        <v>2</v>
      </c>
      <c r="L48" s="122"/>
      <c r="M48" s="122">
        <v>1</v>
      </c>
      <c r="N48" s="122"/>
      <c r="O48" s="3"/>
      <c r="P48" s="8">
        <f t="shared" si="7"/>
        <v>0</v>
      </c>
      <c r="Q48" s="8">
        <f t="shared" si="7"/>
        <v>350000</v>
      </c>
      <c r="R48" s="8">
        <f t="shared" si="7"/>
        <v>0</v>
      </c>
      <c r="S48" s="8">
        <f t="shared" si="7"/>
        <v>175000</v>
      </c>
      <c r="T48" s="8">
        <f t="shared" si="7"/>
        <v>0</v>
      </c>
      <c r="Y48"/>
    </row>
    <row r="49" spans="1:25" ht="12.75" customHeight="1" x14ac:dyDescent="0.25">
      <c r="A49" s="7"/>
      <c r="C49" s="106" t="s">
        <v>53</v>
      </c>
      <c r="D49" s="107" t="s">
        <v>5</v>
      </c>
      <c r="E49" s="108" t="s">
        <v>1</v>
      </c>
      <c r="F49" s="3"/>
      <c r="G49" s="124">
        <v>35000</v>
      </c>
      <c r="H49" s="12" t="s">
        <v>41</v>
      </c>
      <c r="I49" s="3"/>
      <c r="J49" s="122"/>
      <c r="K49" s="122">
        <v>1</v>
      </c>
      <c r="L49" s="122"/>
      <c r="M49" s="122">
        <v>1</v>
      </c>
      <c r="N49" s="122"/>
      <c r="O49" s="3"/>
      <c r="P49" s="8">
        <f t="shared" si="7"/>
        <v>0</v>
      </c>
      <c r="Q49" s="8">
        <f t="shared" si="7"/>
        <v>35000</v>
      </c>
      <c r="R49" s="8">
        <f t="shared" si="7"/>
        <v>0</v>
      </c>
      <c r="S49" s="8">
        <f t="shared" si="7"/>
        <v>35000</v>
      </c>
      <c r="T49" s="8">
        <f t="shared" si="7"/>
        <v>0</v>
      </c>
      <c r="Y49"/>
    </row>
    <row r="50" spans="1:25" ht="12.75" customHeight="1" x14ac:dyDescent="0.25">
      <c r="A50" s="7"/>
      <c r="C50" s="106" t="s">
        <v>54</v>
      </c>
      <c r="D50" s="107" t="s">
        <v>5</v>
      </c>
      <c r="E50" s="108" t="s">
        <v>1</v>
      </c>
      <c r="F50" s="3"/>
      <c r="G50" s="124">
        <v>70000</v>
      </c>
      <c r="H50" s="12" t="s">
        <v>41</v>
      </c>
      <c r="I50" s="3"/>
      <c r="J50" s="122">
        <v>2</v>
      </c>
      <c r="K50" s="122">
        <v>3</v>
      </c>
      <c r="L50" s="122">
        <v>1</v>
      </c>
      <c r="M50" s="122">
        <v>3</v>
      </c>
      <c r="N50" s="122">
        <v>1</v>
      </c>
      <c r="O50" s="3"/>
      <c r="P50" s="8">
        <f t="shared" si="7"/>
        <v>140000</v>
      </c>
      <c r="Q50" s="8">
        <f t="shared" si="7"/>
        <v>210000</v>
      </c>
      <c r="R50" s="8">
        <f t="shared" si="7"/>
        <v>70000</v>
      </c>
      <c r="S50" s="8">
        <f t="shared" si="7"/>
        <v>210000</v>
      </c>
      <c r="T50" s="8">
        <f t="shared" si="7"/>
        <v>70000</v>
      </c>
      <c r="Y50"/>
    </row>
    <row r="51" spans="1:25" ht="12.75" customHeight="1" x14ac:dyDescent="0.25">
      <c r="A51" s="7"/>
      <c r="C51" s="106" t="s">
        <v>55</v>
      </c>
      <c r="D51" s="107" t="s">
        <v>5</v>
      </c>
      <c r="E51" s="108" t="s">
        <v>1</v>
      </c>
      <c r="F51" s="3"/>
      <c r="G51" s="124">
        <v>455000</v>
      </c>
      <c r="H51" s="12" t="s">
        <v>41</v>
      </c>
      <c r="I51" s="3"/>
      <c r="J51" s="122"/>
      <c r="K51" s="122"/>
      <c r="L51" s="122"/>
      <c r="M51" s="122"/>
      <c r="N51" s="122">
        <v>1</v>
      </c>
      <c r="O51" s="3"/>
      <c r="P51" s="8">
        <f t="shared" si="7"/>
        <v>0</v>
      </c>
      <c r="Q51" s="8">
        <f t="shared" si="7"/>
        <v>0</v>
      </c>
      <c r="R51" s="8">
        <f t="shared" si="7"/>
        <v>0</v>
      </c>
      <c r="S51" s="8">
        <f t="shared" si="7"/>
        <v>0</v>
      </c>
      <c r="T51" s="8">
        <f t="shared" si="7"/>
        <v>455000</v>
      </c>
      <c r="Y51"/>
    </row>
    <row r="52" spans="1:25" ht="12.75" customHeight="1" x14ac:dyDescent="0.25">
      <c r="A52" s="7"/>
      <c r="C52" s="106" t="s">
        <v>56</v>
      </c>
      <c r="D52" s="107" t="s">
        <v>5</v>
      </c>
      <c r="E52" s="108" t="s">
        <v>1</v>
      </c>
      <c r="F52" s="3"/>
      <c r="G52" s="124">
        <v>140000</v>
      </c>
      <c r="H52" s="12" t="s">
        <v>41</v>
      </c>
      <c r="I52" s="3"/>
      <c r="J52" s="122">
        <v>1</v>
      </c>
      <c r="K52" s="122"/>
      <c r="L52" s="122">
        <v>1</v>
      </c>
      <c r="M52" s="122"/>
      <c r="N52" s="122"/>
      <c r="O52" s="3"/>
      <c r="P52" s="8">
        <f t="shared" si="7"/>
        <v>140000</v>
      </c>
      <c r="Q52" s="8">
        <f t="shared" si="7"/>
        <v>0</v>
      </c>
      <c r="R52" s="8">
        <f t="shared" si="7"/>
        <v>140000</v>
      </c>
      <c r="S52" s="8">
        <f t="shared" si="7"/>
        <v>0</v>
      </c>
      <c r="T52" s="8">
        <f t="shared" si="7"/>
        <v>0</v>
      </c>
      <c r="Y52"/>
    </row>
    <row r="53" spans="1:25" ht="12.75" customHeight="1" x14ac:dyDescent="0.25">
      <c r="A53" s="7"/>
      <c r="C53" s="106" t="s">
        <v>57</v>
      </c>
      <c r="D53" s="107" t="s">
        <v>5</v>
      </c>
      <c r="E53" s="108" t="s">
        <v>1</v>
      </c>
      <c r="F53" s="3"/>
      <c r="G53" s="124">
        <v>210000</v>
      </c>
      <c r="H53" s="12" t="s">
        <v>41</v>
      </c>
      <c r="I53" s="3"/>
      <c r="J53" s="122"/>
      <c r="K53" s="122"/>
      <c r="L53" s="122"/>
      <c r="M53" s="122">
        <v>1</v>
      </c>
      <c r="N53" s="122"/>
      <c r="O53" s="3"/>
      <c r="P53" s="8">
        <f t="shared" si="7"/>
        <v>0</v>
      </c>
      <c r="Q53" s="8">
        <f t="shared" si="7"/>
        <v>0</v>
      </c>
      <c r="R53" s="8">
        <f t="shared" si="7"/>
        <v>0</v>
      </c>
      <c r="S53" s="8">
        <f t="shared" si="7"/>
        <v>210000</v>
      </c>
      <c r="T53" s="8">
        <f t="shared" si="7"/>
        <v>0</v>
      </c>
      <c r="Y53"/>
    </row>
    <row r="54" spans="1:25" ht="12.75" customHeight="1" x14ac:dyDescent="0.25">
      <c r="A54" s="7"/>
      <c r="C54" s="106" t="s">
        <v>58</v>
      </c>
      <c r="D54" s="107" t="s">
        <v>5</v>
      </c>
      <c r="E54" s="108" t="s">
        <v>1</v>
      </c>
      <c r="F54" s="3"/>
      <c r="G54" s="124">
        <v>105000</v>
      </c>
      <c r="H54" s="12" t="s">
        <v>41</v>
      </c>
      <c r="I54" s="3"/>
      <c r="J54" s="122">
        <v>1</v>
      </c>
      <c r="K54" s="122"/>
      <c r="L54" s="122">
        <v>2</v>
      </c>
      <c r="M54" s="122"/>
      <c r="N54" s="122">
        <v>1</v>
      </c>
      <c r="O54" s="3"/>
      <c r="P54" s="8">
        <f t="shared" si="7"/>
        <v>105000</v>
      </c>
      <c r="Q54" s="8">
        <f t="shared" si="7"/>
        <v>0</v>
      </c>
      <c r="R54" s="8">
        <f t="shared" si="7"/>
        <v>210000</v>
      </c>
      <c r="S54" s="8">
        <f t="shared" si="7"/>
        <v>0</v>
      </c>
      <c r="T54" s="8">
        <f t="shared" si="7"/>
        <v>105000</v>
      </c>
      <c r="Y54"/>
    </row>
    <row r="55" spans="1:25" ht="12.75" customHeight="1" x14ac:dyDescent="0.25">
      <c r="A55" s="7"/>
      <c r="C55" s="106" t="s">
        <v>59</v>
      </c>
      <c r="D55" s="107" t="s">
        <v>5</v>
      </c>
      <c r="E55" s="108" t="s">
        <v>1</v>
      </c>
      <c r="F55" s="3"/>
      <c r="G55" s="124">
        <v>420000</v>
      </c>
      <c r="H55" s="12" t="s">
        <v>41</v>
      </c>
      <c r="I55" s="3"/>
      <c r="J55" s="122">
        <v>1</v>
      </c>
      <c r="K55" s="122"/>
      <c r="L55" s="122"/>
      <c r="M55" s="122">
        <v>1</v>
      </c>
      <c r="N55" s="122"/>
      <c r="O55" s="3"/>
      <c r="P55" s="8">
        <f t="shared" si="7"/>
        <v>420000</v>
      </c>
      <c r="Q55" s="8">
        <f t="shared" si="7"/>
        <v>0</v>
      </c>
      <c r="R55" s="8">
        <f t="shared" si="7"/>
        <v>0</v>
      </c>
      <c r="S55" s="8">
        <f t="shared" si="7"/>
        <v>420000</v>
      </c>
      <c r="T55" s="8">
        <f t="shared" si="7"/>
        <v>0</v>
      </c>
      <c r="Y55"/>
    </row>
    <row r="56" spans="1:25" ht="12.75" customHeight="1" x14ac:dyDescent="0.25">
      <c r="A56" s="7"/>
      <c r="C56" s="106" t="s">
        <v>60</v>
      </c>
      <c r="D56" s="107" t="s">
        <v>5</v>
      </c>
      <c r="E56" s="108" t="s">
        <v>1</v>
      </c>
      <c r="F56" s="3"/>
      <c r="G56" s="124">
        <v>105000</v>
      </c>
      <c r="H56" s="12" t="s">
        <v>41</v>
      </c>
      <c r="I56" s="3"/>
      <c r="J56" s="125">
        <v>1.6666666666666667</v>
      </c>
      <c r="K56" s="122"/>
      <c r="L56" s="122"/>
      <c r="M56" s="122">
        <v>1</v>
      </c>
      <c r="N56" s="122"/>
      <c r="O56" s="3"/>
      <c r="P56" s="8">
        <f t="shared" si="7"/>
        <v>175000</v>
      </c>
      <c r="Q56" s="8">
        <f t="shared" si="7"/>
        <v>0</v>
      </c>
      <c r="R56" s="8">
        <f t="shared" si="7"/>
        <v>0</v>
      </c>
      <c r="S56" s="8">
        <f t="shared" si="7"/>
        <v>105000</v>
      </c>
      <c r="T56" s="8">
        <f t="shared" si="7"/>
        <v>0</v>
      </c>
      <c r="Y56"/>
    </row>
    <row r="57" spans="1:25" ht="12.75" customHeight="1" x14ac:dyDescent="0.25">
      <c r="A57" s="7"/>
      <c r="C57" s="106" t="s">
        <v>61</v>
      </c>
      <c r="D57" s="107" t="s">
        <v>5</v>
      </c>
      <c r="E57" s="108" t="s">
        <v>1</v>
      </c>
      <c r="F57" s="3"/>
      <c r="G57" s="124">
        <v>140000</v>
      </c>
      <c r="H57" s="12" t="s">
        <v>41</v>
      </c>
      <c r="I57" s="3"/>
      <c r="J57" s="122"/>
      <c r="K57" s="125">
        <v>2.5</v>
      </c>
      <c r="L57" s="122"/>
      <c r="M57" s="122">
        <v>1</v>
      </c>
      <c r="N57" s="122"/>
      <c r="O57" s="3"/>
      <c r="P57" s="8">
        <f t="shared" si="7"/>
        <v>0</v>
      </c>
      <c r="Q57" s="8">
        <f t="shared" si="7"/>
        <v>350000</v>
      </c>
      <c r="R57" s="8">
        <f t="shared" si="7"/>
        <v>0</v>
      </c>
      <c r="S57" s="8">
        <f t="shared" si="7"/>
        <v>140000</v>
      </c>
      <c r="T57" s="8">
        <f t="shared" si="7"/>
        <v>0</v>
      </c>
      <c r="Y57"/>
    </row>
    <row r="58" spans="1:25" ht="12.75" customHeight="1" x14ac:dyDescent="0.25">
      <c r="A58" s="7"/>
      <c r="C58" s="106" t="s">
        <v>62</v>
      </c>
      <c r="D58" s="107" t="s">
        <v>5</v>
      </c>
      <c r="E58" s="108" t="s">
        <v>1</v>
      </c>
      <c r="F58" s="3"/>
      <c r="G58" s="124">
        <v>140000</v>
      </c>
      <c r="H58" s="12" t="s">
        <v>41</v>
      </c>
      <c r="I58" s="3"/>
      <c r="J58" s="122">
        <v>1</v>
      </c>
      <c r="K58" s="122"/>
      <c r="L58" s="122"/>
      <c r="M58" s="122"/>
      <c r="N58" s="122">
        <v>1</v>
      </c>
      <c r="O58" s="3"/>
      <c r="P58" s="8">
        <f t="shared" si="7"/>
        <v>140000</v>
      </c>
      <c r="Q58" s="8">
        <f t="shared" si="7"/>
        <v>0</v>
      </c>
      <c r="R58" s="8">
        <f t="shared" si="7"/>
        <v>0</v>
      </c>
      <c r="S58" s="8">
        <f t="shared" si="7"/>
        <v>0</v>
      </c>
      <c r="T58" s="8">
        <f t="shared" si="7"/>
        <v>140000</v>
      </c>
      <c r="Y58"/>
    </row>
    <row r="59" spans="1:25" ht="12.75" customHeight="1" x14ac:dyDescent="0.25">
      <c r="A59" s="7"/>
      <c r="C59" s="106" t="s">
        <v>63</v>
      </c>
      <c r="D59" s="107" t="s">
        <v>5</v>
      </c>
      <c r="E59" s="108" t="s">
        <v>1</v>
      </c>
      <c r="F59" s="3"/>
      <c r="G59" s="124">
        <v>175000</v>
      </c>
      <c r="H59" s="12" t="s">
        <v>41</v>
      </c>
      <c r="I59" s="3"/>
      <c r="J59" s="122"/>
      <c r="K59" s="122">
        <v>1</v>
      </c>
      <c r="L59" s="122"/>
      <c r="M59" s="122"/>
      <c r="N59" s="122"/>
      <c r="O59" s="3"/>
      <c r="P59" s="8">
        <f t="shared" si="7"/>
        <v>0</v>
      </c>
      <c r="Q59" s="8">
        <f t="shared" si="7"/>
        <v>175000</v>
      </c>
      <c r="R59" s="8">
        <f t="shared" si="7"/>
        <v>0</v>
      </c>
      <c r="S59" s="8">
        <f t="shared" si="7"/>
        <v>0</v>
      </c>
      <c r="T59" s="8">
        <f t="shared" si="7"/>
        <v>0</v>
      </c>
      <c r="Y59"/>
    </row>
    <row r="60" spans="1:25" ht="12.75" customHeight="1" x14ac:dyDescent="0.25">
      <c r="A60" s="7"/>
      <c r="C60" s="106" t="s">
        <v>64</v>
      </c>
      <c r="D60" s="107" t="s">
        <v>5</v>
      </c>
      <c r="E60" s="108" t="s">
        <v>1</v>
      </c>
      <c r="F60" s="3"/>
      <c r="G60" s="124">
        <v>105000</v>
      </c>
      <c r="H60" s="12" t="s">
        <v>41</v>
      </c>
      <c r="I60" s="3"/>
      <c r="J60" s="122"/>
      <c r="K60" s="122">
        <v>1</v>
      </c>
      <c r="L60" s="122"/>
      <c r="M60" s="125">
        <v>2.6666666666666665</v>
      </c>
      <c r="N60" s="122"/>
      <c r="O60" s="3"/>
      <c r="P60" s="8">
        <f t="shared" si="7"/>
        <v>0</v>
      </c>
      <c r="Q60" s="8">
        <f t="shared" si="7"/>
        <v>105000</v>
      </c>
      <c r="R60" s="8">
        <f t="shared" si="7"/>
        <v>0</v>
      </c>
      <c r="S60" s="8">
        <f t="shared" si="7"/>
        <v>280000</v>
      </c>
      <c r="T60" s="8">
        <f t="shared" si="7"/>
        <v>0</v>
      </c>
      <c r="Y60"/>
    </row>
    <row r="61" spans="1:25" ht="12.75" customHeight="1" x14ac:dyDescent="0.25">
      <c r="A61" s="7"/>
      <c r="C61" s="106" t="s">
        <v>65</v>
      </c>
      <c r="D61" s="107" t="s">
        <v>5</v>
      </c>
      <c r="E61" s="108" t="s">
        <v>1</v>
      </c>
      <c r="F61" s="3"/>
      <c r="G61" s="124">
        <v>175000</v>
      </c>
      <c r="H61" s="12" t="s">
        <v>41</v>
      </c>
      <c r="I61" s="3"/>
      <c r="J61" s="122">
        <v>1</v>
      </c>
      <c r="K61" s="122"/>
      <c r="L61" s="122"/>
      <c r="M61" s="122">
        <v>1</v>
      </c>
      <c r="N61" s="122"/>
      <c r="O61" s="3"/>
      <c r="P61" s="8">
        <f t="shared" si="7"/>
        <v>175000</v>
      </c>
      <c r="Q61" s="8">
        <f t="shared" si="7"/>
        <v>0</v>
      </c>
      <c r="R61" s="8">
        <f t="shared" si="7"/>
        <v>0</v>
      </c>
      <c r="S61" s="8">
        <f t="shared" si="7"/>
        <v>175000</v>
      </c>
      <c r="T61" s="8">
        <f t="shared" si="7"/>
        <v>0</v>
      </c>
      <c r="Y61"/>
    </row>
    <row r="62" spans="1:25" ht="12.75" customHeight="1" x14ac:dyDescent="0.25">
      <c r="A62" s="7"/>
      <c r="C62" s="106" t="s">
        <v>66</v>
      </c>
      <c r="D62" s="107" t="s">
        <v>5</v>
      </c>
      <c r="E62" s="108" t="s">
        <v>1</v>
      </c>
      <c r="F62" s="3"/>
      <c r="G62" s="124">
        <v>35000</v>
      </c>
      <c r="H62" s="12" t="s">
        <v>41</v>
      </c>
      <c r="I62" s="3"/>
      <c r="J62" s="122">
        <v>1</v>
      </c>
      <c r="K62" s="122"/>
      <c r="L62" s="125">
        <v>5</v>
      </c>
      <c r="M62" s="122"/>
      <c r="N62" s="122">
        <v>1</v>
      </c>
      <c r="O62" s="3"/>
      <c r="P62" s="8">
        <f t="shared" ref="P62:T79" si="8">J62*$G62</f>
        <v>35000</v>
      </c>
      <c r="Q62" s="8">
        <f t="shared" si="8"/>
        <v>0</v>
      </c>
      <c r="R62" s="8">
        <f t="shared" si="8"/>
        <v>175000</v>
      </c>
      <c r="S62" s="8">
        <f t="shared" si="8"/>
        <v>0</v>
      </c>
      <c r="T62" s="8">
        <f t="shared" si="8"/>
        <v>35000</v>
      </c>
      <c r="Y62"/>
    </row>
    <row r="63" spans="1:25" ht="12.75" customHeight="1" x14ac:dyDescent="0.25">
      <c r="A63" s="7"/>
      <c r="C63" s="106" t="s">
        <v>67</v>
      </c>
      <c r="D63" s="107" t="s">
        <v>5</v>
      </c>
      <c r="E63" s="108" t="s">
        <v>1</v>
      </c>
      <c r="F63" s="3"/>
      <c r="G63" s="124">
        <v>70000</v>
      </c>
      <c r="H63" s="12" t="s">
        <v>41</v>
      </c>
      <c r="I63" s="3"/>
      <c r="J63" s="122"/>
      <c r="K63" s="122"/>
      <c r="L63" s="122">
        <v>1</v>
      </c>
      <c r="M63" s="122"/>
      <c r="N63" s="122"/>
      <c r="O63" s="3"/>
      <c r="P63" s="8">
        <f t="shared" si="8"/>
        <v>0</v>
      </c>
      <c r="Q63" s="8">
        <f t="shared" si="8"/>
        <v>0</v>
      </c>
      <c r="R63" s="8">
        <f t="shared" si="8"/>
        <v>70000</v>
      </c>
      <c r="S63" s="8">
        <f t="shared" si="8"/>
        <v>0</v>
      </c>
      <c r="T63" s="8">
        <f t="shared" si="8"/>
        <v>0</v>
      </c>
      <c r="Y63"/>
    </row>
    <row r="64" spans="1:25" ht="12.75" customHeight="1" x14ac:dyDescent="0.25">
      <c r="A64" s="7"/>
      <c r="C64" s="106" t="s">
        <v>68</v>
      </c>
      <c r="D64" s="107" t="s">
        <v>5</v>
      </c>
      <c r="E64" s="108" t="s">
        <v>1</v>
      </c>
      <c r="F64" s="3"/>
      <c r="G64" s="124">
        <v>280000</v>
      </c>
      <c r="H64" s="12" t="s">
        <v>41</v>
      </c>
      <c r="I64" s="3"/>
      <c r="J64" s="122"/>
      <c r="K64" s="122"/>
      <c r="L64" s="122"/>
      <c r="M64" s="122">
        <v>1</v>
      </c>
      <c r="N64" s="122">
        <v>1</v>
      </c>
      <c r="O64" s="3"/>
      <c r="P64" s="8">
        <f t="shared" si="8"/>
        <v>0</v>
      </c>
      <c r="Q64" s="8">
        <f t="shared" si="8"/>
        <v>0</v>
      </c>
      <c r="R64" s="8">
        <f t="shared" si="8"/>
        <v>0</v>
      </c>
      <c r="S64" s="8">
        <f t="shared" si="8"/>
        <v>280000</v>
      </c>
      <c r="T64" s="8">
        <f t="shared" si="8"/>
        <v>280000</v>
      </c>
      <c r="Y64"/>
    </row>
    <row r="65" spans="1:26" ht="12.75" customHeight="1" x14ac:dyDescent="0.25">
      <c r="A65" s="7"/>
      <c r="C65" s="106" t="s">
        <v>69</v>
      </c>
      <c r="D65" s="107" t="s">
        <v>5</v>
      </c>
      <c r="E65" s="108" t="s">
        <v>1</v>
      </c>
      <c r="F65" s="3"/>
      <c r="G65" s="124">
        <v>1050000</v>
      </c>
      <c r="H65" s="12" t="s">
        <v>41</v>
      </c>
      <c r="I65" s="3"/>
      <c r="J65" s="122"/>
      <c r="K65" s="122"/>
      <c r="L65" s="122">
        <v>1</v>
      </c>
      <c r="M65" s="122"/>
      <c r="N65" s="122"/>
      <c r="O65" s="3"/>
      <c r="P65" s="8">
        <f t="shared" si="8"/>
        <v>0</v>
      </c>
      <c r="Q65" s="8">
        <f t="shared" si="8"/>
        <v>0</v>
      </c>
      <c r="R65" s="8">
        <f t="shared" si="8"/>
        <v>1050000</v>
      </c>
      <c r="S65" s="8">
        <f t="shared" si="8"/>
        <v>0</v>
      </c>
      <c r="T65" s="8">
        <f t="shared" si="8"/>
        <v>0</v>
      </c>
      <c r="Y65"/>
    </row>
    <row r="66" spans="1:26" ht="12.75" customHeight="1" x14ac:dyDescent="0.25">
      <c r="A66" s="7"/>
      <c r="C66" s="106" t="s">
        <v>70</v>
      </c>
      <c r="D66" s="107" t="s">
        <v>5</v>
      </c>
      <c r="E66" s="108" t="s">
        <v>1</v>
      </c>
      <c r="F66" s="3"/>
      <c r="G66" s="124">
        <v>140000</v>
      </c>
      <c r="H66" s="12" t="s">
        <v>41</v>
      </c>
      <c r="I66" s="3"/>
      <c r="J66" s="122">
        <v>1</v>
      </c>
      <c r="K66" s="122"/>
      <c r="L66" s="122"/>
      <c r="M66" s="122"/>
      <c r="N66" s="122"/>
      <c r="O66" s="3"/>
      <c r="P66" s="8">
        <f t="shared" si="8"/>
        <v>140000</v>
      </c>
      <c r="Q66" s="8">
        <f t="shared" si="8"/>
        <v>0</v>
      </c>
      <c r="R66" s="8">
        <f t="shared" si="8"/>
        <v>0</v>
      </c>
      <c r="S66" s="8">
        <f t="shared" si="8"/>
        <v>0</v>
      </c>
      <c r="T66" s="8">
        <f t="shared" si="8"/>
        <v>0</v>
      </c>
      <c r="Y66"/>
    </row>
    <row r="67" spans="1:26" ht="12.75" customHeight="1" x14ac:dyDescent="0.25">
      <c r="A67" s="7"/>
      <c r="C67" s="106" t="s">
        <v>71</v>
      </c>
      <c r="D67" s="107" t="s">
        <v>5</v>
      </c>
      <c r="E67" s="108" t="s">
        <v>1</v>
      </c>
      <c r="F67" s="3"/>
      <c r="G67" s="124">
        <v>105000</v>
      </c>
      <c r="H67" s="12" t="s">
        <v>41</v>
      </c>
      <c r="I67" s="3"/>
      <c r="J67" s="122">
        <v>1</v>
      </c>
      <c r="K67" s="122"/>
      <c r="L67" s="122"/>
      <c r="M67" s="122"/>
      <c r="N67" s="122">
        <v>1</v>
      </c>
      <c r="O67" s="3"/>
      <c r="P67" s="8">
        <f t="shared" si="8"/>
        <v>105000</v>
      </c>
      <c r="Q67" s="8">
        <f t="shared" si="8"/>
        <v>0</v>
      </c>
      <c r="R67" s="8">
        <f t="shared" si="8"/>
        <v>0</v>
      </c>
      <c r="S67" s="8">
        <f t="shared" si="8"/>
        <v>0</v>
      </c>
      <c r="T67" s="8">
        <f t="shared" si="8"/>
        <v>105000</v>
      </c>
      <c r="Y67"/>
    </row>
    <row r="68" spans="1:26" ht="12.75" customHeight="1" x14ac:dyDescent="0.25">
      <c r="A68" s="7"/>
      <c r="C68" s="106" t="s">
        <v>72</v>
      </c>
      <c r="D68" s="107" t="s">
        <v>5</v>
      </c>
      <c r="E68" s="108" t="s">
        <v>1</v>
      </c>
      <c r="F68" s="3"/>
      <c r="G68" s="124">
        <v>280000</v>
      </c>
      <c r="H68" s="12" t="s">
        <v>41</v>
      </c>
      <c r="I68" s="3"/>
      <c r="J68" s="122"/>
      <c r="K68" s="122">
        <v>1</v>
      </c>
      <c r="L68" s="122"/>
      <c r="M68" s="122"/>
      <c r="N68" s="122"/>
      <c r="O68" s="3"/>
      <c r="P68" s="8">
        <f t="shared" si="8"/>
        <v>0</v>
      </c>
      <c r="Q68" s="8">
        <f t="shared" si="8"/>
        <v>280000</v>
      </c>
      <c r="R68" s="8">
        <f t="shared" si="8"/>
        <v>0</v>
      </c>
      <c r="S68" s="8">
        <f t="shared" si="8"/>
        <v>0</v>
      </c>
      <c r="T68" s="8">
        <f t="shared" si="8"/>
        <v>0</v>
      </c>
      <c r="Y68"/>
    </row>
    <row r="69" spans="1:26" ht="12.75" customHeight="1" x14ac:dyDescent="0.25">
      <c r="A69" s="7"/>
      <c r="C69" s="106" t="s">
        <v>73</v>
      </c>
      <c r="D69" s="107" t="s">
        <v>5</v>
      </c>
      <c r="E69" s="108" t="s">
        <v>1</v>
      </c>
      <c r="F69" s="3"/>
      <c r="G69" s="124">
        <v>35000</v>
      </c>
      <c r="H69" s="12" t="s">
        <v>41</v>
      </c>
      <c r="I69" s="3"/>
      <c r="J69" s="122">
        <v>4</v>
      </c>
      <c r="K69" s="122"/>
      <c r="L69" s="122">
        <v>1</v>
      </c>
      <c r="M69" s="122"/>
      <c r="N69" s="122"/>
      <c r="O69" s="3"/>
      <c r="P69" s="8">
        <f t="shared" si="8"/>
        <v>140000</v>
      </c>
      <c r="Q69" s="8">
        <f t="shared" si="8"/>
        <v>0</v>
      </c>
      <c r="R69" s="8">
        <f t="shared" si="8"/>
        <v>35000</v>
      </c>
      <c r="S69" s="8">
        <f t="shared" si="8"/>
        <v>0</v>
      </c>
      <c r="T69" s="8">
        <f t="shared" si="8"/>
        <v>0</v>
      </c>
      <c r="Y69"/>
    </row>
    <row r="70" spans="1:26" ht="12.75" customHeight="1" x14ac:dyDescent="0.25">
      <c r="A70" s="7"/>
      <c r="C70" s="106" t="s">
        <v>74</v>
      </c>
      <c r="D70" s="107" t="s">
        <v>5</v>
      </c>
      <c r="E70" s="108" t="s">
        <v>1</v>
      </c>
      <c r="F70" s="3"/>
      <c r="G70" s="124">
        <v>210000</v>
      </c>
      <c r="H70" s="12" t="s">
        <v>41</v>
      </c>
      <c r="I70" s="3"/>
      <c r="J70" s="122"/>
      <c r="K70" s="122"/>
      <c r="L70" s="122"/>
      <c r="M70" s="122">
        <v>1</v>
      </c>
      <c r="N70" s="122"/>
      <c r="O70" s="3"/>
      <c r="P70" s="8">
        <f t="shared" si="8"/>
        <v>0</v>
      </c>
      <c r="Q70" s="8">
        <f t="shared" si="8"/>
        <v>0</v>
      </c>
      <c r="R70" s="8">
        <f t="shared" si="8"/>
        <v>0</v>
      </c>
      <c r="S70" s="8">
        <f t="shared" si="8"/>
        <v>210000</v>
      </c>
      <c r="T70" s="8">
        <f t="shared" si="8"/>
        <v>0</v>
      </c>
      <c r="Y70"/>
    </row>
    <row r="71" spans="1:26" ht="12.75" customHeight="1" x14ac:dyDescent="0.25">
      <c r="A71" s="7"/>
      <c r="C71" s="106" t="s">
        <v>75</v>
      </c>
      <c r="D71" s="107" t="s">
        <v>5</v>
      </c>
      <c r="E71" s="108" t="s">
        <v>1</v>
      </c>
      <c r="F71" s="3"/>
      <c r="G71" s="124">
        <v>280000</v>
      </c>
      <c r="H71" s="12" t="s">
        <v>41</v>
      </c>
      <c r="I71" s="3"/>
      <c r="J71" s="122"/>
      <c r="K71" s="122"/>
      <c r="L71" s="122">
        <v>1</v>
      </c>
      <c r="M71" s="122"/>
      <c r="N71" s="122"/>
      <c r="O71" s="3"/>
      <c r="P71" s="8">
        <f t="shared" si="8"/>
        <v>0</v>
      </c>
      <c r="Q71" s="8">
        <f t="shared" si="8"/>
        <v>0</v>
      </c>
      <c r="R71" s="8">
        <f t="shared" si="8"/>
        <v>280000</v>
      </c>
      <c r="S71" s="8">
        <f t="shared" si="8"/>
        <v>0</v>
      </c>
      <c r="T71" s="8">
        <f t="shared" si="8"/>
        <v>0</v>
      </c>
      <c r="Y71"/>
    </row>
    <row r="72" spans="1:26" ht="12.75" customHeight="1" x14ac:dyDescent="0.25">
      <c r="A72" s="7"/>
      <c r="C72" s="106" t="s">
        <v>76</v>
      </c>
      <c r="D72" s="107" t="s">
        <v>5</v>
      </c>
      <c r="E72" s="108" t="s">
        <v>1</v>
      </c>
      <c r="F72" s="3"/>
      <c r="G72" s="124">
        <v>140000</v>
      </c>
      <c r="H72" s="12" t="s">
        <v>41</v>
      </c>
      <c r="I72" s="3"/>
      <c r="J72" s="122"/>
      <c r="K72" s="122">
        <v>1</v>
      </c>
      <c r="L72" s="122"/>
      <c r="M72" s="122"/>
      <c r="N72" s="122">
        <v>1</v>
      </c>
      <c r="O72" s="3"/>
      <c r="P72" s="8">
        <f t="shared" si="8"/>
        <v>0</v>
      </c>
      <c r="Q72" s="8">
        <f t="shared" si="8"/>
        <v>140000</v>
      </c>
      <c r="R72" s="8">
        <f t="shared" si="8"/>
        <v>0</v>
      </c>
      <c r="S72" s="8">
        <f t="shared" si="8"/>
        <v>0</v>
      </c>
      <c r="T72" s="8">
        <f t="shared" si="8"/>
        <v>140000</v>
      </c>
      <c r="Y72"/>
    </row>
    <row r="73" spans="1:26" ht="12.75" customHeight="1" x14ac:dyDescent="0.25">
      <c r="A73" s="7"/>
      <c r="C73" s="106" t="s">
        <v>77</v>
      </c>
      <c r="D73" s="107" t="s">
        <v>5</v>
      </c>
      <c r="E73" s="108" t="s">
        <v>1</v>
      </c>
      <c r="F73" s="3"/>
      <c r="G73" s="124">
        <v>35000</v>
      </c>
      <c r="H73" s="12" t="s">
        <v>41</v>
      </c>
      <c r="I73" s="3"/>
      <c r="J73" s="122">
        <v>1</v>
      </c>
      <c r="K73" s="122">
        <v>9</v>
      </c>
      <c r="L73" s="122"/>
      <c r="M73" s="122"/>
      <c r="N73" s="122"/>
      <c r="O73" s="3"/>
      <c r="P73" s="8">
        <f t="shared" si="8"/>
        <v>35000</v>
      </c>
      <c r="Q73" s="8">
        <f t="shared" si="8"/>
        <v>315000</v>
      </c>
      <c r="R73" s="8">
        <f t="shared" si="8"/>
        <v>0</v>
      </c>
      <c r="S73" s="8">
        <f t="shared" si="8"/>
        <v>0</v>
      </c>
      <c r="T73" s="8">
        <f t="shared" si="8"/>
        <v>0</v>
      </c>
      <c r="Y73"/>
    </row>
    <row r="74" spans="1:26" ht="12.75" customHeight="1" x14ac:dyDescent="0.25">
      <c r="A74" s="7"/>
      <c r="C74" s="106" t="s">
        <v>78</v>
      </c>
      <c r="D74" s="107" t="s">
        <v>5</v>
      </c>
      <c r="E74" s="108" t="s">
        <v>1</v>
      </c>
      <c r="F74" s="3"/>
      <c r="G74" s="124">
        <v>70000</v>
      </c>
      <c r="H74" s="12" t="s">
        <v>41</v>
      </c>
      <c r="I74" s="3"/>
      <c r="J74" s="122">
        <v>1</v>
      </c>
      <c r="K74" s="122"/>
      <c r="L74" s="122"/>
      <c r="M74" s="122"/>
      <c r="N74" s="122">
        <v>1</v>
      </c>
      <c r="O74" s="3"/>
      <c r="P74" s="8">
        <f t="shared" ref="P74:P78" si="9">J74*$G74</f>
        <v>70000</v>
      </c>
      <c r="Q74" s="8">
        <f t="shared" ref="Q74:Q78" si="10">K74*$G74</f>
        <v>0</v>
      </c>
      <c r="R74" s="8">
        <f t="shared" ref="R74:R78" si="11">L74*$G74</f>
        <v>0</v>
      </c>
      <c r="S74" s="8">
        <f t="shared" ref="S74:S78" si="12">M74*$G74</f>
        <v>0</v>
      </c>
      <c r="T74" s="8">
        <f t="shared" ref="T74:T78" si="13">N74*$G74</f>
        <v>70000</v>
      </c>
      <c r="Y74"/>
    </row>
    <row r="75" spans="1:26" ht="12.75" customHeight="1" x14ac:dyDescent="0.25">
      <c r="A75" s="7"/>
      <c r="C75" s="114" t="s">
        <v>81</v>
      </c>
      <c r="D75" s="107" t="s">
        <v>5</v>
      </c>
      <c r="E75" s="108" t="s">
        <v>1</v>
      </c>
      <c r="F75" s="3"/>
      <c r="G75" s="124">
        <v>100000</v>
      </c>
      <c r="H75" s="12" t="s">
        <v>41</v>
      </c>
      <c r="I75" s="3"/>
      <c r="J75" s="122">
        <v>5</v>
      </c>
      <c r="K75" s="122"/>
      <c r="L75" s="122"/>
      <c r="M75" s="122">
        <v>1</v>
      </c>
      <c r="N75" s="122"/>
      <c r="O75" s="3"/>
      <c r="P75" s="8">
        <f t="shared" si="9"/>
        <v>500000</v>
      </c>
      <c r="Q75" s="8">
        <f t="shared" si="10"/>
        <v>0</v>
      </c>
      <c r="R75" s="8">
        <f t="shared" si="11"/>
        <v>0</v>
      </c>
      <c r="S75" s="8">
        <f t="shared" si="12"/>
        <v>100000</v>
      </c>
      <c r="T75" s="8">
        <f t="shared" si="13"/>
        <v>0</v>
      </c>
      <c r="Y75"/>
    </row>
    <row r="76" spans="1:26" ht="12.75" customHeight="1" x14ac:dyDescent="0.25">
      <c r="A76" s="7"/>
      <c r="C76" s="114" t="s">
        <v>82</v>
      </c>
      <c r="D76" s="107" t="s">
        <v>5</v>
      </c>
      <c r="E76" s="108" t="s">
        <v>1</v>
      </c>
      <c r="F76" s="3"/>
      <c r="G76" s="124">
        <v>90000</v>
      </c>
      <c r="H76" s="12" t="s">
        <v>41</v>
      </c>
      <c r="I76" s="3"/>
      <c r="J76" s="122"/>
      <c r="K76" s="122"/>
      <c r="L76" s="122">
        <v>2</v>
      </c>
      <c r="M76" s="122"/>
      <c r="N76" s="122"/>
      <c r="O76" s="3"/>
      <c r="P76" s="8">
        <f t="shared" si="9"/>
        <v>0</v>
      </c>
      <c r="Q76" s="8">
        <f t="shared" si="10"/>
        <v>0</v>
      </c>
      <c r="R76" s="8">
        <f t="shared" si="11"/>
        <v>180000</v>
      </c>
      <c r="S76" s="8">
        <f t="shared" si="12"/>
        <v>0</v>
      </c>
      <c r="T76" s="8">
        <f t="shared" si="13"/>
        <v>0</v>
      </c>
      <c r="Y76"/>
    </row>
    <row r="77" spans="1:26" ht="12.75" customHeight="1" x14ac:dyDescent="0.25">
      <c r="A77" s="7"/>
      <c r="C77" s="114" t="s">
        <v>83</v>
      </c>
      <c r="D77" s="107" t="s">
        <v>5</v>
      </c>
      <c r="E77" s="108" t="s">
        <v>1</v>
      </c>
      <c r="F77" s="3"/>
      <c r="G77" s="124">
        <v>100000</v>
      </c>
      <c r="H77" s="12" t="s">
        <v>41</v>
      </c>
      <c r="I77" s="3"/>
      <c r="J77" s="122">
        <v>2</v>
      </c>
      <c r="K77" s="122">
        <v>2</v>
      </c>
      <c r="L77" s="122">
        <v>2</v>
      </c>
      <c r="M77" s="122">
        <v>2</v>
      </c>
      <c r="N77" s="122">
        <v>2</v>
      </c>
      <c r="O77" s="3"/>
      <c r="P77" s="8">
        <f t="shared" si="9"/>
        <v>200000</v>
      </c>
      <c r="Q77" s="8">
        <f t="shared" si="10"/>
        <v>200000</v>
      </c>
      <c r="R77" s="8">
        <f t="shared" si="11"/>
        <v>200000</v>
      </c>
      <c r="S77" s="8">
        <f t="shared" si="12"/>
        <v>200000</v>
      </c>
      <c r="T77" s="8">
        <f t="shared" si="13"/>
        <v>200000</v>
      </c>
      <c r="Y77"/>
    </row>
    <row r="78" spans="1:26" ht="12.75" customHeight="1" x14ac:dyDescent="0.25">
      <c r="A78" s="7"/>
      <c r="C78" s="114" t="s">
        <v>84</v>
      </c>
      <c r="D78" s="107" t="s">
        <v>5</v>
      </c>
      <c r="E78" s="108" t="s">
        <v>1</v>
      </c>
      <c r="F78" s="3"/>
      <c r="G78" s="124">
        <v>120000</v>
      </c>
      <c r="H78" s="12" t="s">
        <v>41</v>
      </c>
      <c r="I78" s="3"/>
      <c r="J78" s="122"/>
      <c r="K78" s="122">
        <v>6</v>
      </c>
      <c r="L78" s="122">
        <v>1</v>
      </c>
      <c r="M78" s="122"/>
      <c r="N78" s="122"/>
      <c r="O78" s="3"/>
      <c r="P78" s="8">
        <f t="shared" si="9"/>
        <v>0</v>
      </c>
      <c r="Q78" s="8">
        <f t="shared" si="10"/>
        <v>720000</v>
      </c>
      <c r="R78" s="8">
        <f t="shared" si="11"/>
        <v>120000</v>
      </c>
      <c r="S78" s="8">
        <f t="shared" si="12"/>
        <v>0</v>
      </c>
      <c r="T78" s="8">
        <f t="shared" si="13"/>
        <v>0</v>
      </c>
      <c r="Y78"/>
    </row>
    <row r="79" spans="1:26" ht="12.75" customHeight="1" x14ac:dyDescent="0.25">
      <c r="A79" s="7"/>
      <c r="C79" s="114" t="s">
        <v>85</v>
      </c>
      <c r="D79" s="107" t="s">
        <v>5</v>
      </c>
      <c r="E79" s="108" t="s">
        <v>1</v>
      </c>
      <c r="F79" s="3"/>
      <c r="G79" s="124">
        <v>150000</v>
      </c>
      <c r="H79" s="12" t="s">
        <v>41</v>
      </c>
      <c r="I79" s="3"/>
      <c r="J79" s="122"/>
      <c r="K79" s="122">
        <v>2</v>
      </c>
      <c r="L79" s="122">
        <v>2</v>
      </c>
      <c r="M79" s="122"/>
      <c r="N79" s="122">
        <v>2</v>
      </c>
      <c r="O79" s="3"/>
      <c r="P79" s="8">
        <f t="shared" si="8"/>
        <v>0</v>
      </c>
      <c r="Q79" s="8">
        <f t="shared" si="8"/>
        <v>300000</v>
      </c>
      <c r="R79" s="8">
        <f t="shared" si="8"/>
        <v>300000</v>
      </c>
      <c r="S79" s="8">
        <f t="shared" si="8"/>
        <v>0</v>
      </c>
      <c r="T79" s="8">
        <f t="shared" si="8"/>
        <v>300000</v>
      </c>
      <c r="Y79"/>
    </row>
    <row r="80" spans="1:26" ht="12.7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5" ht="12.7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Y81"/>
    </row>
    <row r="82" spans="1:25" ht="12.75" customHeight="1" x14ac:dyDescent="0.2">
      <c r="A82" s="7"/>
      <c r="C82" s="106" t="s">
        <v>50</v>
      </c>
      <c r="D82" s="107" t="s">
        <v>5</v>
      </c>
      <c r="E82" s="108" t="s">
        <v>4</v>
      </c>
      <c r="G82" s="6"/>
      <c r="H82" s="13" t="s">
        <v>42</v>
      </c>
      <c r="J82" s="122">
        <v>67500</v>
      </c>
      <c r="K82" s="122"/>
      <c r="L82" s="122"/>
      <c r="M82" s="122"/>
      <c r="N82" s="122">
        <v>67500</v>
      </c>
      <c r="P82" s="8">
        <f t="shared" ref="P82:T97" si="14">J82</f>
        <v>67500</v>
      </c>
      <c r="Q82" s="8">
        <f t="shared" si="14"/>
        <v>0</v>
      </c>
      <c r="R82" s="8">
        <f t="shared" si="14"/>
        <v>0</v>
      </c>
      <c r="S82" s="8">
        <f t="shared" si="14"/>
        <v>0</v>
      </c>
      <c r="T82" s="8">
        <f t="shared" si="14"/>
        <v>67500</v>
      </c>
    </row>
    <row r="83" spans="1:25" ht="12.75" customHeight="1" x14ac:dyDescent="0.2">
      <c r="A83" s="7"/>
      <c r="C83" s="106" t="s">
        <v>51</v>
      </c>
      <c r="D83" s="107" t="s">
        <v>5</v>
      </c>
      <c r="E83" s="108" t="s">
        <v>4</v>
      </c>
      <c r="G83" s="6"/>
      <c r="H83" s="13" t="s">
        <v>42</v>
      </c>
      <c r="J83" s="122">
        <v>270000</v>
      </c>
      <c r="K83" s="122"/>
      <c r="L83" s="122"/>
      <c r="M83" s="122"/>
      <c r="N83" s="122">
        <v>135000</v>
      </c>
      <c r="P83" s="8">
        <f t="shared" si="14"/>
        <v>270000</v>
      </c>
      <c r="Q83" s="8">
        <f t="shared" si="14"/>
        <v>0</v>
      </c>
      <c r="R83" s="8">
        <f t="shared" si="14"/>
        <v>0</v>
      </c>
      <c r="S83" s="8">
        <f t="shared" si="14"/>
        <v>0</v>
      </c>
      <c r="T83" s="8">
        <f t="shared" si="14"/>
        <v>135000</v>
      </c>
    </row>
    <row r="84" spans="1:25" ht="12.75" customHeight="1" x14ac:dyDescent="0.2">
      <c r="A84" s="7"/>
      <c r="C84" s="106" t="s">
        <v>52</v>
      </c>
      <c r="D84" s="107" t="s">
        <v>5</v>
      </c>
      <c r="E84" s="108" t="s">
        <v>4</v>
      </c>
      <c r="G84" s="6"/>
      <c r="H84" s="13" t="s">
        <v>42</v>
      </c>
      <c r="J84" s="122"/>
      <c r="K84" s="122">
        <v>450000</v>
      </c>
      <c r="L84" s="122"/>
      <c r="M84" s="122">
        <v>225000</v>
      </c>
      <c r="N84" s="122"/>
      <c r="P84" s="8">
        <f t="shared" si="14"/>
        <v>0</v>
      </c>
      <c r="Q84" s="8">
        <f t="shared" si="14"/>
        <v>450000</v>
      </c>
      <c r="R84" s="8">
        <f t="shared" si="14"/>
        <v>0</v>
      </c>
      <c r="S84" s="8">
        <f t="shared" si="14"/>
        <v>225000</v>
      </c>
      <c r="T84" s="8">
        <f t="shared" si="14"/>
        <v>0</v>
      </c>
    </row>
    <row r="85" spans="1:25" ht="12.75" customHeight="1" x14ac:dyDescent="0.2">
      <c r="A85" s="7"/>
      <c r="C85" s="106" t="s">
        <v>53</v>
      </c>
      <c r="D85" s="107" t="s">
        <v>5</v>
      </c>
      <c r="E85" s="108" t="s">
        <v>4</v>
      </c>
      <c r="G85" s="6"/>
      <c r="H85" s="13" t="s">
        <v>42</v>
      </c>
      <c r="J85" s="122"/>
      <c r="K85" s="122">
        <v>45000</v>
      </c>
      <c r="L85" s="122"/>
      <c r="M85" s="122">
        <v>45000</v>
      </c>
      <c r="N85" s="122"/>
      <c r="P85" s="8">
        <f t="shared" si="14"/>
        <v>0</v>
      </c>
      <c r="Q85" s="8">
        <f t="shared" si="14"/>
        <v>45000</v>
      </c>
      <c r="R85" s="8">
        <f t="shared" si="14"/>
        <v>0</v>
      </c>
      <c r="S85" s="8">
        <f t="shared" si="14"/>
        <v>45000</v>
      </c>
      <c r="T85" s="8">
        <f t="shared" si="14"/>
        <v>0</v>
      </c>
    </row>
    <row r="86" spans="1:25" ht="12.75" customHeight="1" x14ac:dyDescent="0.2">
      <c r="A86" s="7"/>
      <c r="C86" s="106" t="s">
        <v>54</v>
      </c>
      <c r="D86" s="107" t="s">
        <v>5</v>
      </c>
      <c r="E86" s="108" t="s">
        <v>4</v>
      </c>
      <c r="G86" s="6"/>
      <c r="H86" s="13" t="s">
        <v>42</v>
      </c>
      <c r="J86" s="122">
        <v>20000</v>
      </c>
      <c r="K86" s="122">
        <v>30000</v>
      </c>
      <c r="L86" s="122">
        <v>10000</v>
      </c>
      <c r="M86" s="122">
        <v>30000</v>
      </c>
      <c r="N86" s="122">
        <v>10000</v>
      </c>
      <c r="P86" s="8">
        <f t="shared" si="14"/>
        <v>20000</v>
      </c>
      <c r="Q86" s="8">
        <f t="shared" si="14"/>
        <v>30000</v>
      </c>
      <c r="R86" s="8">
        <f t="shared" si="14"/>
        <v>10000</v>
      </c>
      <c r="S86" s="8">
        <f t="shared" si="14"/>
        <v>30000</v>
      </c>
      <c r="T86" s="8">
        <f t="shared" si="14"/>
        <v>10000</v>
      </c>
    </row>
    <row r="87" spans="1:25" ht="12.75" customHeight="1" x14ac:dyDescent="0.2">
      <c r="A87" s="7"/>
      <c r="C87" s="106" t="s">
        <v>55</v>
      </c>
      <c r="D87" s="107" t="s">
        <v>5</v>
      </c>
      <c r="E87" s="108" t="s">
        <v>4</v>
      </c>
      <c r="G87" s="6"/>
      <c r="H87" s="13" t="s">
        <v>42</v>
      </c>
      <c r="J87" s="122"/>
      <c r="K87" s="122"/>
      <c r="L87" s="122"/>
      <c r="M87" s="122"/>
      <c r="N87" s="122">
        <v>585000</v>
      </c>
      <c r="P87" s="8">
        <f t="shared" si="14"/>
        <v>0</v>
      </c>
      <c r="Q87" s="8">
        <f t="shared" si="14"/>
        <v>0</v>
      </c>
      <c r="R87" s="8">
        <f t="shared" si="14"/>
        <v>0</v>
      </c>
      <c r="S87" s="8">
        <f t="shared" si="14"/>
        <v>0</v>
      </c>
      <c r="T87" s="8">
        <f t="shared" si="14"/>
        <v>585000</v>
      </c>
    </row>
    <row r="88" spans="1:25" ht="12.75" customHeight="1" x14ac:dyDescent="0.2">
      <c r="A88" s="7"/>
      <c r="C88" s="106" t="s">
        <v>56</v>
      </c>
      <c r="D88" s="107" t="s">
        <v>5</v>
      </c>
      <c r="E88" s="108" t="s">
        <v>4</v>
      </c>
      <c r="G88" s="6"/>
      <c r="H88" s="13" t="s">
        <v>42</v>
      </c>
      <c r="J88" s="122">
        <v>180000</v>
      </c>
      <c r="K88" s="122"/>
      <c r="L88" s="122">
        <v>180000</v>
      </c>
      <c r="M88" s="122"/>
      <c r="N88" s="122"/>
      <c r="P88" s="8">
        <f t="shared" si="14"/>
        <v>180000</v>
      </c>
      <c r="Q88" s="8">
        <f t="shared" si="14"/>
        <v>0</v>
      </c>
      <c r="R88" s="8">
        <f t="shared" si="14"/>
        <v>180000</v>
      </c>
      <c r="S88" s="8">
        <f t="shared" si="14"/>
        <v>0</v>
      </c>
      <c r="T88" s="8">
        <f t="shared" si="14"/>
        <v>0</v>
      </c>
    </row>
    <row r="89" spans="1:25" ht="12.75" customHeight="1" x14ac:dyDescent="0.2">
      <c r="A89" s="7"/>
      <c r="C89" s="106" t="s">
        <v>57</v>
      </c>
      <c r="D89" s="107" t="s">
        <v>5</v>
      </c>
      <c r="E89" s="108" t="s">
        <v>4</v>
      </c>
      <c r="G89" s="6"/>
      <c r="H89" s="13" t="s">
        <v>42</v>
      </c>
      <c r="J89" s="122"/>
      <c r="K89" s="122"/>
      <c r="L89" s="122"/>
      <c r="M89" s="122">
        <v>270000</v>
      </c>
      <c r="N89" s="122"/>
      <c r="P89" s="8">
        <f t="shared" si="14"/>
        <v>0</v>
      </c>
      <c r="Q89" s="8">
        <f t="shared" si="14"/>
        <v>0</v>
      </c>
      <c r="R89" s="8">
        <f t="shared" si="14"/>
        <v>0</v>
      </c>
      <c r="S89" s="8">
        <f t="shared" si="14"/>
        <v>270000</v>
      </c>
      <c r="T89" s="8">
        <f t="shared" si="14"/>
        <v>0</v>
      </c>
    </row>
    <row r="90" spans="1:25" ht="12.75" customHeight="1" x14ac:dyDescent="0.2">
      <c r="A90" s="7"/>
      <c r="C90" s="106" t="s">
        <v>58</v>
      </c>
      <c r="D90" s="107" t="s">
        <v>5</v>
      </c>
      <c r="E90" s="108" t="s">
        <v>4</v>
      </c>
      <c r="G90" s="6"/>
      <c r="H90" s="13" t="s">
        <v>42</v>
      </c>
      <c r="J90" s="122">
        <v>135000</v>
      </c>
      <c r="K90" s="122"/>
      <c r="L90" s="122">
        <v>270000</v>
      </c>
      <c r="M90" s="122"/>
      <c r="N90" s="122">
        <v>135000</v>
      </c>
      <c r="P90" s="8">
        <f t="shared" si="14"/>
        <v>135000</v>
      </c>
      <c r="Q90" s="8">
        <f t="shared" si="14"/>
        <v>0</v>
      </c>
      <c r="R90" s="8">
        <f t="shared" si="14"/>
        <v>270000</v>
      </c>
      <c r="S90" s="8">
        <f t="shared" si="14"/>
        <v>0</v>
      </c>
      <c r="T90" s="8">
        <f t="shared" si="14"/>
        <v>135000</v>
      </c>
    </row>
    <row r="91" spans="1:25" ht="12.75" customHeight="1" x14ac:dyDescent="0.2">
      <c r="A91" s="7"/>
      <c r="C91" s="106" t="s">
        <v>59</v>
      </c>
      <c r="D91" s="107" t="s">
        <v>5</v>
      </c>
      <c r="E91" s="108" t="s">
        <v>4</v>
      </c>
      <c r="G91" s="6"/>
      <c r="H91" s="13" t="s">
        <v>42</v>
      </c>
      <c r="J91" s="122">
        <v>60000</v>
      </c>
      <c r="K91" s="122"/>
      <c r="L91" s="122"/>
      <c r="M91" s="122">
        <v>60000</v>
      </c>
      <c r="N91" s="122"/>
      <c r="P91" s="8">
        <f t="shared" si="14"/>
        <v>60000</v>
      </c>
      <c r="Q91" s="8">
        <f t="shared" si="14"/>
        <v>0</v>
      </c>
      <c r="R91" s="8">
        <f t="shared" si="14"/>
        <v>0</v>
      </c>
      <c r="S91" s="8">
        <f t="shared" si="14"/>
        <v>60000</v>
      </c>
      <c r="T91" s="8">
        <f t="shared" si="14"/>
        <v>0</v>
      </c>
    </row>
    <row r="92" spans="1:25" ht="12.75" customHeight="1" x14ac:dyDescent="0.2">
      <c r="A92" s="7"/>
      <c r="C92" s="106" t="s">
        <v>60</v>
      </c>
      <c r="D92" s="107" t="s">
        <v>5</v>
      </c>
      <c r="E92" s="108" t="s">
        <v>4</v>
      </c>
      <c r="G92" s="6"/>
      <c r="H92" s="13" t="s">
        <v>42</v>
      </c>
      <c r="J92" s="122">
        <v>225000</v>
      </c>
      <c r="K92" s="122"/>
      <c r="L92" s="122"/>
      <c r="M92" s="122">
        <v>135000</v>
      </c>
      <c r="N92" s="122"/>
      <c r="P92" s="8">
        <f t="shared" si="14"/>
        <v>225000</v>
      </c>
      <c r="Q92" s="8">
        <f t="shared" si="14"/>
        <v>0</v>
      </c>
      <c r="R92" s="8">
        <f t="shared" si="14"/>
        <v>0</v>
      </c>
      <c r="S92" s="8">
        <f t="shared" si="14"/>
        <v>135000</v>
      </c>
      <c r="T92" s="8">
        <f t="shared" si="14"/>
        <v>0</v>
      </c>
    </row>
    <row r="93" spans="1:25" ht="12.75" customHeight="1" x14ac:dyDescent="0.2">
      <c r="A93" s="7"/>
      <c r="C93" s="106" t="s">
        <v>61</v>
      </c>
      <c r="D93" s="107" t="s">
        <v>5</v>
      </c>
      <c r="E93" s="108" t="s">
        <v>4</v>
      </c>
      <c r="G93" s="6"/>
      <c r="H93" s="13" t="s">
        <v>42</v>
      </c>
      <c r="J93" s="122"/>
      <c r="K93" s="122">
        <v>450000</v>
      </c>
      <c r="L93" s="122"/>
      <c r="M93" s="122">
        <v>180000</v>
      </c>
      <c r="N93" s="122"/>
      <c r="P93" s="8">
        <f t="shared" si="14"/>
        <v>0</v>
      </c>
      <c r="Q93" s="8">
        <f t="shared" si="14"/>
        <v>450000</v>
      </c>
      <c r="R93" s="8">
        <f t="shared" si="14"/>
        <v>0</v>
      </c>
      <c r="S93" s="8">
        <f t="shared" si="14"/>
        <v>180000</v>
      </c>
      <c r="T93" s="8">
        <f t="shared" si="14"/>
        <v>0</v>
      </c>
    </row>
    <row r="94" spans="1:25" ht="12.75" customHeight="1" x14ac:dyDescent="0.2">
      <c r="A94" s="7"/>
      <c r="C94" s="106" t="s">
        <v>62</v>
      </c>
      <c r="D94" s="107" t="s">
        <v>5</v>
      </c>
      <c r="E94" s="108" t="s">
        <v>4</v>
      </c>
      <c r="G94" s="6"/>
      <c r="H94" s="13" t="s">
        <v>42</v>
      </c>
      <c r="J94" s="122">
        <v>180000</v>
      </c>
      <c r="K94" s="122"/>
      <c r="L94" s="122"/>
      <c r="M94" s="122"/>
      <c r="N94" s="122">
        <v>180000</v>
      </c>
      <c r="P94" s="8">
        <f t="shared" si="14"/>
        <v>180000</v>
      </c>
      <c r="Q94" s="8">
        <f t="shared" si="14"/>
        <v>0</v>
      </c>
      <c r="R94" s="8">
        <f t="shared" si="14"/>
        <v>0</v>
      </c>
      <c r="S94" s="8">
        <f t="shared" si="14"/>
        <v>0</v>
      </c>
      <c r="T94" s="8">
        <f t="shared" si="14"/>
        <v>180000</v>
      </c>
    </row>
    <row r="95" spans="1:25" ht="12.75" customHeight="1" x14ac:dyDescent="0.2">
      <c r="A95" s="7"/>
      <c r="C95" s="106" t="s">
        <v>63</v>
      </c>
      <c r="D95" s="107" t="s">
        <v>5</v>
      </c>
      <c r="E95" s="108" t="s">
        <v>4</v>
      </c>
      <c r="G95" s="6"/>
      <c r="H95" s="13" t="s">
        <v>42</v>
      </c>
      <c r="J95" s="122"/>
      <c r="K95" s="122">
        <v>225000</v>
      </c>
      <c r="L95" s="122"/>
      <c r="M95" s="122"/>
      <c r="N95" s="122"/>
      <c r="P95" s="8">
        <f t="shared" si="14"/>
        <v>0</v>
      </c>
      <c r="Q95" s="8">
        <f t="shared" si="14"/>
        <v>225000</v>
      </c>
      <c r="R95" s="8">
        <f t="shared" si="14"/>
        <v>0</v>
      </c>
      <c r="S95" s="8">
        <f t="shared" si="14"/>
        <v>0</v>
      </c>
      <c r="T95" s="8">
        <f t="shared" si="14"/>
        <v>0</v>
      </c>
    </row>
    <row r="96" spans="1:25" ht="12.75" customHeight="1" x14ac:dyDescent="0.2">
      <c r="A96" s="7"/>
      <c r="C96" s="106" t="s">
        <v>64</v>
      </c>
      <c r="D96" s="107" t="s">
        <v>5</v>
      </c>
      <c r="E96" s="108" t="s">
        <v>4</v>
      </c>
      <c r="G96" s="6"/>
      <c r="H96" s="13" t="s">
        <v>42</v>
      </c>
      <c r="J96" s="122"/>
      <c r="K96" s="122">
        <v>135000</v>
      </c>
      <c r="L96" s="122"/>
      <c r="M96" s="122">
        <v>360000</v>
      </c>
      <c r="N96" s="122"/>
      <c r="P96" s="8">
        <f t="shared" si="14"/>
        <v>0</v>
      </c>
      <c r="Q96" s="8">
        <f t="shared" si="14"/>
        <v>135000</v>
      </c>
      <c r="R96" s="8">
        <f t="shared" si="14"/>
        <v>0</v>
      </c>
      <c r="S96" s="8">
        <f t="shared" si="14"/>
        <v>360000</v>
      </c>
      <c r="T96" s="8">
        <f t="shared" si="14"/>
        <v>0</v>
      </c>
    </row>
    <row r="97" spans="1:20" ht="12.75" customHeight="1" x14ac:dyDescent="0.2">
      <c r="A97" s="7"/>
      <c r="C97" s="106" t="s">
        <v>65</v>
      </c>
      <c r="D97" s="107" t="s">
        <v>5</v>
      </c>
      <c r="E97" s="108" t="s">
        <v>4</v>
      </c>
      <c r="G97" s="6"/>
      <c r="H97" s="13" t="s">
        <v>42</v>
      </c>
      <c r="J97" s="122">
        <v>225000</v>
      </c>
      <c r="K97" s="122"/>
      <c r="L97" s="122"/>
      <c r="M97" s="122">
        <v>225000</v>
      </c>
      <c r="N97" s="122"/>
      <c r="P97" s="8">
        <f t="shared" si="14"/>
        <v>225000</v>
      </c>
      <c r="Q97" s="8">
        <f t="shared" si="14"/>
        <v>0</v>
      </c>
      <c r="R97" s="8">
        <f t="shared" si="14"/>
        <v>0</v>
      </c>
      <c r="S97" s="8">
        <f t="shared" si="14"/>
        <v>225000</v>
      </c>
      <c r="T97" s="8">
        <f t="shared" si="14"/>
        <v>0</v>
      </c>
    </row>
    <row r="98" spans="1:20" ht="12.75" customHeight="1" x14ac:dyDescent="0.2">
      <c r="A98" s="7"/>
      <c r="C98" s="106" t="s">
        <v>66</v>
      </c>
      <c r="D98" s="107" t="s">
        <v>5</v>
      </c>
      <c r="E98" s="108" t="s">
        <v>4</v>
      </c>
      <c r="G98" s="6"/>
      <c r="H98" s="13" t="s">
        <v>42</v>
      </c>
      <c r="J98" s="122">
        <v>45000</v>
      </c>
      <c r="K98" s="122"/>
      <c r="L98" s="122">
        <v>225000</v>
      </c>
      <c r="M98" s="122"/>
      <c r="N98" s="122">
        <v>45000</v>
      </c>
      <c r="P98" s="8">
        <f t="shared" ref="P98:T115" si="15">J98</f>
        <v>45000</v>
      </c>
      <c r="Q98" s="8">
        <f t="shared" si="15"/>
        <v>0</v>
      </c>
      <c r="R98" s="8">
        <f t="shared" si="15"/>
        <v>225000</v>
      </c>
      <c r="S98" s="8">
        <f t="shared" si="15"/>
        <v>0</v>
      </c>
      <c r="T98" s="8">
        <f t="shared" si="15"/>
        <v>45000</v>
      </c>
    </row>
    <row r="99" spans="1:20" ht="12.75" customHeight="1" x14ac:dyDescent="0.2">
      <c r="A99" s="7"/>
      <c r="C99" s="106" t="s">
        <v>67</v>
      </c>
      <c r="D99" s="107" t="s">
        <v>5</v>
      </c>
      <c r="E99" s="108" t="s">
        <v>4</v>
      </c>
      <c r="G99" s="6"/>
      <c r="H99" s="13" t="s">
        <v>42</v>
      </c>
      <c r="J99" s="122"/>
      <c r="K99" s="122"/>
      <c r="L99" s="122">
        <v>90000</v>
      </c>
      <c r="M99" s="122"/>
      <c r="N99" s="122"/>
      <c r="P99" s="8">
        <f t="shared" si="15"/>
        <v>0</v>
      </c>
      <c r="Q99" s="8">
        <f t="shared" si="15"/>
        <v>0</v>
      </c>
      <c r="R99" s="8">
        <f t="shared" si="15"/>
        <v>90000</v>
      </c>
      <c r="S99" s="8">
        <f t="shared" si="15"/>
        <v>0</v>
      </c>
      <c r="T99" s="8">
        <f t="shared" si="15"/>
        <v>0</v>
      </c>
    </row>
    <row r="100" spans="1:20" ht="12.75" customHeight="1" x14ac:dyDescent="0.2">
      <c r="A100" s="7"/>
      <c r="C100" s="106" t="s">
        <v>68</v>
      </c>
      <c r="D100" s="107" t="s">
        <v>5</v>
      </c>
      <c r="E100" s="108" t="s">
        <v>4</v>
      </c>
      <c r="G100" s="6"/>
      <c r="H100" s="13" t="s">
        <v>42</v>
      </c>
      <c r="J100" s="122"/>
      <c r="K100" s="122"/>
      <c r="L100" s="122"/>
      <c r="M100" s="122">
        <v>360000</v>
      </c>
      <c r="N100" s="122">
        <v>360000</v>
      </c>
      <c r="P100" s="8">
        <f t="shared" si="15"/>
        <v>0</v>
      </c>
      <c r="Q100" s="8">
        <f t="shared" si="15"/>
        <v>0</v>
      </c>
      <c r="R100" s="8">
        <f t="shared" si="15"/>
        <v>0</v>
      </c>
      <c r="S100" s="8">
        <f t="shared" si="15"/>
        <v>360000</v>
      </c>
      <c r="T100" s="8">
        <f t="shared" si="15"/>
        <v>360000</v>
      </c>
    </row>
    <row r="101" spans="1:20" ht="12.75" customHeight="1" x14ac:dyDescent="0.2">
      <c r="A101" s="7"/>
      <c r="C101" s="106" t="s">
        <v>69</v>
      </c>
      <c r="D101" s="107" t="s">
        <v>5</v>
      </c>
      <c r="E101" s="108" t="s">
        <v>4</v>
      </c>
      <c r="G101" s="6"/>
      <c r="H101" s="13" t="s">
        <v>42</v>
      </c>
      <c r="J101" s="122"/>
      <c r="K101" s="122"/>
      <c r="L101" s="122">
        <v>1350000</v>
      </c>
      <c r="M101" s="122"/>
      <c r="N101" s="122"/>
      <c r="P101" s="8">
        <f t="shared" si="15"/>
        <v>0</v>
      </c>
      <c r="Q101" s="8">
        <f t="shared" si="15"/>
        <v>0</v>
      </c>
      <c r="R101" s="8">
        <f t="shared" si="15"/>
        <v>1350000</v>
      </c>
      <c r="S101" s="8">
        <f t="shared" si="15"/>
        <v>0</v>
      </c>
      <c r="T101" s="8">
        <f t="shared" si="15"/>
        <v>0</v>
      </c>
    </row>
    <row r="102" spans="1:20" ht="12.75" customHeight="1" x14ac:dyDescent="0.2">
      <c r="A102" s="7"/>
      <c r="C102" s="106" t="s">
        <v>70</v>
      </c>
      <c r="D102" s="107" t="s">
        <v>5</v>
      </c>
      <c r="E102" s="108" t="s">
        <v>4</v>
      </c>
      <c r="G102" s="6"/>
      <c r="H102" s="13" t="s">
        <v>42</v>
      </c>
      <c r="J102" s="122">
        <v>180000</v>
      </c>
      <c r="K102" s="122"/>
      <c r="L102" s="122"/>
      <c r="M102" s="122"/>
      <c r="N102" s="122"/>
      <c r="P102" s="8">
        <f t="shared" si="15"/>
        <v>180000</v>
      </c>
      <c r="Q102" s="8">
        <f t="shared" si="15"/>
        <v>0</v>
      </c>
      <c r="R102" s="8">
        <f t="shared" si="15"/>
        <v>0</v>
      </c>
      <c r="S102" s="8">
        <f t="shared" si="15"/>
        <v>0</v>
      </c>
      <c r="T102" s="8">
        <f t="shared" si="15"/>
        <v>0</v>
      </c>
    </row>
    <row r="103" spans="1:20" ht="12.75" customHeight="1" x14ac:dyDescent="0.2">
      <c r="A103" s="7"/>
      <c r="C103" s="106" t="s">
        <v>71</v>
      </c>
      <c r="D103" s="107" t="s">
        <v>5</v>
      </c>
      <c r="E103" s="108" t="s">
        <v>4</v>
      </c>
      <c r="G103" s="6"/>
      <c r="H103" s="13" t="s">
        <v>42</v>
      </c>
      <c r="J103" s="122">
        <v>135000</v>
      </c>
      <c r="K103" s="122"/>
      <c r="L103" s="122"/>
      <c r="M103" s="122"/>
      <c r="N103" s="122">
        <v>135000</v>
      </c>
      <c r="P103" s="8">
        <f t="shared" si="15"/>
        <v>135000</v>
      </c>
      <c r="Q103" s="8">
        <f t="shared" si="15"/>
        <v>0</v>
      </c>
      <c r="R103" s="8">
        <f t="shared" si="15"/>
        <v>0</v>
      </c>
      <c r="S103" s="8">
        <f t="shared" si="15"/>
        <v>0</v>
      </c>
      <c r="T103" s="8">
        <f t="shared" si="15"/>
        <v>135000</v>
      </c>
    </row>
    <row r="104" spans="1:20" ht="12.75" customHeight="1" x14ac:dyDescent="0.2">
      <c r="A104" s="7"/>
      <c r="C104" s="106" t="s">
        <v>72</v>
      </c>
      <c r="D104" s="107" t="s">
        <v>5</v>
      </c>
      <c r="E104" s="108" t="s">
        <v>4</v>
      </c>
      <c r="G104" s="6"/>
      <c r="H104" s="13" t="s">
        <v>42</v>
      </c>
      <c r="J104" s="122"/>
      <c r="K104" s="122">
        <v>360000</v>
      </c>
      <c r="L104" s="122"/>
      <c r="M104" s="122"/>
      <c r="N104" s="122"/>
      <c r="P104" s="8">
        <f t="shared" si="15"/>
        <v>0</v>
      </c>
      <c r="Q104" s="8">
        <f t="shared" si="15"/>
        <v>360000</v>
      </c>
      <c r="R104" s="8">
        <f t="shared" si="15"/>
        <v>0</v>
      </c>
      <c r="S104" s="8">
        <f t="shared" si="15"/>
        <v>0</v>
      </c>
      <c r="T104" s="8">
        <f t="shared" si="15"/>
        <v>0</v>
      </c>
    </row>
    <row r="105" spans="1:20" ht="12.75" customHeight="1" x14ac:dyDescent="0.2">
      <c r="A105" s="7"/>
      <c r="C105" s="106" t="s">
        <v>73</v>
      </c>
      <c r="D105" s="107" t="s">
        <v>5</v>
      </c>
      <c r="E105" s="108" t="s">
        <v>4</v>
      </c>
      <c r="G105" s="6"/>
      <c r="H105" s="13" t="s">
        <v>42</v>
      </c>
      <c r="J105" s="122">
        <v>180000</v>
      </c>
      <c r="K105" s="122"/>
      <c r="L105" s="122">
        <v>45000</v>
      </c>
      <c r="M105" s="122"/>
      <c r="N105" s="122"/>
      <c r="P105" s="8">
        <f t="shared" si="15"/>
        <v>180000</v>
      </c>
      <c r="Q105" s="8">
        <f t="shared" si="15"/>
        <v>0</v>
      </c>
      <c r="R105" s="8">
        <f t="shared" si="15"/>
        <v>45000</v>
      </c>
      <c r="S105" s="8">
        <f t="shared" si="15"/>
        <v>0</v>
      </c>
      <c r="T105" s="8">
        <f t="shared" si="15"/>
        <v>0</v>
      </c>
    </row>
    <row r="106" spans="1:20" ht="12.75" customHeight="1" x14ac:dyDescent="0.2">
      <c r="A106" s="7"/>
      <c r="C106" s="106" t="s">
        <v>74</v>
      </c>
      <c r="D106" s="107" t="s">
        <v>5</v>
      </c>
      <c r="E106" s="108" t="s">
        <v>4</v>
      </c>
      <c r="G106" s="6"/>
      <c r="H106" s="13" t="s">
        <v>42</v>
      </c>
      <c r="J106" s="122"/>
      <c r="K106" s="122"/>
      <c r="L106" s="122"/>
      <c r="M106" s="122">
        <v>270000</v>
      </c>
      <c r="N106" s="122"/>
      <c r="P106" s="8">
        <f t="shared" si="15"/>
        <v>0</v>
      </c>
      <c r="Q106" s="8">
        <f t="shared" si="15"/>
        <v>0</v>
      </c>
      <c r="R106" s="8">
        <f t="shared" si="15"/>
        <v>0</v>
      </c>
      <c r="S106" s="8">
        <f t="shared" si="15"/>
        <v>270000</v>
      </c>
      <c r="T106" s="8">
        <f t="shared" si="15"/>
        <v>0</v>
      </c>
    </row>
    <row r="107" spans="1:20" ht="12.75" customHeight="1" x14ac:dyDescent="0.2">
      <c r="A107" s="7"/>
      <c r="C107" s="106" t="s">
        <v>75</v>
      </c>
      <c r="D107" s="107" t="s">
        <v>5</v>
      </c>
      <c r="E107" s="108" t="s">
        <v>4</v>
      </c>
      <c r="G107" s="6"/>
      <c r="H107" s="13" t="s">
        <v>42</v>
      </c>
      <c r="J107" s="122"/>
      <c r="K107" s="122"/>
      <c r="L107" s="122">
        <v>360000</v>
      </c>
      <c r="M107" s="122"/>
      <c r="N107" s="122"/>
      <c r="P107" s="8">
        <f t="shared" si="15"/>
        <v>0</v>
      </c>
      <c r="Q107" s="8">
        <f t="shared" si="15"/>
        <v>0</v>
      </c>
      <c r="R107" s="8">
        <f t="shared" si="15"/>
        <v>360000</v>
      </c>
      <c r="S107" s="8">
        <f t="shared" si="15"/>
        <v>0</v>
      </c>
      <c r="T107" s="8">
        <f t="shared" si="15"/>
        <v>0</v>
      </c>
    </row>
    <row r="108" spans="1:20" ht="12.75" customHeight="1" x14ac:dyDescent="0.2">
      <c r="A108" s="7"/>
      <c r="C108" s="106" t="s">
        <v>76</v>
      </c>
      <c r="D108" s="107" t="s">
        <v>5</v>
      </c>
      <c r="E108" s="108" t="s">
        <v>4</v>
      </c>
      <c r="G108" s="6"/>
      <c r="H108" s="13" t="s">
        <v>42</v>
      </c>
      <c r="J108" s="122"/>
      <c r="K108" s="122">
        <v>180000</v>
      </c>
      <c r="L108" s="122"/>
      <c r="M108" s="122"/>
      <c r="N108" s="122">
        <v>180000</v>
      </c>
      <c r="P108" s="8">
        <f t="shared" si="15"/>
        <v>0</v>
      </c>
      <c r="Q108" s="8">
        <f t="shared" si="15"/>
        <v>180000</v>
      </c>
      <c r="R108" s="8">
        <f t="shared" si="15"/>
        <v>0</v>
      </c>
      <c r="S108" s="8">
        <f t="shared" si="15"/>
        <v>0</v>
      </c>
      <c r="T108" s="8">
        <f t="shared" si="15"/>
        <v>180000</v>
      </c>
    </row>
    <row r="109" spans="1:20" ht="12.75" customHeight="1" x14ac:dyDescent="0.2">
      <c r="A109" s="7"/>
      <c r="C109" s="106" t="s">
        <v>77</v>
      </c>
      <c r="D109" s="107" t="s">
        <v>5</v>
      </c>
      <c r="E109" s="108" t="s">
        <v>4</v>
      </c>
      <c r="G109" s="6"/>
      <c r="H109" s="13" t="s">
        <v>42</v>
      </c>
      <c r="J109" s="122">
        <v>45000</v>
      </c>
      <c r="K109" s="122">
        <v>405000</v>
      </c>
      <c r="L109" s="122"/>
      <c r="M109" s="122"/>
      <c r="N109" s="122"/>
      <c r="P109" s="8">
        <f t="shared" si="15"/>
        <v>45000</v>
      </c>
      <c r="Q109" s="8">
        <f t="shared" si="15"/>
        <v>405000</v>
      </c>
      <c r="R109" s="8">
        <f t="shared" si="15"/>
        <v>0</v>
      </c>
      <c r="S109" s="8">
        <f t="shared" si="15"/>
        <v>0</v>
      </c>
      <c r="T109" s="8">
        <f t="shared" si="15"/>
        <v>0</v>
      </c>
    </row>
    <row r="110" spans="1:20" ht="12.75" customHeight="1" x14ac:dyDescent="0.2">
      <c r="A110" s="7"/>
      <c r="C110" s="106" t="s">
        <v>78</v>
      </c>
      <c r="D110" s="107" t="s">
        <v>5</v>
      </c>
      <c r="E110" s="108" t="s">
        <v>4</v>
      </c>
      <c r="G110" s="6"/>
      <c r="H110" s="13" t="s">
        <v>42</v>
      </c>
      <c r="J110" s="122">
        <v>90000</v>
      </c>
      <c r="K110" s="122"/>
      <c r="L110" s="122"/>
      <c r="M110" s="122"/>
      <c r="N110" s="122">
        <v>90000</v>
      </c>
      <c r="P110" s="8">
        <f t="shared" ref="P110:P114" si="16">J110</f>
        <v>90000</v>
      </c>
      <c r="Q110" s="8">
        <f t="shared" ref="Q110:Q114" si="17">K110</f>
        <v>0</v>
      </c>
      <c r="R110" s="8">
        <f t="shared" ref="R110:R114" si="18">L110</f>
        <v>0</v>
      </c>
      <c r="S110" s="8">
        <f t="shared" ref="S110:S114" si="19">M110</f>
        <v>0</v>
      </c>
      <c r="T110" s="8">
        <f t="shared" ref="T110:T114" si="20">N110</f>
        <v>90000</v>
      </c>
    </row>
    <row r="111" spans="1:20" ht="12.75" customHeight="1" x14ac:dyDescent="0.2">
      <c r="A111" s="7"/>
      <c r="C111" s="114" t="s">
        <v>81</v>
      </c>
      <c r="D111" s="107" t="s">
        <v>5</v>
      </c>
      <c r="E111" s="108" t="s">
        <v>4</v>
      </c>
      <c r="G111" s="6"/>
      <c r="H111" s="13" t="s">
        <v>42</v>
      </c>
      <c r="J111" s="122">
        <v>600000</v>
      </c>
      <c r="K111" s="122"/>
      <c r="L111" s="122"/>
      <c r="M111" s="122">
        <v>500000</v>
      </c>
      <c r="N111" s="122"/>
      <c r="P111" s="8">
        <f t="shared" si="16"/>
        <v>600000</v>
      </c>
      <c r="Q111" s="8">
        <f t="shared" si="17"/>
        <v>0</v>
      </c>
      <c r="R111" s="8">
        <f t="shared" si="18"/>
        <v>0</v>
      </c>
      <c r="S111" s="8">
        <f t="shared" si="19"/>
        <v>500000</v>
      </c>
      <c r="T111" s="8">
        <f t="shared" si="20"/>
        <v>0</v>
      </c>
    </row>
    <row r="112" spans="1:20" ht="12.75" customHeight="1" x14ac:dyDescent="0.2">
      <c r="A112" s="7"/>
      <c r="C112" s="114" t="s">
        <v>82</v>
      </c>
      <c r="D112" s="107" t="s">
        <v>5</v>
      </c>
      <c r="E112" s="108" t="s">
        <v>4</v>
      </c>
      <c r="G112" s="6"/>
      <c r="H112" s="13" t="s">
        <v>42</v>
      </c>
      <c r="J112" s="122"/>
      <c r="K112" s="122"/>
      <c r="L112" s="122"/>
      <c r="M112" s="122"/>
      <c r="N112" s="122">
        <v>100000</v>
      </c>
      <c r="P112" s="8">
        <f t="shared" si="16"/>
        <v>0</v>
      </c>
      <c r="Q112" s="8">
        <f t="shared" si="17"/>
        <v>0</v>
      </c>
      <c r="R112" s="8">
        <f t="shared" si="18"/>
        <v>0</v>
      </c>
      <c r="S112" s="8">
        <f t="shared" si="19"/>
        <v>0</v>
      </c>
      <c r="T112" s="8">
        <f t="shared" si="20"/>
        <v>100000</v>
      </c>
    </row>
    <row r="113" spans="1:25" ht="12.75" customHeight="1" x14ac:dyDescent="0.2">
      <c r="A113" s="7"/>
      <c r="C113" s="114" t="s">
        <v>83</v>
      </c>
      <c r="D113" s="107" t="s">
        <v>5</v>
      </c>
      <c r="E113" s="108" t="s">
        <v>4</v>
      </c>
      <c r="G113" s="6"/>
      <c r="H113" s="13" t="s">
        <v>42</v>
      </c>
      <c r="J113" s="122">
        <v>200000</v>
      </c>
      <c r="K113" s="122">
        <v>200000</v>
      </c>
      <c r="L113" s="122">
        <v>200000</v>
      </c>
      <c r="M113" s="122">
        <v>200000</v>
      </c>
      <c r="N113" s="122">
        <v>200000</v>
      </c>
      <c r="P113" s="8">
        <f t="shared" si="16"/>
        <v>200000</v>
      </c>
      <c r="Q113" s="8">
        <f t="shared" si="17"/>
        <v>200000</v>
      </c>
      <c r="R113" s="8">
        <f t="shared" si="18"/>
        <v>200000</v>
      </c>
      <c r="S113" s="8">
        <f t="shared" si="19"/>
        <v>200000</v>
      </c>
      <c r="T113" s="8">
        <f t="shared" si="20"/>
        <v>200000</v>
      </c>
    </row>
    <row r="114" spans="1:25" ht="12.75" customHeight="1" x14ac:dyDescent="0.2">
      <c r="A114" s="7"/>
      <c r="C114" s="114" t="s">
        <v>84</v>
      </c>
      <c r="D114" s="107" t="s">
        <v>5</v>
      </c>
      <c r="E114" s="108" t="s">
        <v>4</v>
      </c>
      <c r="G114" s="6"/>
      <c r="H114" s="13" t="s">
        <v>42</v>
      </c>
      <c r="J114" s="122"/>
      <c r="K114" s="122">
        <v>900000</v>
      </c>
      <c r="L114" s="122">
        <v>200000</v>
      </c>
      <c r="M114" s="122"/>
      <c r="N114" s="122"/>
      <c r="P114" s="8">
        <f t="shared" si="16"/>
        <v>0</v>
      </c>
      <c r="Q114" s="8">
        <f t="shared" si="17"/>
        <v>900000</v>
      </c>
      <c r="R114" s="8">
        <f t="shared" si="18"/>
        <v>200000</v>
      </c>
      <c r="S114" s="8">
        <f t="shared" si="19"/>
        <v>0</v>
      </c>
      <c r="T114" s="8">
        <f t="shared" si="20"/>
        <v>0</v>
      </c>
    </row>
    <row r="115" spans="1:25" ht="12.6" customHeight="1" x14ac:dyDescent="0.2">
      <c r="A115" s="7"/>
      <c r="C115" s="114" t="s">
        <v>85</v>
      </c>
      <c r="D115" s="107" t="s">
        <v>5</v>
      </c>
      <c r="E115" s="108" t="s">
        <v>4</v>
      </c>
      <c r="G115" s="6"/>
      <c r="H115" s="13" t="s">
        <v>42</v>
      </c>
      <c r="J115" s="122">
        <v>500000</v>
      </c>
      <c r="K115" s="122">
        <v>500000</v>
      </c>
      <c r="L115" s="122"/>
      <c r="M115" s="122"/>
      <c r="N115" s="122">
        <v>300000</v>
      </c>
      <c r="P115" s="8">
        <f t="shared" si="15"/>
        <v>500000</v>
      </c>
      <c r="Q115" s="8">
        <f t="shared" si="15"/>
        <v>500000</v>
      </c>
      <c r="R115" s="8">
        <f t="shared" si="15"/>
        <v>0</v>
      </c>
      <c r="S115" s="8">
        <f t="shared" si="15"/>
        <v>0</v>
      </c>
      <c r="T115" s="8">
        <f t="shared" si="15"/>
        <v>300000</v>
      </c>
    </row>
    <row r="116" spans="1:25" ht="12.75" customHeight="1" x14ac:dyDescent="0.25">
      <c r="F116" s="3"/>
      <c r="I116" s="3"/>
      <c r="O116" s="3"/>
      <c r="Y116"/>
    </row>
    <row r="117" spans="1:25" ht="12.75" customHeight="1" x14ac:dyDescent="0.25">
      <c r="F117" s="3"/>
      <c r="I117" s="3"/>
      <c r="O117" s="3"/>
      <c r="Y117"/>
    </row>
    <row r="118" spans="1:25" ht="12.75" customHeight="1" x14ac:dyDescent="0.25">
      <c r="C118" s="5" t="s">
        <v>13</v>
      </c>
      <c r="F118" s="3"/>
      <c r="I118" s="3"/>
      <c r="O118" s="3"/>
      <c r="Y118"/>
    </row>
    <row r="119" spans="1:25" ht="12.75" customHeight="1" x14ac:dyDescent="0.2">
      <c r="C119" s="28" t="s">
        <v>2</v>
      </c>
      <c r="D119" s="28" t="s">
        <v>5</v>
      </c>
      <c r="E119" s="28"/>
      <c r="F119" s="3"/>
      <c r="G119" s="28"/>
      <c r="H119" s="29"/>
      <c r="I119" s="3"/>
      <c r="J119" s="28"/>
      <c r="K119" s="28"/>
      <c r="L119" s="28"/>
      <c r="M119" s="28"/>
      <c r="N119" s="28"/>
      <c r="O119" s="3"/>
      <c r="P119" s="30">
        <f t="shared" ref="P119:T124" si="21">SUMIFS(P$10:P$115,$E$10:$E$115,$C119,$D$10:$D$115,$D119)</f>
        <v>2374804.25</v>
      </c>
      <c r="Q119" s="30">
        <f t="shared" si="21"/>
        <v>1915332.25</v>
      </c>
      <c r="R119" s="30">
        <f t="shared" si="21"/>
        <v>1506726</v>
      </c>
      <c r="S119" s="30">
        <f t="shared" si="21"/>
        <v>1295778.25</v>
      </c>
      <c r="T119" s="30">
        <f t="shared" si="21"/>
        <v>1236816.75</v>
      </c>
    </row>
    <row r="120" spans="1:25" ht="12.75" customHeight="1" x14ac:dyDescent="0.2">
      <c r="C120" s="4" t="s">
        <v>1</v>
      </c>
      <c r="D120" s="4" t="s">
        <v>5</v>
      </c>
      <c r="E120" s="4"/>
      <c r="F120" s="3"/>
      <c r="G120" s="4"/>
      <c r="H120" s="13"/>
      <c r="I120" s="3"/>
      <c r="J120" s="4"/>
      <c r="K120" s="4"/>
      <c r="L120" s="4"/>
      <c r="M120" s="4"/>
      <c r="N120" s="4"/>
      <c r="O120" s="3"/>
      <c r="P120" s="9">
        <f t="shared" si="21"/>
        <v>2782500</v>
      </c>
      <c r="Q120" s="9">
        <f t="shared" si="21"/>
        <v>3180000</v>
      </c>
      <c r="R120" s="9">
        <f t="shared" si="21"/>
        <v>2830000</v>
      </c>
      <c r="S120" s="9">
        <f t="shared" si="21"/>
        <v>2540000</v>
      </c>
      <c r="T120" s="9">
        <f t="shared" si="21"/>
        <v>2057500</v>
      </c>
    </row>
    <row r="121" spans="1:25" ht="12.75" customHeight="1" x14ac:dyDescent="0.2">
      <c r="C121" s="4" t="s">
        <v>4</v>
      </c>
      <c r="D121" s="4" t="s">
        <v>5</v>
      </c>
      <c r="E121" s="4"/>
      <c r="F121" s="3"/>
      <c r="G121" s="4"/>
      <c r="H121" s="13"/>
      <c r="I121" s="3"/>
      <c r="J121" s="4"/>
      <c r="K121" s="4"/>
      <c r="L121" s="4"/>
      <c r="M121" s="4"/>
      <c r="N121" s="4"/>
      <c r="O121" s="3"/>
      <c r="P121" s="9">
        <f t="shared" si="21"/>
        <v>3337500</v>
      </c>
      <c r="Q121" s="9">
        <f t="shared" si="21"/>
        <v>3880000</v>
      </c>
      <c r="R121" s="9">
        <f t="shared" si="21"/>
        <v>2930000</v>
      </c>
      <c r="S121" s="9">
        <f t="shared" si="21"/>
        <v>2860000</v>
      </c>
      <c r="T121" s="9">
        <f t="shared" si="21"/>
        <v>2522500</v>
      </c>
    </row>
    <row r="122" spans="1:25" ht="12.75" customHeight="1" x14ac:dyDescent="0.2">
      <c r="C122" s="4" t="s">
        <v>2</v>
      </c>
      <c r="D122" s="4" t="s">
        <v>39</v>
      </c>
      <c r="E122" s="4"/>
      <c r="F122" s="3"/>
      <c r="G122" s="4"/>
      <c r="H122" s="13"/>
      <c r="I122" s="3"/>
      <c r="J122" s="4"/>
      <c r="K122" s="4"/>
      <c r="L122" s="4"/>
      <c r="M122" s="4"/>
      <c r="N122" s="4"/>
      <c r="O122" s="3"/>
      <c r="P122" s="9">
        <f t="shared" si="21"/>
        <v>0</v>
      </c>
      <c r="Q122" s="9">
        <f t="shared" si="21"/>
        <v>0</v>
      </c>
      <c r="R122" s="9">
        <f t="shared" si="21"/>
        <v>0</v>
      </c>
      <c r="S122" s="9">
        <f t="shared" si="21"/>
        <v>0</v>
      </c>
      <c r="T122" s="9">
        <f t="shared" si="21"/>
        <v>0</v>
      </c>
    </row>
    <row r="123" spans="1:25" ht="12.75" customHeight="1" x14ac:dyDescent="0.2">
      <c r="C123" s="4" t="s">
        <v>1</v>
      </c>
      <c r="D123" s="4" t="s">
        <v>39</v>
      </c>
      <c r="E123" s="4"/>
      <c r="F123" s="3"/>
      <c r="G123" s="4"/>
      <c r="H123" s="13"/>
      <c r="I123" s="3"/>
      <c r="J123" s="4"/>
      <c r="K123" s="4"/>
      <c r="L123" s="4"/>
      <c r="M123" s="4"/>
      <c r="N123" s="4"/>
      <c r="O123" s="3"/>
      <c r="P123" s="9">
        <f t="shared" si="21"/>
        <v>0</v>
      </c>
      <c r="Q123" s="9">
        <f t="shared" si="21"/>
        <v>0</v>
      </c>
      <c r="R123" s="9">
        <f t="shared" si="21"/>
        <v>0</v>
      </c>
      <c r="S123" s="9">
        <f t="shared" si="21"/>
        <v>0</v>
      </c>
      <c r="T123" s="9">
        <f t="shared" si="21"/>
        <v>0</v>
      </c>
    </row>
    <row r="124" spans="1:25" ht="12.75" customHeight="1" x14ac:dyDescent="0.2">
      <c r="C124" s="4" t="s">
        <v>4</v>
      </c>
      <c r="D124" s="4" t="s">
        <v>39</v>
      </c>
      <c r="E124" s="7"/>
      <c r="F124" s="3"/>
      <c r="G124" s="7"/>
      <c r="H124" s="31"/>
      <c r="I124" s="3"/>
      <c r="J124" s="7"/>
      <c r="K124" s="7"/>
      <c r="L124" s="7"/>
      <c r="M124" s="7"/>
      <c r="N124" s="7"/>
      <c r="O124" s="3"/>
      <c r="P124" s="9">
        <f t="shared" si="21"/>
        <v>0</v>
      </c>
      <c r="Q124" s="9">
        <f t="shared" si="21"/>
        <v>0</v>
      </c>
      <c r="R124" s="9">
        <f t="shared" si="21"/>
        <v>0</v>
      </c>
      <c r="S124" s="9">
        <f t="shared" si="21"/>
        <v>0</v>
      </c>
      <c r="T124" s="9">
        <f t="shared" si="21"/>
        <v>0</v>
      </c>
    </row>
    <row r="125" spans="1:25" ht="12.75" customHeight="1" x14ac:dyDescent="0.2">
      <c r="C125" s="10" t="str">
        <f>"Total Expenditure ($ "&amp;Assumptions!$B$8&amp;")"</f>
        <v>Total Expenditure ($ 2018)</v>
      </c>
      <c r="D125" s="10"/>
      <c r="E125" s="10"/>
      <c r="F125" s="3"/>
      <c r="G125" s="10"/>
      <c r="H125" s="14"/>
      <c r="I125" s="3"/>
      <c r="J125" s="10"/>
      <c r="K125" s="10"/>
      <c r="L125" s="10"/>
      <c r="M125" s="10"/>
      <c r="N125" s="10"/>
      <c r="O125" s="3"/>
      <c r="P125" s="11">
        <f>SUM(P119:P124)</f>
        <v>8494804.25</v>
      </c>
      <c r="Q125" s="11">
        <f t="shared" ref="Q125:T125" si="22">SUM(Q119:Q124)</f>
        <v>8975332.25</v>
      </c>
      <c r="R125" s="11">
        <f t="shared" si="22"/>
        <v>7266726</v>
      </c>
      <c r="S125" s="11">
        <f t="shared" si="22"/>
        <v>6695778.25</v>
      </c>
      <c r="T125" s="11">
        <f t="shared" si="22"/>
        <v>5816816.75</v>
      </c>
      <c r="U125" s="43"/>
    </row>
    <row r="126" spans="1:25" ht="12.75" customHeight="1" x14ac:dyDescent="0.2">
      <c r="C126" s="28" t="str">
        <f>"Total Expenditure ($ "&amp;Assumptions!B17&amp;")"</f>
        <v>Total Expenditure ($ 2020/21)</v>
      </c>
      <c r="D126" s="28"/>
      <c r="E126" s="28"/>
      <c r="F126" s="3"/>
      <c r="G126" s="28"/>
      <c r="H126" s="29"/>
      <c r="I126" s="3"/>
      <c r="J126" s="28"/>
      <c r="K126" s="28"/>
      <c r="L126" s="28"/>
      <c r="M126" s="28"/>
      <c r="N126" s="28"/>
      <c r="O126" s="3"/>
      <c r="P126" s="44">
        <f>P125*Assumptions!$B$18</f>
        <v>8996364.7701946925</v>
      </c>
      <c r="Q126" s="44">
        <f>Q125*Assumptions!$B$18</f>
        <v>9505264.6863160226</v>
      </c>
      <c r="R126" s="44">
        <f>R125*Assumptions!$B$18</f>
        <v>7695776.8368891841</v>
      </c>
      <c r="S126" s="44">
        <f>S125*Assumptions!$B$18</f>
        <v>7091118.4983851593</v>
      </c>
      <c r="T126" s="44">
        <f>T125*Assumptions!$B$18</f>
        <v>6160260.289032368</v>
      </c>
      <c r="U126" s="43"/>
    </row>
    <row r="127" spans="1:25" ht="12.75" customHeight="1" x14ac:dyDescent="0.2">
      <c r="C127" s="99" t="s">
        <v>12</v>
      </c>
      <c r="D127" s="99"/>
      <c r="E127" s="99"/>
      <c r="F127" s="3"/>
      <c r="G127" s="99"/>
      <c r="H127" s="99"/>
      <c r="I127" s="3"/>
      <c r="J127" s="99"/>
      <c r="K127" s="99"/>
      <c r="L127" s="99"/>
      <c r="M127" s="99"/>
      <c r="N127" s="99"/>
      <c r="O127" s="3"/>
      <c r="P127" s="100">
        <f>P125-SUM(P10:P115)</f>
        <v>0</v>
      </c>
      <c r="Q127" s="100">
        <f>Q125-SUM(Q10:Q115)</f>
        <v>0</v>
      </c>
      <c r="R127" s="100">
        <f>R125-SUM(R10:R115)</f>
        <v>0</v>
      </c>
      <c r="S127" s="100">
        <f>S125-SUM(S10:S115)</f>
        <v>0</v>
      </c>
      <c r="T127" s="100">
        <f>T125-SUM(T10:T115)</f>
        <v>0</v>
      </c>
      <c r="V127" s="100">
        <f>SUM(P127:T127)</f>
        <v>0</v>
      </c>
    </row>
    <row r="128" spans="1:25" ht="12.75" customHeight="1" x14ac:dyDescent="0.2">
      <c r="F128" s="3"/>
      <c r="I128" s="3"/>
      <c r="O128" s="3"/>
    </row>
    <row r="129" spans="3:25" ht="12.75" customHeight="1" x14ac:dyDescent="0.2">
      <c r="F129" s="3"/>
      <c r="I129" s="3"/>
      <c r="O129" s="3"/>
    </row>
    <row r="130" spans="3:25" ht="12.75" customHeight="1" x14ac:dyDescent="0.25">
      <c r="C130" s="5" t="s">
        <v>13</v>
      </c>
      <c r="F130" s="3"/>
      <c r="I130" s="3"/>
      <c r="O130" s="3"/>
      <c r="Y130"/>
    </row>
    <row r="131" spans="3:25" ht="12.75" customHeight="1" x14ac:dyDescent="0.2">
      <c r="C131" s="28" t="s">
        <v>2</v>
      </c>
      <c r="D131" s="28" t="s">
        <v>5</v>
      </c>
      <c r="E131" s="28" t="s">
        <v>92</v>
      </c>
      <c r="F131" s="3"/>
      <c r="G131" s="137" t="str">
        <f>C131&amp;E131</f>
        <v>LabourRecurrent</v>
      </c>
      <c r="H131" s="29"/>
      <c r="I131" s="3"/>
      <c r="J131" s="28"/>
      <c r="K131" s="28"/>
      <c r="L131" s="28"/>
      <c r="M131" s="28"/>
      <c r="N131" s="28"/>
      <c r="O131" s="3"/>
      <c r="P131" s="30">
        <f>'Option 1'!P116</f>
        <v>742365</v>
      </c>
      <c r="Q131" s="30">
        <f>'Option 1'!Q116</f>
        <v>759946.52500000002</v>
      </c>
      <c r="R131" s="30">
        <f>'Option 1'!R116</f>
        <v>815746.1</v>
      </c>
      <c r="S131" s="30">
        <f>'Option 1'!S116</f>
        <v>777176.72500000009</v>
      </c>
      <c r="T131" s="30">
        <f>'Option 1'!T116</f>
        <v>619416.52500000002</v>
      </c>
    </row>
    <row r="132" spans="3:25" ht="12.75" customHeight="1" x14ac:dyDescent="0.2">
      <c r="C132" s="4" t="s">
        <v>1</v>
      </c>
      <c r="D132" s="4" t="s">
        <v>5</v>
      </c>
      <c r="E132" s="4" t="s">
        <v>92</v>
      </c>
      <c r="F132" s="3"/>
      <c r="G132" s="138" t="str">
        <f t="shared" ref="G132:G136" si="23">C132&amp;E132</f>
        <v>MaterialsRecurrent</v>
      </c>
      <c r="H132" s="13"/>
      <c r="I132" s="3"/>
      <c r="J132" s="4"/>
      <c r="K132" s="4"/>
      <c r="L132" s="4"/>
      <c r="M132" s="4"/>
      <c r="N132" s="4"/>
      <c r="O132" s="3"/>
      <c r="P132" s="9">
        <f>'Option 1'!P117</f>
        <v>1457750</v>
      </c>
      <c r="Q132" s="9">
        <f>'Option 1'!Q117</f>
        <v>1372000</v>
      </c>
      <c r="R132" s="9">
        <f>'Option 1'!R117</f>
        <v>1421000</v>
      </c>
      <c r="S132" s="9">
        <f>'Option 1'!S117</f>
        <v>1568000</v>
      </c>
      <c r="T132" s="9">
        <f>'Option 1'!T117</f>
        <v>1090250</v>
      </c>
    </row>
    <row r="133" spans="3:25" ht="12.75" customHeight="1" x14ac:dyDescent="0.2">
      <c r="C133" s="4" t="s">
        <v>4</v>
      </c>
      <c r="D133" s="4" t="s">
        <v>5</v>
      </c>
      <c r="E133" s="4" t="s">
        <v>92</v>
      </c>
      <c r="F133" s="3"/>
      <c r="G133" s="138" t="str">
        <f t="shared" si="23"/>
        <v>ContractsRecurrent</v>
      </c>
      <c r="H133" s="13"/>
      <c r="I133" s="3"/>
      <c r="J133" s="4"/>
      <c r="K133" s="4"/>
      <c r="L133" s="4"/>
      <c r="M133" s="4"/>
      <c r="N133" s="4"/>
      <c r="O133" s="3"/>
      <c r="P133" s="9">
        <f>'Option 1'!P118</f>
        <v>1427000</v>
      </c>
      <c r="Q133" s="9">
        <f>'Option 1'!Q118</f>
        <v>1596000</v>
      </c>
      <c r="R133" s="9">
        <f>'Option 1'!R118</f>
        <v>1771000</v>
      </c>
      <c r="S133" s="9">
        <f>'Option 1'!S118</f>
        <v>1512000</v>
      </c>
      <c r="T133" s="9">
        <f>'Option 1'!T118</f>
        <v>1346500</v>
      </c>
    </row>
    <row r="134" spans="3:25" ht="12.75" customHeight="1" x14ac:dyDescent="0.2">
      <c r="C134" s="4" t="s">
        <v>2</v>
      </c>
      <c r="D134" s="4" t="s">
        <v>5</v>
      </c>
      <c r="E134" s="4" t="s">
        <v>93</v>
      </c>
      <c r="F134" s="3"/>
      <c r="G134" s="138" t="str">
        <f t="shared" si="23"/>
        <v>LabourNon Recurrent</v>
      </c>
      <c r="H134" s="13"/>
      <c r="I134" s="3"/>
      <c r="J134" s="4"/>
      <c r="K134" s="4"/>
      <c r="L134" s="4"/>
      <c r="M134" s="4"/>
      <c r="N134" s="4"/>
      <c r="O134" s="3"/>
      <c r="P134" s="9">
        <f>P119-P131</f>
        <v>1632439.25</v>
      </c>
      <c r="Q134" s="9">
        <f t="shared" ref="Q134:T134" si="24">Q119-Q131</f>
        <v>1155385.7250000001</v>
      </c>
      <c r="R134" s="9">
        <f t="shared" si="24"/>
        <v>690979.9</v>
      </c>
      <c r="S134" s="9">
        <f t="shared" si="24"/>
        <v>518601.52499999991</v>
      </c>
      <c r="T134" s="9">
        <f t="shared" si="24"/>
        <v>617400.22499999998</v>
      </c>
    </row>
    <row r="135" spans="3:25" ht="12.75" customHeight="1" x14ac:dyDescent="0.2">
      <c r="C135" s="4" t="s">
        <v>1</v>
      </c>
      <c r="D135" s="4" t="s">
        <v>5</v>
      </c>
      <c r="E135" s="4" t="s">
        <v>93</v>
      </c>
      <c r="F135" s="3"/>
      <c r="G135" s="138" t="str">
        <f t="shared" si="23"/>
        <v>MaterialsNon Recurrent</v>
      </c>
      <c r="H135" s="13"/>
      <c r="I135" s="3"/>
      <c r="J135" s="4"/>
      <c r="K135" s="4"/>
      <c r="L135" s="4"/>
      <c r="M135" s="4"/>
      <c r="N135" s="4"/>
      <c r="O135" s="3"/>
      <c r="P135" s="9">
        <f t="shared" ref="P135:T136" si="25">P120-P132</f>
        <v>1324750</v>
      </c>
      <c r="Q135" s="9">
        <f t="shared" si="25"/>
        <v>1808000</v>
      </c>
      <c r="R135" s="9">
        <f t="shared" si="25"/>
        <v>1409000</v>
      </c>
      <c r="S135" s="9">
        <f t="shared" si="25"/>
        <v>972000</v>
      </c>
      <c r="T135" s="9">
        <f t="shared" si="25"/>
        <v>967250</v>
      </c>
    </row>
    <row r="136" spans="3:25" ht="12.75" customHeight="1" x14ac:dyDescent="0.2">
      <c r="C136" s="4" t="s">
        <v>4</v>
      </c>
      <c r="D136" s="4" t="s">
        <v>5</v>
      </c>
      <c r="E136" s="4" t="s">
        <v>93</v>
      </c>
      <c r="F136" s="3"/>
      <c r="G136" s="139" t="str">
        <f t="shared" si="23"/>
        <v>ContractsNon Recurrent</v>
      </c>
      <c r="H136" s="31"/>
      <c r="I136" s="3"/>
      <c r="J136" s="7"/>
      <c r="K136" s="7"/>
      <c r="L136" s="7"/>
      <c r="M136" s="7"/>
      <c r="N136" s="7"/>
      <c r="O136" s="3"/>
      <c r="P136" s="9">
        <f t="shared" si="25"/>
        <v>1910500</v>
      </c>
      <c r="Q136" s="9">
        <f t="shared" si="25"/>
        <v>2284000</v>
      </c>
      <c r="R136" s="9">
        <f t="shared" si="25"/>
        <v>1159000</v>
      </c>
      <c r="S136" s="9">
        <f t="shared" si="25"/>
        <v>1348000</v>
      </c>
      <c r="T136" s="9">
        <f t="shared" si="25"/>
        <v>1176000</v>
      </c>
    </row>
    <row r="137" spans="3:25" ht="12.75" customHeight="1" x14ac:dyDescent="0.2">
      <c r="C137" s="10" t="str">
        <f>"Total Expenditure ($ "&amp;Assumptions!$B$8&amp;")"</f>
        <v>Total Expenditure ($ 2018)</v>
      </c>
      <c r="D137" s="10"/>
      <c r="E137" s="10"/>
      <c r="F137" s="3"/>
      <c r="G137" s="10"/>
      <c r="H137" s="14"/>
      <c r="I137" s="3"/>
      <c r="J137" s="10"/>
      <c r="K137" s="10"/>
      <c r="L137" s="10"/>
      <c r="M137" s="10"/>
      <c r="N137" s="10"/>
      <c r="O137" s="3"/>
      <c r="P137" s="11">
        <f>SUM(P131:P136)</f>
        <v>8494804.25</v>
      </c>
      <c r="Q137" s="11">
        <f t="shared" ref="Q137:T137" si="26">SUM(Q131:Q136)</f>
        <v>8975332.25</v>
      </c>
      <c r="R137" s="11">
        <f t="shared" si="26"/>
        <v>7266726</v>
      </c>
      <c r="S137" s="11">
        <f t="shared" si="26"/>
        <v>6695778.25</v>
      </c>
      <c r="T137" s="11">
        <f t="shared" si="26"/>
        <v>5816816.75</v>
      </c>
      <c r="U137" s="43"/>
    </row>
    <row r="138" spans="3:25" ht="12.75" customHeight="1" x14ac:dyDescent="0.2">
      <c r="C138" s="28" t="str">
        <f>"Total Expenditure ($ "&amp;Assumptions!B32&amp;")"</f>
        <v>Total Expenditure ($ )</v>
      </c>
      <c r="D138" s="28"/>
      <c r="E138" s="28"/>
      <c r="F138" s="3"/>
      <c r="G138" s="28"/>
      <c r="H138" s="29"/>
      <c r="I138" s="3"/>
      <c r="J138" s="28"/>
      <c r="K138" s="28"/>
      <c r="L138" s="28"/>
      <c r="M138" s="28"/>
      <c r="N138" s="28"/>
      <c r="O138" s="3"/>
      <c r="P138" s="44">
        <f>P137*Assumptions!$B$18</f>
        <v>8996364.7701946925</v>
      </c>
      <c r="Q138" s="44">
        <f>Q137*Assumptions!$B$18</f>
        <v>9505264.6863160226</v>
      </c>
      <c r="R138" s="44">
        <f>R137*Assumptions!$B$18</f>
        <v>7695776.8368891841</v>
      </c>
      <c r="S138" s="44">
        <f>S137*Assumptions!$B$18</f>
        <v>7091118.4983851593</v>
      </c>
      <c r="T138" s="44">
        <f>T137*Assumptions!$B$18</f>
        <v>6160260.289032368</v>
      </c>
      <c r="U138" s="43"/>
    </row>
    <row r="139" spans="3:25" ht="12.75" customHeight="1" x14ac:dyDescent="0.2">
      <c r="C139" s="99" t="s">
        <v>12</v>
      </c>
      <c r="D139" s="99"/>
      <c r="E139" s="99"/>
      <c r="F139" s="3"/>
      <c r="G139" s="99"/>
      <c r="H139" s="99"/>
      <c r="I139" s="3"/>
      <c r="J139" s="99"/>
      <c r="K139" s="99"/>
      <c r="L139" s="99"/>
      <c r="M139" s="99"/>
      <c r="N139" s="99"/>
      <c r="O139" s="3"/>
      <c r="P139" s="100">
        <f>P126-P138</f>
        <v>0</v>
      </c>
      <c r="Q139" s="100">
        <f t="shared" ref="Q139:T139" si="27">Q126-Q138</f>
        <v>0</v>
      </c>
      <c r="R139" s="100">
        <f t="shared" si="27"/>
        <v>0</v>
      </c>
      <c r="S139" s="100">
        <f t="shared" si="27"/>
        <v>0</v>
      </c>
      <c r="T139" s="100">
        <f t="shared" si="27"/>
        <v>0</v>
      </c>
      <c r="V139" s="100">
        <f>SUM(P139:T139)</f>
        <v>0</v>
      </c>
    </row>
    <row r="140" spans="3:25" ht="12.75" customHeight="1" x14ac:dyDescent="0.2">
      <c r="O140" s="3"/>
    </row>
    <row r="141" spans="3:25" ht="12.75" customHeight="1" x14ac:dyDescent="0.2">
      <c r="C141" s="128" t="str">
        <f>"NPV ($ "&amp;Assumptions!$B$17&amp;")"</f>
        <v>NPV ($ 2020/21)</v>
      </c>
      <c r="D141" s="129">
        <f>NPV(Assumptions!$B$6,$P$138:$T$138)</f>
        <v>36593884.298784368</v>
      </c>
      <c r="F141" s="3"/>
      <c r="I141" s="3"/>
      <c r="O141" s="3"/>
      <c r="P141" s="123"/>
      <c r="Q141" s="123"/>
      <c r="R141" s="123"/>
      <c r="S141" s="123"/>
      <c r="T141" s="123"/>
    </row>
    <row r="142" spans="3:25" ht="12.75" customHeight="1" x14ac:dyDescent="0.2">
      <c r="O142" s="3"/>
    </row>
    <row r="143" spans="3:25" ht="12.75" customHeight="1" x14ac:dyDescent="0.2">
      <c r="O143" s="3"/>
    </row>
    <row r="144" spans="3:25" ht="12.75" customHeight="1" x14ac:dyDescent="0.2"/>
    <row r="145" ht="12.75" customHeight="1" x14ac:dyDescent="0.2"/>
    <row r="146" ht="12.75" customHeight="1" x14ac:dyDescent="0.2"/>
  </sheetData>
  <conditionalFormatting sqref="P127:T127">
    <cfRule type="expression" dxfId="3" priority="4">
      <formula>ABS(P127)&gt;0.001</formula>
    </cfRule>
  </conditionalFormatting>
  <conditionalFormatting sqref="V127">
    <cfRule type="expression" dxfId="2" priority="3">
      <formula>ABS(V127)&gt;0.001</formula>
    </cfRule>
  </conditionalFormatting>
  <conditionalFormatting sqref="V139">
    <cfRule type="expression" dxfId="1" priority="1">
      <formula>ABS(V139)&gt;0.001</formula>
    </cfRule>
  </conditionalFormatting>
  <conditionalFormatting sqref="P139:T139">
    <cfRule type="expression" dxfId="0" priority="2">
      <formula>ABS(P139)&gt;0.001</formula>
    </cfRule>
  </conditionalFormatting>
  <dataValidations count="2">
    <dataValidation type="list" allowBlank="1" showInputMessage="1" showErrorMessage="1" sqref="E10:E43 E82:E115 E46:E79">
      <formula1>"Labour, Materials, Contracts"</formula1>
    </dataValidation>
    <dataValidation type="list" allowBlank="1" showInputMessage="1" showErrorMessage="1" sqref="D10:D43 D82:D115 D46:D79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Output_R</vt:lpstr>
      <vt:lpstr>Output_NR</vt:lpstr>
      <vt:lpstr>Summary</vt:lpstr>
      <vt:lpstr>Assumptions</vt:lpstr>
      <vt:lpstr>Option 1</vt:lpstr>
      <vt:lpstr>Option 2</vt:lpstr>
      <vt:lpstr>Option 3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2019-11-18T04:00:49Z</dcterms:created>
  <dcterms:modified xsi:type="dcterms:W3CDTF">2020-01-22T04:48:16Z</dcterms:modified>
</cp:coreProperties>
</file>