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  <sheet name="Option 0" sheetId="73" r:id="rId6"/>
  </sheets>
  <definedNames>
    <definedName name="Conv_2021">Assumptions!$B$18</definedName>
    <definedName name="Option0_categories">'Option 0'!$C$31:$C$36</definedName>
    <definedName name="Option0_costs">'Option 0'!$P$31:$T$36</definedName>
    <definedName name="Option1_categories">'Option 1'!$C$31:$C$36</definedName>
    <definedName name="Option1_costs">'Option 1'!$P$31:$T$36</definedName>
    <definedName name="Option2_categories">'Option 2'!$C$31:$C$36</definedName>
    <definedName name="Option2_costs">'Option 2'!$P$31:$T$36</definedName>
    <definedName name="_xlnm.Print_Area" localSheetId="1">Summary!$A$1:$J$35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" i="69" l="1"/>
  <c r="A25" i="74"/>
  <c r="A24" i="74"/>
  <c r="A23" i="74"/>
  <c r="A5" i="73"/>
  <c r="A5" i="71"/>
  <c r="A5" i="69"/>
  <c r="J10" i="69"/>
  <c r="P10" i="69"/>
  <c r="P11" i="69"/>
  <c r="P12" i="69"/>
  <c r="P13" i="69"/>
  <c r="P14" i="69"/>
  <c r="P15" i="69"/>
  <c r="P16" i="69"/>
  <c r="P19" i="69"/>
  <c r="P20" i="69"/>
  <c r="P23" i="69"/>
  <c r="P24" i="69"/>
  <c r="P25" i="69"/>
  <c r="P26" i="69"/>
  <c r="P32" i="69"/>
  <c r="P33" i="69"/>
  <c r="P34" i="69"/>
  <c r="P35" i="69"/>
  <c r="P36" i="69"/>
  <c r="E14" i="74"/>
  <c r="F14" i="74"/>
  <c r="G14" i="74"/>
  <c r="H14" i="74"/>
  <c r="I14" i="74"/>
  <c r="J14" i="74"/>
  <c r="B16" i="74"/>
  <c r="Q10" i="69"/>
  <c r="K11" i="69"/>
  <c r="Q11" i="69"/>
  <c r="Q12" i="69"/>
  <c r="Q13" i="69"/>
  <c r="Q14" i="69"/>
  <c r="Q31" i="69"/>
  <c r="Q32" i="69"/>
  <c r="Q33" i="69"/>
  <c r="Q34" i="69"/>
  <c r="Q35" i="69"/>
  <c r="Q36" i="69"/>
  <c r="Q37" i="69"/>
  <c r="Q15" i="69"/>
  <c r="Q16" i="69"/>
  <c r="Q19" i="69"/>
  <c r="Q20" i="69"/>
  <c r="Q23" i="69"/>
  <c r="Q24" i="69"/>
  <c r="Q25" i="69"/>
  <c r="Q26" i="69"/>
  <c r="R10" i="69"/>
  <c r="R11" i="69"/>
  <c r="R12" i="69"/>
  <c r="L13" i="69"/>
  <c r="R13" i="69"/>
  <c r="L14" i="69"/>
  <c r="R14" i="69"/>
  <c r="R31" i="69"/>
  <c r="R15" i="69"/>
  <c r="R16" i="69"/>
  <c r="R19" i="69"/>
  <c r="R20" i="69"/>
  <c r="R23" i="69"/>
  <c r="R24" i="69"/>
  <c r="R25" i="69"/>
  <c r="R26" i="69"/>
  <c r="R32" i="69"/>
  <c r="R33" i="69"/>
  <c r="R34" i="69"/>
  <c r="R35" i="69"/>
  <c r="R36" i="69"/>
  <c r="S10" i="69"/>
  <c r="S11" i="69"/>
  <c r="S12" i="69"/>
  <c r="S13" i="69"/>
  <c r="S14" i="69"/>
  <c r="S31" i="69"/>
  <c r="S32" i="69"/>
  <c r="S33" i="69"/>
  <c r="S34" i="69"/>
  <c r="S35" i="69"/>
  <c r="S36" i="69"/>
  <c r="S37" i="69"/>
  <c r="S15" i="69"/>
  <c r="S16" i="69"/>
  <c r="S19" i="69"/>
  <c r="S20" i="69"/>
  <c r="S23" i="69"/>
  <c r="S24" i="69"/>
  <c r="S25" i="69"/>
  <c r="S26" i="69"/>
  <c r="N10" i="69"/>
  <c r="T10" i="69"/>
  <c r="N11" i="69"/>
  <c r="T11" i="69"/>
  <c r="T12" i="69"/>
  <c r="T13" i="69"/>
  <c r="T14" i="69"/>
  <c r="T15" i="69"/>
  <c r="T16" i="69"/>
  <c r="T19" i="69"/>
  <c r="T20" i="69"/>
  <c r="T23" i="69"/>
  <c r="T24" i="69"/>
  <c r="T25" i="69"/>
  <c r="T26" i="69"/>
  <c r="T32" i="69"/>
  <c r="T33" i="69"/>
  <c r="T34" i="69"/>
  <c r="T35" i="69"/>
  <c r="T36" i="69"/>
  <c r="C41" i="69"/>
  <c r="P10" i="71"/>
  <c r="P11" i="71"/>
  <c r="P12" i="71"/>
  <c r="P13" i="71"/>
  <c r="P14" i="71"/>
  <c r="P15" i="71"/>
  <c r="P16" i="71"/>
  <c r="P19" i="71"/>
  <c r="P20" i="71"/>
  <c r="P23" i="71"/>
  <c r="P26" i="71"/>
  <c r="P32" i="71"/>
  <c r="P33" i="71"/>
  <c r="P34" i="71"/>
  <c r="P35" i="71"/>
  <c r="P36" i="71"/>
  <c r="Q10" i="71"/>
  <c r="Q11" i="71"/>
  <c r="Q12" i="71"/>
  <c r="Q13" i="71"/>
  <c r="Q14" i="71"/>
  <c r="Q15" i="71"/>
  <c r="Q16" i="71"/>
  <c r="Q19" i="71"/>
  <c r="Q20" i="71"/>
  <c r="Q23" i="71"/>
  <c r="Q26" i="71"/>
  <c r="Q32" i="71"/>
  <c r="Q33" i="71"/>
  <c r="Q34" i="71"/>
  <c r="Q35" i="71"/>
  <c r="Q36" i="71"/>
  <c r="R10" i="71"/>
  <c r="R11" i="71"/>
  <c r="R12" i="71"/>
  <c r="R13" i="71"/>
  <c r="R14" i="71"/>
  <c r="R15" i="71"/>
  <c r="R16" i="71"/>
  <c r="R19" i="71"/>
  <c r="R20" i="71"/>
  <c r="R23" i="71"/>
  <c r="R26" i="71"/>
  <c r="R32" i="71"/>
  <c r="R33" i="71"/>
  <c r="R34" i="71"/>
  <c r="R35" i="71"/>
  <c r="R36" i="71"/>
  <c r="S10" i="71"/>
  <c r="S11" i="71"/>
  <c r="S12" i="71"/>
  <c r="S13" i="71"/>
  <c r="S14" i="71"/>
  <c r="S15" i="71"/>
  <c r="S16" i="71"/>
  <c r="S19" i="71"/>
  <c r="S20" i="71"/>
  <c r="S23" i="71"/>
  <c r="S26" i="71"/>
  <c r="S32" i="71"/>
  <c r="S33" i="71"/>
  <c r="S34" i="71"/>
  <c r="S35" i="71"/>
  <c r="S36" i="71"/>
  <c r="T10" i="71"/>
  <c r="T11" i="71"/>
  <c r="T12" i="71"/>
  <c r="T13" i="71"/>
  <c r="T14" i="71"/>
  <c r="T15" i="71"/>
  <c r="T16" i="71"/>
  <c r="T19" i="71"/>
  <c r="T20" i="71"/>
  <c r="T23" i="71"/>
  <c r="T26" i="71"/>
  <c r="T32" i="71"/>
  <c r="T33" i="71"/>
  <c r="T34" i="71"/>
  <c r="T35" i="71"/>
  <c r="T36" i="71"/>
  <c r="C41" i="71"/>
  <c r="P31" i="73"/>
  <c r="P32" i="73"/>
  <c r="P33" i="73"/>
  <c r="P34" i="73"/>
  <c r="P35" i="73"/>
  <c r="P23" i="73"/>
  <c r="P24" i="73"/>
  <c r="P25" i="73"/>
  <c r="P36" i="73"/>
  <c r="Q31" i="73"/>
  <c r="Q32" i="73"/>
  <c r="Q33" i="73"/>
  <c r="Q34" i="73"/>
  <c r="Q35" i="73"/>
  <c r="Q23" i="73"/>
  <c r="Q24" i="73"/>
  <c r="Q25" i="73"/>
  <c r="R31" i="73"/>
  <c r="R32" i="73"/>
  <c r="R33" i="73"/>
  <c r="R34" i="73"/>
  <c r="R35" i="73"/>
  <c r="R23" i="73"/>
  <c r="R24" i="73"/>
  <c r="R25" i="73"/>
  <c r="S31" i="73"/>
  <c r="S32" i="73"/>
  <c r="S33" i="73"/>
  <c r="S34" i="73"/>
  <c r="S35" i="73"/>
  <c r="S23" i="73"/>
  <c r="S24" i="73"/>
  <c r="S25" i="73"/>
  <c r="T31" i="73"/>
  <c r="T32" i="73"/>
  <c r="T33" i="73"/>
  <c r="T34" i="73"/>
  <c r="T35" i="73"/>
  <c r="T23" i="73"/>
  <c r="T24" i="73"/>
  <c r="T25" i="73"/>
  <c r="T36" i="73"/>
  <c r="C41" i="73"/>
  <c r="D13" i="70"/>
  <c r="D12" i="70"/>
  <c r="D11" i="70"/>
  <c r="D22" i="70"/>
  <c r="D21" i="70"/>
  <c r="D20" i="70"/>
  <c r="T27" i="69"/>
  <c r="S27" i="69"/>
  <c r="R27" i="69"/>
  <c r="Q27" i="69"/>
  <c r="P27" i="69"/>
  <c r="T27" i="71"/>
  <c r="S27" i="71"/>
  <c r="R27" i="71"/>
  <c r="Q27" i="71"/>
  <c r="P27" i="71"/>
  <c r="T16" i="73"/>
  <c r="S16" i="73"/>
  <c r="R16" i="73"/>
  <c r="Q16" i="73"/>
  <c r="P16" i="73"/>
  <c r="T15" i="73"/>
  <c r="S15" i="73"/>
  <c r="R15" i="73"/>
  <c r="Q15" i="73"/>
  <c r="P15" i="73"/>
  <c r="T14" i="73"/>
  <c r="S14" i="73"/>
  <c r="R14" i="73"/>
  <c r="Q14" i="73"/>
  <c r="P14" i="73"/>
  <c r="T13" i="73"/>
  <c r="S13" i="73"/>
  <c r="R13" i="73"/>
  <c r="Q13" i="73"/>
  <c r="P13" i="73"/>
  <c r="T12" i="73"/>
  <c r="S12" i="73"/>
  <c r="R12" i="73"/>
  <c r="Q12" i="73"/>
  <c r="P12" i="73"/>
  <c r="T26" i="73"/>
  <c r="S26" i="73"/>
  <c r="R26" i="73"/>
  <c r="Q26" i="73"/>
  <c r="P26" i="73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C38" i="73"/>
  <c r="C37" i="73"/>
  <c r="C38" i="71"/>
  <c r="C37" i="71"/>
  <c r="C38" i="69"/>
  <c r="C37" i="69"/>
  <c r="A2" i="73"/>
  <c r="A1" i="73"/>
  <c r="A2" i="71"/>
  <c r="A1" i="71"/>
  <c r="A2" i="69"/>
  <c r="A1" i="69"/>
  <c r="A2" i="72"/>
  <c r="A1" i="72"/>
  <c r="A2" i="70"/>
  <c r="A1" i="70"/>
  <c r="D31" i="70"/>
  <c r="D30" i="70"/>
  <c r="D29" i="70"/>
  <c r="T27" i="73"/>
  <c r="S27" i="73"/>
  <c r="R27" i="73"/>
  <c r="Q27" i="73"/>
  <c r="P27" i="73"/>
  <c r="T20" i="73"/>
  <c r="S20" i="73"/>
  <c r="R20" i="73"/>
  <c r="Q20" i="73"/>
  <c r="P20" i="73"/>
  <c r="T19" i="73"/>
  <c r="S19" i="73"/>
  <c r="R19" i="73"/>
  <c r="Q19" i="73"/>
  <c r="P19" i="73"/>
  <c r="R11" i="73"/>
  <c r="P10" i="73"/>
  <c r="T11" i="73"/>
  <c r="T10" i="73"/>
  <c r="S11" i="73"/>
  <c r="Q10" i="73"/>
  <c r="R10" i="73"/>
  <c r="P11" i="73"/>
  <c r="S10" i="73"/>
  <c r="Q11" i="73"/>
  <c r="D5" i="72"/>
  <c r="A11" i="71"/>
  <c r="A10" i="71"/>
  <c r="A12" i="71"/>
  <c r="A13" i="71"/>
  <c r="A14" i="71"/>
  <c r="A15" i="71"/>
  <c r="A16" i="71"/>
  <c r="A17" i="71"/>
  <c r="A19" i="71"/>
  <c r="A20" i="71"/>
  <c r="A23" i="71"/>
  <c r="T37" i="73"/>
  <c r="R37" i="69"/>
  <c r="R39" i="69"/>
  <c r="S31" i="71"/>
  <c r="Q31" i="71"/>
  <c r="S36" i="73"/>
  <c r="S37" i="73"/>
  <c r="Q36" i="73"/>
  <c r="P37" i="73"/>
  <c r="B18" i="74"/>
  <c r="P38" i="73"/>
  <c r="T31" i="69"/>
  <c r="T37" i="69"/>
  <c r="T39" i="69"/>
  <c r="R36" i="73"/>
  <c r="R37" i="73"/>
  <c r="P31" i="71"/>
  <c r="P37" i="71"/>
  <c r="S38" i="69"/>
  <c r="P31" i="69"/>
  <c r="P37" i="69"/>
  <c r="P39" i="69"/>
  <c r="Q39" i="69"/>
  <c r="Q37" i="73"/>
  <c r="S39" i="69"/>
  <c r="T39" i="73"/>
  <c r="R31" i="71"/>
  <c r="R37" i="71"/>
  <c r="R38" i="71"/>
  <c r="T31" i="71"/>
  <c r="T37" i="71"/>
  <c r="S37" i="71"/>
  <c r="S39" i="71"/>
  <c r="Q37" i="71"/>
  <c r="P39" i="71"/>
  <c r="P38" i="71"/>
  <c r="S38" i="73"/>
  <c r="S39" i="73"/>
  <c r="T38" i="73"/>
  <c r="T38" i="69"/>
  <c r="P38" i="69"/>
  <c r="P39" i="73"/>
  <c r="S38" i="71"/>
  <c r="R38" i="69"/>
  <c r="Q38" i="71"/>
  <c r="Q38" i="69"/>
  <c r="D41" i="69"/>
  <c r="T39" i="71"/>
  <c r="T38" i="71"/>
  <c r="D41" i="71"/>
  <c r="R38" i="73"/>
  <c r="R39" i="73"/>
  <c r="V39" i="69"/>
  <c r="V3" i="69"/>
  <c r="Q39" i="73"/>
  <c r="Q38" i="73"/>
  <c r="R39" i="71"/>
  <c r="Q39" i="71"/>
  <c r="V39" i="73"/>
  <c r="V3" i="73"/>
  <c r="D41" i="73"/>
  <c r="V39" i="71"/>
  <c r="V3" i="71"/>
  <c r="D6" i="72"/>
  <c r="D7" i="70"/>
  <c r="F11" i="70"/>
  <c r="F13" i="70"/>
  <c r="G12" i="70"/>
  <c r="H11" i="70"/>
  <c r="H13" i="70"/>
  <c r="I12" i="70"/>
  <c r="H20" i="70"/>
  <c r="H31" i="70"/>
  <c r="I31" i="70"/>
  <c r="I30" i="70"/>
  <c r="J13" i="70"/>
  <c r="H21" i="70"/>
  <c r="I29" i="70"/>
  <c r="F22" i="70"/>
  <c r="F21" i="70"/>
  <c r="J21" i="70"/>
  <c r="F31" i="70"/>
  <c r="G22" i="70"/>
  <c r="I20" i="70"/>
  <c r="F20" i="70"/>
  <c r="J31" i="70"/>
  <c r="J20" i="70"/>
  <c r="G29" i="70"/>
  <c r="F12" i="70"/>
  <c r="G11" i="70"/>
  <c r="G13" i="70"/>
  <c r="H12" i="70"/>
  <c r="I11" i="70"/>
  <c r="I13" i="70"/>
  <c r="G31" i="70"/>
  <c r="J30" i="70"/>
  <c r="G30" i="70"/>
  <c r="F30" i="70"/>
  <c r="H30" i="70"/>
  <c r="G21" i="70"/>
  <c r="I21" i="70"/>
  <c r="J29" i="70"/>
  <c r="F29" i="70"/>
  <c r="G20" i="70"/>
  <c r="I22" i="70"/>
  <c r="H29" i="70"/>
  <c r="H22" i="70"/>
  <c r="J12" i="70"/>
  <c r="J11" i="70"/>
  <c r="J22" i="70"/>
  <c r="R12" i="72" l="1"/>
  <c r="J14" i="70"/>
  <c r="S12" i="72"/>
  <c r="H32" i="70"/>
  <c r="G23" i="70"/>
  <c r="F32" i="70"/>
  <c r="J32" i="70"/>
  <c r="Q12" i="72"/>
  <c r="O12" i="72"/>
  <c r="Y12" i="72" s="1"/>
  <c r="I14" i="70"/>
  <c r="M12" i="72"/>
  <c r="K12" i="72"/>
  <c r="G14" i="70"/>
  <c r="I12" i="72"/>
  <c r="W12" i="72" s="1"/>
  <c r="G12" i="72"/>
  <c r="G32" i="70"/>
  <c r="J23" i="70"/>
  <c r="F23" i="70"/>
  <c r="I23" i="70"/>
  <c r="I32" i="70"/>
  <c r="T12" i="72"/>
  <c r="H23" i="70"/>
  <c r="P12" i="72"/>
  <c r="N12" i="72"/>
  <c r="H14" i="70"/>
  <c r="L12" i="72"/>
  <c r="X12" i="72" s="1"/>
  <c r="J12" i="72"/>
  <c r="H12" i="72"/>
  <c r="F12" i="72"/>
  <c r="V12" i="72" s="1"/>
  <c r="F14" i="70"/>
  <c r="F16" i="70" s="1"/>
  <c r="Z12" i="72" l="1"/>
  <c r="AB12" i="72" s="1"/>
  <c r="F25" i="70"/>
  <c r="F34" i="70"/>
</calcChain>
</file>

<file path=xl/sharedStrings.xml><?xml version="1.0" encoding="utf-8"?>
<sst xmlns="http://schemas.openxmlformats.org/spreadsheetml/2006/main" count="271" uniqueCount="69">
  <si>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</si>
  <si>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</si>
  <si>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</si>
  <si>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</si>
  <si>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</si>
  <si>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</si>
  <si>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</si>
  <si>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</si>
  <si>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</si>
  <si>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</si>
  <si>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</si>
  <si>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</si>
  <si>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</si>
  <si>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</si>
  <si>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</si>
  <si>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</si>
  <si>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</si>
  <si>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</si>
  <si>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</si>
  <si>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</si>
  <si>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</si>
  <si>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</si>
  <si>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</si>
  <si>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Market Systems</t>
  </si>
  <si>
    <t>CIS/OV Enhancements (CP/PAL)</t>
  </si>
  <si>
    <t>IEE Upgrade (CP/PAL)</t>
  </si>
  <si>
    <t>MTS upgrade (CP/PAL)</t>
  </si>
  <si>
    <t>MVRS/FCS Upgrade (CP/PAL)</t>
  </si>
  <si>
    <t>Oracle Fusion Upgrade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</si>
  <si>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</si>
  <si>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</si>
  <si>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</si>
  <si>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</si>
  <si>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</si>
  <si>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</si>
  <si>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</si>
  <si>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IEE additional support opex</t>
  </si>
  <si>
    <t>MTS additional support opex</t>
  </si>
  <si>
    <t>Oracle Fusion additional support opex</t>
  </si>
  <si>
    <t>Option 0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</si>
  <si>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</si>
  <si>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</si>
  <si>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</si>
  <si>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</si>
  <si>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</si>
  <si>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</si>
  <si>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</si>
  <si>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</si>
  <si>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</si>
  <si>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</si>
  <si>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</si>
  <si>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</si>
  <si>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</si>
  <si>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</si>
  <si>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</si>
  <si>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</si>
  <si>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</si>
  <si>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</si>
  <si>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</si>
  <si>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</si>
  <si>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</si>
  <si>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</si>
  <si>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NPV</t>
  </si>
  <si>
    <t>CIS/OV currency (CP/PAL)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</si>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</sst>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#,##0.0_ ;[Red]\-#,##0.0\ "/>
    <numFmt numFmtId="169" formatCode="&quot;$&quot;#,##0.00;[Red]\-&quot;$&quot;#,##0.00;\ &quot;-&quot;"/>
    <numFmt numFmtId="170" formatCode="#,##0_ ;[Red]\-#,##0;\ &quot;-&quot;"/>
    <numFmt numFmtId="171" formatCode="#,##0_ ;[Red]\-#,##0\ "/>
    <numFmt numFmtId="172" formatCode="&quot;Convert to December&quot;\ ####"/>
    <numFmt numFmtId="173" formatCode="0.00000000000000000"/>
    <numFmt numFmtId="174" formatCode="0.0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theme="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49" fillId="2" borderId="9" applyNumberFormat="0" applyAlignment="0">
      <alignment horizontal="right"/>
      <protection locked="0"/>
    </xf>
  </cellStyleXfs>
  <cellXfs count="134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70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3" fontId="0" fillId="0" borderId="0" xfId="0" applyNumberFormat="1" applyFont="1"/>
    <xf numFmtId="10" fontId="35" fillId="0" borderId="0" xfId="26" applyNumberFormat="1" applyFont="1"/>
    <xf numFmtId="172" fontId="36" fillId="0" borderId="0" xfId="0" applyNumberFormat="1" applyFont="1"/>
    <xf numFmtId="0" fontId="36" fillId="0" borderId="0" xfId="0" applyFont="1"/>
    <xf numFmtId="172" fontId="37" fillId="0" borderId="0" xfId="0" applyNumberFormat="1" applyFont="1"/>
    <xf numFmtId="0" fontId="37" fillId="0" borderId="0" xfId="0" applyFont="1"/>
    <xf numFmtId="174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70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9" fontId="45" fillId="2" borderId="1" xfId="0" applyNumberFormat="1" applyFont="1" applyFill="1" applyBorder="1" applyAlignment="1">
      <alignment horizontal="right" vertical="top"/>
    </xf>
    <xf numFmtId="171" fontId="45" fillId="2" borderId="1" xfId="0" applyNumberFormat="1" applyFont="1" applyFill="1" applyBorder="1" applyAlignment="1">
      <alignment horizontal="right" vertical="top"/>
    </xf>
    <xf numFmtId="171" fontId="45" fillId="2" borderId="1" xfId="0" applyNumberFormat="1" applyFont="1" applyFill="1" applyBorder="1"/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68" fontId="45" fillId="2" borderId="1" xfId="0" applyNumberFormat="1" applyFont="1" applyFill="1" applyBorder="1" applyAlignment="1">
      <alignment horizontal="right" vertical="top"/>
    </xf>
    <xf numFmtId="173" fontId="12" fillId="0" borderId="0" xfId="0" applyNumberFormat="1" applyFont="1"/>
    <xf numFmtId="170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8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  <cellStyle name="User_Input_Actual" xfId="27"/>
  </cellStyles>
  <dxfs count="8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Market Systems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57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30</v>
      </c>
      <c r="C5" s="58"/>
      <c r="D5" s="59" t="str">
        <f>Summary!D6</f>
        <v>Option 1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20" t="s">
        <v>50</v>
      </c>
      <c r="C6" s="67"/>
      <c r="D6" s="119" t="b">
        <f>AND('Option 1'!V3, 'Option 2'!V3, 'Option 0'!V3)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58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31</v>
      </c>
    </row>
    <row r="11" spans="1:30" s="2" customFormat="1" ht="12.75" customHeight="1" x14ac:dyDescent="0.2">
      <c r="A11" s="67"/>
      <c r="B11" s="72" t="s">
        <v>32</v>
      </c>
      <c r="C11" s="72" t="s">
        <v>33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34</v>
      </c>
      <c r="D12" s="77"/>
      <c r="E12" s="77"/>
      <c r="F12" s="78">
        <f ca="1">INDEX(Summary!$F$11:$J$43,MATCH($D$5&amp;F$11,Summary!$D$11:$D$43,0), MATCH(Output!F$10, Summary!$F$10:$J$10,0))/1000</f>
        <v>1423.5658842987118</v>
      </c>
      <c r="G12" s="78">
        <f ca="1">INDEX(Summary!$F$11:$J$43,MATCH($D$5&amp;G$11,Summary!$D$11:$D$43,0), MATCH(Output!G$10, Summary!$F$10:$J$10,0))/1000</f>
        <v>0</v>
      </c>
      <c r="H12" s="78">
        <f ca="1">INDEX(Summary!$F$11:$J$43,MATCH($D$5&amp;H$11,Summary!$D$11:$D$43,0), MATCH(Output!H$10, Summary!$F$10:$J$10,0))/1000</f>
        <v>0</v>
      </c>
      <c r="I12" s="78">
        <f ca="1">INDEX(Summary!$F$11:$J$43,MATCH($D$5&amp;I$11,Summary!$D$11:$D$43,0), MATCH(Output!I$10, Summary!$F$10:$J$10,0))/1000</f>
        <v>1294.1508039079199</v>
      </c>
      <c r="J12" s="78">
        <f ca="1">INDEX(Summary!$F$11:$J$43,MATCH($D$5&amp;J$11,Summary!$D$11:$D$43,0), MATCH(Output!J$10, Summary!$F$10:$J$10,0))/1000</f>
        <v>0</v>
      </c>
      <c r="K12" s="78">
        <f ca="1">INDEX(Summary!$F$11:$J$43,MATCH($D$5&amp;K$11,Summary!$D$11:$D$43,0), MATCH(Output!K$10, Summary!$F$10:$J$10,0))/1000</f>
        <v>0</v>
      </c>
      <c r="L12" s="78">
        <f ca="1">INDEX(Summary!$F$11:$J$43,MATCH($D$5&amp;L$11,Summary!$D$11:$D$43,0), MATCH(Output!L$10, Summary!$F$10:$J$10,0))/1000</f>
        <v>3882.4524117237593</v>
      </c>
      <c r="M12" s="78">
        <f ca="1">INDEX(Summary!$F$11:$J$43,MATCH($D$5&amp;M$11,Summary!$D$11:$D$43,0), MATCH(Output!M$10, Summary!$F$10:$J$10,0))/1000</f>
        <v>0</v>
      </c>
      <c r="N12" s="78">
        <f ca="1">INDEX(Summary!$F$11:$J$43,MATCH($D$5&amp;N$11,Summary!$D$11:$D$43,0), MATCH(Output!N$10, Summary!$F$10:$J$10,0))/1000</f>
        <v>0</v>
      </c>
      <c r="O12" s="78">
        <f ca="1">INDEX(Summary!$F$11:$J$43,MATCH($D$5&amp;O$11,Summary!$D$11:$D$43,0), MATCH(Output!O$10, Summary!$F$10:$J$10,0))/1000</f>
        <v>0</v>
      </c>
      <c r="P12" s="78">
        <f ca="1">INDEX(Summary!$F$11:$J$43,MATCH($D$5&amp;P$11,Summary!$D$11:$D$43,0), MATCH(Output!P$10, Summary!$F$10:$J$10,0))/1000</f>
        <v>0</v>
      </c>
      <c r="Q12" s="78">
        <f ca="1">INDEX(Summary!$F$11:$J$43,MATCH($D$5&amp;Q$11,Summary!$D$11:$D$43,0), MATCH(Output!Q$10, Summary!$F$10:$J$10,0))/1000</f>
        <v>0</v>
      </c>
      <c r="R12" s="78">
        <f ca="1">INDEX(Summary!$F$11:$J$43,MATCH($D$5&amp;R$11,Summary!$D$11:$D$43,0), MATCH(Output!R$10, Summary!$F$10:$J$10,0))/1000</f>
        <v>2717.7166882066317</v>
      </c>
      <c r="S12" s="78">
        <f ca="1">INDEX(Summary!$F$11:$J$43,MATCH($D$5&amp;S$11,Summary!$D$11:$D$43,0), MATCH(Output!S$10, Summary!$F$10:$J$10,0))/1000</f>
        <v>0</v>
      </c>
      <c r="T12" s="78">
        <f ca="1">INDEX(Summary!$F$11:$J$43,MATCH($D$5&amp;T$11,Summary!$D$11:$D$43,0), MATCH(Output!T$10, Summary!$F$10:$J$10,0))/1000</f>
        <v>0</v>
      </c>
      <c r="U12" s="67"/>
      <c r="V12" s="78">
        <f ca="1">SUMIF($F$10:$T$10,V$10,$F12:$T12)</f>
        <v>1423.5658842987118</v>
      </c>
      <c r="W12" s="78">
        <f ca="1">SUMIF($F$10:$T$10,W$10,$F12:$T12)</f>
        <v>1294.1508039079199</v>
      </c>
      <c r="X12" s="78">
        <f ca="1">SUMIF($F$10:$T$10,X$10,$F12:$T12)</f>
        <v>3882.4524117237593</v>
      </c>
      <c r="Y12" s="78">
        <f ca="1">SUMIF($F$10:$T$10,Y$10,$F12:$T12)</f>
        <v>0</v>
      </c>
      <c r="Z12" s="78">
        <f ca="1">SUMIF($F$10:$T$10,Z$10,$F12:$T12)</f>
        <v>2717.7166882066317</v>
      </c>
      <c r="AA12" s="67"/>
      <c r="AB12" s="78">
        <f ca="1">SUM(V12:Z12)</f>
        <v>9317.8857881370222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7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0.71093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Market Systems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59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22</v>
      </c>
      <c r="D6" s="43" t="s">
        <v>35</v>
      </c>
      <c r="E6" s="3"/>
      <c r="O6"/>
    </row>
    <row r="7" spans="1:17" ht="12.75" customHeight="1" x14ac:dyDescent="0.25">
      <c r="B7" s="120" t="s">
        <v>50</v>
      </c>
      <c r="D7" s="119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35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O10"/>
    </row>
    <row r="11" spans="1:17" ht="12.75" customHeight="1" x14ac:dyDescent="0.25">
      <c r="C11" s="1" t="s">
        <v>2</v>
      </c>
      <c r="D11" s="122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1423565.8842987118</v>
      </c>
      <c r="G11" s="9">
        <f t="shared" ca="1" si="0"/>
        <v>1294150.8039079199</v>
      </c>
      <c r="H11" s="9">
        <f t="shared" ca="1" si="0"/>
        <v>3882452.4117237595</v>
      </c>
      <c r="I11" s="9">
        <f t="shared" ca="1" si="0"/>
        <v>0</v>
      </c>
      <c r="J11" s="9">
        <f t="shared" ca="1" si="0"/>
        <v>2717716.6882066317</v>
      </c>
      <c r="O11"/>
    </row>
    <row r="12" spans="1:17" ht="12.75" customHeight="1" x14ac:dyDescent="0.25">
      <c r="C12" s="1" t="s">
        <v>1</v>
      </c>
      <c r="D12" s="122" t="str">
        <f>B10&amp;C12</f>
        <v>Option 1Materials</v>
      </c>
      <c r="E12" s="3"/>
      <c r="F12" s="9">
        <f t="shared" ca="1" si="0"/>
        <v>0</v>
      </c>
      <c r="G12" s="9">
        <f t="shared" ca="1" si="0"/>
        <v>0</v>
      </c>
      <c r="H12" s="9">
        <f t="shared" ca="1" si="0"/>
        <v>0</v>
      </c>
      <c r="I12" s="9">
        <f t="shared" ca="1" si="0"/>
        <v>0</v>
      </c>
      <c r="J12" s="9">
        <f t="shared" ca="1" si="0"/>
        <v>0</v>
      </c>
      <c r="O12"/>
    </row>
    <row r="13" spans="1:17" ht="12.75" customHeight="1" x14ac:dyDescent="0.2">
      <c r="C13" s="1" t="s">
        <v>4</v>
      </c>
      <c r="D13" s="122" t="str">
        <f>B10&amp;C13</f>
        <v>Option 1Contracts</v>
      </c>
      <c r="F13" s="9">
        <f t="shared" ca="1" si="0"/>
        <v>0</v>
      </c>
      <c r="G13" s="9">
        <f t="shared" ca="1" si="0"/>
        <v>0</v>
      </c>
      <c r="H13" s="9">
        <f t="shared" ca="1" si="0"/>
        <v>0</v>
      </c>
      <c r="I13" s="9">
        <f t="shared" ca="1" si="0"/>
        <v>0</v>
      </c>
      <c r="J13" s="9">
        <f t="shared" ca="1" si="0"/>
        <v>0</v>
      </c>
    </row>
    <row r="14" spans="1:17" ht="12.75" customHeight="1" x14ac:dyDescent="0.2">
      <c r="B14" s="100"/>
      <c r="C14" s="25" t="s">
        <v>60</v>
      </c>
      <c r="D14" s="25"/>
      <c r="E14" s="25"/>
      <c r="F14" s="26">
        <f ca="1">SUM(F11:F13)</f>
        <v>1423565.8842987118</v>
      </c>
      <c r="G14" s="26">
        <f ca="1">SUM(G11:G13)</f>
        <v>1294150.8039079199</v>
      </c>
      <c r="H14" s="26">
        <f ca="1">SUM(H11:H13)</f>
        <v>3882452.4117237595</v>
      </c>
      <c r="I14" s="26">
        <f ca="1">SUM(I11:I13)</f>
        <v>0</v>
      </c>
      <c r="J14" s="26">
        <f ca="1">SUM(J11:J13)</f>
        <v>2717716.6882066317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26" t="s">
        <v>62</v>
      </c>
      <c r="D16" s="26"/>
      <c r="E16" s="26"/>
      <c r="F16" s="26">
        <f ca="1">NPV(Assumptions!$B$6,F14:J14)</f>
        <v>8563246.6704612952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2</v>
      </c>
      <c r="D20" s="122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3105961.9293790078</v>
      </c>
      <c r="G20" s="9">
        <f t="shared" ca="1" si="2"/>
        <v>1294150.8039079199</v>
      </c>
      <c r="H20" s="9">
        <f t="shared" ca="1" si="2"/>
        <v>2976546.8489882159</v>
      </c>
      <c r="I20" s="9">
        <f t="shared" ca="1" si="2"/>
        <v>1294150.8039079199</v>
      </c>
      <c r="J20" s="9">
        <f t="shared" ca="1" si="2"/>
        <v>2717716.6882066317</v>
      </c>
    </row>
    <row r="21" spans="2:12" x14ac:dyDescent="0.2">
      <c r="C21" s="1" t="s">
        <v>1</v>
      </c>
      <c r="D21" s="122" t="str">
        <f>B19&amp;C21</f>
        <v>Option 2Materials</v>
      </c>
      <c r="E21" s="3"/>
      <c r="F21" s="9">
        <f t="shared" ca="1" si="2"/>
        <v>0</v>
      </c>
      <c r="G21" s="9">
        <f t="shared" ca="1" si="2"/>
        <v>0</v>
      </c>
      <c r="H21" s="9">
        <f t="shared" ca="1" si="2"/>
        <v>0</v>
      </c>
      <c r="I21" s="9">
        <f t="shared" ca="1" si="2"/>
        <v>0</v>
      </c>
      <c r="J21" s="9">
        <f t="shared" ca="1" si="2"/>
        <v>0</v>
      </c>
    </row>
    <row r="22" spans="2:12" x14ac:dyDescent="0.2">
      <c r="C22" s="1" t="s">
        <v>4</v>
      </c>
      <c r="D22" s="122" t="str">
        <f>B19&amp;C22</f>
        <v>Option 2Contracts</v>
      </c>
      <c r="F22" s="9">
        <f t="shared" ca="1" si="2"/>
        <v>0</v>
      </c>
      <c r="G22" s="9">
        <f t="shared" ca="1" si="2"/>
        <v>0</v>
      </c>
      <c r="H22" s="9">
        <f t="shared" ca="1" si="2"/>
        <v>0</v>
      </c>
      <c r="I22" s="9">
        <f t="shared" ca="1" si="2"/>
        <v>0</v>
      </c>
      <c r="J22" s="9">
        <f t="shared" ca="1" si="2"/>
        <v>0</v>
      </c>
    </row>
    <row r="23" spans="2:12" x14ac:dyDescent="0.2">
      <c r="B23" s="100"/>
      <c r="C23" s="25" t="s">
        <v>60</v>
      </c>
      <c r="D23" s="25"/>
      <c r="E23" s="25"/>
      <c r="F23" s="26">
        <f ca="1">SUM(F20:F22)</f>
        <v>3105961.9293790078</v>
      </c>
      <c r="G23" s="26">
        <f ca="1">SUM(G20:G22)</f>
        <v>1294150.8039079199</v>
      </c>
      <c r="H23" s="26">
        <f ca="1">SUM(H20:H22)</f>
        <v>2976546.8489882159</v>
      </c>
      <c r="I23" s="26">
        <f ca="1">SUM(I20:I22)</f>
        <v>1294150.8039079199</v>
      </c>
      <c r="J23" s="26">
        <f ca="1">SUM(J20:J22)</f>
        <v>2717716.6882066317</v>
      </c>
      <c r="L23" s="2"/>
    </row>
    <row r="24" spans="2:12" x14ac:dyDescent="0.2">
      <c r="B24" s="100"/>
    </row>
    <row r="25" spans="2:12" x14ac:dyDescent="0.2">
      <c r="C25" s="126" t="s">
        <v>62</v>
      </c>
      <c r="D25" s="26"/>
      <c r="E25" s="26"/>
      <c r="F25" s="26">
        <f ca="1">NPV(Assumptions!$B$6,F23:J23)</f>
        <v>10526584.856523247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82" t="s">
        <v>39</v>
      </c>
      <c r="C28" s="82" t="s">
        <v>9</v>
      </c>
      <c r="D28" s="82"/>
      <c r="E28" s="83"/>
      <c r="F28" s="84" t="str">
        <f>F$10</f>
        <v>2021/22</v>
      </c>
      <c r="G28" s="84" t="str">
        <f t="shared" ref="G28:J28" si="3">G$10</f>
        <v>2022/23</v>
      </c>
      <c r="H28" s="84" t="str">
        <f t="shared" si="3"/>
        <v>2023/24</v>
      </c>
      <c r="I28" s="84" t="str">
        <f t="shared" si="3"/>
        <v>2024/25</v>
      </c>
      <c r="J28" s="84" t="str">
        <f t="shared" si="3"/>
        <v>2025/26</v>
      </c>
    </row>
    <row r="29" spans="2:12" x14ac:dyDescent="0.2">
      <c r="C29" s="1" t="s">
        <v>2</v>
      </c>
      <c r="D29" s="122" t="str">
        <f>B28&amp;C29</f>
        <v>Option 0Labour</v>
      </c>
      <c r="E29" s="3"/>
      <c r="F29" s="9">
        <f t="shared" ref="F29:J31" ca="1" si="4">SUMIF(INDIRECT(LEFT($D29,6)&amp;MID($D29,8,1)&amp;"_categories"),$C29,INDEX(INDIRECT(LEFT($D29,6)&amp;MID($D29,8,1)&amp;"_costs"),,MATCH(F$10,years,0)))*Conv_2021</f>
        <v>0</v>
      </c>
      <c r="G29" s="9">
        <f t="shared" ca="1" si="4"/>
        <v>0</v>
      </c>
      <c r="H29" s="9">
        <f t="shared" ca="1" si="4"/>
        <v>0</v>
      </c>
      <c r="I29" s="9">
        <f t="shared" ca="1" si="4"/>
        <v>0</v>
      </c>
      <c r="J29" s="9">
        <f t="shared" ca="1" si="4"/>
        <v>0</v>
      </c>
    </row>
    <row r="30" spans="2:12" x14ac:dyDescent="0.2">
      <c r="C30" s="1" t="s">
        <v>1</v>
      </c>
      <c r="D30" s="122" t="str">
        <f>B28&amp;C30</f>
        <v>Option 0Materials</v>
      </c>
      <c r="E30" s="3"/>
      <c r="F30" s="9">
        <f t="shared" ca="1" si="4"/>
        <v>0</v>
      </c>
      <c r="G30" s="9">
        <f t="shared" ca="1" si="4"/>
        <v>0</v>
      </c>
      <c r="H30" s="9">
        <f t="shared" ca="1" si="4"/>
        <v>0</v>
      </c>
      <c r="I30" s="9">
        <f t="shared" ca="1" si="4"/>
        <v>0</v>
      </c>
      <c r="J30" s="9">
        <f t="shared" ca="1" si="4"/>
        <v>0</v>
      </c>
    </row>
    <row r="31" spans="2:12" x14ac:dyDescent="0.2">
      <c r="C31" s="1" t="s">
        <v>4</v>
      </c>
      <c r="D31" s="122" t="str">
        <f>B28&amp;C31</f>
        <v>Option 0Contracts</v>
      </c>
      <c r="F31" s="9">
        <f t="shared" ca="1" si="4"/>
        <v>847234.5688431554</v>
      </c>
      <c r="G31" s="9">
        <f t="shared" ca="1" si="4"/>
        <v>847234.5688431554</v>
      </c>
      <c r="H31" s="9">
        <f t="shared" ca="1" si="4"/>
        <v>847234.5688431554</v>
      </c>
      <c r="I31" s="9">
        <f t="shared" ca="1" si="4"/>
        <v>847234.5688431554</v>
      </c>
      <c r="J31" s="9">
        <f t="shared" ca="1" si="4"/>
        <v>847234.5688431554</v>
      </c>
    </row>
    <row r="32" spans="2:12" x14ac:dyDescent="0.2">
      <c r="B32" s="100"/>
      <c r="C32" s="25" t="s">
        <v>60</v>
      </c>
      <c r="D32" s="25"/>
      <c r="E32" s="25"/>
      <c r="F32" s="26">
        <f ca="1">SUM(F29:F31)</f>
        <v>847234.5688431554</v>
      </c>
      <c r="G32" s="26">
        <f ca="1">SUM(G29:G31)</f>
        <v>847234.5688431554</v>
      </c>
      <c r="H32" s="26">
        <f ca="1">SUM(H29:H31)</f>
        <v>847234.5688431554</v>
      </c>
      <c r="I32" s="26">
        <f ca="1">SUM(I29:I31)</f>
        <v>847234.5688431554</v>
      </c>
      <c r="J32" s="26">
        <f ca="1">SUM(J29:J31)</f>
        <v>847234.5688431554</v>
      </c>
    </row>
    <row r="33" spans="2:10" x14ac:dyDescent="0.2">
      <c r="B33" s="100"/>
    </row>
    <row r="34" spans="2:10" x14ac:dyDescent="0.2">
      <c r="B34" s="32"/>
      <c r="C34" s="126" t="s">
        <v>62</v>
      </c>
      <c r="D34" s="26"/>
      <c r="E34" s="26"/>
      <c r="F34" s="26">
        <f ca="1">NPV(Assumptions!$B$6,F32:J32)</f>
        <v>3907938.8069557846</v>
      </c>
      <c r="G34" s="32"/>
      <c r="H34" s="32"/>
      <c r="I34" s="32"/>
      <c r="J34" s="32"/>
    </row>
  </sheetData>
  <conditionalFormatting sqref="D7">
    <cfRule type="expression" dxfId="6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45</v>
      </c>
      <c r="B8" s="107">
        <v>2018</v>
      </c>
      <c r="C8" t="s">
        <v>48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46</v>
      </c>
    </row>
    <row r="11" spans="1:35" ht="12.75" customHeight="1" x14ac:dyDescent="0.25">
      <c r="A11" s="129" t="s">
        <v>64</v>
      </c>
      <c r="B11" s="28"/>
      <c r="C11" s="103"/>
      <c r="D11" s="130" t="s">
        <v>67</v>
      </c>
      <c r="E11" s="130" t="s">
        <v>67</v>
      </c>
      <c r="F11" s="130" t="s">
        <v>67</v>
      </c>
      <c r="G11" s="130" t="s">
        <v>67</v>
      </c>
      <c r="H11" s="130" t="s">
        <v>67</v>
      </c>
      <c r="I11" s="130" t="s">
        <v>67</v>
      </c>
      <c r="J11" s="130" t="s">
        <v>68</v>
      </c>
    </row>
    <row r="12" spans="1:35" ht="12.75" customHeight="1" x14ac:dyDescent="0.25">
      <c r="A12" s="131" t="s">
        <v>65</v>
      </c>
      <c r="B12" s="4"/>
      <c r="C12" s="131"/>
      <c r="D12" s="132" t="s">
        <v>40</v>
      </c>
      <c r="E12" s="132" t="s">
        <v>40</v>
      </c>
      <c r="F12" s="132" t="s">
        <v>40</v>
      </c>
      <c r="G12" s="132" t="s">
        <v>40</v>
      </c>
      <c r="H12" s="132" t="s">
        <v>40</v>
      </c>
      <c r="I12" s="133" t="s">
        <v>41</v>
      </c>
      <c r="J12" s="133" t="s">
        <v>41</v>
      </c>
    </row>
    <row r="13" spans="1:35" ht="12.75" customHeight="1" x14ac:dyDescent="0.25">
      <c r="A13" s="100" t="s">
        <v>66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42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47</v>
      </c>
      <c r="B16" s="98">
        <f>B8</f>
        <v>2018</v>
      </c>
      <c r="C16" s="100" t="s">
        <v>48</v>
      </c>
      <c r="G16" s="89"/>
      <c r="H16" s="89"/>
    </row>
    <row r="17" spans="1:8" ht="12.75" customHeight="1" x14ac:dyDescent="0.25">
      <c r="A17" s="99" t="s">
        <v>44</v>
      </c>
      <c r="B17" s="104" t="s">
        <v>46</v>
      </c>
      <c r="C17" s="100" t="s">
        <v>49</v>
      </c>
      <c r="G17" s="89"/>
      <c r="H17" s="89"/>
    </row>
    <row r="18" spans="1:8" ht="12.75" customHeight="1" x14ac:dyDescent="0.25">
      <c r="A18" s="99" t="s">
        <v>43</v>
      </c>
      <c r="B18" s="96">
        <f>INDEX($D$14:$J$14, MATCH(B17, $D$10:$J$10,0))/INDEX($D$14:$J$14, MATCH(B16, $D$10:$J$10,0))</f>
        <v>1.0590432110539443</v>
      </c>
      <c r="C18" s="118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5" t="s">
        <v>61</v>
      </c>
    </row>
    <row r="23" spans="1:8" ht="12.75" customHeight="1" x14ac:dyDescent="0.25">
      <c r="A23" s="99" t="str">
        <f>'Option 1'!$A$3</f>
        <v>Option 1</v>
      </c>
    </row>
    <row r="24" spans="1:8" ht="12.75" customHeight="1" x14ac:dyDescent="0.25">
      <c r="A24" s="99" t="str">
        <f>'Option 2'!$A$3</f>
        <v>Option 2</v>
      </c>
    </row>
    <row r="25" spans="1:8" ht="12.75" customHeight="1" x14ac:dyDescent="0.25">
      <c r="A25" s="99" t="str">
        <f>'Option 0'!$A$3</f>
        <v>Option 0</v>
      </c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46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3.4257812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Market Systems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35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1" t="b">
        <f>SUM(V7:V39)=0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3" t="s">
        <v>56</v>
      </c>
      <c r="D7" s="23" t="s">
        <v>29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55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4" t="s">
        <v>16</v>
      </c>
      <c r="K8" s="124" t="s">
        <v>17</v>
      </c>
      <c r="L8" s="124" t="s">
        <v>18</v>
      </c>
      <c r="M8" s="124" t="s">
        <v>19</v>
      </c>
      <c r="N8" s="124" t="s">
        <v>20</v>
      </c>
      <c r="O8" s="4"/>
      <c r="P8" s="124" t="s">
        <v>16</v>
      </c>
      <c r="Q8" s="124" t="s">
        <v>17</v>
      </c>
      <c r="R8" s="124" t="s">
        <v>18</v>
      </c>
      <c r="S8" s="124" t="s">
        <v>19</v>
      </c>
      <c r="T8" s="124" t="s">
        <v>20</v>
      </c>
    </row>
    <row r="9" spans="1:25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/>
      <c r="C10" s="108" t="s">
        <v>63</v>
      </c>
      <c r="D10" s="109" t="s">
        <v>5</v>
      </c>
      <c r="E10" s="110" t="s">
        <v>2</v>
      </c>
      <c r="F10" s="3"/>
      <c r="G10" s="111">
        <v>122.2</v>
      </c>
      <c r="H10" s="12" t="s">
        <v>52</v>
      </c>
      <c r="I10" s="3"/>
      <c r="J10" s="112">
        <f>2000*2</f>
        <v>4000</v>
      </c>
      <c r="K10" s="112"/>
      <c r="L10" s="112"/>
      <c r="M10" s="112"/>
      <c r="N10" s="112">
        <f>2000*2</f>
        <v>4000</v>
      </c>
      <c r="O10" s="3"/>
      <c r="P10" s="8">
        <f t="shared" ref="P10:P16" si="0">J10*$G10</f>
        <v>488800</v>
      </c>
      <c r="Q10" s="8">
        <f t="shared" ref="Q10:Q16" si="1">K10*$G10</f>
        <v>0</v>
      </c>
      <c r="R10" s="8">
        <f t="shared" ref="R10:R16" si="2">L10*$G10</f>
        <v>0</v>
      </c>
      <c r="S10" s="8">
        <f t="shared" ref="S10:S16" si="3">M10*$G10</f>
        <v>0</v>
      </c>
      <c r="T10" s="8">
        <f t="shared" ref="T10:T16" si="4">N10*$G10</f>
        <v>488800</v>
      </c>
    </row>
    <row r="11" spans="1:25" ht="12.75" customHeight="1" x14ac:dyDescent="0.2">
      <c r="A11" s="7"/>
      <c r="C11" s="108" t="s">
        <v>25</v>
      </c>
      <c r="D11" s="109" t="s">
        <v>5</v>
      </c>
      <c r="E11" s="110" t="s">
        <v>2</v>
      </c>
      <c r="F11" s="3"/>
      <c r="G11" s="111">
        <v>122.2</v>
      </c>
      <c r="H11" s="12" t="s">
        <v>52</v>
      </c>
      <c r="I11" s="3"/>
      <c r="J11" s="113"/>
      <c r="K11" s="113">
        <f>2000*5</f>
        <v>10000</v>
      </c>
      <c r="L11" s="113"/>
      <c r="M11" s="113"/>
      <c r="N11" s="113">
        <f>2000*5</f>
        <v>10000</v>
      </c>
      <c r="O11" s="3"/>
      <c r="P11" s="8">
        <f t="shared" si="0"/>
        <v>0</v>
      </c>
      <c r="Q11" s="8">
        <f t="shared" si="1"/>
        <v>1222000</v>
      </c>
      <c r="R11" s="8">
        <f t="shared" si="2"/>
        <v>0</v>
      </c>
      <c r="S11" s="8">
        <f t="shared" si="3"/>
        <v>0</v>
      </c>
      <c r="T11" s="8">
        <f t="shared" si="4"/>
        <v>1222000</v>
      </c>
    </row>
    <row r="12" spans="1:25" ht="12.75" customHeight="1" x14ac:dyDescent="0.2">
      <c r="A12" s="7"/>
      <c r="C12" s="108" t="s">
        <v>26</v>
      </c>
      <c r="D12" s="109" t="s">
        <v>5</v>
      </c>
      <c r="E12" s="110" t="s">
        <v>2</v>
      </c>
      <c r="F12" s="3"/>
      <c r="G12" s="111">
        <v>122.2</v>
      </c>
      <c r="H12" s="12" t="s">
        <v>52</v>
      </c>
      <c r="I12" s="3"/>
      <c r="J12" s="113">
        <v>7000</v>
      </c>
      <c r="K12" s="113"/>
      <c r="L12" s="113"/>
      <c r="M12" s="113"/>
      <c r="N12" s="113">
        <f>J12</f>
        <v>7000</v>
      </c>
      <c r="O12" s="3"/>
      <c r="P12" s="8">
        <f t="shared" si="0"/>
        <v>855400</v>
      </c>
      <c r="Q12" s="8">
        <f t="shared" si="1"/>
        <v>0</v>
      </c>
      <c r="R12" s="8">
        <f t="shared" si="2"/>
        <v>0</v>
      </c>
      <c r="S12" s="8">
        <f t="shared" si="3"/>
        <v>0</v>
      </c>
      <c r="T12" s="8">
        <f t="shared" si="4"/>
        <v>855400</v>
      </c>
    </row>
    <row r="13" spans="1:25" ht="12.75" customHeight="1" x14ac:dyDescent="0.25">
      <c r="A13" s="7"/>
      <c r="C13" s="108" t="s">
        <v>27</v>
      </c>
      <c r="D13" s="109" t="s">
        <v>5</v>
      </c>
      <c r="E13" s="110" t="s">
        <v>2</v>
      </c>
      <c r="F13" s="3"/>
      <c r="G13" s="111">
        <v>122.2</v>
      </c>
      <c r="H13" s="12" t="s">
        <v>52</v>
      </c>
      <c r="I13" s="3"/>
      <c r="J13" s="113"/>
      <c r="K13" s="113"/>
      <c r="L13" s="113">
        <f>2000*3</f>
        <v>6000</v>
      </c>
      <c r="M13" s="113"/>
      <c r="N13" s="113"/>
      <c r="O13" s="3"/>
      <c r="P13" s="8">
        <f t="shared" si="0"/>
        <v>0</v>
      </c>
      <c r="Q13" s="8">
        <f t="shared" si="1"/>
        <v>0</v>
      </c>
      <c r="R13" s="8">
        <f t="shared" si="2"/>
        <v>733200</v>
      </c>
      <c r="S13" s="8">
        <f t="shared" si="3"/>
        <v>0</v>
      </c>
      <c r="T13" s="8">
        <f t="shared" si="4"/>
        <v>0</v>
      </c>
      <c r="Y13"/>
    </row>
    <row r="14" spans="1:25" ht="12.75" customHeight="1" x14ac:dyDescent="0.25">
      <c r="A14" s="7"/>
      <c r="C14" s="108" t="s">
        <v>28</v>
      </c>
      <c r="D14" s="109" t="s">
        <v>5</v>
      </c>
      <c r="E14" s="110" t="s">
        <v>2</v>
      </c>
      <c r="F14" s="3"/>
      <c r="G14" s="111">
        <v>122.2</v>
      </c>
      <c r="H14" s="12" t="s">
        <v>52</v>
      </c>
      <c r="I14" s="3"/>
      <c r="J14" s="113"/>
      <c r="K14" s="113"/>
      <c r="L14" s="113">
        <f>2000*12</f>
        <v>24000</v>
      </c>
      <c r="M14" s="113"/>
      <c r="N14" s="113"/>
      <c r="O14" s="3"/>
      <c r="P14" s="8">
        <f t="shared" si="0"/>
        <v>0</v>
      </c>
      <c r="Q14" s="8">
        <f t="shared" si="1"/>
        <v>0</v>
      </c>
      <c r="R14" s="8">
        <f t="shared" si="2"/>
        <v>2932800</v>
      </c>
      <c r="S14" s="8">
        <f t="shared" si="3"/>
        <v>0</v>
      </c>
      <c r="T14" s="8">
        <f t="shared" si="4"/>
        <v>0</v>
      </c>
      <c r="Y14"/>
    </row>
    <row r="15" spans="1:25" ht="12.75" customHeight="1" x14ac:dyDescent="0.25">
      <c r="A15" s="7"/>
      <c r="C15" s="116"/>
      <c r="D15" s="109"/>
      <c r="E15" s="110"/>
      <c r="F15" s="3"/>
      <c r="G15" s="111"/>
      <c r="H15" s="12" t="s">
        <v>52</v>
      </c>
      <c r="I15" s="3"/>
      <c r="J15" s="115"/>
      <c r="K15" s="115"/>
      <c r="L15" s="115"/>
      <c r="M15" s="114"/>
      <c r="N15" s="115"/>
      <c r="O15" s="3"/>
      <c r="P15" s="8">
        <f t="shared" si="0"/>
        <v>0</v>
      </c>
      <c r="Q15" s="8">
        <f t="shared" si="1"/>
        <v>0</v>
      </c>
      <c r="R15" s="8">
        <f t="shared" si="2"/>
        <v>0</v>
      </c>
      <c r="S15" s="8">
        <f t="shared" si="3"/>
        <v>0</v>
      </c>
      <c r="T15" s="8">
        <f t="shared" si="4"/>
        <v>0</v>
      </c>
      <c r="Y15"/>
    </row>
    <row r="16" spans="1:25" ht="12.75" customHeight="1" x14ac:dyDescent="0.25">
      <c r="A16" s="7"/>
      <c r="C16" s="116"/>
      <c r="D16" s="109"/>
      <c r="E16" s="110"/>
      <c r="F16" s="3"/>
      <c r="G16" s="111"/>
      <c r="H16" s="12" t="s">
        <v>52</v>
      </c>
      <c r="I16" s="3"/>
      <c r="J16" s="114"/>
      <c r="K16" s="115"/>
      <c r="L16" s="114"/>
      <c r="M16" s="115"/>
      <c r="N16" s="114"/>
      <c r="O16" s="3"/>
      <c r="P16" s="8">
        <f t="shared" si="0"/>
        <v>0</v>
      </c>
      <c r="Q16" s="8">
        <f t="shared" si="1"/>
        <v>0</v>
      </c>
      <c r="R16" s="8">
        <f t="shared" si="2"/>
        <v>0</v>
      </c>
      <c r="S16" s="8">
        <f t="shared" si="3"/>
        <v>0</v>
      </c>
      <c r="T16" s="8">
        <f t="shared" si="4"/>
        <v>0</v>
      </c>
      <c r="Y16"/>
    </row>
    <row r="17" spans="1:25" ht="12.75" customHeight="1" x14ac:dyDescent="0.25">
      <c r="A17" s="7"/>
      <c r="C17" s="100"/>
      <c r="D17" s="100"/>
      <c r="E17" s="100"/>
      <c r="F17" s="3"/>
      <c r="G17" s="100"/>
      <c r="I17" s="3"/>
      <c r="J17" s="100"/>
      <c r="K17" s="100"/>
      <c r="L17" s="100"/>
      <c r="M17" s="100"/>
      <c r="N17" s="100"/>
      <c r="O17" s="3"/>
      <c r="Y17"/>
    </row>
    <row r="18" spans="1:25" ht="12.75" customHeight="1" x14ac:dyDescent="0.25">
      <c r="A18" s="7"/>
      <c r="C18" s="100"/>
      <c r="D18" s="100"/>
      <c r="E18" s="100"/>
      <c r="F18" s="3"/>
      <c r="G18" s="100"/>
      <c r="I18" s="3"/>
      <c r="J18" s="100"/>
      <c r="K18" s="100"/>
      <c r="L18" s="100"/>
      <c r="M18" s="100"/>
      <c r="N18" s="100"/>
      <c r="O18" s="3"/>
      <c r="Y18"/>
    </row>
    <row r="19" spans="1:25" ht="12.75" customHeight="1" x14ac:dyDescent="0.25">
      <c r="A19" s="7"/>
      <c r="C19" s="108"/>
      <c r="D19" s="109"/>
      <c r="E19" s="110"/>
      <c r="F19" s="3"/>
      <c r="G19" s="111"/>
      <c r="H19" s="12" t="s">
        <v>53</v>
      </c>
      <c r="I19" s="3"/>
      <c r="J19" s="114"/>
      <c r="K19" s="115"/>
      <c r="L19" s="114"/>
      <c r="M19" s="115"/>
      <c r="N19" s="114"/>
      <c r="O19" s="3"/>
      <c r="P19" s="8">
        <f t="shared" ref="P19:P20" si="5">J19*$G19</f>
        <v>0</v>
      </c>
      <c r="Q19" s="8">
        <f t="shared" ref="Q19:Q20" si="6">K19*$G19</f>
        <v>0</v>
      </c>
      <c r="R19" s="8">
        <f t="shared" ref="R19:R20" si="7">L19*$G19</f>
        <v>0</v>
      </c>
      <c r="S19" s="8">
        <f t="shared" ref="S19:S20" si="8">M19*$G19</f>
        <v>0</v>
      </c>
      <c r="T19" s="8">
        <f t="shared" ref="T19:T20" si="9">N19*$G19</f>
        <v>0</v>
      </c>
      <c r="Y19"/>
    </row>
    <row r="20" spans="1:25" ht="12.75" customHeight="1" x14ac:dyDescent="0.25">
      <c r="A20" s="7"/>
      <c r="C20" s="108"/>
      <c r="D20" s="109"/>
      <c r="E20" s="110"/>
      <c r="F20" s="3"/>
      <c r="G20" s="111"/>
      <c r="H20" s="12" t="s">
        <v>53</v>
      </c>
      <c r="I20" s="3"/>
      <c r="J20" s="114"/>
      <c r="K20" s="115"/>
      <c r="L20" s="114"/>
      <c r="M20" s="115"/>
      <c r="N20" s="114"/>
      <c r="O20" s="3"/>
      <c r="P20" s="8">
        <f t="shared" si="5"/>
        <v>0</v>
      </c>
      <c r="Q20" s="8">
        <f t="shared" si="6"/>
        <v>0</v>
      </c>
      <c r="R20" s="8">
        <f t="shared" si="7"/>
        <v>0</v>
      </c>
      <c r="S20" s="8">
        <f t="shared" si="8"/>
        <v>0</v>
      </c>
      <c r="T20" s="8">
        <f t="shared" si="9"/>
        <v>0</v>
      </c>
      <c r="Y20"/>
    </row>
    <row r="21" spans="1:25" ht="12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Y21"/>
    </row>
    <row r="22" spans="1:25" ht="12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Y22"/>
    </row>
    <row r="23" spans="1:25" ht="12.75" customHeight="1" x14ac:dyDescent="0.2">
      <c r="A23" s="7"/>
      <c r="C23" s="108"/>
      <c r="D23" s="109"/>
      <c r="E23" s="110"/>
      <c r="F23" s="100"/>
      <c r="G23" s="6"/>
      <c r="H23" s="13" t="s">
        <v>54</v>
      </c>
      <c r="I23" s="100"/>
      <c r="J23" s="114"/>
      <c r="K23" s="115"/>
      <c r="L23" s="114"/>
      <c r="M23" s="115"/>
      <c r="N23" s="114"/>
      <c r="P23" s="8">
        <f t="shared" ref="P23" si="10">J23</f>
        <v>0</v>
      </c>
      <c r="Q23" s="8">
        <f t="shared" ref="Q23" si="11">K23</f>
        <v>0</v>
      </c>
      <c r="R23" s="8">
        <f t="shared" ref="R23" si="12">L23</f>
        <v>0</v>
      </c>
      <c r="S23" s="8">
        <f t="shared" ref="S23" si="13">M23</f>
        <v>0</v>
      </c>
      <c r="T23" s="8">
        <f t="shared" ref="T23" si="14">N23</f>
        <v>0</v>
      </c>
    </row>
    <row r="24" spans="1:25" s="100" customFormat="1" ht="12.75" customHeight="1" x14ac:dyDescent="0.2">
      <c r="A24" s="7"/>
      <c r="C24" s="108"/>
      <c r="D24" s="109"/>
      <c r="E24" s="110"/>
      <c r="G24" s="6"/>
      <c r="H24" s="13" t="s">
        <v>54</v>
      </c>
      <c r="J24" s="114"/>
      <c r="K24" s="115"/>
      <c r="L24" s="114"/>
      <c r="M24" s="115"/>
      <c r="N24" s="114"/>
      <c r="P24" s="8">
        <f t="shared" ref="P24:P26" si="15">J24</f>
        <v>0</v>
      </c>
      <c r="Q24" s="8">
        <f t="shared" ref="Q24:Q26" si="16">K24</f>
        <v>0</v>
      </c>
      <c r="R24" s="8">
        <f t="shared" ref="R24:R26" si="17">L24</f>
        <v>0</v>
      </c>
      <c r="S24" s="8">
        <f t="shared" ref="S24:S26" si="18">M24</f>
        <v>0</v>
      </c>
      <c r="T24" s="8">
        <f t="shared" ref="T24:T26" si="19">N24</f>
        <v>0</v>
      </c>
    </row>
    <row r="25" spans="1:25" s="100" customFormat="1" ht="12.75" customHeight="1" x14ac:dyDescent="0.2">
      <c r="A25" s="7"/>
      <c r="C25" s="108"/>
      <c r="D25" s="109"/>
      <c r="E25" s="110"/>
      <c r="G25" s="6"/>
      <c r="H25" s="13" t="s">
        <v>54</v>
      </c>
      <c r="J25" s="114"/>
      <c r="K25" s="115"/>
      <c r="L25" s="114"/>
      <c r="M25" s="115"/>
      <c r="N25" s="114"/>
      <c r="P25" s="8">
        <f t="shared" si="15"/>
        <v>0</v>
      </c>
      <c r="Q25" s="8">
        <f t="shared" si="16"/>
        <v>0</v>
      </c>
      <c r="R25" s="8">
        <f t="shared" si="17"/>
        <v>0</v>
      </c>
      <c r="S25" s="8">
        <f t="shared" si="18"/>
        <v>0</v>
      </c>
      <c r="T25" s="8">
        <f t="shared" si="19"/>
        <v>0</v>
      </c>
    </row>
    <row r="26" spans="1:25" ht="12.75" customHeight="1" x14ac:dyDescent="0.2">
      <c r="A26" s="7"/>
      <c r="C26" s="108"/>
      <c r="D26" s="109"/>
      <c r="E26" s="110"/>
      <c r="F26" s="100"/>
      <c r="G26" s="6"/>
      <c r="H26" s="13" t="s">
        <v>54</v>
      </c>
      <c r="I26" s="100"/>
      <c r="J26" s="114"/>
      <c r="K26" s="115"/>
      <c r="L26" s="114"/>
      <c r="M26" s="115"/>
      <c r="N26" s="114"/>
      <c r="P26" s="8">
        <f t="shared" si="15"/>
        <v>0</v>
      </c>
      <c r="Q26" s="8">
        <f t="shared" si="16"/>
        <v>0</v>
      </c>
      <c r="R26" s="8">
        <f t="shared" si="17"/>
        <v>0</v>
      </c>
      <c r="S26" s="8">
        <f t="shared" si="18"/>
        <v>0</v>
      </c>
      <c r="T26" s="8">
        <f t="shared" si="19"/>
        <v>0</v>
      </c>
    </row>
    <row r="27" spans="1:25" ht="12.75" customHeight="1" x14ac:dyDescent="0.2">
      <c r="A27" s="7"/>
      <c r="B27" s="100"/>
      <c r="C27" s="108"/>
      <c r="D27" s="109"/>
      <c r="E27" s="110"/>
      <c r="F27" s="100"/>
      <c r="G27" s="6"/>
      <c r="H27" s="13" t="s">
        <v>54</v>
      </c>
      <c r="I27" s="100"/>
      <c r="J27" s="114"/>
      <c r="K27" s="115"/>
      <c r="L27" s="114"/>
      <c r="M27" s="115"/>
      <c r="N27" s="114"/>
      <c r="O27" s="100"/>
      <c r="P27" s="8">
        <f t="shared" ref="P27" si="20">J27</f>
        <v>0</v>
      </c>
      <c r="Q27" s="8">
        <f t="shared" ref="Q27" si="21">K27</f>
        <v>0</v>
      </c>
      <c r="R27" s="8">
        <f t="shared" ref="R27" si="22">L27</f>
        <v>0</v>
      </c>
      <c r="S27" s="8">
        <f t="shared" ref="S27" si="23">M27</f>
        <v>0</v>
      </c>
      <c r="T27" s="8">
        <f t="shared" ref="T27" si="24">N27</f>
        <v>0</v>
      </c>
    </row>
    <row r="28" spans="1:25" ht="12.75" customHeight="1" x14ac:dyDescent="0.25">
      <c r="F28" s="3"/>
      <c r="I28" s="3"/>
      <c r="O28" s="3"/>
      <c r="Y28"/>
    </row>
    <row r="29" spans="1:25" ht="12.75" customHeight="1" x14ac:dyDescent="0.25">
      <c r="F29" s="3"/>
      <c r="I29" s="3"/>
      <c r="O29" s="3"/>
      <c r="Y29"/>
    </row>
    <row r="30" spans="1:25" ht="12.75" customHeight="1" x14ac:dyDescent="0.25">
      <c r="C30" s="5" t="s">
        <v>13</v>
      </c>
      <c r="F30" s="3"/>
      <c r="I30" s="3"/>
      <c r="O30" s="3"/>
      <c r="Y30"/>
    </row>
    <row r="31" spans="1:25" ht="12.75" customHeight="1" x14ac:dyDescent="0.2">
      <c r="C31" s="28" t="s">
        <v>2</v>
      </c>
      <c r="D31" s="28" t="s">
        <v>5</v>
      </c>
      <c r="E31" s="28"/>
      <c r="F31" s="3"/>
      <c r="G31" s="28"/>
      <c r="H31" s="29"/>
      <c r="I31" s="3"/>
      <c r="J31" s="28"/>
      <c r="K31" s="28"/>
      <c r="L31" s="28"/>
      <c r="M31" s="28"/>
      <c r="N31" s="28"/>
      <c r="O31" s="3"/>
      <c r="P31" s="30">
        <f t="shared" ref="P31:T36" si="25">SUMIFS(P$10:P$26,$E$10:$E$26,$C31,$D$10:$D$26,$D31)</f>
        <v>1344200</v>
      </c>
      <c r="Q31" s="30">
        <f t="shared" si="25"/>
        <v>1222000</v>
      </c>
      <c r="R31" s="30">
        <f t="shared" si="25"/>
        <v>3666000</v>
      </c>
      <c r="S31" s="30">
        <f t="shared" si="25"/>
        <v>0</v>
      </c>
      <c r="T31" s="30">
        <f t="shared" si="25"/>
        <v>2566200</v>
      </c>
    </row>
    <row r="32" spans="1:25" ht="12.75" customHeight="1" x14ac:dyDescent="0.2">
      <c r="C32" s="4" t="s">
        <v>1</v>
      </c>
      <c r="D32" s="4" t="s">
        <v>5</v>
      </c>
      <c r="E32" s="4"/>
      <c r="F32" s="3"/>
      <c r="G32" s="4"/>
      <c r="H32" s="13"/>
      <c r="I32" s="3"/>
      <c r="J32" s="4"/>
      <c r="K32" s="4"/>
      <c r="L32" s="4"/>
      <c r="M32" s="4"/>
      <c r="N32" s="4"/>
      <c r="O32" s="3"/>
      <c r="P32" s="9">
        <f t="shared" si="25"/>
        <v>0</v>
      </c>
      <c r="Q32" s="9">
        <f t="shared" si="25"/>
        <v>0</v>
      </c>
      <c r="R32" s="9">
        <f t="shared" si="25"/>
        <v>0</v>
      </c>
      <c r="S32" s="9">
        <f t="shared" si="25"/>
        <v>0</v>
      </c>
      <c r="T32" s="9">
        <f t="shared" si="25"/>
        <v>0</v>
      </c>
    </row>
    <row r="33" spans="3:22" ht="12.75" customHeight="1" x14ac:dyDescent="0.2">
      <c r="C33" s="4" t="s">
        <v>4</v>
      </c>
      <c r="D33" s="4" t="s">
        <v>5</v>
      </c>
      <c r="E33" s="4"/>
      <c r="F33" s="3"/>
      <c r="G33" s="4"/>
      <c r="H33" s="13"/>
      <c r="I33" s="3"/>
      <c r="J33" s="4"/>
      <c r="K33" s="4"/>
      <c r="L33" s="4"/>
      <c r="M33" s="4"/>
      <c r="N33" s="4"/>
      <c r="O33" s="3"/>
      <c r="P33" s="9">
        <f t="shared" si="25"/>
        <v>0</v>
      </c>
      <c r="Q33" s="9">
        <f t="shared" si="25"/>
        <v>0</v>
      </c>
      <c r="R33" s="9">
        <f t="shared" si="25"/>
        <v>0</v>
      </c>
      <c r="S33" s="9">
        <f t="shared" si="25"/>
        <v>0</v>
      </c>
      <c r="T33" s="9">
        <f t="shared" si="25"/>
        <v>0</v>
      </c>
    </row>
    <row r="34" spans="3:22" ht="12.75" customHeight="1" x14ac:dyDescent="0.2">
      <c r="C34" s="4" t="s">
        <v>2</v>
      </c>
      <c r="D34" s="4" t="s">
        <v>51</v>
      </c>
      <c r="E34" s="4"/>
      <c r="F34" s="3"/>
      <c r="G34" s="4"/>
      <c r="H34" s="13"/>
      <c r="I34" s="3"/>
      <c r="J34" s="4"/>
      <c r="K34" s="4"/>
      <c r="L34" s="4"/>
      <c r="M34" s="4"/>
      <c r="N34" s="4"/>
      <c r="O34" s="3"/>
      <c r="P34" s="9">
        <f t="shared" si="25"/>
        <v>0</v>
      </c>
      <c r="Q34" s="9">
        <f t="shared" si="25"/>
        <v>0</v>
      </c>
      <c r="R34" s="9">
        <f t="shared" si="25"/>
        <v>0</v>
      </c>
      <c r="S34" s="9">
        <f t="shared" si="25"/>
        <v>0</v>
      </c>
      <c r="T34" s="9">
        <f t="shared" si="25"/>
        <v>0</v>
      </c>
    </row>
    <row r="35" spans="3:22" ht="12.75" customHeight="1" x14ac:dyDescent="0.2">
      <c r="C35" s="4" t="s">
        <v>1</v>
      </c>
      <c r="D35" s="4" t="s">
        <v>51</v>
      </c>
      <c r="E35" s="4"/>
      <c r="F35" s="3"/>
      <c r="G35" s="4"/>
      <c r="H35" s="13"/>
      <c r="I35" s="3"/>
      <c r="J35" s="4"/>
      <c r="K35" s="4"/>
      <c r="L35" s="4"/>
      <c r="M35" s="4"/>
      <c r="N35" s="4"/>
      <c r="O35" s="3"/>
      <c r="P35" s="9">
        <f t="shared" si="25"/>
        <v>0</v>
      </c>
      <c r="Q35" s="9">
        <f t="shared" si="25"/>
        <v>0</v>
      </c>
      <c r="R35" s="9">
        <f t="shared" si="25"/>
        <v>0</v>
      </c>
      <c r="S35" s="9">
        <f t="shared" si="25"/>
        <v>0</v>
      </c>
      <c r="T35" s="9">
        <f t="shared" si="25"/>
        <v>0</v>
      </c>
    </row>
    <row r="36" spans="3:22" ht="12.75" customHeight="1" x14ac:dyDescent="0.2">
      <c r="C36" s="4" t="s">
        <v>4</v>
      </c>
      <c r="D36" s="4" t="s">
        <v>51</v>
      </c>
      <c r="E36" s="7"/>
      <c r="F36" s="3"/>
      <c r="G36" s="7"/>
      <c r="H36" s="31"/>
      <c r="I36" s="3"/>
      <c r="J36" s="7"/>
      <c r="K36" s="7"/>
      <c r="L36" s="7"/>
      <c r="M36" s="7"/>
      <c r="N36" s="7"/>
      <c r="O36" s="3"/>
      <c r="P36" s="9">
        <f t="shared" si="25"/>
        <v>0</v>
      </c>
      <c r="Q36" s="9">
        <f t="shared" si="25"/>
        <v>0</v>
      </c>
      <c r="R36" s="9">
        <f t="shared" si="25"/>
        <v>0</v>
      </c>
      <c r="S36" s="9">
        <f t="shared" si="25"/>
        <v>0</v>
      </c>
      <c r="T36" s="9">
        <f t="shared" si="25"/>
        <v>0</v>
      </c>
    </row>
    <row r="37" spans="3:22" ht="12.75" customHeight="1" x14ac:dyDescent="0.2">
      <c r="C37" s="10" t="str">
        <f>"Total Expenditure ($ "&amp;Assumptions!$B$8&amp;")"</f>
        <v>Total Expenditure ($ 2018)</v>
      </c>
      <c r="D37" s="10"/>
      <c r="E37" s="10"/>
      <c r="F37" s="3"/>
      <c r="G37" s="10"/>
      <c r="H37" s="14"/>
      <c r="I37" s="3"/>
      <c r="J37" s="10"/>
      <c r="K37" s="10"/>
      <c r="L37" s="10"/>
      <c r="M37" s="10"/>
      <c r="N37" s="10"/>
      <c r="O37" s="3"/>
      <c r="P37" s="11">
        <f>SUM(P31:P36)</f>
        <v>1344200</v>
      </c>
      <c r="Q37" s="11">
        <f t="shared" ref="Q37:T37" si="26">SUM(Q31:Q36)</f>
        <v>1222000</v>
      </c>
      <c r="R37" s="11">
        <f t="shared" si="26"/>
        <v>3666000</v>
      </c>
      <c r="S37" s="11">
        <f t="shared" si="26"/>
        <v>0</v>
      </c>
      <c r="T37" s="11">
        <f t="shared" si="26"/>
        <v>2566200</v>
      </c>
      <c r="U37" s="44"/>
    </row>
    <row r="38" spans="3:22" ht="12.75" customHeight="1" x14ac:dyDescent="0.2">
      <c r="C38" s="28" t="str">
        <f>"Total Expenditure ($ "&amp;Assumptions!B17&amp;")"</f>
        <v>Total Expenditure ($ 2020/21)</v>
      </c>
      <c r="D38" s="28"/>
      <c r="E38" s="28"/>
      <c r="F38" s="3"/>
      <c r="G38" s="28"/>
      <c r="H38" s="29"/>
      <c r="I38" s="3"/>
      <c r="J38" s="28"/>
      <c r="K38" s="28"/>
      <c r="L38" s="28"/>
      <c r="M38" s="28"/>
      <c r="N38" s="28"/>
      <c r="O38" s="3"/>
      <c r="P38" s="45">
        <f>P37*Assumptions!$B$18</f>
        <v>1423565.8842987118</v>
      </c>
      <c r="Q38" s="45">
        <f>Q37*Assumptions!$B$18</f>
        <v>1294150.8039079199</v>
      </c>
      <c r="R38" s="45">
        <f>R37*Assumptions!$B$18</f>
        <v>3882452.4117237595</v>
      </c>
      <c r="S38" s="45">
        <f>S37*Assumptions!$B$18</f>
        <v>0</v>
      </c>
      <c r="T38" s="45">
        <f>T37*Assumptions!$B$18</f>
        <v>2717716.6882066317</v>
      </c>
      <c r="U38" s="44"/>
    </row>
    <row r="39" spans="3:22" ht="12.75" customHeight="1" x14ac:dyDescent="0.2">
      <c r="C39" s="101" t="s">
        <v>12</v>
      </c>
      <c r="D39" s="101"/>
      <c r="E39" s="101"/>
      <c r="F39" s="3"/>
      <c r="G39" s="101"/>
      <c r="H39" s="101"/>
      <c r="I39" s="3"/>
      <c r="J39" s="101"/>
      <c r="K39" s="101"/>
      <c r="L39" s="101"/>
      <c r="M39" s="101"/>
      <c r="N39" s="101"/>
      <c r="O39" s="3"/>
      <c r="P39" s="102">
        <f>P37-SUM(P10:P27)</f>
        <v>0</v>
      </c>
      <c r="Q39" s="102">
        <f t="shared" ref="Q39:T39" si="27">Q37-SUM(Q10:Q27)</f>
        <v>0</v>
      </c>
      <c r="R39" s="102">
        <f t="shared" si="27"/>
        <v>0</v>
      </c>
      <c r="S39" s="102">
        <f t="shared" si="27"/>
        <v>0</v>
      </c>
      <c r="T39" s="102">
        <f t="shared" si="27"/>
        <v>0</v>
      </c>
      <c r="V39" s="102">
        <f>SUM(P39:T39)</f>
        <v>0</v>
      </c>
    </row>
    <row r="40" spans="3:22" ht="12.75" customHeight="1" x14ac:dyDescent="0.2">
      <c r="F40" s="3"/>
      <c r="I40" s="3"/>
      <c r="O40" s="3"/>
    </row>
    <row r="41" spans="3:22" ht="12.75" customHeight="1" x14ac:dyDescent="0.2">
      <c r="C41" s="127" t="str">
        <f>"NPV ($ "&amp;Assumptions!$B$17&amp;")"</f>
        <v>NPV ($ 2020/21)</v>
      </c>
      <c r="D41" s="128">
        <f>NPV(Assumptions!$B$6,$P$38:$T$38)</f>
        <v>8563246.6704612952</v>
      </c>
      <c r="F41" s="3"/>
      <c r="I41" s="3"/>
      <c r="O41" s="3"/>
    </row>
    <row r="42" spans="3:22" ht="12.75" customHeight="1" x14ac:dyDescent="0.2">
      <c r="O42" s="3"/>
    </row>
    <row r="43" spans="3:22" ht="12.75" customHeight="1" x14ac:dyDescent="0.2">
      <c r="O43" s="3"/>
    </row>
    <row r="44" spans="3:22" ht="12.75" customHeight="1" x14ac:dyDescent="0.2"/>
    <row r="45" spans="3:22" ht="12.75" customHeight="1" x14ac:dyDescent="0.2"/>
    <row r="46" spans="3:22" ht="12.75" customHeight="1" x14ac:dyDescent="0.2"/>
  </sheetData>
  <sortState ref="B41:B43">
    <sortCondition ref="B41:B43"/>
  </sortState>
  <conditionalFormatting sqref="V39">
    <cfRule type="expression" dxfId="5" priority="2">
      <formula>ABS(V39)&gt;0.001</formula>
    </cfRule>
  </conditionalFormatting>
  <conditionalFormatting sqref="P39:T39">
    <cfRule type="expression" dxfId="4" priority="1">
      <formula>ABS(P39)&gt;0.001</formula>
    </cfRule>
  </conditionalFormatting>
  <dataValidations count="2">
    <dataValidation type="list" allowBlank="1" showInputMessage="1" showErrorMessage="1" sqref="D10:D16 D19:D20 D23:D27">
      <formula1>"CapEx, OpEx"</formula1>
    </dataValidation>
    <dataValidation type="list" allowBlank="1" showInputMessage="1" showErrorMessage="1" sqref="E10:E16 E19:E20 E23:E27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46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Market Systems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1" t="b">
        <f>SUM(V7:V39)=0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3" t="s">
        <v>56</v>
      </c>
      <c r="D7" s="23" t="s">
        <v>29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55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4" t="s">
        <v>16</v>
      </c>
      <c r="K8" s="124" t="s">
        <v>17</v>
      </c>
      <c r="L8" s="124" t="s">
        <v>18</v>
      </c>
      <c r="M8" s="124" t="s">
        <v>19</v>
      </c>
      <c r="N8" s="124" t="s">
        <v>20</v>
      </c>
      <c r="O8" s="4"/>
      <c r="P8" s="124" t="s">
        <v>16</v>
      </c>
      <c r="Q8" s="124" t="s">
        <v>17</v>
      </c>
      <c r="R8" s="124" t="s">
        <v>18</v>
      </c>
      <c r="S8" s="124" t="s">
        <v>19</v>
      </c>
      <c r="T8" s="124" t="s">
        <v>20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24</v>
      </c>
      <c r="D10" s="109" t="s">
        <v>5</v>
      </c>
      <c r="E10" s="110" t="s">
        <v>2</v>
      </c>
      <c r="F10" s="3"/>
      <c r="G10" s="111">
        <v>122.2</v>
      </c>
      <c r="H10" s="12" t="s">
        <v>52</v>
      </c>
      <c r="I10" s="3"/>
      <c r="J10" s="112">
        <v>4000</v>
      </c>
      <c r="K10" s="112"/>
      <c r="L10" s="112">
        <v>4000</v>
      </c>
      <c r="M10" s="112"/>
      <c r="N10" s="112">
        <v>3000</v>
      </c>
      <c r="O10" s="3"/>
      <c r="P10" s="8">
        <f t="shared" ref="P10:T16" si="0">J10*$G10</f>
        <v>488800</v>
      </c>
      <c r="Q10" s="8">
        <f t="shared" si="0"/>
        <v>0</v>
      </c>
      <c r="R10" s="8">
        <f t="shared" si="0"/>
        <v>488800</v>
      </c>
      <c r="S10" s="8">
        <f t="shared" si="0"/>
        <v>0</v>
      </c>
      <c r="T10" s="8">
        <f t="shared" si="0"/>
        <v>366600</v>
      </c>
    </row>
    <row r="11" spans="1:25" ht="12.75" customHeight="1" x14ac:dyDescent="0.2">
      <c r="A11" s="7" t="str">
        <f>IF(ISBLANK(B11),"",1+MAX(A$6:A10))</f>
        <v/>
      </c>
      <c r="C11" s="108" t="s">
        <v>25</v>
      </c>
      <c r="D11" s="109" t="s">
        <v>5</v>
      </c>
      <c r="E11" s="110" t="s">
        <v>2</v>
      </c>
      <c r="F11" s="3"/>
      <c r="G11" s="111">
        <v>122.2</v>
      </c>
      <c r="H11" s="12" t="s">
        <v>52</v>
      </c>
      <c r="I11" s="3"/>
      <c r="J11" s="112"/>
      <c r="K11" s="112">
        <v>10000</v>
      </c>
      <c r="L11" s="112"/>
      <c r="M11" s="112">
        <v>10000</v>
      </c>
      <c r="N11" s="112"/>
      <c r="O11" s="3"/>
      <c r="P11" s="8">
        <f t="shared" si="0"/>
        <v>0</v>
      </c>
      <c r="Q11" s="8">
        <f t="shared" si="0"/>
        <v>1222000</v>
      </c>
      <c r="R11" s="8">
        <f t="shared" si="0"/>
        <v>0</v>
      </c>
      <c r="S11" s="8">
        <f t="shared" si="0"/>
        <v>1222000</v>
      </c>
      <c r="T11" s="8">
        <f t="shared" si="0"/>
        <v>0</v>
      </c>
    </row>
    <row r="12" spans="1:25" ht="12.75" customHeight="1" x14ac:dyDescent="0.2">
      <c r="A12" s="7" t="str">
        <f>IF(ISBLANK(B12),"",1+MAX(A$6:A11))</f>
        <v/>
      </c>
      <c r="C12" s="108" t="s">
        <v>26</v>
      </c>
      <c r="D12" s="109" t="s">
        <v>5</v>
      </c>
      <c r="E12" s="110" t="s">
        <v>2</v>
      </c>
      <c r="F12" s="3"/>
      <c r="G12" s="111">
        <v>122.2</v>
      </c>
      <c r="H12" s="12" t="s">
        <v>52</v>
      </c>
      <c r="I12" s="3"/>
      <c r="J12" s="112">
        <v>7000</v>
      </c>
      <c r="K12" s="112"/>
      <c r="L12" s="112">
        <v>7000</v>
      </c>
      <c r="M12" s="112"/>
      <c r="N12" s="112">
        <v>7000</v>
      </c>
      <c r="O12" s="3"/>
      <c r="P12" s="8">
        <f t="shared" si="0"/>
        <v>855400</v>
      </c>
      <c r="Q12" s="8">
        <f t="shared" si="0"/>
        <v>0</v>
      </c>
      <c r="R12" s="8">
        <f t="shared" si="0"/>
        <v>855400</v>
      </c>
      <c r="S12" s="8">
        <f t="shared" si="0"/>
        <v>0</v>
      </c>
      <c r="T12" s="8">
        <f t="shared" si="0"/>
        <v>855400</v>
      </c>
    </row>
    <row r="13" spans="1:25" ht="12.75" customHeight="1" x14ac:dyDescent="0.25">
      <c r="A13" s="7" t="str">
        <f>IF(ISBLANK(B13),"",1+MAX(A$6:A12))</f>
        <v/>
      </c>
      <c r="C13" s="108" t="s">
        <v>27</v>
      </c>
      <c r="D13" s="109" t="s">
        <v>5</v>
      </c>
      <c r="E13" s="110" t="s">
        <v>2</v>
      </c>
      <c r="F13" s="3"/>
      <c r="G13" s="111">
        <v>122.2</v>
      </c>
      <c r="H13" s="12" t="s">
        <v>52</v>
      </c>
      <c r="I13" s="3"/>
      <c r="J13" s="112">
        <v>4000</v>
      </c>
      <c r="K13" s="112"/>
      <c r="L13" s="112">
        <v>3000</v>
      </c>
      <c r="M13" s="112"/>
      <c r="N13" s="112">
        <v>2000</v>
      </c>
      <c r="O13" s="3"/>
      <c r="P13" s="8">
        <f t="shared" si="0"/>
        <v>488800</v>
      </c>
      <c r="Q13" s="8">
        <f t="shared" si="0"/>
        <v>0</v>
      </c>
      <c r="R13" s="8">
        <f t="shared" si="0"/>
        <v>366600</v>
      </c>
      <c r="S13" s="8">
        <f t="shared" si="0"/>
        <v>0</v>
      </c>
      <c r="T13" s="8">
        <f t="shared" si="0"/>
        <v>244400</v>
      </c>
      <c r="Y13"/>
    </row>
    <row r="14" spans="1:25" ht="12.75" customHeight="1" x14ac:dyDescent="0.25">
      <c r="A14" s="7" t="str">
        <f>IF(ISBLANK(B14),"",1+MAX(A$6:A13))</f>
        <v/>
      </c>
      <c r="C14" s="108" t="s">
        <v>28</v>
      </c>
      <c r="D14" s="109" t="s">
        <v>5</v>
      </c>
      <c r="E14" s="110" t="s">
        <v>2</v>
      </c>
      <c r="F14" s="3"/>
      <c r="G14" s="111">
        <v>122.2</v>
      </c>
      <c r="H14" s="12" t="s">
        <v>52</v>
      </c>
      <c r="I14" s="3"/>
      <c r="J14" s="112">
        <v>9000</v>
      </c>
      <c r="K14" s="112"/>
      <c r="L14" s="112">
        <v>9000</v>
      </c>
      <c r="M14" s="112"/>
      <c r="N14" s="112">
        <v>9000</v>
      </c>
      <c r="O14" s="3"/>
      <c r="P14" s="8">
        <f t="shared" si="0"/>
        <v>1099800</v>
      </c>
      <c r="Q14" s="8">
        <f t="shared" si="0"/>
        <v>0</v>
      </c>
      <c r="R14" s="8">
        <f t="shared" si="0"/>
        <v>1099800</v>
      </c>
      <c r="S14" s="8">
        <f t="shared" si="0"/>
        <v>0</v>
      </c>
      <c r="T14" s="8">
        <f t="shared" si="0"/>
        <v>1099800</v>
      </c>
      <c r="Y14"/>
    </row>
    <row r="15" spans="1:25" ht="12.75" customHeight="1" x14ac:dyDescent="0.25">
      <c r="A15" s="7" t="str">
        <f>IF(ISBLANK(B15),"",1+MAX(A$6:A14))</f>
        <v/>
      </c>
      <c r="C15" s="116"/>
      <c r="D15" s="109"/>
      <c r="E15" s="110"/>
      <c r="F15" s="3"/>
      <c r="G15" s="111"/>
      <c r="H15" s="12" t="s">
        <v>52</v>
      </c>
      <c r="I15" s="3"/>
      <c r="J15" s="115"/>
      <c r="K15" s="115"/>
      <c r="L15" s="115"/>
      <c r="M15" s="114"/>
      <c r="N15" s="115"/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0</v>
      </c>
      <c r="Y15"/>
    </row>
    <row r="16" spans="1:25" ht="12.75" customHeight="1" x14ac:dyDescent="0.25">
      <c r="A16" s="7" t="str">
        <f>IF(ISBLANK(B16),"",1+MAX(A$6:A15))</f>
        <v/>
      </c>
      <c r="C16" s="116"/>
      <c r="D16" s="109"/>
      <c r="E16" s="110"/>
      <c r="F16" s="3"/>
      <c r="G16" s="111"/>
      <c r="H16" s="12" t="s">
        <v>52</v>
      </c>
      <c r="I16" s="3"/>
      <c r="J16" s="114"/>
      <c r="K16" s="115"/>
      <c r="L16" s="114"/>
      <c r="M16" s="115"/>
      <c r="N16" s="114"/>
      <c r="O16" s="3"/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Y16"/>
    </row>
    <row r="17" spans="1:25" ht="12.75" customHeight="1" x14ac:dyDescent="0.25">
      <c r="A17" s="7" t="str">
        <f>IF(ISBLANK(B17),"",1+MAX(A$6:A16))</f>
        <v/>
      </c>
      <c r="F17" s="3"/>
      <c r="I17" s="3"/>
      <c r="O17" s="3"/>
      <c r="Y17"/>
    </row>
    <row r="18" spans="1:25" ht="12.75" customHeight="1" x14ac:dyDescent="0.25">
      <c r="A18" s="7"/>
      <c r="F18" s="3"/>
      <c r="I18" s="3"/>
      <c r="O18" s="3"/>
      <c r="Y18"/>
    </row>
    <row r="19" spans="1:25" ht="12.75" customHeight="1" x14ac:dyDescent="0.25">
      <c r="A19" s="7" t="str">
        <f>IF(ISBLANK(B19),"",1+MAX(A$6:A18))</f>
        <v/>
      </c>
      <c r="C19" s="108"/>
      <c r="D19" s="109"/>
      <c r="E19" s="110"/>
      <c r="F19" s="3"/>
      <c r="G19" s="111"/>
      <c r="H19" s="12" t="s">
        <v>53</v>
      </c>
      <c r="I19" s="3"/>
      <c r="J19" s="114"/>
      <c r="K19" s="115"/>
      <c r="L19" s="114"/>
      <c r="M19" s="115"/>
      <c r="N19" s="114"/>
      <c r="O19" s="3"/>
      <c r="P19" s="8">
        <f t="shared" ref="P19:T20" si="1">J19*$G19</f>
        <v>0</v>
      </c>
      <c r="Q19" s="8">
        <f t="shared" si="1"/>
        <v>0</v>
      </c>
      <c r="R19" s="8">
        <f t="shared" si="1"/>
        <v>0</v>
      </c>
      <c r="S19" s="8">
        <f t="shared" si="1"/>
        <v>0</v>
      </c>
      <c r="T19" s="8">
        <f t="shared" si="1"/>
        <v>0</v>
      </c>
      <c r="Y19"/>
    </row>
    <row r="20" spans="1:25" ht="12.75" customHeight="1" x14ac:dyDescent="0.25">
      <c r="A20" s="7" t="str">
        <f>IF(ISBLANK(B20),"",1+MAX(A$6:A19))</f>
        <v/>
      </c>
      <c r="C20" s="108"/>
      <c r="D20" s="109"/>
      <c r="E20" s="110"/>
      <c r="F20" s="3"/>
      <c r="G20" s="111"/>
      <c r="H20" s="12" t="s">
        <v>53</v>
      </c>
      <c r="I20" s="3"/>
      <c r="J20" s="114"/>
      <c r="K20" s="115"/>
      <c r="L20" s="114"/>
      <c r="M20" s="115"/>
      <c r="N20" s="114"/>
      <c r="O20" s="3"/>
      <c r="P20" s="8">
        <f t="shared" si="1"/>
        <v>0</v>
      </c>
      <c r="Q20" s="8">
        <f t="shared" si="1"/>
        <v>0</v>
      </c>
      <c r="R20" s="8">
        <f t="shared" si="1"/>
        <v>0</v>
      </c>
      <c r="S20" s="8">
        <f t="shared" si="1"/>
        <v>0</v>
      </c>
      <c r="T20" s="8">
        <f t="shared" si="1"/>
        <v>0</v>
      </c>
      <c r="Y20"/>
    </row>
    <row r="21" spans="1:25" ht="12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Y21"/>
    </row>
    <row r="22" spans="1:25" ht="12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Y22"/>
    </row>
    <row r="23" spans="1:25" ht="12.75" customHeight="1" x14ac:dyDescent="0.2">
      <c r="A23" s="7" t="str">
        <f>IF(ISBLANK(B23),"",1+MAX(A$6:A22))</f>
        <v/>
      </c>
      <c r="C23" s="108"/>
      <c r="D23" s="109"/>
      <c r="E23" s="110"/>
      <c r="G23" s="6"/>
      <c r="H23" s="13" t="s">
        <v>54</v>
      </c>
      <c r="J23" s="114"/>
      <c r="K23" s="115"/>
      <c r="L23" s="114"/>
      <c r="M23" s="115"/>
      <c r="N23" s="114"/>
      <c r="P23" s="8">
        <f t="shared" ref="P23:T26" si="2">J23</f>
        <v>0</v>
      </c>
      <c r="Q23" s="8">
        <f t="shared" si="2"/>
        <v>0</v>
      </c>
      <c r="R23" s="8">
        <f t="shared" si="2"/>
        <v>0</v>
      </c>
      <c r="S23" s="8">
        <f t="shared" si="2"/>
        <v>0</v>
      </c>
      <c r="T23" s="8">
        <f t="shared" si="2"/>
        <v>0</v>
      </c>
    </row>
    <row r="24" spans="1:25" s="100" customFormat="1" ht="12.75" customHeight="1" x14ac:dyDescent="0.2">
      <c r="A24" s="7"/>
      <c r="C24" s="108"/>
      <c r="D24" s="109"/>
      <c r="E24" s="110"/>
      <c r="G24" s="6"/>
      <c r="H24" s="13" t="s">
        <v>54</v>
      </c>
      <c r="J24" s="114"/>
      <c r="K24" s="115"/>
      <c r="L24" s="114"/>
      <c r="M24" s="115"/>
      <c r="N24" s="114"/>
      <c r="P24" s="8"/>
      <c r="Q24" s="8"/>
      <c r="R24" s="8"/>
      <c r="S24" s="8"/>
      <c r="T24" s="8"/>
    </row>
    <row r="25" spans="1:25" s="100" customFormat="1" ht="12.75" customHeight="1" x14ac:dyDescent="0.2">
      <c r="A25" s="7"/>
      <c r="C25" s="108"/>
      <c r="D25" s="109"/>
      <c r="E25" s="110"/>
      <c r="G25" s="6"/>
      <c r="H25" s="13" t="s">
        <v>54</v>
      </c>
      <c r="J25" s="114"/>
      <c r="K25" s="115"/>
      <c r="L25" s="114"/>
      <c r="M25" s="115"/>
      <c r="N25" s="114"/>
      <c r="P25" s="8"/>
      <c r="Q25" s="8"/>
      <c r="R25" s="8"/>
      <c r="S25" s="8"/>
      <c r="T25" s="8"/>
    </row>
    <row r="26" spans="1:25" ht="12.75" customHeight="1" x14ac:dyDescent="0.2">
      <c r="A26" s="7"/>
      <c r="C26" s="108"/>
      <c r="D26" s="109"/>
      <c r="E26" s="110"/>
      <c r="G26" s="6"/>
      <c r="H26" s="13" t="s">
        <v>54</v>
      </c>
      <c r="J26" s="114"/>
      <c r="K26" s="115"/>
      <c r="L26" s="114"/>
      <c r="M26" s="115"/>
      <c r="N26" s="114"/>
      <c r="P26" s="8">
        <f t="shared" si="2"/>
        <v>0</v>
      </c>
      <c r="Q26" s="8">
        <f t="shared" si="2"/>
        <v>0</v>
      </c>
      <c r="R26" s="8">
        <f t="shared" si="2"/>
        <v>0</v>
      </c>
      <c r="S26" s="8">
        <f t="shared" si="2"/>
        <v>0</v>
      </c>
      <c r="T26" s="8">
        <f t="shared" si="2"/>
        <v>0</v>
      </c>
    </row>
    <row r="27" spans="1:25" ht="12.75" customHeight="1" x14ac:dyDescent="0.2">
      <c r="A27" s="7"/>
      <c r="B27" s="100"/>
      <c r="C27" s="108"/>
      <c r="D27" s="109"/>
      <c r="E27" s="110"/>
      <c r="F27" s="100"/>
      <c r="G27" s="6"/>
      <c r="H27" s="13" t="s">
        <v>54</v>
      </c>
      <c r="I27" s="100"/>
      <c r="J27" s="114"/>
      <c r="K27" s="115"/>
      <c r="L27" s="114"/>
      <c r="M27" s="115"/>
      <c r="N27" s="114"/>
      <c r="O27" s="100"/>
      <c r="P27" s="8">
        <f t="shared" ref="P27" si="3">J27</f>
        <v>0</v>
      </c>
      <c r="Q27" s="8">
        <f t="shared" ref="Q27" si="4">K27</f>
        <v>0</v>
      </c>
      <c r="R27" s="8">
        <f t="shared" ref="R27" si="5">L27</f>
        <v>0</v>
      </c>
      <c r="S27" s="8">
        <f t="shared" ref="S27" si="6">M27</f>
        <v>0</v>
      </c>
      <c r="T27" s="8">
        <f t="shared" ref="T27" si="7">N27</f>
        <v>0</v>
      </c>
    </row>
    <row r="28" spans="1:25" ht="12.75" customHeight="1" x14ac:dyDescent="0.25">
      <c r="F28" s="100"/>
      <c r="I28" s="100"/>
      <c r="O28" s="100"/>
      <c r="Y28"/>
    </row>
    <row r="29" spans="1:25" ht="12.75" customHeight="1" x14ac:dyDescent="0.25">
      <c r="F29" s="100"/>
      <c r="I29" s="100"/>
      <c r="O29" s="100"/>
      <c r="Y29"/>
    </row>
    <row r="30" spans="1:25" ht="12.75" customHeight="1" x14ac:dyDescent="0.25">
      <c r="C30" s="5" t="s">
        <v>13</v>
      </c>
      <c r="F30" s="100"/>
      <c r="I30" s="100"/>
      <c r="O30" s="100"/>
      <c r="Y30"/>
    </row>
    <row r="31" spans="1:25" ht="12.75" customHeight="1" x14ac:dyDescent="0.2">
      <c r="C31" s="28" t="s">
        <v>2</v>
      </c>
      <c r="D31" s="28" t="s">
        <v>5</v>
      </c>
      <c r="E31" s="28"/>
      <c r="F31" s="100"/>
      <c r="G31" s="28"/>
      <c r="H31" s="29"/>
      <c r="I31" s="100"/>
      <c r="J31" s="28"/>
      <c r="K31" s="28"/>
      <c r="L31" s="28"/>
      <c r="M31" s="28"/>
      <c r="N31" s="28"/>
      <c r="O31" s="100"/>
      <c r="P31" s="30">
        <f t="shared" ref="P31:T36" si="8">SUMIFS(P$10:P$26,$E$10:$E$26,$C31,$D$10:$D$26,$D31)</f>
        <v>2932800</v>
      </c>
      <c r="Q31" s="30">
        <f t="shared" si="8"/>
        <v>1222000</v>
      </c>
      <c r="R31" s="30">
        <f t="shared" si="8"/>
        <v>2810600</v>
      </c>
      <c r="S31" s="30">
        <f t="shared" si="8"/>
        <v>1222000</v>
      </c>
      <c r="T31" s="30">
        <f t="shared" si="8"/>
        <v>2566200</v>
      </c>
    </row>
    <row r="32" spans="1:25" ht="12.75" customHeight="1" x14ac:dyDescent="0.2">
      <c r="C32" s="4" t="s">
        <v>1</v>
      </c>
      <c r="D32" s="4" t="s">
        <v>5</v>
      </c>
      <c r="E32" s="4"/>
      <c r="F32" s="100"/>
      <c r="G32" s="4"/>
      <c r="H32" s="13"/>
      <c r="I32" s="100"/>
      <c r="J32" s="4"/>
      <c r="K32" s="4"/>
      <c r="L32" s="4"/>
      <c r="M32" s="4"/>
      <c r="N32" s="4"/>
      <c r="O32" s="100"/>
      <c r="P32" s="9">
        <f t="shared" si="8"/>
        <v>0</v>
      </c>
      <c r="Q32" s="9">
        <f t="shared" si="8"/>
        <v>0</v>
      </c>
      <c r="R32" s="9">
        <f t="shared" si="8"/>
        <v>0</v>
      </c>
      <c r="S32" s="9">
        <f t="shared" si="8"/>
        <v>0</v>
      </c>
      <c r="T32" s="9">
        <f t="shared" si="8"/>
        <v>0</v>
      </c>
    </row>
    <row r="33" spans="3:24" ht="12.75" customHeight="1" x14ac:dyDescent="0.2">
      <c r="C33" s="4" t="s">
        <v>4</v>
      </c>
      <c r="D33" s="4" t="s">
        <v>5</v>
      </c>
      <c r="E33" s="4"/>
      <c r="F33" s="100"/>
      <c r="G33" s="4"/>
      <c r="H33" s="13"/>
      <c r="I33" s="100"/>
      <c r="J33" s="4"/>
      <c r="K33" s="4"/>
      <c r="L33" s="4"/>
      <c r="M33" s="4"/>
      <c r="N33" s="4"/>
      <c r="O33" s="100"/>
      <c r="P33" s="9">
        <f t="shared" si="8"/>
        <v>0</v>
      </c>
      <c r="Q33" s="9">
        <f t="shared" si="8"/>
        <v>0</v>
      </c>
      <c r="R33" s="9">
        <f t="shared" si="8"/>
        <v>0</v>
      </c>
      <c r="S33" s="9">
        <f t="shared" si="8"/>
        <v>0</v>
      </c>
      <c r="T33" s="9">
        <f t="shared" si="8"/>
        <v>0</v>
      </c>
    </row>
    <row r="34" spans="3:24" ht="12.75" customHeight="1" x14ac:dyDescent="0.2">
      <c r="C34" s="4" t="s">
        <v>2</v>
      </c>
      <c r="D34" s="4" t="s">
        <v>51</v>
      </c>
      <c r="E34" s="4"/>
      <c r="F34" s="100"/>
      <c r="G34" s="4"/>
      <c r="H34" s="13"/>
      <c r="I34" s="100"/>
      <c r="J34" s="4"/>
      <c r="K34" s="4"/>
      <c r="L34" s="4"/>
      <c r="M34" s="4"/>
      <c r="N34" s="4"/>
      <c r="O34" s="100"/>
      <c r="P34" s="9">
        <f t="shared" si="8"/>
        <v>0</v>
      </c>
      <c r="Q34" s="9">
        <f t="shared" si="8"/>
        <v>0</v>
      </c>
      <c r="R34" s="9">
        <f t="shared" si="8"/>
        <v>0</v>
      </c>
      <c r="S34" s="9">
        <f t="shared" si="8"/>
        <v>0</v>
      </c>
      <c r="T34" s="9">
        <f t="shared" si="8"/>
        <v>0</v>
      </c>
    </row>
    <row r="35" spans="3:24" ht="12.75" customHeight="1" x14ac:dyDescent="0.2">
      <c r="C35" s="4" t="s">
        <v>1</v>
      </c>
      <c r="D35" s="4" t="s">
        <v>51</v>
      </c>
      <c r="E35" s="4"/>
      <c r="F35" s="100"/>
      <c r="G35" s="4"/>
      <c r="H35" s="13"/>
      <c r="I35" s="100"/>
      <c r="J35" s="4"/>
      <c r="K35" s="4"/>
      <c r="L35" s="4"/>
      <c r="M35" s="4"/>
      <c r="N35" s="4"/>
      <c r="O35" s="100"/>
      <c r="P35" s="9">
        <f t="shared" si="8"/>
        <v>0</v>
      </c>
      <c r="Q35" s="9">
        <f t="shared" si="8"/>
        <v>0</v>
      </c>
      <c r="R35" s="9">
        <f t="shared" si="8"/>
        <v>0</v>
      </c>
      <c r="S35" s="9">
        <f t="shared" si="8"/>
        <v>0</v>
      </c>
      <c r="T35" s="9">
        <f t="shared" si="8"/>
        <v>0</v>
      </c>
    </row>
    <row r="36" spans="3:24" ht="12.75" customHeight="1" x14ac:dyDescent="0.2">
      <c r="C36" s="4" t="s">
        <v>4</v>
      </c>
      <c r="D36" s="4" t="s">
        <v>51</v>
      </c>
      <c r="E36" s="7"/>
      <c r="F36" s="100"/>
      <c r="G36" s="7"/>
      <c r="H36" s="31"/>
      <c r="I36" s="100"/>
      <c r="J36" s="7"/>
      <c r="K36" s="7"/>
      <c r="L36" s="7"/>
      <c r="M36" s="7"/>
      <c r="N36" s="7"/>
      <c r="O36" s="100"/>
      <c r="P36" s="9">
        <f t="shared" si="8"/>
        <v>0</v>
      </c>
      <c r="Q36" s="9">
        <f t="shared" si="8"/>
        <v>0</v>
      </c>
      <c r="R36" s="9">
        <f t="shared" si="8"/>
        <v>0</v>
      </c>
      <c r="S36" s="9">
        <f t="shared" si="8"/>
        <v>0</v>
      </c>
      <c r="T36" s="9">
        <f t="shared" si="8"/>
        <v>0</v>
      </c>
    </row>
    <row r="37" spans="3:24" ht="12.75" customHeight="1" x14ac:dyDescent="0.2">
      <c r="C37" s="10" t="str">
        <f>"Total Expenditure ($ "&amp;Assumptions!$B$8&amp;")"</f>
        <v>Total Expenditure ($ 2018)</v>
      </c>
      <c r="D37" s="10"/>
      <c r="E37" s="10"/>
      <c r="F37" s="100"/>
      <c r="G37" s="10"/>
      <c r="H37" s="14"/>
      <c r="I37" s="100"/>
      <c r="J37" s="10"/>
      <c r="K37" s="10"/>
      <c r="L37" s="10"/>
      <c r="M37" s="10"/>
      <c r="N37" s="10"/>
      <c r="O37" s="100"/>
      <c r="P37" s="11">
        <f>SUM(P31:P36)</f>
        <v>2932800</v>
      </c>
      <c r="Q37" s="11">
        <f t="shared" ref="Q37:T37" si="9">SUM(Q31:Q36)</f>
        <v>1222000</v>
      </c>
      <c r="R37" s="11">
        <f t="shared" si="9"/>
        <v>2810600</v>
      </c>
      <c r="S37" s="11">
        <f t="shared" si="9"/>
        <v>1222000</v>
      </c>
      <c r="T37" s="11">
        <f t="shared" si="9"/>
        <v>2566200</v>
      </c>
      <c r="U37" s="44"/>
      <c r="V37" s="100"/>
      <c r="W37" s="100"/>
      <c r="X37" s="100"/>
    </row>
    <row r="38" spans="3:24" ht="12.75" customHeight="1" x14ac:dyDescent="0.2">
      <c r="C38" s="28" t="str">
        <f>"Total Expenditure ($ "&amp;Assumptions!B17&amp;")"</f>
        <v>Total Expenditure ($ 2020/21)</v>
      </c>
      <c r="D38" s="28"/>
      <c r="E38" s="28"/>
      <c r="F38" s="100"/>
      <c r="G38" s="28"/>
      <c r="H38" s="29"/>
      <c r="I38" s="100"/>
      <c r="J38" s="28"/>
      <c r="K38" s="28"/>
      <c r="L38" s="28"/>
      <c r="M38" s="28"/>
      <c r="N38" s="28"/>
      <c r="O38" s="100"/>
      <c r="P38" s="45">
        <f>P37*Assumptions!$B$18</f>
        <v>3105961.9293790078</v>
      </c>
      <c r="Q38" s="45">
        <f>Q37*Assumptions!$B$18</f>
        <v>1294150.8039079199</v>
      </c>
      <c r="R38" s="45">
        <f>R37*Assumptions!$B$18</f>
        <v>2976546.8489882159</v>
      </c>
      <c r="S38" s="45">
        <f>S37*Assumptions!$B$18</f>
        <v>1294150.8039079199</v>
      </c>
      <c r="T38" s="45">
        <f>T37*Assumptions!$B$18</f>
        <v>2717716.6882066317</v>
      </c>
      <c r="U38" s="44"/>
      <c r="V38" s="100"/>
      <c r="W38" s="100"/>
      <c r="X38" s="100"/>
    </row>
    <row r="39" spans="3:24" x14ac:dyDescent="0.2">
      <c r="C39" s="101" t="s">
        <v>12</v>
      </c>
      <c r="D39" s="101"/>
      <c r="E39" s="101"/>
      <c r="F39" s="100"/>
      <c r="G39" s="101"/>
      <c r="H39" s="101"/>
      <c r="I39" s="100"/>
      <c r="J39" s="101"/>
      <c r="K39" s="101"/>
      <c r="L39" s="101"/>
      <c r="M39" s="101"/>
      <c r="N39" s="101"/>
      <c r="O39" s="100"/>
      <c r="P39" s="102">
        <f>P37-SUM(P10:P27)</f>
        <v>0</v>
      </c>
      <c r="Q39" s="102">
        <f t="shared" ref="Q39:T39" si="10">Q37-SUM(Q10:Q27)</f>
        <v>0</v>
      </c>
      <c r="R39" s="102">
        <f t="shared" si="10"/>
        <v>0</v>
      </c>
      <c r="S39" s="102">
        <f t="shared" si="10"/>
        <v>0</v>
      </c>
      <c r="T39" s="102">
        <f t="shared" si="10"/>
        <v>0</v>
      </c>
      <c r="U39" s="100"/>
      <c r="V39" s="102">
        <f>SUM(P39:T39)</f>
        <v>0</v>
      </c>
      <c r="W39" s="100"/>
      <c r="X39" s="100"/>
    </row>
    <row r="40" spans="3:24" ht="12.75" customHeight="1" x14ac:dyDescent="0.2">
      <c r="C40" s="100"/>
      <c r="D40" s="100"/>
      <c r="E40" s="100"/>
      <c r="F40" s="100"/>
      <c r="G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</row>
    <row r="41" spans="3:24" ht="12.75" customHeight="1" x14ac:dyDescent="0.2">
      <c r="C41" s="127" t="str">
        <f>"NPV ($ "&amp;Assumptions!$B$17&amp;")"</f>
        <v>NPV ($ 2020/21)</v>
      </c>
      <c r="D41" s="128">
        <f>NPV(Assumptions!$B$6,$P$38:$T$38)</f>
        <v>10526584.856523247</v>
      </c>
      <c r="E41" s="40"/>
      <c r="F41" s="100"/>
      <c r="G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</row>
    <row r="42" spans="3:24" ht="12.75" customHeight="1" x14ac:dyDescent="0.2">
      <c r="F42" s="100"/>
      <c r="I42" s="100"/>
      <c r="O42" s="100"/>
    </row>
    <row r="43" spans="3:24" ht="12.75" customHeight="1" x14ac:dyDescent="0.2">
      <c r="F43" s="100"/>
      <c r="I43" s="100"/>
      <c r="O43" s="100"/>
    </row>
    <row r="44" spans="3:24" ht="12.75" customHeight="1" x14ac:dyDescent="0.2">
      <c r="F44" s="100"/>
      <c r="I44" s="100"/>
      <c r="O44" s="100"/>
    </row>
    <row r="45" spans="3:24" ht="12.75" customHeight="1" x14ac:dyDescent="0.2">
      <c r="F45" s="100"/>
      <c r="I45" s="100"/>
      <c r="O45" s="100"/>
    </row>
    <row r="46" spans="3:24" ht="12.75" customHeight="1" x14ac:dyDescent="0.2"/>
  </sheetData>
  <conditionalFormatting sqref="V39">
    <cfRule type="expression" dxfId="3" priority="2">
      <formula>ABS(V39)&gt;0.001</formula>
    </cfRule>
  </conditionalFormatting>
  <conditionalFormatting sqref="P39:T39">
    <cfRule type="expression" dxfId="2" priority="1">
      <formula>ABS(P39)&gt;0.001</formula>
    </cfRule>
  </conditionalFormatting>
  <dataValidations count="2">
    <dataValidation type="list" allowBlank="1" showInputMessage="1" showErrorMessage="1" sqref="E10:E16 E19:E20 E23:E27">
      <formula1>"Labour, Materials, Contracts"</formula1>
    </dataValidation>
    <dataValidation type="list" allowBlank="1" showInputMessage="1" showErrorMessage="1" sqref="D10:D16 D19:D20 D23:D27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47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Market Systems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39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1" t="b">
        <f>SUM(V7:V39)=0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</row>
    <row r="7" spans="1:25" ht="12.75" customHeight="1" x14ac:dyDescent="0.2">
      <c r="A7" s="7"/>
      <c r="C7" s="123" t="s">
        <v>56</v>
      </c>
      <c r="D7" s="23" t="s">
        <v>29</v>
      </c>
      <c r="E7" s="23" t="s">
        <v>9</v>
      </c>
      <c r="F7" s="100"/>
      <c r="G7" s="23" t="s">
        <v>15</v>
      </c>
      <c r="H7" s="23" t="s">
        <v>10</v>
      </c>
      <c r="I7" s="100"/>
      <c r="J7" s="23" t="s">
        <v>55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100"/>
      <c r="G8" s="7"/>
      <c r="H8" s="7"/>
      <c r="I8" s="4"/>
      <c r="J8" s="124" t="s">
        <v>16</v>
      </c>
      <c r="K8" s="124" t="s">
        <v>17</v>
      </c>
      <c r="L8" s="124" t="s">
        <v>18</v>
      </c>
      <c r="M8" s="124" t="s">
        <v>19</v>
      </c>
      <c r="N8" s="124" t="s">
        <v>20</v>
      </c>
      <c r="O8" s="4"/>
      <c r="P8" s="124" t="s">
        <v>16</v>
      </c>
      <c r="Q8" s="124" t="s">
        <v>17</v>
      </c>
      <c r="R8" s="124" t="s">
        <v>18</v>
      </c>
      <c r="S8" s="124" t="s">
        <v>19</v>
      </c>
      <c r="T8" s="124" t="s">
        <v>20</v>
      </c>
    </row>
    <row r="9" spans="1:25" x14ac:dyDescent="0.2">
      <c r="F9" s="100"/>
    </row>
    <row r="10" spans="1:25" ht="12.75" customHeight="1" x14ac:dyDescent="0.2">
      <c r="C10" s="108"/>
      <c r="D10" s="109"/>
      <c r="E10" s="110"/>
      <c r="F10" s="3"/>
      <c r="G10" s="111"/>
      <c r="H10" s="12" t="s">
        <v>52</v>
      </c>
      <c r="I10" s="3"/>
      <c r="J10" s="114"/>
      <c r="K10" s="115"/>
      <c r="L10" s="114"/>
      <c r="M10" s="115"/>
      <c r="N10" s="114"/>
      <c r="O10" s="3"/>
      <c r="P10" s="8">
        <f t="shared" ref="P10:T11" si="0">J10*$G10</f>
        <v>0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0</v>
      </c>
    </row>
    <row r="11" spans="1:25" ht="12.75" customHeight="1" x14ac:dyDescent="0.2">
      <c r="A11" s="7"/>
      <c r="C11" s="108"/>
      <c r="D11" s="109"/>
      <c r="E11" s="110"/>
      <c r="F11" s="3"/>
      <c r="G11" s="111"/>
      <c r="H11" s="12" t="s">
        <v>52</v>
      </c>
      <c r="I11" s="3"/>
      <c r="J11" s="114"/>
      <c r="K11" s="115"/>
      <c r="L11" s="114"/>
      <c r="M11" s="115"/>
      <c r="N11" s="114"/>
      <c r="O11" s="3"/>
      <c r="P11" s="8">
        <f t="shared" si="0"/>
        <v>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0</v>
      </c>
    </row>
    <row r="12" spans="1:25" ht="12.75" customHeight="1" x14ac:dyDescent="0.25">
      <c r="A12" s="7"/>
      <c r="C12" s="108"/>
      <c r="D12" s="109"/>
      <c r="E12" s="110"/>
      <c r="F12" s="3"/>
      <c r="G12" s="111"/>
      <c r="H12" s="12" t="s">
        <v>52</v>
      </c>
      <c r="I12" s="3"/>
      <c r="J12" s="114"/>
      <c r="K12" s="115"/>
      <c r="L12" s="114"/>
      <c r="M12" s="115"/>
      <c r="N12" s="114"/>
      <c r="O12" s="3"/>
      <c r="P12" s="8">
        <f t="shared" ref="P12:P16" si="1">J12*$G12</f>
        <v>0</v>
      </c>
      <c r="Q12" s="8">
        <f t="shared" ref="Q12:Q16" si="2">K12*$G12</f>
        <v>0</v>
      </c>
      <c r="R12" s="8">
        <f t="shared" ref="R12:R16" si="3">L12*$G12</f>
        <v>0</v>
      </c>
      <c r="S12" s="8">
        <f t="shared" ref="S12:S16" si="4">M12*$G12</f>
        <v>0</v>
      </c>
      <c r="T12" s="8">
        <f t="shared" ref="T12:T16" si="5">N12*$G12</f>
        <v>0</v>
      </c>
      <c r="Y12"/>
    </row>
    <row r="13" spans="1:25" s="100" customFormat="1" ht="12.75" customHeight="1" x14ac:dyDescent="0.25">
      <c r="A13" s="7"/>
      <c r="C13" s="108"/>
      <c r="D13" s="109"/>
      <c r="E13" s="110"/>
      <c r="F13" s="3"/>
      <c r="G13" s="111"/>
      <c r="H13" s="12" t="s">
        <v>52</v>
      </c>
      <c r="I13" s="3"/>
      <c r="J13" s="114"/>
      <c r="K13" s="115"/>
      <c r="L13" s="114"/>
      <c r="M13" s="115"/>
      <c r="N13" s="114"/>
      <c r="O13" s="3"/>
      <c r="P13" s="8">
        <f t="shared" si="1"/>
        <v>0</v>
      </c>
      <c r="Q13" s="8">
        <f t="shared" si="2"/>
        <v>0</v>
      </c>
      <c r="R13" s="8">
        <f t="shared" si="3"/>
        <v>0</v>
      </c>
      <c r="S13" s="8">
        <f t="shared" si="4"/>
        <v>0</v>
      </c>
      <c r="T13" s="8">
        <f t="shared" si="5"/>
        <v>0</v>
      </c>
      <c r="Y13"/>
    </row>
    <row r="14" spans="1:25" s="100" customFormat="1" ht="12.75" customHeight="1" x14ac:dyDescent="0.25">
      <c r="A14" s="7"/>
      <c r="C14" s="108"/>
      <c r="D14" s="109"/>
      <c r="E14" s="110"/>
      <c r="F14" s="3"/>
      <c r="G14" s="111"/>
      <c r="H14" s="12" t="s">
        <v>52</v>
      </c>
      <c r="I14" s="3"/>
      <c r="J14" s="114"/>
      <c r="K14" s="115"/>
      <c r="L14" s="114"/>
      <c r="M14" s="115"/>
      <c r="N14" s="114"/>
      <c r="O14" s="3"/>
      <c r="P14" s="8">
        <f t="shared" si="1"/>
        <v>0</v>
      </c>
      <c r="Q14" s="8">
        <f t="shared" si="2"/>
        <v>0</v>
      </c>
      <c r="R14" s="8">
        <f t="shared" si="3"/>
        <v>0</v>
      </c>
      <c r="S14" s="8">
        <f t="shared" si="4"/>
        <v>0</v>
      </c>
      <c r="T14" s="8">
        <f t="shared" si="5"/>
        <v>0</v>
      </c>
      <c r="Y14"/>
    </row>
    <row r="15" spans="1:25" s="100" customFormat="1" ht="12.75" customHeight="1" x14ac:dyDescent="0.25">
      <c r="A15" s="7"/>
      <c r="C15" s="108"/>
      <c r="D15" s="109"/>
      <c r="E15" s="110"/>
      <c r="F15" s="3"/>
      <c r="G15" s="111"/>
      <c r="H15" s="12" t="s">
        <v>52</v>
      </c>
      <c r="I15" s="3"/>
      <c r="J15" s="114"/>
      <c r="K15" s="115"/>
      <c r="L15" s="114"/>
      <c r="M15" s="115"/>
      <c r="N15" s="114"/>
      <c r="O15" s="3"/>
      <c r="P15" s="8">
        <f t="shared" si="1"/>
        <v>0</v>
      </c>
      <c r="Q15" s="8">
        <f t="shared" si="2"/>
        <v>0</v>
      </c>
      <c r="R15" s="8">
        <f t="shared" si="3"/>
        <v>0</v>
      </c>
      <c r="S15" s="8">
        <f t="shared" si="4"/>
        <v>0</v>
      </c>
      <c r="T15" s="8">
        <f t="shared" si="5"/>
        <v>0</v>
      </c>
      <c r="Y15"/>
    </row>
    <row r="16" spans="1:25" s="100" customFormat="1" ht="12.75" customHeight="1" x14ac:dyDescent="0.25">
      <c r="A16" s="7"/>
      <c r="C16" s="108"/>
      <c r="D16" s="109"/>
      <c r="E16" s="110"/>
      <c r="F16" s="3"/>
      <c r="G16" s="111"/>
      <c r="H16" s="12" t="s">
        <v>52</v>
      </c>
      <c r="I16" s="3"/>
      <c r="J16" s="114"/>
      <c r="K16" s="115"/>
      <c r="L16" s="114"/>
      <c r="M16" s="115"/>
      <c r="N16" s="114"/>
      <c r="O16" s="3"/>
      <c r="P16" s="8">
        <f t="shared" si="1"/>
        <v>0</v>
      </c>
      <c r="Q16" s="8">
        <f t="shared" si="2"/>
        <v>0</v>
      </c>
      <c r="R16" s="8">
        <f t="shared" si="3"/>
        <v>0</v>
      </c>
      <c r="S16" s="8">
        <f t="shared" si="4"/>
        <v>0</v>
      </c>
      <c r="T16" s="8">
        <f t="shared" si="5"/>
        <v>0</v>
      </c>
      <c r="Y16"/>
    </row>
    <row r="17" spans="1:25" s="100" customFormat="1" ht="12.75" customHeight="1" x14ac:dyDescent="0.25">
      <c r="A17" s="7"/>
      <c r="F17" s="3"/>
      <c r="H17" s="12"/>
      <c r="I17" s="3"/>
      <c r="O17" s="3"/>
      <c r="Y17"/>
    </row>
    <row r="18" spans="1:25" ht="12.75" customHeight="1" x14ac:dyDescent="0.25">
      <c r="A18" s="7"/>
      <c r="F18" s="3"/>
      <c r="I18" s="3"/>
      <c r="O18" s="3"/>
      <c r="Y18"/>
    </row>
    <row r="19" spans="1:25" ht="12.75" customHeight="1" x14ac:dyDescent="0.25">
      <c r="A19" s="7"/>
      <c r="C19" s="108"/>
      <c r="D19" s="109"/>
      <c r="E19" s="110"/>
      <c r="F19" s="3"/>
      <c r="G19" s="111"/>
      <c r="H19" s="12" t="s">
        <v>53</v>
      </c>
      <c r="I19" s="3"/>
      <c r="J19" s="114"/>
      <c r="K19" s="115"/>
      <c r="L19" s="114"/>
      <c r="M19" s="115"/>
      <c r="N19" s="114"/>
      <c r="O19" s="3"/>
      <c r="P19" s="8">
        <f t="shared" ref="P19:T20" si="6">J19*$G19</f>
        <v>0</v>
      </c>
      <c r="Q19" s="8">
        <f t="shared" si="6"/>
        <v>0</v>
      </c>
      <c r="R19" s="8">
        <f t="shared" si="6"/>
        <v>0</v>
      </c>
      <c r="S19" s="8">
        <f t="shared" si="6"/>
        <v>0</v>
      </c>
      <c r="T19" s="8">
        <f t="shared" si="6"/>
        <v>0</v>
      </c>
      <c r="Y19"/>
    </row>
    <row r="20" spans="1:25" ht="12.75" customHeight="1" x14ac:dyDescent="0.25">
      <c r="A20" s="7"/>
      <c r="C20" s="108"/>
      <c r="D20" s="109"/>
      <c r="E20" s="110"/>
      <c r="F20" s="3"/>
      <c r="G20" s="111"/>
      <c r="H20" s="12" t="s">
        <v>53</v>
      </c>
      <c r="I20" s="3"/>
      <c r="J20" s="114"/>
      <c r="K20" s="115"/>
      <c r="L20" s="114"/>
      <c r="M20" s="115"/>
      <c r="N20" s="114"/>
      <c r="O20" s="3"/>
      <c r="P20" s="8">
        <f t="shared" si="6"/>
        <v>0</v>
      </c>
      <c r="Q20" s="8">
        <f t="shared" si="6"/>
        <v>0</v>
      </c>
      <c r="R20" s="8">
        <f t="shared" si="6"/>
        <v>0</v>
      </c>
      <c r="S20" s="8">
        <f t="shared" si="6"/>
        <v>0</v>
      </c>
      <c r="T20" s="8">
        <f t="shared" si="6"/>
        <v>0</v>
      </c>
      <c r="Y20"/>
    </row>
    <row r="21" spans="1:25" ht="12.75" customHeight="1" x14ac:dyDescent="0.25">
      <c r="A21" s="7"/>
      <c r="B21" s="7"/>
      <c r="C21" s="7"/>
      <c r="D21" s="7"/>
      <c r="E21" s="7"/>
      <c r="F21" s="7"/>
      <c r="G21" s="7"/>
      <c r="H21" s="1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Y21"/>
    </row>
    <row r="22" spans="1:25" ht="12.75" customHeight="1" x14ac:dyDescent="0.25">
      <c r="A22" s="7"/>
      <c r="B22" s="7"/>
      <c r="C22" s="7"/>
      <c r="D22" s="7"/>
      <c r="E22" s="7"/>
      <c r="F22" s="7"/>
      <c r="G22" s="7"/>
      <c r="H22" s="1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Y22"/>
    </row>
    <row r="23" spans="1:25" s="100" customFormat="1" ht="12.75" customHeight="1" x14ac:dyDescent="0.2">
      <c r="A23" s="7"/>
      <c r="C23" s="108" t="s">
        <v>36</v>
      </c>
      <c r="D23" s="109" t="s">
        <v>51</v>
      </c>
      <c r="E23" s="110" t="s">
        <v>4</v>
      </c>
      <c r="F23" s="3"/>
      <c r="G23" s="6"/>
      <c r="H23" s="13" t="s">
        <v>54</v>
      </c>
      <c r="I23" s="3"/>
      <c r="J23" s="112">
        <v>250000</v>
      </c>
      <c r="K23" s="112">
        <v>250000</v>
      </c>
      <c r="L23" s="112">
        <v>250000</v>
      </c>
      <c r="M23" s="112">
        <v>250000</v>
      </c>
      <c r="N23" s="112">
        <v>250000</v>
      </c>
      <c r="O23" s="4"/>
      <c r="P23" s="8">
        <f t="shared" ref="P23:P24" si="7">J23</f>
        <v>250000</v>
      </c>
      <c r="Q23" s="8">
        <f t="shared" ref="Q23:Q24" si="8">K23</f>
        <v>250000</v>
      </c>
      <c r="R23" s="8">
        <f t="shared" ref="R23:R24" si="9">L23</f>
        <v>250000</v>
      </c>
      <c r="S23" s="8">
        <f t="shared" ref="S23:S24" si="10">M23</f>
        <v>250000</v>
      </c>
      <c r="T23" s="8">
        <f t="shared" ref="T23:T24" si="11">N23</f>
        <v>250000</v>
      </c>
    </row>
    <row r="24" spans="1:25" s="100" customFormat="1" ht="12.75" customHeight="1" x14ac:dyDescent="0.2">
      <c r="A24" s="7"/>
      <c r="C24" s="108" t="s">
        <v>37</v>
      </c>
      <c r="D24" s="109" t="s">
        <v>51</v>
      </c>
      <c r="E24" s="110" t="s">
        <v>4</v>
      </c>
      <c r="F24" s="3"/>
      <c r="G24" s="6"/>
      <c r="H24" s="13" t="s">
        <v>54</v>
      </c>
      <c r="I24" s="3"/>
      <c r="J24" s="112">
        <v>250000</v>
      </c>
      <c r="K24" s="112">
        <v>250000</v>
      </c>
      <c r="L24" s="112">
        <v>250000</v>
      </c>
      <c r="M24" s="112">
        <v>250000</v>
      </c>
      <c r="N24" s="112">
        <v>250000</v>
      </c>
      <c r="O24" s="4"/>
      <c r="P24" s="8">
        <f t="shared" si="7"/>
        <v>250000</v>
      </c>
      <c r="Q24" s="8">
        <f t="shared" si="8"/>
        <v>250000</v>
      </c>
      <c r="R24" s="8">
        <f t="shared" si="9"/>
        <v>250000</v>
      </c>
      <c r="S24" s="8">
        <f t="shared" si="10"/>
        <v>250000</v>
      </c>
      <c r="T24" s="8">
        <f t="shared" si="11"/>
        <v>250000</v>
      </c>
    </row>
    <row r="25" spans="1:25" s="100" customFormat="1" ht="12.75" customHeight="1" x14ac:dyDescent="0.2">
      <c r="A25" s="7"/>
      <c r="C25" s="108" t="s">
        <v>38</v>
      </c>
      <c r="D25" s="109" t="s">
        <v>51</v>
      </c>
      <c r="E25" s="110" t="s">
        <v>4</v>
      </c>
      <c r="F25" s="3"/>
      <c r="G25" s="6"/>
      <c r="H25" s="13" t="s">
        <v>54</v>
      </c>
      <c r="I25" s="3"/>
      <c r="J25" s="112">
        <v>300000</v>
      </c>
      <c r="K25" s="112">
        <v>300000</v>
      </c>
      <c r="L25" s="112">
        <v>300000</v>
      </c>
      <c r="M25" s="112">
        <v>300000</v>
      </c>
      <c r="N25" s="112">
        <v>300000</v>
      </c>
      <c r="O25" s="4"/>
      <c r="P25" s="8">
        <f t="shared" ref="P25:P26" si="12">J25</f>
        <v>300000</v>
      </c>
      <c r="Q25" s="8">
        <f t="shared" ref="Q25:Q26" si="13">K25</f>
        <v>300000</v>
      </c>
      <c r="R25" s="8">
        <f t="shared" ref="R25:R26" si="14">L25</f>
        <v>300000</v>
      </c>
      <c r="S25" s="8">
        <f t="shared" ref="S25:S26" si="15">M25</f>
        <v>300000</v>
      </c>
      <c r="T25" s="8">
        <f t="shared" ref="T25:T26" si="16">N25</f>
        <v>300000</v>
      </c>
    </row>
    <row r="26" spans="1:25" s="100" customFormat="1" ht="12.75" customHeight="1" x14ac:dyDescent="0.2">
      <c r="A26" s="7"/>
      <c r="C26" s="108"/>
      <c r="D26" s="109"/>
      <c r="E26" s="110"/>
      <c r="F26" s="3"/>
      <c r="G26" s="6"/>
      <c r="H26" s="13" t="s">
        <v>54</v>
      </c>
      <c r="I26" s="3"/>
      <c r="J26" s="117"/>
      <c r="K26" s="117"/>
      <c r="L26" s="117"/>
      <c r="M26" s="117"/>
      <c r="N26" s="117"/>
      <c r="O26" s="4"/>
      <c r="P26" s="8">
        <f t="shared" si="12"/>
        <v>0</v>
      </c>
      <c r="Q26" s="8">
        <f t="shared" si="13"/>
        <v>0</v>
      </c>
      <c r="R26" s="8">
        <f t="shared" si="14"/>
        <v>0</v>
      </c>
      <c r="S26" s="8">
        <f t="shared" si="15"/>
        <v>0</v>
      </c>
      <c r="T26" s="8">
        <f t="shared" si="16"/>
        <v>0</v>
      </c>
    </row>
    <row r="27" spans="1:25" ht="12.75" customHeight="1" x14ac:dyDescent="0.2">
      <c r="A27" s="7"/>
      <c r="C27" s="108"/>
      <c r="D27" s="109"/>
      <c r="E27" s="110"/>
      <c r="F27" s="3"/>
      <c r="G27" s="6"/>
      <c r="H27" s="13" t="s">
        <v>54</v>
      </c>
      <c r="I27" s="3"/>
      <c r="J27" s="117"/>
      <c r="K27" s="117"/>
      <c r="L27" s="117"/>
      <c r="M27" s="117"/>
      <c r="N27" s="117"/>
      <c r="P27" s="8">
        <f t="shared" ref="P27:T27" si="17">J27</f>
        <v>0</v>
      </c>
      <c r="Q27" s="8">
        <f t="shared" si="17"/>
        <v>0</v>
      </c>
      <c r="R27" s="8">
        <f t="shared" si="17"/>
        <v>0</v>
      </c>
      <c r="S27" s="8">
        <f t="shared" si="17"/>
        <v>0</v>
      </c>
      <c r="T27" s="8">
        <f t="shared" si="17"/>
        <v>0</v>
      </c>
    </row>
    <row r="28" spans="1:25" ht="12.75" customHeight="1" x14ac:dyDescent="0.25">
      <c r="F28" s="100"/>
      <c r="G28" s="6"/>
      <c r="H28" s="13"/>
      <c r="I28" s="100"/>
      <c r="O28" s="100"/>
      <c r="Y28"/>
    </row>
    <row r="29" spans="1:25" ht="12.75" customHeight="1" x14ac:dyDescent="0.25">
      <c r="F29" s="100"/>
      <c r="H29" s="13"/>
      <c r="I29" s="100"/>
      <c r="O29" s="100"/>
      <c r="Y29"/>
    </row>
    <row r="30" spans="1:25" ht="12.75" customHeight="1" x14ac:dyDescent="0.25">
      <c r="C30" s="5" t="s">
        <v>13</v>
      </c>
      <c r="F30" s="100"/>
      <c r="H30" s="100"/>
      <c r="I30" s="100"/>
      <c r="O30" s="100"/>
      <c r="Y30"/>
    </row>
    <row r="31" spans="1:25" ht="12.75" customHeight="1" x14ac:dyDescent="0.2">
      <c r="C31" s="28" t="s">
        <v>2</v>
      </c>
      <c r="D31" s="28" t="s">
        <v>5</v>
      </c>
      <c r="E31" s="28"/>
      <c r="F31" s="100"/>
      <c r="G31" s="28"/>
      <c r="H31" s="13"/>
      <c r="I31" s="100"/>
      <c r="J31" s="28"/>
      <c r="K31" s="28"/>
      <c r="L31" s="28"/>
      <c r="M31" s="28"/>
      <c r="N31" s="28"/>
      <c r="O31" s="100"/>
      <c r="P31" s="30">
        <f t="shared" ref="P31:T36" si="18">SUMIFS(P$10:P$27,$E$10:$E$27,$C31,$D$10:$D$27,$D31)</f>
        <v>0</v>
      </c>
      <c r="Q31" s="30">
        <f t="shared" si="18"/>
        <v>0</v>
      </c>
      <c r="R31" s="30">
        <f t="shared" si="18"/>
        <v>0</v>
      </c>
      <c r="S31" s="30">
        <f t="shared" si="18"/>
        <v>0</v>
      </c>
      <c r="T31" s="30">
        <f t="shared" si="18"/>
        <v>0</v>
      </c>
    </row>
    <row r="32" spans="1:25" ht="12.75" customHeight="1" x14ac:dyDescent="0.2">
      <c r="C32" s="4" t="s">
        <v>1</v>
      </c>
      <c r="D32" s="4" t="s">
        <v>5</v>
      </c>
      <c r="E32" s="4"/>
      <c r="F32" s="100"/>
      <c r="G32" s="4"/>
      <c r="H32" s="13"/>
      <c r="I32" s="100"/>
      <c r="J32" s="4"/>
      <c r="K32" s="4"/>
      <c r="L32" s="4"/>
      <c r="M32" s="4"/>
      <c r="N32" s="4"/>
      <c r="O32" s="100"/>
      <c r="P32" s="9">
        <f t="shared" si="18"/>
        <v>0</v>
      </c>
      <c r="Q32" s="9">
        <f t="shared" si="18"/>
        <v>0</v>
      </c>
      <c r="R32" s="9">
        <f t="shared" si="18"/>
        <v>0</v>
      </c>
      <c r="S32" s="9">
        <f t="shared" si="18"/>
        <v>0</v>
      </c>
      <c r="T32" s="9">
        <f t="shared" si="18"/>
        <v>0</v>
      </c>
    </row>
    <row r="33" spans="3:24" ht="12.75" customHeight="1" x14ac:dyDescent="0.2">
      <c r="C33" s="4" t="s">
        <v>4</v>
      </c>
      <c r="D33" s="4" t="s">
        <v>5</v>
      </c>
      <c r="E33" s="4"/>
      <c r="F33" s="100"/>
      <c r="G33" s="4"/>
      <c r="H33" s="13"/>
      <c r="I33" s="100"/>
      <c r="J33" s="4"/>
      <c r="K33" s="4"/>
      <c r="L33" s="4"/>
      <c r="M33" s="4"/>
      <c r="N33" s="4"/>
      <c r="O33" s="100"/>
      <c r="P33" s="9">
        <f t="shared" si="18"/>
        <v>0</v>
      </c>
      <c r="Q33" s="9">
        <f t="shared" si="18"/>
        <v>0</v>
      </c>
      <c r="R33" s="9">
        <f t="shared" si="18"/>
        <v>0</v>
      </c>
      <c r="S33" s="9">
        <f t="shared" si="18"/>
        <v>0</v>
      </c>
      <c r="T33" s="9">
        <f t="shared" si="18"/>
        <v>0</v>
      </c>
    </row>
    <row r="34" spans="3:24" ht="12.75" customHeight="1" x14ac:dyDescent="0.2">
      <c r="C34" s="4" t="s">
        <v>2</v>
      </c>
      <c r="D34" s="4" t="s">
        <v>51</v>
      </c>
      <c r="E34" s="4"/>
      <c r="F34" s="100"/>
      <c r="G34" s="4"/>
      <c r="H34" s="13"/>
      <c r="I34" s="100"/>
      <c r="J34" s="4"/>
      <c r="K34" s="4"/>
      <c r="L34" s="4"/>
      <c r="M34" s="4"/>
      <c r="N34" s="4"/>
      <c r="O34" s="100"/>
      <c r="P34" s="9">
        <f t="shared" si="18"/>
        <v>0</v>
      </c>
      <c r="Q34" s="9">
        <f t="shared" si="18"/>
        <v>0</v>
      </c>
      <c r="R34" s="9">
        <f t="shared" si="18"/>
        <v>0</v>
      </c>
      <c r="S34" s="9">
        <f t="shared" si="18"/>
        <v>0</v>
      </c>
      <c r="T34" s="9">
        <f t="shared" si="18"/>
        <v>0</v>
      </c>
    </row>
    <row r="35" spans="3:24" ht="12.75" customHeight="1" x14ac:dyDescent="0.2">
      <c r="C35" s="4" t="s">
        <v>1</v>
      </c>
      <c r="D35" s="4" t="s">
        <v>51</v>
      </c>
      <c r="E35" s="4"/>
      <c r="F35" s="100"/>
      <c r="G35" s="4"/>
      <c r="H35" s="13"/>
      <c r="I35" s="100"/>
      <c r="J35" s="4"/>
      <c r="K35" s="4"/>
      <c r="L35" s="4"/>
      <c r="M35" s="4"/>
      <c r="N35" s="4"/>
      <c r="O35" s="100"/>
      <c r="P35" s="9">
        <f t="shared" si="18"/>
        <v>0</v>
      </c>
      <c r="Q35" s="9">
        <f t="shared" si="18"/>
        <v>0</v>
      </c>
      <c r="R35" s="9">
        <f t="shared" si="18"/>
        <v>0</v>
      </c>
      <c r="S35" s="9">
        <f t="shared" si="18"/>
        <v>0</v>
      </c>
      <c r="T35" s="9">
        <f t="shared" si="18"/>
        <v>0</v>
      </c>
    </row>
    <row r="36" spans="3:24" ht="12.75" customHeight="1" x14ac:dyDescent="0.2">
      <c r="C36" s="4" t="s">
        <v>4</v>
      </c>
      <c r="D36" s="4" t="s">
        <v>51</v>
      </c>
      <c r="E36" s="7"/>
      <c r="F36" s="100"/>
      <c r="G36" s="7"/>
      <c r="H36" s="31"/>
      <c r="I36" s="100"/>
      <c r="J36" s="7"/>
      <c r="K36" s="7"/>
      <c r="L36" s="7"/>
      <c r="M36" s="7"/>
      <c r="N36" s="7"/>
      <c r="O36" s="100"/>
      <c r="P36" s="9">
        <f t="shared" si="18"/>
        <v>800000</v>
      </c>
      <c r="Q36" s="9">
        <f t="shared" si="18"/>
        <v>800000</v>
      </c>
      <c r="R36" s="9">
        <f t="shared" si="18"/>
        <v>800000</v>
      </c>
      <c r="S36" s="9">
        <f t="shared" si="18"/>
        <v>800000</v>
      </c>
      <c r="T36" s="9">
        <f t="shared" si="18"/>
        <v>800000</v>
      </c>
    </row>
    <row r="37" spans="3:24" ht="12.75" customHeight="1" x14ac:dyDescent="0.2">
      <c r="C37" s="10" t="str">
        <f>"Total Expenditure ($ "&amp;Assumptions!$B$8&amp;")"</f>
        <v>Total Expenditure ($ 2018)</v>
      </c>
      <c r="D37" s="10"/>
      <c r="E37" s="10"/>
      <c r="F37" s="100"/>
      <c r="G37" s="10"/>
      <c r="H37" s="14"/>
      <c r="I37" s="100"/>
      <c r="J37" s="10"/>
      <c r="K37" s="10"/>
      <c r="L37" s="10"/>
      <c r="M37" s="10"/>
      <c r="N37" s="10"/>
      <c r="O37" s="100"/>
      <c r="P37" s="11">
        <f>SUM(P31:P36)</f>
        <v>800000</v>
      </c>
      <c r="Q37" s="11">
        <f>SUM(Q31:Q36)</f>
        <v>800000</v>
      </c>
      <c r="R37" s="11">
        <f t="shared" ref="R37:T37" si="19">SUM(R31:R36)</f>
        <v>800000</v>
      </c>
      <c r="S37" s="11">
        <f t="shared" si="19"/>
        <v>800000</v>
      </c>
      <c r="T37" s="11">
        <f t="shared" si="19"/>
        <v>800000</v>
      </c>
      <c r="U37" s="44"/>
      <c r="V37" s="100"/>
      <c r="W37" s="100"/>
      <c r="X37" s="100"/>
    </row>
    <row r="38" spans="3:24" ht="12.75" customHeight="1" x14ac:dyDescent="0.2">
      <c r="C38" s="28" t="str">
        <f>"Total Expenditure ($ "&amp;Assumptions!B17&amp;")"</f>
        <v>Total Expenditure ($ 2020/21)</v>
      </c>
      <c r="D38" s="28"/>
      <c r="E38" s="28"/>
      <c r="F38" s="100"/>
      <c r="G38" s="28"/>
      <c r="H38" s="29"/>
      <c r="I38" s="100"/>
      <c r="J38" s="28"/>
      <c r="K38" s="28"/>
      <c r="L38" s="28"/>
      <c r="M38" s="28"/>
      <c r="N38" s="28"/>
      <c r="O38" s="100"/>
      <c r="P38" s="45">
        <f>P37*Assumptions!$B$18</f>
        <v>847234.5688431554</v>
      </c>
      <c r="Q38" s="45">
        <f>Q37*Assumptions!$B$18</f>
        <v>847234.5688431554</v>
      </c>
      <c r="R38" s="45">
        <f>R37*Assumptions!$B$18</f>
        <v>847234.5688431554</v>
      </c>
      <c r="S38" s="45">
        <f>S37*Assumptions!$B$18</f>
        <v>847234.5688431554</v>
      </c>
      <c r="T38" s="45">
        <f>T37*Assumptions!$B$18</f>
        <v>847234.5688431554</v>
      </c>
      <c r="U38" s="44"/>
      <c r="V38" s="100"/>
      <c r="W38" s="100"/>
      <c r="X38" s="100"/>
    </row>
    <row r="39" spans="3:24" x14ac:dyDescent="0.2">
      <c r="C39" s="101" t="s">
        <v>12</v>
      </c>
      <c r="D39" s="101"/>
      <c r="E39" s="101"/>
      <c r="F39" s="100"/>
      <c r="G39" s="101"/>
      <c r="H39" s="101"/>
      <c r="I39" s="100"/>
      <c r="J39" s="101"/>
      <c r="K39" s="101"/>
      <c r="L39" s="101"/>
      <c r="M39" s="101"/>
      <c r="N39" s="101"/>
      <c r="O39" s="100"/>
      <c r="P39" s="102">
        <f>P37-SUM(P10:P27)</f>
        <v>0</v>
      </c>
      <c r="Q39" s="102">
        <f t="shared" ref="Q39:T39" si="20">Q37-SUM(Q10:Q27)</f>
        <v>0</v>
      </c>
      <c r="R39" s="102">
        <f t="shared" si="20"/>
        <v>0</v>
      </c>
      <c r="S39" s="102">
        <f t="shared" si="20"/>
        <v>0</v>
      </c>
      <c r="T39" s="102">
        <f t="shared" si="20"/>
        <v>0</v>
      </c>
      <c r="U39" s="100"/>
      <c r="V39" s="102">
        <f>SUM(P39:T39)</f>
        <v>0</v>
      </c>
      <c r="W39" s="100"/>
      <c r="X39" s="100"/>
    </row>
    <row r="40" spans="3:24" ht="12.75" customHeight="1" x14ac:dyDescent="0.2">
      <c r="C40" s="100"/>
      <c r="D40" s="100"/>
      <c r="E40" s="100"/>
      <c r="F40" s="100"/>
      <c r="G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</row>
    <row r="41" spans="3:24" ht="12.75" customHeight="1" x14ac:dyDescent="0.2">
      <c r="C41" s="127" t="str">
        <f>"NPV ($ "&amp;Assumptions!$B$17&amp;")"</f>
        <v>NPV ($ 2020/21)</v>
      </c>
      <c r="D41" s="128">
        <f>NPV(Assumptions!$B$6,$P$38:$T$38)</f>
        <v>3907938.8069557846</v>
      </c>
      <c r="E41" s="40"/>
      <c r="F41" s="100"/>
      <c r="G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</row>
    <row r="42" spans="3:24" ht="12.75" customHeight="1" x14ac:dyDescent="0.2">
      <c r="F42" s="100"/>
      <c r="I42" s="100"/>
      <c r="O42" s="100"/>
    </row>
    <row r="43" spans="3:24" ht="12.75" customHeight="1" x14ac:dyDescent="0.2">
      <c r="F43" s="100"/>
      <c r="I43" s="100"/>
      <c r="O43" s="100"/>
    </row>
    <row r="44" spans="3:24" ht="12.75" customHeight="1" x14ac:dyDescent="0.2">
      <c r="F44" s="100"/>
      <c r="I44" s="100"/>
      <c r="O44" s="100"/>
    </row>
    <row r="45" spans="3:24" ht="12.75" customHeight="1" x14ac:dyDescent="0.2">
      <c r="F45" s="100"/>
      <c r="I45" s="100"/>
      <c r="O45" s="100"/>
    </row>
    <row r="46" spans="3:24" ht="12.75" customHeight="1" x14ac:dyDescent="0.2">
      <c r="F46" s="100"/>
      <c r="I46" s="100"/>
      <c r="O46" s="100"/>
    </row>
    <row r="47" spans="3:24" ht="12.75" customHeight="1" x14ac:dyDescent="0.2"/>
  </sheetData>
  <conditionalFormatting sqref="P39:T39">
    <cfRule type="expression" dxfId="1" priority="4">
      <formula>ABS(P39)&gt;0.001</formula>
    </cfRule>
  </conditionalFormatting>
  <conditionalFormatting sqref="V39">
    <cfRule type="expression" dxfId="0" priority="5">
      <formula>ABS(V39)&gt;0.001</formula>
    </cfRule>
  </conditionalFormatting>
  <dataValidations count="2">
    <dataValidation type="list" allowBlank="1" showInputMessage="1" showErrorMessage="1" sqref="E23:E27 E10:E16 E19:E20">
      <formula1>"Labour, Materials, Contracts"</formula1>
    </dataValidation>
    <dataValidation type="list" allowBlank="1" showInputMessage="1" showErrorMessage="1" sqref="D23:D27 D10:D16 D19:D20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Output</vt:lpstr>
      <vt:lpstr>Summary</vt:lpstr>
      <vt:lpstr>Assumptions</vt:lpstr>
      <vt:lpstr>Option 1</vt:lpstr>
      <vt:lpstr>Option 2</vt:lpstr>
      <vt:lpstr>Option 0</vt:lpstr>
      <vt:lpstr>Conv_2021</vt:lpstr>
      <vt:lpstr>Option0_categories</vt:lpstr>
      <vt:lpstr>Option0_costs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2020-01-02T23:55:56Z</dcterms:created>
  <dcterms:modified xsi:type="dcterms:W3CDTF">2020-01-22T05:29:19Z</dcterms:modified>
</cp:coreProperties>
</file>