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L175" i="1" l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8" i="10" l="1"/>
  <c r="T28" i="11"/>
  <c r="T27" i="11"/>
  <c r="T28" i="9"/>
  <c r="T27" i="8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11" s="1"/>
  <c r="T34" i="10"/>
  <c r="T34" i="8"/>
  <c r="T37" i="9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I10" i="7" s="1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R71" i="2" s="1"/>
  <c r="R78" i="2" s="1"/>
  <c r="I13" i="2"/>
  <c r="U71" i="2"/>
  <c r="U78" i="2" s="1"/>
  <c r="S71" i="2"/>
  <c r="S78" i="2" s="1"/>
  <c r="P71" i="2"/>
  <c r="P78" i="2" s="1"/>
  <c r="Q71" i="2"/>
  <c r="Q78" i="2" s="1"/>
  <c r="O71" i="2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O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T71" i="2" l="1"/>
  <c r="T78" i="2" s="1"/>
  <c r="L177" i="1"/>
  <c r="L178" i="1" s="1"/>
  <c r="P18" i="8" s="1"/>
  <c r="P51" i="8" s="1"/>
  <c r="W187" i="1"/>
  <c r="I13" i="10"/>
  <c r="I9" i="10"/>
  <c r="I12" i="11"/>
  <c r="W70" i="11" s="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X187" i="1"/>
  <c r="W70" i="8"/>
  <c r="W70" i="9"/>
  <c r="X69" i="9"/>
  <c r="X69" i="11"/>
  <c r="W69" i="11"/>
  <c r="W69" i="10"/>
  <c r="W69" i="9"/>
  <c r="W70" i="2"/>
  <c r="X69" i="2"/>
  <c r="S97" i="2"/>
  <c r="S91" i="2"/>
  <c r="S88" i="2"/>
  <c r="L75" i="1"/>
  <c r="K177" i="1"/>
  <c r="K178" i="1" s="1"/>
  <c r="P28" i="2" s="1"/>
  <c r="R16" i="1"/>
  <c r="W69" i="8" l="1"/>
  <c r="X69" i="10"/>
  <c r="P18" i="2"/>
  <c r="P51" i="2" s="1"/>
  <c r="P18" i="11"/>
  <c r="P51" i="11" s="1"/>
  <c r="P18" i="9"/>
  <c r="P51" i="9" s="1"/>
  <c r="P18" i="10"/>
  <c r="V18" i="10" s="1"/>
  <c r="W70" i="10"/>
  <c r="V71" i="8"/>
  <c r="V76" i="8" s="1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94" i="2" s="1"/>
  <c r="V80" i="2"/>
  <c r="V76" i="2"/>
  <c r="V77" i="2"/>
  <c r="V88" i="2" s="1"/>
  <c r="V78" i="2"/>
  <c r="V91" i="2" s="1"/>
  <c r="V80" i="11"/>
  <c r="V97" i="11" s="1"/>
  <c r="V98" i="11" s="1"/>
  <c r="V99" i="11" s="1"/>
  <c r="V79" i="11"/>
  <c r="V77" i="11"/>
  <c r="V88" i="11" s="1"/>
  <c r="V89" i="11" s="1"/>
  <c r="V90" i="11" s="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77" i="8"/>
  <c r="V88" i="8" s="1"/>
  <c r="V89" i="8" s="1"/>
  <c r="V90" i="8" s="1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V85" i="10"/>
  <c r="V86" i="10" s="1"/>
  <c r="V87" i="10" s="1"/>
  <c r="P51" i="10"/>
  <c r="U38" i="11"/>
  <c r="V38" i="11"/>
  <c r="U18" i="8"/>
  <c r="V18" i="8"/>
  <c r="V38" i="10"/>
  <c r="V94" i="11"/>
  <c r="V95" i="11" s="1"/>
  <c r="V96" i="11" s="1"/>
  <c r="V91" i="10"/>
  <c r="V92" i="10" s="1"/>
  <c r="V93" i="10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Y69" i="9"/>
  <c r="Y69" i="8"/>
  <c r="Y69" i="11"/>
  <c r="Y69" i="10"/>
  <c r="V97" i="2"/>
  <c r="P88" i="2"/>
  <c r="V85" i="2"/>
  <c r="O97" i="2"/>
  <c r="O98" i="2" s="1"/>
  <c r="O99" i="2" s="1"/>
  <c r="Y69" i="2"/>
  <c r="V18" i="2"/>
  <c r="V38" i="2"/>
  <c r="U3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U38" i="10" l="1"/>
  <c r="U18" i="2"/>
  <c r="U18" i="11"/>
  <c r="V78" i="8"/>
  <c r="V91" i="8" s="1"/>
  <c r="V92" i="8" s="1"/>
  <c r="V93" i="8" s="1"/>
  <c r="V80" i="8"/>
  <c r="V97" i="8" s="1"/>
  <c r="V98" i="8" s="1"/>
  <c r="V99" i="8" s="1"/>
  <c r="V79" i="8"/>
  <c r="V94" i="8" s="1"/>
  <c r="V95" i="8" s="1"/>
  <c r="V96" i="8" s="1"/>
  <c r="U18" i="10"/>
  <c r="V18" i="11"/>
  <c r="U18" i="9"/>
  <c r="V18" i="9"/>
  <c r="U38" i="9"/>
  <c r="V38" i="8"/>
  <c r="V38" i="9"/>
  <c r="U38" i="8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76" i="11"/>
  <c r="W78" i="1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79" i="11"/>
  <c r="X77" i="11"/>
  <c r="X88" i="11" s="1"/>
  <c r="X89" i="11" s="1"/>
  <c r="X90" i="11" s="1"/>
  <c r="X76" i="11"/>
  <c r="X85" i="11" s="1"/>
  <c r="X86" i="11" s="1"/>
  <c r="X87" i="11" s="1"/>
  <c r="X78" i="11"/>
  <c r="W80" i="8"/>
  <c r="W97" i="8" s="1"/>
  <c r="W98" i="8" s="1"/>
  <c r="W99" i="8" s="1"/>
  <c r="W107" i="8" s="1"/>
  <c r="W121" i="8" s="1"/>
  <c r="W79" i="8"/>
  <c r="W77" i="8"/>
  <c r="W76" i="8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U105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77" i="8"/>
  <c r="X88" i="8" s="1"/>
  <c r="X76" i="8"/>
  <c r="X85" i="8" s="1"/>
  <c r="X86" i="8" s="1"/>
  <c r="X87" i="8" s="1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76" i="2"/>
  <c r="X85" i="2" s="1"/>
  <c r="X86" i="2" s="1"/>
  <c r="X87" i="2" s="1"/>
  <c r="X77" i="2"/>
  <c r="X78" i="2"/>
  <c r="X80" i="9"/>
  <c r="X79" i="9"/>
  <c r="X77" i="9"/>
  <c r="X88" i="9" s="1"/>
  <c r="X89" i="9" s="1"/>
  <c r="X90" i="9" s="1"/>
  <c r="X76" i="9"/>
  <c r="X78" i="9"/>
  <c r="W88" i="11"/>
  <c r="W89" i="11" s="1"/>
  <c r="W90" i="11" s="1"/>
  <c r="W104" i="11" s="1"/>
  <c r="W120" i="11" s="1"/>
  <c r="W80" i="2"/>
  <c r="W97" i="2" s="1"/>
  <c r="W98" i="2" s="1"/>
  <c r="W99" i="2" s="1"/>
  <c r="W79" i="2"/>
  <c r="W94" i="2" s="1"/>
  <c r="W95" i="2" s="1"/>
  <c r="W96" i="2" s="1"/>
  <c r="W77" i="2"/>
  <c r="W88" i="2" s="1"/>
  <c r="W76" i="2"/>
  <c r="W85" i="2" s="1"/>
  <c r="W86" i="2" s="1"/>
  <c r="W87" i="2" s="1"/>
  <c r="W78" i="2"/>
  <c r="W91" i="2" s="1"/>
  <c r="W80" i="10"/>
  <c r="W79" i="10"/>
  <c r="W77" i="10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97" i="10" s="1"/>
  <c r="X98" i="10" s="1"/>
  <c r="X99" i="10" s="1"/>
  <c r="X79" i="10"/>
  <c r="X94" i="10" s="1"/>
  <c r="X95" i="10" s="1"/>
  <c r="X96" i="10" s="1"/>
  <c r="X77" i="10"/>
  <c r="X88" i="10" s="1"/>
  <c r="X89" i="10" s="1"/>
  <c r="X90" i="10" s="1"/>
  <c r="X76" i="10"/>
  <c r="X78" i="10"/>
  <c r="X91" i="10" s="1"/>
  <c r="X92" i="10" s="1"/>
  <c r="X93" i="10" s="1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W89" i="2"/>
  <c r="W9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1" i="9"/>
  <c r="W91" i="11"/>
  <c r="W92" i="11" s="1"/>
  <c r="W93" i="11" s="1"/>
  <c r="W105" i="11" s="1"/>
  <c r="W94" i="11"/>
  <c r="W94" i="10"/>
  <c r="V105" i="11"/>
  <c r="V102" i="9"/>
  <c r="V106" i="8"/>
  <c r="W94" i="8"/>
  <c r="V107" i="8"/>
  <c r="V121" i="8" s="1"/>
  <c r="R106" i="8"/>
  <c r="V107" i="11"/>
  <c r="V121" i="11" s="1"/>
  <c r="W97" i="10"/>
  <c r="W98" i="10" s="1"/>
  <c r="W99" i="10" s="1"/>
  <c r="X91" i="8"/>
  <c r="X94" i="8"/>
  <c r="X95" i="8" s="1"/>
  <c r="X96" i="8" s="1"/>
  <c r="Y70" i="2"/>
  <c r="Y70" i="10"/>
  <c r="Y70" i="11"/>
  <c r="Y70" i="8"/>
  <c r="Y70" i="9"/>
  <c r="Z187" i="1"/>
  <c r="X97" i="2"/>
  <c r="X88" i="2"/>
  <c r="X94" i="2"/>
  <c r="X91" i="2"/>
  <c r="X92" i="2" s="1"/>
  <c r="X93" i="2" s="1"/>
  <c r="X91" i="9"/>
  <c r="X92" i="9" s="1"/>
  <c r="X93" i="9" s="1"/>
  <c r="X97" i="9"/>
  <c r="X85" i="9"/>
  <c r="X86" i="9" s="1"/>
  <c r="X87" i="9" s="1"/>
  <c r="X94" i="9"/>
  <c r="X95" i="9" s="1"/>
  <c r="X96" i="9" s="1"/>
  <c r="X97" i="8"/>
  <c r="X98" i="8" s="1"/>
  <c r="X99" i="8" s="1"/>
  <c r="W85" i="8"/>
  <c r="W91" i="10"/>
  <c r="W92" i="10" s="1"/>
  <c r="W93" i="10" s="1"/>
  <c r="X94" i="11"/>
  <c r="X95" i="11" s="1"/>
  <c r="X96" i="11" s="1"/>
  <c r="X97" i="11"/>
  <c r="X98" i="11" s="1"/>
  <c r="X99" i="11" s="1"/>
  <c r="X91" i="11"/>
  <c r="X92" i="11" s="1"/>
  <c r="X93" i="11" s="1"/>
  <c r="W88" i="10"/>
  <c r="W89" i="10" s="1"/>
  <c r="W90" i="10" s="1"/>
  <c r="X85" i="10"/>
  <c r="X86" i="10" s="1"/>
  <c r="X87" i="10" s="1"/>
  <c r="O91" i="2"/>
  <c r="T107" i="9"/>
  <c r="T121" i="9" s="1"/>
  <c r="R103" i="9"/>
  <c r="R119" i="9" s="1"/>
  <c r="Z69" i="9"/>
  <c r="Z69" i="10"/>
  <c r="Z69" i="8"/>
  <c r="Z69" i="11"/>
  <c r="O95" i="2"/>
  <c r="O96" i="2" s="1"/>
  <c r="O89" i="2"/>
  <c r="O90" i="2" s="1"/>
  <c r="R105" i="9"/>
  <c r="R122" i="9" s="1"/>
  <c r="T103" i="9"/>
  <c r="T119" i="9" s="1"/>
  <c r="P107" i="8"/>
  <c r="P121" i="8" s="1"/>
  <c r="S106" i="11"/>
  <c r="U105" i="11"/>
  <c r="U123" i="11" s="1"/>
  <c r="Q106" i="10"/>
  <c r="O107" i="10"/>
  <c r="Q107" i="9"/>
  <c r="Q121" i="9" s="1"/>
  <c r="Q103" i="9"/>
  <c r="Q119" i="9" s="1"/>
  <c r="S105" i="9"/>
  <c r="S122" i="9" s="1"/>
  <c r="T103" i="8"/>
  <c r="T119" i="8" s="1"/>
  <c r="P106" i="8"/>
  <c r="S105" i="8"/>
  <c r="S122" i="8" s="1"/>
  <c r="R104" i="11"/>
  <c r="R120" i="11" s="1"/>
  <c r="Q102" i="11"/>
  <c r="T102" i="11"/>
  <c r="V106" i="11"/>
  <c r="O105" i="11"/>
  <c r="P102" i="11"/>
  <c r="O107" i="11"/>
  <c r="O121" i="11" s="1"/>
  <c r="Q107" i="11"/>
  <c r="Q121" i="11" s="1"/>
  <c r="V103" i="11"/>
  <c r="V119" i="11" s="1"/>
  <c r="V104" i="11"/>
  <c r="V120" i="11" s="1"/>
  <c r="T104" i="11"/>
  <c r="T120" i="11" s="1"/>
  <c r="T103" i="11"/>
  <c r="T119" i="11" s="1"/>
  <c r="P104" i="11"/>
  <c r="P120" i="11" s="1"/>
  <c r="P103" i="11"/>
  <c r="P119" i="11" s="1"/>
  <c r="W103" i="11"/>
  <c r="W119" i="11" s="1"/>
  <c r="R105" i="11"/>
  <c r="U102" i="11"/>
  <c r="Q102" i="10"/>
  <c r="U104" i="10"/>
  <c r="U120" i="10" s="1"/>
  <c r="U103" i="10"/>
  <c r="U119" i="10" s="1"/>
  <c r="V106" i="10"/>
  <c r="O102" i="10"/>
  <c r="P102" i="10"/>
  <c r="Q105" i="10"/>
  <c r="V104" i="10"/>
  <c r="V120" i="10" s="1"/>
  <c r="V103" i="10"/>
  <c r="V119" i="10" s="1"/>
  <c r="P106" i="10"/>
  <c r="V105" i="10"/>
  <c r="V102" i="10"/>
  <c r="R105" i="10"/>
  <c r="O105" i="10"/>
  <c r="R106" i="9"/>
  <c r="Q106" i="9"/>
  <c r="P106" i="9"/>
  <c r="T105" i="9"/>
  <c r="Q104" i="9"/>
  <c r="Q120" i="9" s="1"/>
  <c r="P103" i="9"/>
  <c r="P119" i="9" s="1"/>
  <c r="P104" i="9"/>
  <c r="P120" i="9" s="1"/>
  <c r="T104" i="9"/>
  <c r="T120" i="9" s="1"/>
  <c r="U105" i="9"/>
  <c r="S103" i="8"/>
  <c r="S119" i="8" s="1"/>
  <c r="S104" i="8"/>
  <c r="S120" i="8" s="1"/>
  <c r="U107" i="8"/>
  <c r="U121" i="8" s="1"/>
  <c r="O103" i="8"/>
  <c r="O119" i="8" s="1"/>
  <c r="O104" i="8"/>
  <c r="O120" i="8" s="1"/>
  <c r="P105" i="8"/>
  <c r="P50" i="2"/>
  <c r="Z69" i="2"/>
  <c r="U28" i="2"/>
  <c r="V28" i="2"/>
  <c r="O107" i="2"/>
  <c r="O121" i="2" s="1"/>
  <c r="S106" i="2"/>
  <c r="O102" i="2"/>
  <c r="T16" i="1"/>
  <c r="S102" i="9" l="1"/>
  <c r="V106" i="9"/>
  <c r="R107" i="10"/>
  <c r="R121" i="10" s="1"/>
  <c r="P107" i="10"/>
  <c r="P121" i="10" s="1"/>
  <c r="U106" i="8"/>
  <c r="U105" i="8"/>
  <c r="U122" i="8" s="1"/>
  <c r="R107" i="9"/>
  <c r="R121" i="9" s="1"/>
  <c r="O107" i="8"/>
  <c r="O121" i="8" s="1"/>
  <c r="R105" i="8"/>
  <c r="Q102" i="9"/>
  <c r="R103" i="11"/>
  <c r="R119" i="11" s="1"/>
  <c r="Q105" i="9"/>
  <c r="Q122" i="9" s="1"/>
  <c r="V105" i="8"/>
  <c r="V122" i="8" s="1"/>
  <c r="O106" i="10"/>
  <c r="V107" i="9"/>
  <c r="V121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M130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94" i="10" s="1"/>
  <c r="Y95" i="10" s="1"/>
  <c r="Y96" i="10" s="1"/>
  <c r="Y77" i="10"/>
  <c r="Y76" i="10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/>
  <c r="S85" i="11"/>
  <c r="S86" i="11" s="1"/>
  <c r="S87" i="11" s="1"/>
  <c r="S102" i="11" s="1"/>
  <c r="O88" i="9"/>
  <c r="O89" i="9" s="1"/>
  <c r="O90" i="9" s="1"/>
  <c r="O103" i="9" s="1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T10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97" i="11" s="1"/>
  <c r="Y98" i="11" s="1"/>
  <c r="Y99" i="11" s="1"/>
  <c r="Y79" i="11"/>
  <c r="Y94" i="11" s="1"/>
  <c r="Y95" i="11" s="1"/>
  <c r="Y96" i="11" s="1"/>
  <c r="Y77" i="11"/>
  <c r="Y76" i="11"/>
  <c r="Y85" i="11" s="1"/>
  <c r="Y86" i="11" s="1"/>
  <c r="Y87" i="11" s="1"/>
  <c r="Y78" i="11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94" i="2" s="1"/>
  <c r="Y80" i="2"/>
  <c r="Y97" i="2" s="1"/>
  <c r="Y77" i="2"/>
  <c r="Y88" i="2" s="1"/>
  <c r="Y76" i="2"/>
  <c r="Y78" i="2"/>
  <c r="Y80" i="8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79" i="9"/>
  <c r="Y94" i="9" s="1"/>
  <c r="Y77" i="9"/>
  <c r="Y88" i="9" s="1"/>
  <c r="Y89" i="9" s="1"/>
  <c r="Y90" i="9" s="1"/>
  <c r="Y76" i="9"/>
  <c r="Y78" i="9"/>
  <c r="W103" i="9"/>
  <c r="W119" i="9" s="1"/>
  <c r="W104" i="9"/>
  <c r="W120" i="9" s="1"/>
  <c r="O17" i="10"/>
  <c r="U17" i="10" s="1"/>
  <c r="O121" i="10"/>
  <c r="W95" i="11"/>
  <c r="W96" i="11" s="1"/>
  <c r="W106" i="11" s="1"/>
  <c r="O37" i="9"/>
  <c r="U37" i="9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1" i="9"/>
  <c r="Y92" i="9" s="1"/>
  <c r="Y93" i="9" s="1"/>
  <c r="Y97" i="8"/>
  <c r="Y98" i="8" s="1"/>
  <c r="Y99" i="8" s="1"/>
  <c r="Y91" i="8"/>
  <c r="Y92" i="8" s="1"/>
  <c r="Y93" i="8" s="1"/>
  <c r="Y97" i="9"/>
  <c r="Y98" i="9" s="1"/>
  <c r="Y99" i="9" s="1"/>
  <c r="Y88" i="11"/>
  <c r="Y89" i="11" s="1"/>
  <c r="Y90" i="11" s="1"/>
  <c r="Y91" i="11"/>
  <c r="Y92" i="11" s="1"/>
  <c r="Y93" i="11" s="1"/>
  <c r="R123" i="9"/>
  <c r="X107" i="11"/>
  <c r="X121" i="11" s="1"/>
  <c r="Z70" i="11"/>
  <c r="Z70" i="10"/>
  <c r="Z70" i="9"/>
  <c r="Z70" i="8"/>
  <c r="Z70" i="2"/>
  <c r="Y88" i="10"/>
  <c r="Y89" i="10" s="1"/>
  <c r="Y90" i="10" s="1"/>
  <c r="Y97" i="10"/>
  <c r="Y98" i="10" s="1"/>
  <c r="Y99" i="10" s="1"/>
  <c r="Y85" i="10"/>
  <c r="Y86" i="10" s="1"/>
  <c r="Y87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T122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Q123" i="9" l="1"/>
  <c r="O104" i="9"/>
  <c r="O103" i="10"/>
  <c r="O119" i="10" s="1"/>
  <c r="O104" i="10"/>
  <c r="O120" i="10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122" i="8"/>
  <c r="O34" i="8"/>
  <c r="J129" i="1"/>
  <c r="J130" i="1" s="1"/>
  <c r="K129" i="1"/>
  <c r="Z80" i="9"/>
  <c r="Z79" i="9"/>
  <c r="Z77" i="9"/>
  <c r="Z88" i="9" s="1"/>
  <c r="Z89" i="9" s="1"/>
  <c r="Z90" i="9" s="1"/>
  <c r="Z76" i="9"/>
  <c r="Z85" i="9" s="1"/>
  <c r="Z86" i="9" s="1"/>
  <c r="Z87" i="9" s="1"/>
  <c r="Z78" i="9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94" i="10" s="1"/>
  <c r="Z95" i="10" s="1"/>
  <c r="Z96" i="10" s="1"/>
  <c r="Z77" i="10"/>
  <c r="Z76" i="10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76" i="11"/>
  <c r="Z85" i="11" s="1"/>
  <c r="Z86" i="11" s="1"/>
  <c r="Z87" i="11" s="1"/>
  <c r="Z78" i="11"/>
  <c r="Z91" i="11" s="1"/>
  <c r="Z92" i="11" s="1"/>
  <c r="Z93" i="11" s="1"/>
  <c r="Z80" i="8"/>
  <c r="Z97" i="8" s="1"/>
  <c r="Z98" i="8" s="1"/>
  <c r="Z99" i="8" s="1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Z91" i="8" s="1"/>
  <c r="Z92" i="8" s="1"/>
  <c r="Z93" i="8" s="1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Y107" i="10"/>
  <c r="Y121" i="10" s="1"/>
  <c r="L130" i="1"/>
  <c r="L131" i="1" s="1"/>
  <c r="Z85" i="10"/>
  <c r="Z86" i="10" s="1"/>
  <c r="Z87" i="10" s="1"/>
  <c r="Z88" i="10"/>
  <c r="Z89" i="10" s="1"/>
  <c r="Z90" i="10" s="1"/>
  <c r="X105" i="8"/>
  <c r="W106" i="9"/>
  <c r="X107" i="9"/>
  <c r="X121" i="9" s="1"/>
  <c r="Z88" i="11"/>
  <c r="Z89" i="11" s="1"/>
  <c r="Z90" i="11" s="1"/>
  <c r="Y107" i="8"/>
  <c r="Y121" i="8" s="1"/>
  <c r="X106" i="10"/>
  <c r="W107" i="10"/>
  <c r="W121" i="10" s="1"/>
  <c r="X106" i="8"/>
  <c r="X105" i="9"/>
  <c r="X102" i="11"/>
  <c r="Z97" i="2"/>
  <c r="Y102" i="8"/>
  <c r="Y107" i="9"/>
  <c r="Y121" i="9" s="1"/>
  <c r="Z94" i="9"/>
  <c r="Z91" i="9"/>
  <c r="Z92" i="9" s="1"/>
  <c r="Z93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O27" i="10" l="1"/>
  <c r="O50" i="10" s="1"/>
  <c r="Z94" i="1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50" i="2" s="1"/>
  <c r="O44" i="2"/>
  <c r="O49" i="2" s="1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144" i="1"/>
  <c r="L158" i="1" s="1"/>
  <c r="X22" i="1"/>
  <c r="M132" i="1"/>
  <c r="J131" i="1"/>
  <c r="K92" i="1"/>
  <c r="T22" i="1" l="1"/>
  <c r="K140" i="1"/>
  <c r="L154" i="1" s="1"/>
  <c r="P22" i="1"/>
  <c r="K93" i="1"/>
  <c r="K94" i="1"/>
  <c r="K139" i="1"/>
  <c r="L153" i="1" s="1"/>
  <c r="K27" i="1"/>
  <c r="K95" i="1"/>
  <c r="K143" i="1"/>
  <c r="L157" i="1" s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M154" i="1" l="1"/>
  <c r="J153" i="1"/>
  <c r="R40" i="2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Q44" i="10" l="1"/>
  <c r="U44" i="10" s="1"/>
  <c r="Q44" i="9"/>
  <c r="U44" i="9" s="1"/>
  <c r="X137" i="11"/>
  <c r="V137" i="10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Q34" i="11"/>
  <c r="V34" i="11" s="1"/>
  <c r="S31" i="10"/>
  <c r="S31" i="8"/>
  <c r="S31" i="9"/>
  <c r="S31" i="11"/>
  <c r="Q34" i="9"/>
  <c r="U34" i="9" s="1"/>
  <c r="Q34" i="8"/>
  <c r="U34" i="8" s="1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S21" i="9"/>
  <c r="S21" i="8"/>
  <c r="S21" i="11"/>
  <c r="S21" i="10"/>
  <c r="X137" i="2"/>
  <c r="W137" i="2"/>
  <c r="J161" i="1"/>
  <c r="Q44" i="11" s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U44" i="11" l="1"/>
  <c r="V44" i="11"/>
  <c r="Q44" i="2"/>
  <c r="V44" i="2" s="1"/>
  <c r="Q44" i="8"/>
  <c r="U44" i="8" s="1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V44" i="8" l="1"/>
  <c r="W148" i="9"/>
  <c r="W14" i="7" s="1"/>
  <c r="Z148" i="8"/>
  <c r="Z12" i="7" s="1"/>
  <c r="P148" i="8"/>
  <c r="P12" i="7" s="1"/>
  <c r="U148" i="9"/>
  <c r="U14" i="7" s="1"/>
  <c r="V148" i="8"/>
  <c r="V12" i="7" s="1"/>
  <c r="T148" i="9"/>
  <c r="T14" i="7" s="1"/>
  <c r="W148" i="8"/>
  <c r="W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U128" i="11" s="1"/>
  <c r="U147" i="11" s="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R128" i="8" l="1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/>
  <c r="R149" i="9" l="1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<sst xmlns="http://schemas.openxmlformats.org/spreadsheetml/2006/main" count="675" uniqueCount="200">
  <si>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</si>
  <si>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</si>
  <si>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</si>
  <si>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</si>
  <si>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</si>
  <si>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</si>
  <si>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</si>
  <si>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</si>
  <si>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</si>
  <si>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</si>
  <si>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</si>
  <si>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</si>
  <si>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</si>
  <si>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</si>
  <si>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</si>
  <si>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</si>
  <si>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</si>
  <si>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</si>
  <si>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</si>
  <si>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</si>
  <si>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</si>
  <si>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</si>
  <si>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</si>
  <si>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</si>
  <si>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</si>
  <si>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</si>
  <si>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</si>
  <si>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</si>
  <si>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</si>
  <si>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</si>
  <si>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</si>
  <si>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</si>
  <si>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</si>
  <si>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</si>
  <si>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</si>
  <si>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</si>
  <si>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</si>
  <si>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</si>
  <si>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</si>
  <si>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</si>
  <si>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</si>
  <si>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</si>
  <si>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</si>
  <si>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</si>
  <si>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</si>
  <si>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</si>
  <si>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</si>
  <si>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</si>
  <si>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</si>
  <si>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</si>
  <si>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</si>
  <si>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</si>
  <si>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</si>
  <si>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</si>
  <si>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</si>
  <si>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</si>
  <si>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</si>
  <si>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</si>
  <si>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</si>
  <si>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</si>
  <si>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</si>
  <si>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</si>
  <si>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</si>
  <si>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</si>
  <si>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</si>
  <si>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</si>
  <si>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</si>
  <si>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</si>
  <si>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</si>
  <si>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</si>
  <si>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</si>
  <si>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</si>
  <si>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</si>
  <si>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</si>
  <si>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</si>
  <si>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</si>
  <si>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</si>
  <si>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</si>
  <si>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</si>
  <si>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</si>
  <si>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</si>
  <si>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</si>
  <si>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</si>
  <si>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</si>
  <si>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</si>
  <si>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</si>
  <si>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</si>
  <si>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</si>
  <si>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</si>
  <si>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</si>
  <si>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</si>
  <si>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</si>
  <si>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</si>
  <si>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</si>
  <si>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</si>
  <si>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</si>
  <si>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</si>
  <si>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</si>
  <si>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</si>
  <si>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</si>
  <si>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</si>
  <si>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</si>
  <si>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</si>
  <si>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</si>
  <si>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</si>
  <si>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</si>
  <si>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</si>
  <si>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</si>
  <si>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</si>
  <si>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</si>
  <si>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</si>
  <si>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</si>
  <si>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</si>
  <si>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</si>
  <si>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</si>
  <si>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</si>
  <si>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</si>
  <si>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</si>
  <si>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</si>
  <si>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</si>
  <si>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</si>
  <si>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</si>
  <si>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</si>
  <si>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</si>
  <si>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</si>
  <si>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</si>
  <si>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</si>
  <si>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</si>
  <si>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</si>
  <si>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</si>
  <si>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</si>
  <si>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</si>
  <si>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</si>
  <si>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</si>
  <si>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</si>
  <si>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</si>
  <si>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</si>
  <si>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</si>
  <si>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</si>
  <si>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</si>
  <si>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</si>
  <si>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</si>
  <si>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</si>
  <si>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</si>
  <si>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</si>
  <si>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</si>
  <si>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</si>
  <si>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</si>
  <si>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</si>
  <si>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</si>
  <si>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</si>
  <si>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</si>
  <si>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</si>
  <si>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</si>
  <si>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</si>
  <si>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</si>
  <si>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</si>
  <si>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</si>
  <si>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</si>
  <si>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</si>
  <si>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</si>
  <si>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</si>
  <si>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</si>
  <si>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</si>
  <si>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</si>
  <si>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</si>
  <si>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</si>
  <si>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</si>
  <si>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</si>
  <si>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</si>
  <si>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</si>
  <si>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</si>
  <si>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</si>
  <si>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</si>
  <si>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</si>
  <si>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</si>
  <si>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</si>
  <si>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</si>
  <si>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</si>
  <si>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</si>
  <si>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</si>
  <si>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</si>
  <si>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</si>
  <si>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</si>
  <si>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</si>
  <si>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</si>
  <si>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</si>
  <si>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</si>
  <si>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</si>
  <si>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</si>
  <si>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</si>
  <si>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</si>
  <si>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</si>
  <si>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</si>
  <si>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</si>
  <si>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Celestial Avenue Transformer No. 1 Replacement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</si>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</sst>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148442.89771449761</c:v>
                </c:pt>
                <c:pt idx="1">
                  <c:v>153839.92041669873</c:v>
                </c:pt>
                <c:pt idx="2">
                  <c:v>98462.469182177258</c:v>
                </c:pt>
                <c:pt idx="3">
                  <c:v>110756.56695242072</c:v>
                </c:pt>
                <c:pt idx="4">
                  <c:v>115792.06981889941</c:v>
                </c:pt>
                <c:pt idx="5">
                  <c:v>124608.93611517506</c:v>
                </c:pt>
                <c:pt idx="6">
                  <c:v>191598.61101925327</c:v>
                </c:pt>
                <c:pt idx="7">
                  <c:v>205680.41648174796</c:v>
                </c:pt>
                <c:pt idx="8">
                  <c:v>220935.13475907655</c:v>
                </c:pt>
                <c:pt idx="9">
                  <c:v>237463.80276833335</c:v>
                </c:pt>
                <c:pt idx="10">
                  <c:v>255376.34055394679</c:v>
                </c:pt>
                <c:pt idx="11">
                  <c:v>274703.66017510265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7F-4558-8B16-6841532C519F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148283.53350070846</c:v>
                </c:pt>
                <c:pt idx="1">
                  <c:v>148283.53350070846</c:v>
                </c:pt>
                <c:pt idx="2">
                  <c:v>148283.53350070846</c:v>
                </c:pt>
                <c:pt idx="3">
                  <c:v>148283.53350070846</c:v>
                </c:pt>
                <c:pt idx="4">
                  <c:v>148283.53350070846</c:v>
                </c:pt>
                <c:pt idx="5">
                  <c:v>148283.53350070846</c:v>
                </c:pt>
                <c:pt idx="6">
                  <c:v>148283.53350070846</c:v>
                </c:pt>
                <c:pt idx="7">
                  <c:v>148283.53350070846</c:v>
                </c:pt>
                <c:pt idx="8">
                  <c:v>148283.53350070846</c:v>
                </c:pt>
                <c:pt idx="9">
                  <c:v>148283.53350070846</c:v>
                </c:pt>
                <c:pt idx="10">
                  <c:v>148283.53350070846</c:v>
                </c:pt>
                <c:pt idx="11">
                  <c:v>148283.53350070846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7F-4558-8B16-6841532C5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3040"/>
        <c:axId val="51995008"/>
      </c:lineChart>
      <c:catAx>
        <c:axId val="5154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995008"/>
        <c:crosses val="autoZero"/>
        <c:auto val="1"/>
        <c:lblAlgn val="ctr"/>
        <c:lblOffset val="100"/>
        <c:noMultiLvlLbl val="0"/>
      </c:catAx>
      <c:valAx>
        <c:axId val="5199500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154304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115418.9314229595</c:v>
                </c:pt>
                <c:pt idx="1">
                  <c:v>119396.25575955187</c:v>
                </c:pt>
                <c:pt idx="2">
                  <c:v>78209.633470011599</c:v>
                </c:pt>
                <c:pt idx="3">
                  <c:v>87587.344521484556</c:v>
                </c:pt>
                <c:pt idx="4">
                  <c:v>91372.764118244639</c:v>
                </c:pt>
                <c:pt idx="5">
                  <c:v>98060.558296211428</c:v>
                </c:pt>
                <c:pt idx="6">
                  <c:v>147331.25556564314</c:v>
                </c:pt>
                <c:pt idx="7">
                  <c:v>157884.5636862212</c:v>
                </c:pt>
                <c:pt idx="8">
                  <c:v>169316.88624613977</c:v>
                </c:pt>
                <c:pt idx="9">
                  <c:v>181703.94320336089</c:v>
                </c:pt>
                <c:pt idx="10">
                  <c:v>195128.11178575986</c:v>
                </c:pt>
                <c:pt idx="11">
                  <c:v>209612.55837538181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3DD-4107-8DC1-9F1204F2A960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163111.88685077929</c:v>
                </c:pt>
                <c:pt idx="1">
                  <c:v>163111.88685077929</c:v>
                </c:pt>
                <c:pt idx="2">
                  <c:v>163111.88685077929</c:v>
                </c:pt>
                <c:pt idx="3">
                  <c:v>163111.88685077929</c:v>
                </c:pt>
                <c:pt idx="4">
                  <c:v>163111.88685077929</c:v>
                </c:pt>
                <c:pt idx="5">
                  <c:v>163111.88685077929</c:v>
                </c:pt>
                <c:pt idx="6">
                  <c:v>163111.88685077929</c:v>
                </c:pt>
                <c:pt idx="7">
                  <c:v>163111.88685077929</c:v>
                </c:pt>
                <c:pt idx="8">
                  <c:v>163111.88685077929</c:v>
                </c:pt>
                <c:pt idx="9">
                  <c:v>163111.88685077929</c:v>
                </c:pt>
                <c:pt idx="10">
                  <c:v>163111.88685077929</c:v>
                </c:pt>
                <c:pt idx="11">
                  <c:v>163111.88685077929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3DD-4107-8DC1-9F1204F2A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621952"/>
        <c:axId val="232623488"/>
      </c:lineChart>
      <c:catAx>
        <c:axId val="23262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2623488"/>
        <c:crosses val="autoZero"/>
        <c:auto val="1"/>
        <c:lblAlgn val="ctr"/>
        <c:lblOffset val="100"/>
        <c:noMultiLvlLbl val="0"/>
      </c:catAx>
      <c:valAx>
        <c:axId val="23262348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3262195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109825.53379542858</c:v>
                </c:pt>
                <c:pt idx="1">
                  <c:v>113542.67157727927</c:v>
                </c:pt>
                <c:pt idx="2">
                  <c:v>72074.564483691429</c:v>
                </c:pt>
                <c:pt idx="3">
                  <c:v>81147.677542590856</c:v>
                </c:pt>
                <c:pt idx="4">
                  <c:v>84603.412558273543</c:v>
                </c:pt>
                <c:pt idx="5">
                  <c:v>90934.289656823326</c:v>
                </c:pt>
                <c:pt idx="6">
                  <c:v>139818.50362160109</c:v>
                </c:pt>
                <c:pt idx="7">
                  <c:v>149953.22398961268</c:v>
                </c:pt>
                <c:pt idx="8">
                  <c:v>160932.09345669113</c:v>
                </c:pt>
                <c:pt idx="9">
                  <c:v>172827.82861477658</c:v>
                </c:pt>
                <c:pt idx="10">
                  <c:v>185719.53927092371</c:v>
                </c:pt>
                <c:pt idx="11">
                  <c:v>199629.47293286034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2B-4E14-B0A2-604E8386C430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133455.18015063761</c:v>
                </c:pt>
                <c:pt idx="1">
                  <c:v>133455.18015063761</c:v>
                </c:pt>
                <c:pt idx="2">
                  <c:v>133455.18015063761</c:v>
                </c:pt>
                <c:pt idx="3">
                  <c:v>133455.18015063761</c:v>
                </c:pt>
                <c:pt idx="4">
                  <c:v>133455.18015063761</c:v>
                </c:pt>
                <c:pt idx="5">
                  <c:v>133455.18015063761</c:v>
                </c:pt>
                <c:pt idx="6">
                  <c:v>133455.18015063761</c:v>
                </c:pt>
                <c:pt idx="7">
                  <c:v>133455.18015063761</c:v>
                </c:pt>
                <c:pt idx="8">
                  <c:v>133455.18015063761</c:v>
                </c:pt>
                <c:pt idx="9">
                  <c:v>133455.18015063761</c:v>
                </c:pt>
                <c:pt idx="10">
                  <c:v>133455.18015063761</c:v>
                </c:pt>
                <c:pt idx="11">
                  <c:v>133455.18015063761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2B-4E14-B0A2-604E8386C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290368"/>
        <c:axId val="359216256"/>
      </c:lineChart>
      <c:catAx>
        <c:axId val="34129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9216256"/>
        <c:crosses val="autoZero"/>
        <c:auto val="1"/>
        <c:lblAlgn val="ctr"/>
        <c:lblOffset val="100"/>
        <c:noMultiLvlLbl val="0"/>
      </c:catAx>
      <c:valAx>
        <c:axId val="3592162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41290368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195454.06999126158</c:v>
                </c:pt>
                <c:pt idx="1">
                  <c:v>202963.73736256006</c:v>
                </c:pt>
                <c:pt idx="2">
                  <c:v>148034.87522116228</c:v>
                </c:pt>
                <c:pt idx="3">
                  <c:v>169169.93260368099</c:v>
                </c:pt>
                <c:pt idx="4">
                  <c:v>177066.88487219036</c:v>
                </c:pt>
                <c:pt idx="5">
                  <c:v>190940.37234553066</c:v>
                </c:pt>
                <c:pt idx="6">
                  <c:v>255098.63559035049</c:v>
                </c:pt>
                <c:pt idx="7">
                  <c:v>274039.71273067949</c:v>
                </c:pt>
                <c:pt idx="8">
                  <c:v>294558.44496387447</c:v>
                </c:pt>
                <c:pt idx="9">
                  <c:v>316790.73446851602</c:v>
                </c:pt>
                <c:pt idx="10">
                  <c:v>340884.43189105223</c:v>
                </c:pt>
                <c:pt idx="11">
                  <c:v>366881.11625337519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AD-4FF6-B5EF-B56EFEEB40F6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163111.88685077929</c:v>
                </c:pt>
                <c:pt idx="1">
                  <c:v>163111.88685077929</c:v>
                </c:pt>
                <c:pt idx="2">
                  <c:v>163111.88685077929</c:v>
                </c:pt>
                <c:pt idx="3">
                  <c:v>163111.88685077929</c:v>
                </c:pt>
                <c:pt idx="4">
                  <c:v>163111.88685077929</c:v>
                </c:pt>
                <c:pt idx="5">
                  <c:v>163111.88685077929</c:v>
                </c:pt>
                <c:pt idx="6">
                  <c:v>163111.88685077929</c:v>
                </c:pt>
                <c:pt idx="7">
                  <c:v>163111.88685077929</c:v>
                </c:pt>
                <c:pt idx="8">
                  <c:v>163111.88685077929</c:v>
                </c:pt>
                <c:pt idx="9">
                  <c:v>163111.88685077929</c:v>
                </c:pt>
                <c:pt idx="10">
                  <c:v>163111.88685077929</c:v>
                </c:pt>
                <c:pt idx="11">
                  <c:v>163111.88685077929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AD-4FF6-B5EF-B56EFEEB4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730816"/>
        <c:axId val="361732736"/>
      </c:lineChart>
      <c:catAx>
        <c:axId val="36173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732736"/>
        <c:crosses val="autoZero"/>
        <c:auto val="1"/>
        <c:lblAlgn val="ctr"/>
        <c:lblOffset val="100"/>
        <c:noMultiLvlLbl val="0"/>
      </c:catAx>
      <c:valAx>
        <c:axId val="361732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173081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189092.06632260777</c:v>
                </c:pt>
                <c:pt idx="1">
                  <c:v>196283.72790477754</c:v>
                </c:pt>
                <c:pt idx="2">
                  <c:v>141010.82878065493</c:v>
                </c:pt>
                <c:pt idx="3">
                  <c:v>161773.59972780599</c:v>
                </c:pt>
                <c:pt idx="4">
                  <c:v>169267.60417499856</c:v>
                </c:pt>
                <c:pt idx="5">
                  <c:v>182704.85966238473</c:v>
                </c:pt>
                <c:pt idx="6">
                  <c:v>246390.75442373863</c:v>
                </c:pt>
                <c:pt idx="7">
                  <c:v>264820.22431093088</c:v>
                </c:pt>
                <c:pt idx="8">
                  <c:v>284784.73609732126</c:v>
                </c:pt>
                <c:pt idx="9">
                  <c:v>306416.5211807969</c:v>
                </c:pt>
                <c:pt idx="10">
                  <c:v>329859.43669346982</c:v>
                </c:pt>
                <c:pt idx="11">
                  <c:v>355153.93858862185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94-4224-840C-14726F08FD76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133455.18015063761</c:v>
                </c:pt>
                <c:pt idx="1">
                  <c:v>133455.18015063761</c:v>
                </c:pt>
                <c:pt idx="2">
                  <c:v>133455.18015063761</c:v>
                </c:pt>
                <c:pt idx="3">
                  <c:v>133455.18015063761</c:v>
                </c:pt>
                <c:pt idx="4">
                  <c:v>133455.18015063761</c:v>
                </c:pt>
                <c:pt idx="5">
                  <c:v>133455.18015063761</c:v>
                </c:pt>
                <c:pt idx="6">
                  <c:v>133455.18015063761</c:v>
                </c:pt>
                <c:pt idx="7">
                  <c:v>133455.18015063761</c:v>
                </c:pt>
                <c:pt idx="8">
                  <c:v>133455.18015063761</c:v>
                </c:pt>
                <c:pt idx="9">
                  <c:v>133455.18015063761</c:v>
                </c:pt>
                <c:pt idx="10">
                  <c:v>133455.18015063761</c:v>
                </c:pt>
                <c:pt idx="11">
                  <c:v>133455.18015063761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94-4224-840C-14726F08F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32992"/>
        <c:axId val="49734784"/>
      </c:lineChart>
      <c:catAx>
        <c:axId val="497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34784"/>
        <c:crosses val="autoZero"/>
        <c:auto val="1"/>
        <c:lblAlgn val="ctr"/>
        <c:lblOffset val="100"/>
        <c:noMultiLvlLbl val="0"/>
      </c:catAx>
      <c:valAx>
        <c:axId val="4973478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7329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Celestial Avenue Transformer No. 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50000</v>
      </c>
      <c r="Q21" s="18">
        <v>750000</v>
      </c>
      <c r="R21" s="18">
        <v>2948000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51812.389380530978</v>
      </c>
      <c r="Q22" s="19">
        <f t="shared" si="2"/>
        <v>777185.84070796461</v>
      </c>
      <c r="R22" s="19">
        <f t="shared" si="2"/>
        <v>3054858.4778761063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10300</v>
      </c>
      <c r="K26" s="18">
        <v>3400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10673.352212389382</v>
      </c>
      <c r="K27" s="19">
        <f>K26*HLOOKUP($J$10,$O$16:$Z$17,2,0)</f>
        <v>3523.2424778761065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0.1055577951270477</v>
      </c>
      <c r="P64" s="15">
        <v>0.11349849630721663</v>
      </c>
      <c r="Q64" s="15">
        <v>0.12208920430102313</v>
      </c>
      <c r="R64" s="15">
        <v>0.13138530971087883</v>
      </c>
      <c r="S64" s="15">
        <v>0.14144703924430546</v>
      </c>
      <c r="T64" s="15">
        <v>0.15233988448207386</v>
      </c>
      <c r="U64" s="15">
        <v>0.16413506904273692</v>
      </c>
      <c r="V64" s="15">
        <v>0.17691005760472789</v>
      </c>
      <c r="W64" s="15">
        <v>0.19074911056056562</v>
      </c>
      <c r="X64" s="15">
        <v>0.20574388841952607</v>
      </c>
      <c r="Y64" s="15">
        <v>0.22199411044800907</v>
      </c>
      <c r="Z64" s="15">
        <v>0.23952782001045245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5.6751502756477261E-4</v>
      </c>
      <c r="P65" s="15">
        <v>6.1020696939363781E-4</v>
      </c>
      <c r="Q65" s="15">
        <v>6.5639357151087705E-4</v>
      </c>
      <c r="R65" s="15">
        <v>7.0637263285418716E-4</v>
      </c>
      <c r="S65" s="15">
        <v>7.6046795292637336E-4</v>
      </c>
      <c r="T65" s="15">
        <v>8.19031637000397E-4</v>
      </c>
      <c r="U65" s="15">
        <v>8.8244660775664997E-4</v>
      </c>
      <c r="V65" s="15">
        <v>9.5112934196090262E-4</v>
      </c>
      <c r="W65" s="15">
        <v>1.0255328524761591E-3</v>
      </c>
      <c r="X65" s="15">
        <v>1.1061499377393873E-3</v>
      </c>
      <c r="Y65" s="15">
        <v>1.1935167228387584E-3</v>
      </c>
      <c r="Z65" s="15">
        <v>1.2877839785508196E-3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5.6751502756477261E-4</v>
      </c>
      <c r="P66" s="15">
        <v>6.1020696939363781E-4</v>
      </c>
      <c r="Q66" s="15">
        <v>6.5639357151087705E-4</v>
      </c>
      <c r="R66" s="15">
        <v>7.0637263285418716E-4</v>
      </c>
      <c r="S66" s="15">
        <v>7.6046795292637336E-4</v>
      </c>
      <c r="T66" s="15">
        <v>8.19031637000397E-4</v>
      </c>
      <c r="U66" s="15">
        <v>8.8244660775664997E-4</v>
      </c>
      <c r="V66" s="15">
        <v>9.5112934196090262E-4</v>
      </c>
      <c r="W66" s="15">
        <v>1.0255328524761591E-3</v>
      </c>
      <c r="X66" s="15">
        <v>1.1061499377393873E-3</v>
      </c>
      <c r="Y66" s="15">
        <v>1.1935167228387584E-3</v>
      </c>
      <c r="Z66" s="15">
        <v>1.2877839785508196E-3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13791</v>
      </c>
      <c r="K71" s="18">
        <v>26450</v>
      </c>
      <c r="L71" s="15">
        <v>0.2</v>
      </c>
      <c r="M71" s="19">
        <f>K71*J71/$J$75*L71*$W$17</f>
        <v>497.52449943157524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139552</v>
      </c>
      <c r="K73" s="18">
        <v>47770</v>
      </c>
      <c r="L73" s="15">
        <v>0.4</v>
      </c>
      <c r="M73" s="19">
        <f>K73*J73/$J$75*L73*$W$17</f>
        <v>18185.043259971793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1764</v>
      </c>
      <c r="K74" s="18">
        <v>47070</v>
      </c>
      <c r="L74" s="15">
        <v>0.8</v>
      </c>
      <c r="M74" s="19">
        <f>K74*J74/$J$75*L74*$W$17</f>
        <v>452.99750185355924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155107</v>
      </c>
      <c r="K75" s="32">
        <f>SUMPRODUCT(J71:J74,K71:K74)/J75</f>
        <v>45866.417827693142</v>
      </c>
      <c r="L75" s="33">
        <f>M75/(K75*$W$17)</f>
        <v>0.39441373812910335</v>
      </c>
      <c r="M75" s="34">
        <f>SUMPRODUCT(J71:J74,K71:K74,L71:L74)/J75*W17</f>
        <v>19135.565261256928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67.099999999999994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67.099999999999994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35.4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191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14.94662909954368</v>
      </c>
      <c r="M129" s="19">
        <f>AVERAGE(O196:Z196)</f>
        <v>50.346629099543691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15</v>
      </c>
      <c r="M130" s="19">
        <f>ROUNDUP(M129/$J$114,0)</f>
        <v>51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4</v>
      </c>
      <c r="M131" s="19">
        <f>ROUNDUP(M130/$J$115,0)</f>
        <v>13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5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689104.77876106196</v>
      </c>
      <c r="M149" s="19">
        <f>IFERROR((M130*$K135)*(M128+(M132/M128)),0)</f>
        <v>4593427.3805309739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2493873.7450207616</v>
      </c>
      <c r="M150" s="19">
        <f>(M128*$J$120*$J$123)*(M129*$L$75*$J$119*$K136)</f>
        <v>16800863.34188671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676462.55575221253</v>
      </c>
      <c r="M151" s="19">
        <f>($K137*$J$122*$J$121*M131)
+($K137*M131*$J$123*M128*$J$120)</f>
        <v>4235351.957522125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1740896.2831858406</v>
      </c>
      <c r="M152" s="19">
        <f>$K138*M128*$J$120*M131</f>
        <v>11315825.840707963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183761.27433628318</v>
      </c>
      <c r="M153" s="19">
        <f>IFERROR((M131*$J$117*$K139)*(M128+(M132/M128)),0)</f>
        <v>1170873.6460176993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8289.9823008849562</v>
      </c>
      <c r="M154" s="19">
        <f>$K140*M131</f>
        <v>26942.442477876109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74609.840707964613</v>
      </c>
      <c r="M155" s="19">
        <f>$K141*M128*M131</f>
        <v>484963.96460176999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8289.9823008849562</v>
      </c>
      <c r="M156" s="19">
        <f>$K142*M131</f>
        <v>26942.442477876109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10362.477876106195</v>
      </c>
      <c r="M157" s="19">
        <f>$K143*M131</f>
        <v>33678.053097345131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16579.964601769912</v>
      </c>
      <c r="M158" s="19">
        <f>$K144*M131</f>
        <v>53884.884955752219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10362.477876106195</v>
      </c>
      <c r="M159" s="19">
        <f>$K145*M131</f>
        <v>33678.053097345131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12434.973451327434</v>
      </c>
      <c r="M160" s="19">
        <f>$K146*M131</f>
        <v>40413.663716814161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5925028.3361712042</v>
      </c>
      <c r="M161" s="19">
        <f>IF(OR(M126&gt;0,M128=0),0,SUM(M149:M160))</f>
        <v>38816845.671090245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58.829000000000001</v>
      </c>
      <c r="P185" s="18">
        <v>58.015999999999998</v>
      </c>
      <c r="Q185" s="18">
        <v>47.650509488458852</v>
      </c>
      <c r="R185" s="18">
        <v>48.898648972998146</v>
      </c>
      <c r="S185" s="18">
        <v>48.35590698510417</v>
      </c>
      <c r="T185" s="18">
        <v>48.885156535624148</v>
      </c>
      <c r="U185" s="18">
        <v>54.157256458195434</v>
      </c>
      <c r="V185" s="18">
        <v>54.157256458195434</v>
      </c>
      <c r="W185" s="18">
        <v>54.157256458195434</v>
      </c>
      <c r="X185" s="18">
        <v>54.157256458195434</v>
      </c>
      <c r="Y185" s="18">
        <v>54.157256458195434</v>
      </c>
      <c r="Z185" s="18">
        <v>54.157256458195434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54.280999999999999</v>
      </c>
      <c r="P186" s="18">
        <v>53.331000000000003</v>
      </c>
      <c r="Q186" s="18">
        <v>44.832479229550941</v>
      </c>
      <c r="R186" s="18">
        <v>45.875031364069493</v>
      </c>
      <c r="S186" s="18">
        <v>45.420920396299394</v>
      </c>
      <c r="T186" s="18">
        <v>45.369121726348752</v>
      </c>
      <c r="U186" s="18">
        <v>50.264103350887808</v>
      </c>
      <c r="V186" s="18">
        <v>50.264103350887808</v>
      </c>
      <c r="W186" s="18">
        <v>50.264103350887808</v>
      </c>
      <c r="X186" s="18">
        <v>50.264103350887808</v>
      </c>
      <c r="Y186" s="18">
        <v>50.264103350887808</v>
      </c>
      <c r="Z186" s="18">
        <v>50.264103350887808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194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55.645399999999995</v>
      </c>
      <c r="P187" s="19">
        <f t="shared" ref="P187:Z187" si="27">P185*(1-$J$187)
+P186*$J$187</f>
        <v>54.736499999999999</v>
      </c>
      <c r="Q187" s="19">
        <f t="shared" si="27"/>
        <v>45.677888307223313</v>
      </c>
      <c r="R187" s="19">
        <f t="shared" si="27"/>
        <v>46.782116646748094</v>
      </c>
      <c r="S187" s="19">
        <f t="shared" si="27"/>
        <v>46.301416372940828</v>
      </c>
      <c r="T187" s="19">
        <f t="shared" si="27"/>
        <v>46.423932169131369</v>
      </c>
      <c r="U187" s="19">
        <f t="shared" si="27"/>
        <v>51.432049283080097</v>
      </c>
      <c r="V187" s="19">
        <f t="shared" si="27"/>
        <v>51.432049283080097</v>
      </c>
      <c r="W187" s="19">
        <f t="shared" si="27"/>
        <v>51.432049283080097</v>
      </c>
      <c r="X187" s="19">
        <f t="shared" si="27"/>
        <v>51.432049283080097</v>
      </c>
      <c r="Y187" s="19">
        <f t="shared" si="27"/>
        <v>51.432049283080097</v>
      </c>
      <c r="Z187" s="19">
        <f t="shared" si="27"/>
        <v>51.432049283080097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141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147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142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144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20.245399999999997</v>
      </c>
      <c r="P194" s="19">
        <f t="shared" ref="P194:Z194" si="30">MAX(0,P$187-$J$85-$J82)</f>
        <v>19.336500000000001</v>
      </c>
      <c r="Q194" s="19">
        <f t="shared" si="30"/>
        <v>10.277888307223314</v>
      </c>
      <c r="R194" s="19">
        <f t="shared" si="30"/>
        <v>11.382116646748095</v>
      </c>
      <c r="S194" s="19">
        <f t="shared" si="30"/>
        <v>10.90141637294083</v>
      </c>
      <c r="T194" s="19">
        <f t="shared" si="30"/>
        <v>11.023932169131371</v>
      </c>
      <c r="U194" s="19">
        <f t="shared" si="30"/>
        <v>16.032049283080099</v>
      </c>
      <c r="V194" s="19">
        <f t="shared" si="30"/>
        <v>16.032049283080099</v>
      </c>
      <c r="W194" s="19">
        <f t="shared" si="30"/>
        <v>16.032049283080099</v>
      </c>
      <c r="X194" s="19">
        <f t="shared" si="30"/>
        <v>16.032049283080099</v>
      </c>
      <c r="Y194" s="19">
        <f t="shared" si="30"/>
        <v>16.032049283080099</v>
      </c>
      <c r="Z194" s="19">
        <f t="shared" si="30"/>
        <v>16.032049283080099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55.645399999999995</v>
      </c>
      <c r="P195" s="19">
        <f t="shared" ref="P195:Z195" si="31">MAX(0,P$187-$J$85-$J83)</f>
        <v>54.736499999999999</v>
      </c>
      <c r="Q195" s="19">
        <f t="shared" si="31"/>
        <v>45.677888307223313</v>
      </c>
      <c r="R195" s="19">
        <f t="shared" si="31"/>
        <v>46.782116646748094</v>
      </c>
      <c r="S195" s="19">
        <f t="shared" si="31"/>
        <v>46.301416372940828</v>
      </c>
      <c r="T195" s="19">
        <f t="shared" si="31"/>
        <v>46.423932169131369</v>
      </c>
      <c r="U195" s="19">
        <f t="shared" si="31"/>
        <v>51.432049283080097</v>
      </c>
      <c r="V195" s="19">
        <f t="shared" si="31"/>
        <v>51.432049283080097</v>
      </c>
      <c r="W195" s="19">
        <f t="shared" si="31"/>
        <v>51.432049283080097</v>
      </c>
      <c r="X195" s="19">
        <f t="shared" si="31"/>
        <v>51.432049283080097</v>
      </c>
      <c r="Y195" s="19">
        <f t="shared" si="31"/>
        <v>51.432049283080097</v>
      </c>
      <c r="Z195" s="19">
        <f t="shared" si="31"/>
        <v>51.432049283080097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55.645399999999995</v>
      </c>
      <c r="P196" s="19">
        <f t="shared" ref="P196:Z196" si="32">MAX(0,P$187-$J$85-$J84)</f>
        <v>54.736499999999999</v>
      </c>
      <c r="Q196" s="19">
        <f t="shared" si="32"/>
        <v>45.677888307223313</v>
      </c>
      <c r="R196" s="19">
        <f t="shared" si="32"/>
        <v>46.782116646748094</v>
      </c>
      <c r="S196" s="19">
        <f t="shared" si="32"/>
        <v>46.301416372940828</v>
      </c>
      <c r="T196" s="19">
        <f t="shared" si="32"/>
        <v>46.423932169131369</v>
      </c>
      <c r="U196" s="19">
        <f t="shared" si="32"/>
        <v>51.432049283080097</v>
      </c>
      <c r="V196" s="19">
        <f t="shared" si="32"/>
        <v>51.432049283080097</v>
      </c>
      <c r="W196" s="19">
        <f t="shared" si="32"/>
        <v>51.432049283080097</v>
      </c>
      <c r="X196" s="19">
        <f t="shared" si="32"/>
        <v>51.432049283080097</v>
      </c>
      <c r="Y196" s="19">
        <f t="shared" si="32"/>
        <v>51.432049283080097</v>
      </c>
      <c r="Z196" s="19">
        <f t="shared" si="32"/>
        <v>51.432049283080097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148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40</v>
      </c>
      <c r="K17" s="101" t="s">
        <v>197</v>
      </c>
      <c r="L17" s="102"/>
      <c r="M17" s="102"/>
      <c r="N17" s="103"/>
      <c r="O17" s="63">
        <f>O107</f>
        <v>102221393.58611964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20444278.717223927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40</v>
      </c>
      <c r="K18" s="105" t="s">
        <v>127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40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38816845.671090245</v>
      </c>
      <c r="R19" s="71">
        <v>0</v>
      </c>
      <c r="S19" s="72">
        <v>0</v>
      </c>
      <c r="T19" s="76">
        <v>0.2</v>
      </c>
      <c r="U19" s="74">
        <f t="shared" si="0"/>
        <v>7763369.1342180492</v>
      </c>
      <c r="V19" s="75">
        <f t="shared" si="1"/>
        <v>7763369.1342180492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40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40</v>
      </c>
      <c r="K21" s="105" t="s">
        <v>61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40</v>
      </c>
      <c r="K22" s="105" t="s">
        <v>160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40</v>
      </c>
      <c r="K23" s="105" t="s">
        <v>161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40</v>
      </c>
      <c r="K24" s="105" t="s">
        <v>163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40</v>
      </c>
      <c r="K25" s="105" t="s">
        <v>162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40</v>
      </c>
      <c r="K26" s="109" t="s">
        <v>162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160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161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39</v>
      </c>
      <c r="K34" s="105" t="s">
        <v>163</v>
      </c>
      <c r="L34" s="106"/>
      <c r="M34" s="106"/>
      <c r="N34" s="107"/>
      <c r="O34" s="74">
        <f>O105</f>
        <v>23244430.376415059</v>
      </c>
      <c r="P34" s="71">
        <v>0</v>
      </c>
      <c r="Q34" s="70">
        <f>Inputs!$L$161*$I$11</f>
        <v>5925028.3361712042</v>
      </c>
      <c r="R34" s="71">
        <v>0</v>
      </c>
      <c r="S34" s="72">
        <v>0</v>
      </c>
      <c r="T34" s="76">
        <v>0.04</v>
      </c>
      <c r="U34" s="74">
        <f t="shared" si="0"/>
        <v>1166778.3485034504</v>
      </c>
      <c r="V34" s="75">
        <f t="shared" si="1"/>
        <v>237001.13344684817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162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162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10673.352212389382</v>
      </c>
      <c r="S40" s="72">
        <v>0</v>
      </c>
      <c r="T40" s="76">
        <v>1</v>
      </c>
      <c r="U40" s="74">
        <f t="shared" si="0"/>
        <v>10673.352212389382</v>
      </c>
      <c r="V40" s="75">
        <f t="shared" si="1"/>
        <v>10673.352212389382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160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161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38</v>
      </c>
      <c r="K44" s="105" t="s">
        <v>163</v>
      </c>
      <c r="L44" s="106"/>
      <c r="M44" s="106"/>
      <c r="N44" s="107"/>
      <c r="O44" s="74">
        <f>O105</f>
        <v>23244430.376415059</v>
      </c>
      <c r="P44" s="71">
        <v>0</v>
      </c>
      <c r="Q44" s="70">
        <f>SUM(Inputs!$J$161,Inputs!$L$161*(Inputs!$J$128/Inputs!$L$128))*$I$11</f>
        <v>1175600.8603514293</v>
      </c>
      <c r="R44" s="71">
        <v>0</v>
      </c>
      <c r="S44" s="72">
        <v>0</v>
      </c>
      <c r="T44" s="73">
        <f>T34</f>
        <v>0.04</v>
      </c>
      <c r="U44" s="74">
        <f t="shared" si="0"/>
        <v>976801.24947065953</v>
      </c>
      <c r="V44" s="75">
        <f t="shared" si="1"/>
        <v>47024.034414057176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162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162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23244430.376415059</v>
      </c>
      <c r="P49" s="70">
        <f t="shared" ref="P49:V49" si="2">SUMIF($I$17:$I$46,$I49,P$17:P$46)</f>
        <v>8261.6387603969597</v>
      </c>
      <c r="Q49" s="70">
        <f t="shared" si="2"/>
        <v>1227413.2497319602</v>
      </c>
      <c r="R49" s="70">
        <f t="shared" si="2"/>
        <v>10673.352212389382</v>
      </c>
      <c r="S49" s="70">
        <f t="shared" si="2"/>
        <v>63521.989380530969</v>
      </c>
      <c r="T49" s="56">
        <f>U49/SUM(O49:S49)</f>
        <v>4.5249532332856217E-2</v>
      </c>
      <c r="U49" s="70">
        <f t="shared" si="2"/>
        <v>1111070.6192045079</v>
      </c>
      <c r="V49" s="70">
        <f t="shared" si="2"/>
        <v>181293.40414790547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23244430.376415059</v>
      </c>
      <c r="P50" s="70">
        <f t="shared" si="3"/>
        <v>28915.735661389357</v>
      </c>
      <c r="Q50" s="70">
        <f t="shared" si="3"/>
        <v>5976840.7255517356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0.14798742817426599</v>
      </c>
      <c r="U50" s="70">
        <f t="shared" si="3"/>
        <v>5031654.5349086691</v>
      </c>
      <c r="V50" s="70">
        <f t="shared" si="3"/>
        <v>4101877.3198520662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102221393.58611964</v>
      </c>
      <c r="P51" s="70">
        <f t="shared" si="3"/>
        <v>28915.735661389357</v>
      </c>
      <c r="Q51" s="70">
        <f t="shared" si="3"/>
        <v>38868658.060470775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0.19999999999999998</v>
      </c>
      <c r="U51" s="70">
        <f t="shared" si="3"/>
        <v>31068500.902999029</v>
      </c>
      <c r="V51" s="70">
        <f t="shared" si="3"/>
        <v>10624222.185775105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37211226.057112202</v>
      </c>
      <c r="V52" s="88">
        <f>SUM(V49:V51)</f>
        <v>14907392.909775076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58.829000000000001</v>
      </c>
      <c r="P69" s="70">
        <f>Inputs!P185*$I$12</f>
        <v>58.015999999999998</v>
      </c>
      <c r="Q69" s="70">
        <f>Inputs!Q185*$I$12</f>
        <v>47.650509488458852</v>
      </c>
      <c r="R69" s="70">
        <f>Inputs!R185*$I$12</f>
        <v>48.898648972998146</v>
      </c>
      <c r="S69" s="70">
        <f>Inputs!S185*$I$12</f>
        <v>48.35590698510417</v>
      </c>
      <c r="T69" s="70">
        <f>Inputs!T185*$I$12</f>
        <v>48.885156535624148</v>
      </c>
      <c r="U69" s="70">
        <f>Inputs!U185*$I$12</f>
        <v>54.157256458195434</v>
      </c>
      <c r="V69" s="70">
        <f>Inputs!V185*$I$12</f>
        <v>54.157256458195434</v>
      </c>
      <c r="W69" s="70">
        <f>Inputs!W185*$I$12</f>
        <v>54.157256458195434</v>
      </c>
      <c r="X69" s="70">
        <f>Inputs!X185*$I$12</f>
        <v>54.157256458195434</v>
      </c>
      <c r="Y69" s="70">
        <f>Inputs!Y185*$I$12</f>
        <v>54.157256458195434</v>
      </c>
      <c r="Z69" s="70">
        <f>Inputs!Z185*$I$12</f>
        <v>54.157256458195434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54.280999999999999</v>
      </c>
      <c r="P70" s="70">
        <f>Inputs!P186*$I$12</f>
        <v>53.331000000000003</v>
      </c>
      <c r="Q70" s="70">
        <f>Inputs!Q186*$I$12</f>
        <v>44.832479229550941</v>
      </c>
      <c r="R70" s="70">
        <f>Inputs!R186*$I$12</f>
        <v>45.875031364069493</v>
      </c>
      <c r="S70" s="70">
        <f>Inputs!S186*$I$12</f>
        <v>45.420920396299394</v>
      </c>
      <c r="T70" s="70">
        <f>Inputs!T186*$I$12</f>
        <v>45.369121726348752</v>
      </c>
      <c r="U70" s="70">
        <f>Inputs!U186*$I$12</f>
        <v>50.264103350887808</v>
      </c>
      <c r="V70" s="70">
        <f>Inputs!V186*$I$12</f>
        <v>50.264103350887808</v>
      </c>
      <c r="W70" s="70">
        <f>Inputs!W186*$I$12</f>
        <v>50.264103350887808</v>
      </c>
      <c r="X70" s="70">
        <f>Inputs!X186*$I$12</f>
        <v>50.264103350887808</v>
      </c>
      <c r="Y70" s="70">
        <f>Inputs!Y186*$I$12</f>
        <v>50.264103350887808</v>
      </c>
      <c r="Z70" s="70">
        <f>Inputs!Z186*$I$12</f>
        <v>50.264103350887808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55.645399999999995</v>
      </c>
      <c r="P71" s="70">
        <f>Inputs!P187*$I$12</f>
        <v>54.736499999999999</v>
      </c>
      <c r="Q71" s="70">
        <f>Inputs!Q187*$I$12</f>
        <v>45.677888307223313</v>
      </c>
      <c r="R71" s="70">
        <f>Inputs!R187*$I$12</f>
        <v>46.782116646748094</v>
      </c>
      <c r="S71" s="70">
        <f>Inputs!S187*$I$12</f>
        <v>46.301416372940828</v>
      </c>
      <c r="T71" s="70">
        <f>Inputs!T187*$I$12</f>
        <v>46.423932169131369</v>
      </c>
      <c r="U71" s="70">
        <f>Inputs!U187*$I$12</f>
        <v>51.432049283080097</v>
      </c>
      <c r="V71" s="70">
        <f>Inputs!V187*$I$12</f>
        <v>51.432049283080097</v>
      </c>
      <c r="W71" s="70">
        <f>Inputs!W187*$I$12</f>
        <v>51.432049283080097</v>
      </c>
      <c r="X71" s="70">
        <f>Inputs!X187*$I$12</f>
        <v>51.432049283080097</v>
      </c>
      <c r="Y71" s="70">
        <f>Inputs!Y187*$I$12</f>
        <v>51.432049283080097</v>
      </c>
      <c r="Z71" s="70">
        <f>Inputs!Z187*$I$12</f>
        <v>51.432049283080097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20.245399999999997</v>
      </c>
      <c r="P78" s="70">
        <f t="shared" ref="P78:Z78" si="7">MAX(0,P$71-$J$64-$J61)</f>
        <v>19.336500000000001</v>
      </c>
      <c r="Q78" s="70">
        <f t="shared" si="7"/>
        <v>10.277888307223314</v>
      </c>
      <c r="R78" s="70">
        <f t="shared" si="7"/>
        <v>11.382116646748095</v>
      </c>
      <c r="S78" s="70">
        <f t="shared" si="7"/>
        <v>10.90141637294083</v>
      </c>
      <c r="T78" s="70">
        <f t="shared" si="7"/>
        <v>11.023932169131371</v>
      </c>
      <c r="U78" s="70">
        <f t="shared" si="7"/>
        <v>16.032049283080099</v>
      </c>
      <c r="V78" s="70">
        <f t="shared" si="7"/>
        <v>16.032049283080099</v>
      </c>
      <c r="W78" s="70">
        <f t="shared" si="7"/>
        <v>16.032049283080099</v>
      </c>
      <c r="X78" s="70">
        <f t="shared" si="7"/>
        <v>16.032049283080099</v>
      </c>
      <c r="Y78" s="70">
        <f t="shared" si="7"/>
        <v>16.032049283080099</v>
      </c>
      <c r="Z78" s="70">
        <f t="shared" si="7"/>
        <v>16.032049283080099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55.645399999999995</v>
      </c>
      <c r="P79" s="70">
        <f t="shared" ref="P79:Z79" si="8">MAX(0,P$71-$J$64-$J62)</f>
        <v>54.736499999999999</v>
      </c>
      <c r="Q79" s="70">
        <f t="shared" si="8"/>
        <v>45.677888307223313</v>
      </c>
      <c r="R79" s="70">
        <f t="shared" si="8"/>
        <v>46.782116646748094</v>
      </c>
      <c r="S79" s="70">
        <f t="shared" si="8"/>
        <v>46.301416372940828</v>
      </c>
      <c r="T79" s="70">
        <f t="shared" si="8"/>
        <v>46.423932169131369</v>
      </c>
      <c r="U79" s="70">
        <f t="shared" si="8"/>
        <v>51.432049283080097</v>
      </c>
      <c r="V79" s="70">
        <f t="shared" si="8"/>
        <v>51.432049283080097</v>
      </c>
      <c r="W79" s="70">
        <f t="shared" si="8"/>
        <v>51.432049283080097</v>
      </c>
      <c r="X79" s="70">
        <f t="shared" si="8"/>
        <v>51.432049283080097</v>
      </c>
      <c r="Y79" s="70">
        <f t="shared" si="8"/>
        <v>51.432049283080097</v>
      </c>
      <c r="Z79" s="70">
        <f t="shared" si="8"/>
        <v>51.432049283080097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55.645399999999995</v>
      </c>
      <c r="P80" s="70">
        <f t="shared" ref="P80:Z80" si="9">MAX(0,P$71-$J$64-$J63)</f>
        <v>54.736499999999999</v>
      </c>
      <c r="Q80" s="70">
        <f t="shared" si="9"/>
        <v>45.677888307223313</v>
      </c>
      <c r="R80" s="70">
        <f t="shared" si="9"/>
        <v>46.782116646748094</v>
      </c>
      <c r="S80" s="70">
        <f t="shared" si="9"/>
        <v>46.301416372940828</v>
      </c>
      <c r="T80" s="70">
        <f t="shared" si="9"/>
        <v>46.423932169131369</v>
      </c>
      <c r="U80" s="70">
        <f t="shared" si="9"/>
        <v>51.432049283080097</v>
      </c>
      <c r="V80" s="70">
        <f t="shared" si="9"/>
        <v>51.432049283080097</v>
      </c>
      <c r="W80" s="70">
        <f t="shared" si="9"/>
        <v>51.432049283080097</v>
      </c>
      <c r="X80" s="70">
        <f t="shared" si="9"/>
        <v>51.432049283080097</v>
      </c>
      <c r="Y80" s="70">
        <f t="shared" si="9"/>
        <v>51.432049283080097</v>
      </c>
      <c r="Z80" s="70">
        <f t="shared" si="9"/>
        <v>51.432049283080097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</v>
      </c>
      <c r="R92" s="70">
        <f t="shared" si="15"/>
        <v>0</v>
      </c>
      <c r="S92" s="70">
        <f t="shared" si="15"/>
        <v>0</v>
      </c>
      <c r="T92" s="70">
        <f t="shared" si="15"/>
        <v>0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</v>
      </c>
      <c r="R93" s="93">
        <f t="shared" si="16"/>
        <v>2</v>
      </c>
      <c r="S93" s="93">
        <f t="shared" si="16"/>
        <v>2</v>
      </c>
      <c r="T93" s="93">
        <f t="shared" si="16"/>
        <v>2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7">MAX(0,((P94-1)-1)/2)</f>
        <v>2</v>
      </c>
      <c r="Q95" s="70">
        <f t="shared" si="17"/>
        <v>1.5</v>
      </c>
      <c r="R95" s="70">
        <f t="shared" si="17"/>
        <v>1.5</v>
      </c>
      <c r="S95" s="70">
        <f t="shared" si="17"/>
        <v>1.5</v>
      </c>
      <c r="T95" s="70">
        <f t="shared" si="17"/>
        <v>1.5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8">IFERROR((P94-P95)/P94,0)*MAX(0,P94)</f>
        <v>4</v>
      </c>
      <c r="Q96" s="93">
        <f t="shared" si="18"/>
        <v>3.5</v>
      </c>
      <c r="R96" s="93">
        <f t="shared" si="18"/>
        <v>3.5</v>
      </c>
      <c r="S96" s="93">
        <f t="shared" si="18"/>
        <v>3.5</v>
      </c>
      <c r="T96" s="93">
        <f t="shared" si="18"/>
        <v>3.5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9">MAX(0,((P97-1)-1)/2)</f>
        <v>2</v>
      </c>
      <c r="Q98" s="70">
        <f t="shared" si="19"/>
        <v>1.5</v>
      </c>
      <c r="R98" s="70">
        <f t="shared" si="19"/>
        <v>1.5</v>
      </c>
      <c r="S98" s="70">
        <f t="shared" si="19"/>
        <v>1.5</v>
      </c>
      <c r="T98" s="70">
        <f t="shared" si="19"/>
        <v>1.5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20">IFERROR((P97-P98)/P97,0)*MAX(0,P97)</f>
        <v>4</v>
      </c>
      <c r="Q99" s="93">
        <f t="shared" si="20"/>
        <v>3.5</v>
      </c>
      <c r="R99" s="93">
        <f t="shared" si="20"/>
        <v>3.5</v>
      </c>
      <c r="S99" s="93">
        <f t="shared" si="20"/>
        <v>3.5</v>
      </c>
      <c r="T99" s="93">
        <f t="shared" si="20"/>
        <v>3.5</v>
      </c>
      <c r="U99" s="112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23244430.376415059</v>
      </c>
      <c r="P105" s="70">
        <f>P78*Inputs!$M$75*IF(Inputs!$M$126&gt;0,Inputs!$M$126,P93*Inputs!$J$123)*$I$13</f>
        <v>22200891.460457675</v>
      </c>
      <c r="Q105" s="70">
        <f>Q78*Inputs!$M$75*IF(Inputs!$M$126&gt;0,Inputs!$M$126,Q93*Inputs!$J$123)*$I$13</f>
        <v>9440313.7176374979</v>
      </c>
      <c r="R105" s="70">
        <f>R78*Inputs!$M$75*IF(Inputs!$M$126&gt;0,Inputs!$M$126,R93*Inputs!$J$123)*$I$13</f>
        <v>10454555.323444176</v>
      </c>
      <c r="S105" s="70">
        <f>S78*Inputs!$M$75*IF(Inputs!$M$126&gt;0,Inputs!$M$126,S93*Inputs!$J$123)*$I$13</f>
        <v>10013028.693338115</v>
      </c>
      <c r="T105" s="70">
        <f>T78*Inputs!$M$75*IF(Inputs!$M$126&gt;0,Inputs!$M$126,T93*Inputs!$J$123)*$I$13</f>
        <v>10125560.325987983</v>
      </c>
      <c r="U105" s="70">
        <f>U78*Inputs!$M$75*IF(Inputs!$M$126&gt;0,Inputs!$M$126,U93*Inputs!$J$123)*$I$13</f>
        <v>18406939.519683994</v>
      </c>
      <c r="V105" s="70">
        <f>V78*Inputs!$M$75*IF(Inputs!$M$126&gt;0,Inputs!$M$126,V93*Inputs!$J$123)*$I$13</f>
        <v>18406939.519683994</v>
      </c>
      <c r="W105" s="70">
        <f>W78*Inputs!$M$75*IF(Inputs!$M$126&gt;0,Inputs!$M$126,W93*Inputs!$J$123)*$I$13</f>
        <v>18406939.519683994</v>
      </c>
      <c r="X105" s="70">
        <f>X78*Inputs!$M$75*IF(Inputs!$M$126&gt;0,Inputs!$M$126,X93*Inputs!$J$123)*$I$13</f>
        <v>18406939.519683994</v>
      </c>
      <c r="Y105" s="70">
        <f>Y78*Inputs!$M$75*IF(Inputs!$M$126&gt;0,Inputs!$M$126,Y93*Inputs!$J$123)*$I$13</f>
        <v>18406939.519683994</v>
      </c>
      <c r="Z105" s="70">
        <f>Z78*Inputs!$M$75*IF(Inputs!$M$126&gt;0,Inputs!$M$126,Z93*Inputs!$J$123)*$I$13</f>
        <v>18406939.519683994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102221393.58611964</v>
      </c>
      <c r="P106" s="70">
        <f>P79*Inputs!$M$75*IF(Inputs!$M$126&gt;0,Inputs!$M$126,P96*Inputs!$J$123)*$I$13</f>
        <v>100551731.32058783</v>
      </c>
      <c r="Q106" s="70">
        <f>Q79*Inputs!$M$75*IF(Inputs!$M$126&gt;0,Inputs!$M$126,Q96*Inputs!$J$123)*$I$13</f>
        <v>73422065.866739228</v>
      </c>
      <c r="R106" s="70">
        <f>R79*Inputs!$M$75*IF(Inputs!$M$126&gt;0,Inputs!$M$126,R96*Inputs!$J$123)*$I$13</f>
        <v>75196988.676900908</v>
      </c>
      <c r="S106" s="70">
        <f>S79*Inputs!$M$75*IF(Inputs!$M$126&gt;0,Inputs!$M$126,S96*Inputs!$J$123)*$I$13</f>
        <v>74424317.074215293</v>
      </c>
      <c r="T106" s="70">
        <f>T79*Inputs!$M$75*IF(Inputs!$M$126&gt;0,Inputs!$M$126,T96*Inputs!$J$123)*$I$13</f>
        <v>74621247.431352571</v>
      </c>
      <c r="U106" s="70">
        <f>U79*Inputs!$M$75*IF(Inputs!$M$126&gt;0,Inputs!$M$126,U96*Inputs!$J$123)*$I$13</f>
        <v>94481408.215349942</v>
      </c>
      <c r="V106" s="70">
        <f>V79*Inputs!$M$75*IF(Inputs!$M$126&gt;0,Inputs!$M$126,V96*Inputs!$J$123)*$I$13</f>
        <v>94481408.215349942</v>
      </c>
      <c r="W106" s="70">
        <f>W79*Inputs!$M$75*IF(Inputs!$M$126&gt;0,Inputs!$M$126,W96*Inputs!$J$123)*$I$13</f>
        <v>94481408.215349942</v>
      </c>
      <c r="X106" s="70">
        <f>X79*Inputs!$M$75*IF(Inputs!$M$126&gt;0,Inputs!$M$126,X96*Inputs!$J$123)*$I$13</f>
        <v>94481408.215349942</v>
      </c>
      <c r="Y106" s="70">
        <f>Y79*Inputs!$M$75*IF(Inputs!$M$126&gt;0,Inputs!$M$126,Y96*Inputs!$J$123)*$I$13</f>
        <v>94481408.215349942</v>
      </c>
      <c r="Z106" s="70">
        <f>Z79*Inputs!$M$75*IF(Inputs!$M$126&gt;0,Inputs!$M$126,Z96*Inputs!$J$123)*$I$13</f>
        <v>94481408.215349942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102221393.58611964</v>
      </c>
      <c r="P107" s="70">
        <f>P80*Inputs!$M$75*IF(Inputs!$M$126&gt;0,Inputs!$M$126,P99*Inputs!$J$123)*$I$13</f>
        <v>100551731.32058783</v>
      </c>
      <c r="Q107" s="70">
        <f>Q80*Inputs!$M$75*IF(Inputs!$M$126&gt;0,Inputs!$M$126,Q99*Inputs!$J$123)*$I$13</f>
        <v>73422065.866739228</v>
      </c>
      <c r="R107" s="70">
        <f>R80*Inputs!$M$75*IF(Inputs!$M$126&gt;0,Inputs!$M$126,R99*Inputs!$J$123)*$I$13</f>
        <v>75196988.676900908</v>
      </c>
      <c r="S107" s="70">
        <f>S80*Inputs!$M$75*IF(Inputs!$M$126&gt;0,Inputs!$M$126,S99*Inputs!$J$123)*$I$13</f>
        <v>74424317.074215293</v>
      </c>
      <c r="T107" s="70">
        <f>T80*Inputs!$M$75*IF(Inputs!$M$126&gt;0,Inputs!$M$126,T99*Inputs!$J$123)*$I$13</f>
        <v>74621247.431352571</v>
      </c>
      <c r="U107" s="70">
        <f>U80*Inputs!$M$75*IF(Inputs!$M$126&gt;0,Inputs!$M$126,U99*Inputs!$J$123)*$I$13</f>
        <v>94481408.215349942</v>
      </c>
      <c r="V107" s="70">
        <f>V80*Inputs!$M$75*IF(Inputs!$M$126&gt;0,Inputs!$M$126,V99*Inputs!$J$123)*$I$13</f>
        <v>94481408.215349942</v>
      </c>
      <c r="W107" s="70">
        <f>W80*Inputs!$M$75*IF(Inputs!$M$126&gt;0,Inputs!$M$126,W99*Inputs!$J$123)*$I$13</f>
        <v>94481408.215349942</v>
      </c>
      <c r="X107" s="70">
        <f>X80*Inputs!$M$75*IF(Inputs!$M$126&gt;0,Inputs!$M$126,X99*Inputs!$J$123)*$I$13</f>
        <v>94481408.215349942</v>
      </c>
      <c r="Y107" s="70">
        <f>Y80*Inputs!$M$75*IF(Inputs!$M$126&gt;0,Inputs!$M$126,Y99*Inputs!$J$123)*$I$13</f>
        <v>94481408.215349942</v>
      </c>
      <c r="Z107" s="70">
        <f>Z80*Inputs!$M$75*IF(Inputs!$M$126&gt;0,Inputs!$M$126,Z99*Inputs!$J$123)*$I$13</f>
        <v>94481408.215349942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0.1055577951270477</v>
      </c>
      <c r="P114" s="56">
        <f>Inputs!P64*$I$9</f>
        <v>0.11349849630721663</v>
      </c>
      <c r="Q114" s="56">
        <f>Inputs!Q64*$I$9</f>
        <v>0.12208920430102313</v>
      </c>
      <c r="R114" s="56">
        <f>Inputs!R64*$I$9</f>
        <v>0.13138530971087883</v>
      </c>
      <c r="S114" s="56">
        <f>Inputs!S64*$I$9</f>
        <v>0.14144703924430546</v>
      </c>
      <c r="T114" s="56">
        <f>Inputs!T64*$I$9</f>
        <v>0.15233988448207386</v>
      </c>
      <c r="U114" s="56">
        <f>Inputs!U64*$I$9</f>
        <v>0.16413506904273692</v>
      </c>
      <c r="V114" s="56">
        <f>Inputs!V64*$I$9</f>
        <v>0.17691005760472789</v>
      </c>
      <c r="W114" s="56">
        <f>Inputs!W64*$I$9</f>
        <v>0.19074911056056562</v>
      </c>
      <c r="X114" s="56">
        <f>Inputs!X64*$I$9</f>
        <v>0.20574388841952607</v>
      </c>
      <c r="Y114" s="56">
        <f>Inputs!Y64*$I$9</f>
        <v>0.22199411044800907</v>
      </c>
      <c r="Z114" s="56">
        <f>Inputs!Z64*$I$9</f>
        <v>0.23952782001045245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5.6751502756477261E-4</v>
      </c>
      <c r="P115" s="56">
        <f>Inputs!P65*$I$9</f>
        <v>6.1020696939363781E-4</v>
      </c>
      <c r="Q115" s="56">
        <f>Inputs!Q65*$I$9</f>
        <v>6.5639357151087705E-4</v>
      </c>
      <c r="R115" s="56">
        <f>Inputs!R65*$I$9</f>
        <v>7.0637263285418716E-4</v>
      </c>
      <c r="S115" s="56">
        <f>Inputs!S65*$I$9</f>
        <v>7.6046795292637336E-4</v>
      </c>
      <c r="T115" s="56">
        <f>Inputs!T65*$I$9</f>
        <v>8.19031637000397E-4</v>
      </c>
      <c r="U115" s="56">
        <f>Inputs!U65*$I$9</f>
        <v>8.8244660775664997E-4</v>
      </c>
      <c r="V115" s="56">
        <f>Inputs!V65*$I$9</f>
        <v>9.5112934196090262E-4</v>
      </c>
      <c r="W115" s="56">
        <f>Inputs!W65*$I$9</f>
        <v>1.0255328524761591E-3</v>
      </c>
      <c r="X115" s="56">
        <f>Inputs!X65*$I$9</f>
        <v>1.1061499377393873E-3</v>
      </c>
      <c r="Y115" s="56">
        <f>Inputs!Y65*$I$9</f>
        <v>1.1935167228387584E-3</v>
      </c>
      <c r="Z115" s="56">
        <f>Inputs!Z65*$I$9</f>
        <v>1.2877839785508196E-3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5.6751502756477261E-4</v>
      </c>
      <c r="P116" s="56">
        <f>Inputs!P66*$I$9</f>
        <v>6.1020696939363781E-4</v>
      </c>
      <c r="Q116" s="56">
        <f>Inputs!Q66*$I$9</f>
        <v>6.5639357151087705E-4</v>
      </c>
      <c r="R116" s="56">
        <f>Inputs!R66*$I$9</f>
        <v>7.0637263285418716E-4</v>
      </c>
      <c r="S116" s="56">
        <f>Inputs!S66*$I$9</f>
        <v>7.6046795292637336E-4</v>
      </c>
      <c r="T116" s="56">
        <f>Inputs!T66*$I$9</f>
        <v>8.19031637000397E-4</v>
      </c>
      <c r="U116" s="56">
        <f>Inputs!U66*$I$9</f>
        <v>8.8244660775664997E-4</v>
      </c>
      <c r="V116" s="56">
        <f>Inputs!V66*$I$9</f>
        <v>9.5112934196090262E-4</v>
      </c>
      <c r="W116" s="56">
        <f>Inputs!W66*$I$9</f>
        <v>1.0255328524761591E-3</v>
      </c>
      <c r="X116" s="56">
        <f>Inputs!X66*$I$9</f>
        <v>1.1061499377393873E-3</v>
      </c>
      <c r="Y116" s="56">
        <f>Inputs!Y66*$I$9</f>
        <v>1.1935167228387584E-3</v>
      </c>
      <c r="Z116" s="56">
        <f>Inputs!Z66*$I$9</f>
        <v>1.2877839785508196E-3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11602.435399747232</v>
      </c>
      <c r="P121" s="70">
        <f t="shared" ref="P121:Z121" si="25">P107*P116*$T$17</f>
        <v>12271.473447283846</v>
      </c>
      <c r="Q121" s="70">
        <f t="shared" si="25"/>
        <v>9638.7544083951634</v>
      </c>
      <c r="R121" s="70">
        <f t="shared" si="25"/>
        <v>10623.418974881801</v>
      </c>
      <c r="S121" s="70">
        <f t="shared" si="25"/>
        <v>11319.461610674369</v>
      </c>
      <c r="T121" s="70">
        <f t="shared" si="25"/>
        <v>12223.432487742473</v>
      </c>
      <c r="U121" s="70">
        <f t="shared" si="25"/>
        <v>16674.959635141367</v>
      </c>
      <c r="V121" s="70">
        <f t="shared" si="25"/>
        <v>17972.807924681045</v>
      </c>
      <c r="W121" s="70">
        <f t="shared" si="25"/>
        <v>19378.757614610451</v>
      </c>
      <c r="X121" s="70">
        <f t="shared" si="25"/>
        <v>20902.120762987797</v>
      </c>
      <c r="Y121" s="70">
        <f t="shared" si="25"/>
        <v>22553.028140475086</v>
      </c>
      <c r="Z121" s="70">
        <f t="shared" si="25"/>
        <v>24334.328754129489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98145.232780741804</v>
      </c>
      <c r="P122" s="88">
        <f t="shared" ref="P122:Z122" si="26">P105*P114*$T$44</f>
        <v>100790.7118976669</v>
      </c>
      <c r="Q122" s="88">
        <f t="shared" si="26"/>
        <v>46102.415605535825</v>
      </c>
      <c r="R122" s="88">
        <f t="shared" si="26"/>
        <v>54942.999562409204</v>
      </c>
      <c r="S122" s="88">
        <f t="shared" si="26"/>
        <v>56652.530501638124</v>
      </c>
      <c r="T122" s="88">
        <f t="shared" si="26"/>
        <v>61701.06761509119</v>
      </c>
      <c r="U122" s="88">
        <f t="shared" si="26"/>
        <v>120848.9715571526</v>
      </c>
      <c r="V122" s="88">
        <f t="shared" si="26"/>
        <v>130254.90923016152</v>
      </c>
      <c r="W122" s="88">
        <f t="shared" si="26"/>
        <v>140444.2936608739</v>
      </c>
      <c r="X122" s="88">
        <f t="shared" si="26"/>
        <v>151484.61242731314</v>
      </c>
      <c r="Y122" s="88">
        <f t="shared" si="26"/>
        <v>163449.28658970207</v>
      </c>
      <c r="Z122" s="88">
        <f t="shared" si="26"/>
        <v>176358.96384856608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527.66254183194519</v>
      </c>
      <c r="P123" s="70">
        <f t="shared" ref="P123:Z123" si="27">P105*P115*$T$34</f>
        <v>541.88554783691882</v>
      </c>
      <c r="Q123" s="70">
        <f t="shared" si="27"/>
        <v>247.86244949212812</v>
      </c>
      <c r="R123" s="70">
        <f t="shared" si="27"/>
        <v>295.39247076564089</v>
      </c>
      <c r="S123" s="70">
        <f t="shared" si="27"/>
        <v>304.58349732063499</v>
      </c>
      <c r="T123" s="70">
        <f t="shared" si="27"/>
        <v>331.72616997360848</v>
      </c>
      <c r="U123" s="70">
        <f t="shared" si="27"/>
        <v>649.72565353307846</v>
      </c>
      <c r="V123" s="70">
        <f t="shared" si="27"/>
        <v>700.29521091484685</v>
      </c>
      <c r="W123" s="70">
        <f t="shared" si="27"/>
        <v>755.07684763910675</v>
      </c>
      <c r="X123" s="70">
        <f t="shared" si="27"/>
        <v>814.43340014684463</v>
      </c>
      <c r="Y123" s="70">
        <f t="shared" si="27"/>
        <v>878.75960532097895</v>
      </c>
      <c r="Z123" s="70">
        <f t="shared" si="27"/>
        <v>948.16647230411866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19136.932012929665</v>
      </c>
      <c r="P124" s="88">
        <f t="shared" si="28"/>
        <v>20576.528761203783</v>
      </c>
      <c r="Q124" s="88">
        <f t="shared" si="28"/>
        <v>22133.967457441584</v>
      </c>
      <c r="R124" s="88">
        <f t="shared" si="28"/>
        <v>23819.290052512086</v>
      </c>
      <c r="S124" s="88">
        <f t="shared" si="28"/>
        <v>25643.415251242517</v>
      </c>
      <c r="T124" s="88">
        <f t="shared" si="28"/>
        <v>27618.216245253851</v>
      </c>
      <c r="U124" s="88">
        <f t="shared" si="28"/>
        <v>29756.605406809271</v>
      </c>
      <c r="V124" s="88">
        <f t="shared" si="28"/>
        <v>32072.626571163171</v>
      </c>
      <c r="W124" s="88">
        <f t="shared" si="28"/>
        <v>34581.55559171013</v>
      </c>
      <c r="X124" s="88">
        <f t="shared" si="28"/>
        <v>37300.00991420271</v>
      </c>
      <c r="Y124" s="88">
        <f t="shared" si="28"/>
        <v>40246.067983905676</v>
      </c>
      <c r="Z124" s="88">
        <f t="shared" si="28"/>
        <v>43424.813877821718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2327.877020243161</v>
      </c>
      <c r="P125" s="70">
        <f t="shared" si="29"/>
        <v>2502.9941281714268</v>
      </c>
      <c r="Q125" s="70">
        <f t="shared" si="29"/>
        <v>2692.445903877162</v>
      </c>
      <c r="R125" s="70">
        <f t="shared" si="29"/>
        <v>2897.4538820687808</v>
      </c>
      <c r="S125" s="70">
        <f t="shared" si="29"/>
        <v>3119.3462485830196</v>
      </c>
      <c r="T125" s="70">
        <f t="shared" si="29"/>
        <v>3359.5672960532388</v>
      </c>
      <c r="U125" s="70">
        <f t="shared" si="29"/>
        <v>3619.6877263373949</v>
      </c>
      <c r="V125" s="70">
        <f t="shared" si="29"/>
        <v>3901.4158760352466</v>
      </c>
      <c r="W125" s="70">
        <f t="shared" si="29"/>
        <v>4206.6099483351518</v>
      </c>
      <c r="X125" s="70">
        <f t="shared" si="29"/>
        <v>4537.2913419689676</v>
      </c>
      <c r="Y125" s="70">
        <f t="shared" si="29"/>
        <v>4895.6591762764674</v>
      </c>
      <c r="Z125" s="70">
        <f t="shared" si="29"/>
        <v>5282.3318944864668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6029.4057466144277</v>
      </c>
      <c r="P126" s="70">
        <f t="shared" si="30"/>
        <v>6482.9744221464771</v>
      </c>
      <c r="Q126" s="70">
        <f t="shared" si="30"/>
        <v>6973.671145046018</v>
      </c>
      <c r="R126" s="70">
        <f t="shared" si="30"/>
        <v>7504.6597973938278</v>
      </c>
      <c r="S126" s="70">
        <f t="shared" si="30"/>
        <v>8079.3804970513538</v>
      </c>
      <c r="T126" s="70">
        <f t="shared" si="30"/>
        <v>8701.5740886713193</v>
      </c>
      <c r="U126" s="70">
        <f t="shared" si="30"/>
        <v>9375.3088278901832</v>
      </c>
      <c r="V126" s="70">
        <f t="shared" si="30"/>
        <v>10105.009456402699</v>
      </c>
      <c r="W126" s="70">
        <f t="shared" si="30"/>
        <v>10895.488883518437</v>
      </c>
      <c r="X126" s="70">
        <f t="shared" si="30"/>
        <v>11751.982709324549</v>
      </c>
      <c r="Y126" s="70">
        <f t="shared" si="30"/>
        <v>12680.186845877133</v>
      </c>
      <c r="Z126" s="70">
        <f t="shared" si="30"/>
        <v>13681.703115405349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10673.352212389382</v>
      </c>
      <c r="P127" s="70">
        <f>Inputs!$J$27*$I$11</f>
        <v>10673.352212389382</v>
      </c>
      <c r="Q127" s="70">
        <f>Inputs!$J$27*$I$11</f>
        <v>10673.352212389382</v>
      </c>
      <c r="R127" s="70">
        <f>Inputs!$J$27*$I$11</f>
        <v>10673.352212389382</v>
      </c>
      <c r="S127" s="70">
        <f>Inputs!$J$27*$I$11</f>
        <v>10673.352212389382</v>
      </c>
      <c r="T127" s="70">
        <f>Inputs!$J$27*$I$11</f>
        <v>10673.352212389382</v>
      </c>
      <c r="U127" s="70">
        <f>Inputs!$J$27*$I$11</f>
        <v>10673.352212389382</v>
      </c>
      <c r="V127" s="70">
        <f>Inputs!$J$27*$I$11</f>
        <v>10673.352212389382</v>
      </c>
      <c r="W127" s="70">
        <f>Inputs!$J$27*$I$11</f>
        <v>10673.352212389382</v>
      </c>
      <c r="X127" s="70">
        <f>Inputs!$J$27*$I$11</f>
        <v>10673.352212389382</v>
      </c>
      <c r="Y127" s="70">
        <f>Inputs!$J$27*$I$11</f>
        <v>10673.352212389382</v>
      </c>
      <c r="Z127" s="70">
        <f>Inputs!$J$27*$I$11</f>
        <v>10673.352212389382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148442.89771449761</v>
      </c>
      <c r="P128" s="98">
        <f t="shared" ref="P128:Z128" si="31">SUM(P119:P127)</f>
        <v>153839.92041669873</v>
      </c>
      <c r="Q128" s="98">
        <f t="shared" si="31"/>
        <v>98462.469182177258</v>
      </c>
      <c r="R128" s="98">
        <f t="shared" si="31"/>
        <v>110756.56695242072</v>
      </c>
      <c r="S128" s="98">
        <f t="shared" si="31"/>
        <v>115792.06981889941</v>
      </c>
      <c r="T128" s="98">
        <f t="shared" si="31"/>
        <v>124608.93611517506</v>
      </c>
      <c r="U128" s="98">
        <f t="shared" si="31"/>
        <v>191598.61101925327</v>
      </c>
      <c r="V128" s="98">
        <f t="shared" si="31"/>
        <v>205680.41648174796</v>
      </c>
      <c r="W128" s="98">
        <f t="shared" si="31"/>
        <v>220935.13475907655</v>
      </c>
      <c r="X128" s="98">
        <f t="shared" si="31"/>
        <v>237463.80276833335</v>
      </c>
      <c r="Y128" s="98">
        <f t="shared" si="31"/>
        <v>255376.34055394679</v>
      </c>
      <c r="Z128" s="98">
        <f t="shared" si="31"/>
        <v>274703.66017510265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51812.389380530978</v>
      </c>
      <c r="Q135" s="70">
        <f>Inputs!Q22*'Base Case'!$I$10</f>
        <v>777185.84070796461</v>
      </c>
      <c r="R135" s="70">
        <f>Inputs!R22*'Base Case'!$I$10</f>
        <v>3054858.4778761063</v>
      </c>
      <c r="S135" s="70">
        <f>Inputs!S22*'Base Case'!$I$10</f>
        <v>0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1</v>
      </c>
      <c r="Q136" s="70">
        <f t="shared" si="32"/>
        <v>1</v>
      </c>
      <c r="R136" s="70">
        <f t="shared" si="32"/>
        <v>1</v>
      </c>
      <c r="S136" s="70">
        <f t="shared" si="32"/>
        <v>0</v>
      </c>
      <c r="T136" s="70">
        <f t="shared" si="32"/>
        <v>0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3523.2424778761065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148283.53350070846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148442.89771449761</v>
      </c>
      <c r="P147" s="70">
        <f t="shared" ref="P147:Z147" si="34">P128</f>
        <v>153839.92041669873</v>
      </c>
      <c r="Q147" s="70">
        <f t="shared" si="34"/>
        <v>98462.469182177258</v>
      </c>
      <c r="R147" s="70">
        <f t="shared" si="34"/>
        <v>110756.56695242072</v>
      </c>
      <c r="S147" s="70">
        <f t="shared" si="34"/>
        <v>115792.06981889941</v>
      </c>
      <c r="T147" s="70">
        <f t="shared" si="34"/>
        <v>124608.93611517506</v>
      </c>
      <c r="U147" s="70">
        <f t="shared" si="34"/>
        <v>191598.61101925327</v>
      </c>
      <c r="V147" s="70">
        <f t="shared" si="34"/>
        <v>205680.41648174796</v>
      </c>
      <c r="W147" s="70">
        <f t="shared" si="34"/>
        <v>220935.13475907655</v>
      </c>
      <c r="X147" s="70">
        <f t="shared" si="34"/>
        <v>237463.80276833335</v>
      </c>
      <c r="Y147" s="70">
        <f t="shared" si="34"/>
        <v>255376.34055394679</v>
      </c>
      <c r="Z147" s="70">
        <f t="shared" si="34"/>
        <v>274703.66017510265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148283.53350070846</v>
      </c>
      <c r="P148" s="70">
        <f t="shared" ref="P148:Z148" si="35">$J$140</f>
        <v>148283.53350070846</v>
      </c>
      <c r="Q148" s="70">
        <f t="shared" si="35"/>
        <v>148283.53350070846</v>
      </c>
      <c r="R148" s="70">
        <f t="shared" si="35"/>
        <v>148283.53350070846</v>
      </c>
      <c r="S148" s="70">
        <f t="shared" si="35"/>
        <v>148283.53350070846</v>
      </c>
      <c r="T148" s="70">
        <f t="shared" si="35"/>
        <v>148283.53350070846</v>
      </c>
      <c r="U148" s="70">
        <f t="shared" si="35"/>
        <v>148283.53350070846</v>
      </c>
      <c r="V148" s="70">
        <f t="shared" si="35"/>
        <v>148283.53350070846</v>
      </c>
      <c r="W148" s="70">
        <f t="shared" si="35"/>
        <v>148283.53350070846</v>
      </c>
      <c r="X148" s="70">
        <f t="shared" si="35"/>
        <v>148283.53350070846</v>
      </c>
      <c r="Y148" s="70">
        <f t="shared" si="35"/>
        <v>148283.53350070846</v>
      </c>
      <c r="Z148" s="70">
        <f t="shared" si="35"/>
        <v>148283.53350070846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0</v>
      </c>
      <c r="R149" s="99" t="b">
        <f t="shared" si="36"/>
        <v>0</v>
      </c>
      <c r="S149" s="99" t="b">
        <f t="shared" si="36"/>
        <v>0</v>
      </c>
      <c r="T149" s="99" t="b">
        <f t="shared" si="36"/>
        <v>0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87399291.516132295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17479858.30322646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42698530.238199271</v>
      </c>
      <c r="R19" s="71">
        <v>0</v>
      </c>
      <c r="S19" s="72">
        <v>0</v>
      </c>
      <c r="T19" s="73">
        <f>'Base Case'!$T19</f>
        <v>0.2</v>
      </c>
      <c r="U19" s="74">
        <f t="shared" si="0"/>
        <v>8539706.0476398543</v>
      </c>
      <c r="V19" s="75">
        <f t="shared" si="1"/>
        <v>8539706.0476398543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18045010.644163936</v>
      </c>
      <c r="P34" s="71">
        <v>0</v>
      </c>
      <c r="Q34" s="70">
        <f>Inputs!$L$161*$I$11</f>
        <v>6517531.1697883252</v>
      </c>
      <c r="R34" s="71">
        <v>0</v>
      </c>
      <c r="S34" s="72">
        <v>0</v>
      </c>
      <c r="T34" s="73">
        <f>'Base Case'!$T34</f>
        <v>0.04</v>
      </c>
      <c r="U34" s="74">
        <f t="shared" si="0"/>
        <v>982501.67255809042</v>
      </c>
      <c r="V34" s="75">
        <f t="shared" si="1"/>
        <v>260701.24679153302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11740.687433628322</v>
      </c>
      <c r="S40" s="72">
        <v>0</v>
      </c>
      <c r="T40" s="73">
        <f>'Base Case'!$T40</f>
        <v>1</v>
      </c>
      <c r="U40" s="74">
        <f t="shared" si="0"/>
        <v>11740.687433628322</v>
      </c>
      <c r="V40" s="75">
        <f t="shared" si="1"/>
        <v>11740.687433628322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18045010.644163936</v>
      </c>
      <c r="P44" s="71">
        <v>0</v>
      </c>
      <c r="Q44" s="70">
        <f>SUM(Inputs!$J$161,Inputs!$L$161*(Inputs!$J$128/Inputs!$L$128))*$I$11</f>
        <v>1293160.9463865724</v>
      </c>
      <c r="R44" s="71">
        <v>0</v>
      </c>
      <c r="S44" s="72">
        <v>0</v>
      </c>
      <c r="T44" s="73">
        <f>'Base Case'!$T44</f>
        <v>0.04</v>
      </c>
      <c r="U44" s="74">
        <f t="shared" si="0"/>
        <v>773526.86362202035</v>
      </c>
      <c r="V44" s="75">
        <f t="shared" si="1"/>
        <v>51726.4378554629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18045010.644163936</v>
      </c>
      <c r="P49" s="70">
        <f t="shared" ref="P49:V49" si="2">SUMIF($I$17:$I$46,$I49,P$17:P$46)</f>
        <v>8261.6387603969597</v>
      </c>
      <c r="Q49" s="70">
        <f t="shared" si="2"/>
        <v>1350154.5747051565</v>
      </c>
      <c r="R49" s="70">
        <f t="shared" si="2"/>
        <v>11740.687433628322</v>
      </c>
      <c r="S49" s="70">
        <f t="shared" si="2"/>
        <v>57169.790442477875</v>
      </c>
      <c r="T49" s="56">
        <f>U49/SUM(O49:S49)</f>
        <v>4.6614466098121324E-2</v>
      </c>
      <c r="U49" s="70">
        <f t="shared" si="2"/>
        <v>907692.60857710754</v>
      </c>
      <c r="V49" s="70">
        <f t="shared" si="2"/>
        <v>185892.18281055012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18045010.644163936</v>
      </c>
      <c r="P50" s="70">
        <f t="shared" si="3"/>
        <v>28915.735661389357</v>
      </c>
      <c r="Q50" s="70">
        <f t="shared" si="3"/>
        <v>6574524.7981069097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0.17147527754907321</v>
      </c>
      <c r="U50" s="70">
        <f t="shared" si="3"/>
        <v>5092910.5547509193</v>
      </c>
      <c r="V50" s="70">
        <f t="shared" si="3"/>
        <v>4371110.1289843619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87399291.516132295</v>
      </c>
      <c r="P51" s="70">
        <f t="shared" si="3"/>
        <v>28915.735661389357</v>
      </c>
      <c r="Q51" s="70">
        <f t="shared" si="3"/>
        <v>42755523.866517857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0.20000000000000004</v>
      </c>
      <c r="U51" s="70">
        <f t="shared" si="3"/>
        <v>29063045.712511867</v>
      </c>
      <c r="V51" s="70">
        <f t="shared" si="3"/>
        <v>11583187.409285406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35063648.875839897</v>
      </c>
      <c r="V52" s="88">
        <f>SUM(V49:V51)</f>
        <v>16140189.721080318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55.887549999999997</v>
      </c>
      <c r="P69" s="70">
        <f>Inputs!P185*$I$12</f>
        <v>55.115199999999994</v>
      </c>
      <c r="Q69" s="70">
        <f>Inputs!Q185*$I$12</f>
        <v>45.26798401403591</v>
      </c>
      <c r="R69" s="70">
        <f>Inputs!R185*$I$12</f>
        <v>46.453716524348238</v>
      </c>
      <c r="S69" s="70">
        <f>Inputs!S185*$I$12</f>
        <v>45.938111635848962</v>
      </c>
      <c r="T69" s="70">
        <f>Inputs!T185*$I$12</f>
        <v>46.440898708842937</v>
      </c>
      <c r="U69" s="70">
        <f>Inputs!U185*$I$12</f>
        <v>51.449393635285659</v>
      </c>
      <c r="V69" s="70">
        <f>Inputs!V185*$I$12</f>
        <v>51.449393635285659</v>
      </c>
      <c r="W69" s="70">
        <f>Inputs!W185*$I$12</f>
        <v>51.449393635285659</v>
      </c>
      <c r="X69" s="70">
        <f>Inputs!X185*$I$12</f>
        <v>51.449393635285659</v>
      </c>
      <c r="Y69" s="70">
        <f>Inputs!Y185*$I$12</f>
        <v>51.449393635285659</v>
      </c>
      <c r="Z69" s="70">
        <f>Inputs!Z185*$I$12</f>
        <v>51.449393635285659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51.566949999999999</v>
      </c>
      <c r="P70" s="70">
        <f>Inputs!P186*$I$12</f>
        <v>50.664450000000002</v>
      </c>
      <c r="Q70" s="70">
        <f>Inputs!Q186*$I$12</f>
        <v>42.590855268073391</v>
      </c>
      <c r="R70" s="70">
        <f>Inputs!R186*$I$12</f>
        <v>43.581279795866017</v>
      </c>
      <c r="S70" s="70">
        <f>Inputs!S186*$I$12</f>
        <v>43.149874376484419</v>
      </c>
      <c r="T70" s="70">
        <f>Inputs!T186*$I$12</f>
        <v>43.100665640031309</v>
      </c>
      <c r="U70" s="70">
        <f>Inputs!U186*$I$12</f>
        <v>47.750898183343416</v>
      </c>
      <c r="V70" s="70">
        <f>Inputs!V186*$I$12</f>
        <v>47.750898183343416</v>
      </c>
      <c r="W70" s="70">
        <f>Inputs!W186*$I$12</f>
        <v>47.750898183343416</v>
      </c>
      <c r="X70" s="70">
        <f>Inputs!X186*$I$12</f>
        <v>47.750898183343416</v>
      </c>
      <c r="Y70" s="70">
        <f>Inputs!Y186*$I$12</f>
        <v>47.750898183343416</v>
      </c>
      <c r="Z70" s="70">
        <f>Inputs!Z186*$I$12</f>
        <v>47.750898183343416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52.863129999999991</v>
      </c>
      <c r="P71" s="70">
        <f>Inputs!P187*$I$12</f>
        <v>51.999674999999996</v>
      </c>
      <c r="Q71" s="70">
        <f>Inputs!Q187*$I$12</f>
        <v>43.393993891862145</v>
      </c>
      <c r="R71" s="70">
        <f>Inputs!R187*$I$12</f>
        <v>44.443010814410684</v>
      </c>
      <c r="S71" s="70">
        <f>Inputs!S187*$I$12</f>
        <v>43.986345554293784</v>
      </c>
      <c r="T71" s="70">
        <f>Inputs!T187*$I$12</f>
        <v>44.102735560674802</v>
      </c>
      <c r="U71" s="70">
        <f>Inputs!U187*$I$12</f>
        <v>48.860446818926093</v>
      </c>
      <c r="V71" s="70">
        <f>Inputs!V187*$I$12</f>
        <v>48.860446818926093</v>
      </c>
      <c r="W71" s="70">
        <f>Inputs!W187*$I$12</f>
        <v>48.860446818926093</v>
      </c>
      <c r="X71" s="70">
        <f>Inputs!X187*$I$12</f>
        <v>48.860446818926093</v>
      </c>
      <c r="Y71" s="70">
        <f>Inputs!Y187*$I$12</f>
        <v>48.860446818926093</v>
      </c>
      <c r="Z71" s="70">
        <f>Inputs!Z187*$I$12</f>
        <v>48.860446818926093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17.463129999999992</v>
      </c>
      <c r="P78" s="70">
        <f t="shared" si="5"/>
        <v>16.599674999999998</v>
      </c>
      <c r="Q78" s="70">
        <f t="shared" si="5"/>
        <v>7.9939938918621465</v>
      </c>
      <c r="R78" s="70">
        <f t="shared" si="5"/>
        <v>9.0430108144106853</v>
      </c>
      <c r="S78" s="70">
        <f t="shared" si="5"/>
        <v>8.5863455542937857</v>
      </c>
      <c r="T78" s="70">
        <f t="shared" si="5"/>
        <v>8.7027355606748031</v>
      </c>
      <c r="U78" s="70">
        <f t="shared" si="5"/>
        <v>13.460446818926094</v>
      </c>
      <c r="V78" s="70">
        <f t="shared" si="5"/>
        <v>13.460446818926094</v>
      </c>
      <c r="W78" s="70">
        <f t="shared" si="5"/>
        <v>13.460446818926094</v>
      </c>
      <c r="X78" s="70">
        <f t="shared" si="5"/>
        <v>13.460446818926094</v>
      </c>
      <c r="Y78" s="70">
        <f t="shared" si="5"/>
        <v>13.460446818926094</v>
      </c>
      <c r="Z78" s="70">
        <f t="shared" si="5"/>
        <v>13.460446818926094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52.863129999999991</v>
      </c>
      <c r="P79" s="70">
        <f t="shared" si="5"/>
        <v>51.999674999999996</v>
      </c>
      <c r="Q79" s="70">
        <f t="shared" si="5"/>
        <v>43.393993891862145</v>
      </c>
      <c r="R79" s="70">
        <f t="shared" si="5"/>
        <v>44.443010814410684</v>
      </c>
      <c r="S79" s="70">
        <f t="shared" si="5"/>
        <v>43.986345554293784</v>
      </c>
      <c r="T79" s="70">
        <f t="shared" si="5"/>
        <v>44.102735560674802</v>
      </c>
      <c r="U79" s="70">
        <f t="shared" si="5"/>
        <v>48.860446818926093</v>
      </c>
      <c r="V79" s="70">
        <f t="shared" si="5"/>
        <v>48.860446818926093</v>
      </c>
      <c r="W79" s="70">
        <f t="shared" si="5"/>
        <v>48.860446818926093</v>
      </c>
      <c r="X79" s="70">
        <f t="shared" si="5"/>
        <v>48.860446818926093</v>
      </c>
      <c r="Y79" s="70">
        <f t="shared" si="5"/>
        <v>48.860446818926093</v>
      </c>
      <c r="Z79" s="70">
        <f t="shared" si="5"/>
        <v>48.860446818926093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52.863129999999991</v>
      </c>
      <c r="P80" s="70">
        <f t="shared" si="5"/>
        <v>51.999674999999996</v>
      </c>
      <c r="Q80" s="70">
        <f t="shared" si="5"/>
        <v>43.393993891862145</v>
      </c>
      <c r="R80" s="70">
        <f t="shared" si="5"/>
        <v>44.443010814410684</v>
      </c>
      <c r="S80" s="70">
        <f t="shared" si="5"/>
        <v>43.986345554293784</v>
      </c>
      <c r="T80" s="70">
        <f t="shared" si="5"/>
        <v>44.102735560674802</v>
      </c>
      <c r="U80" s="70">
        <f t="shared" si="5"/>
        <v>48.860446818926093</v>
      </c>
      <c r="V80" s="70">
        <f t="shared" si="5"/>
        <v>48.860446818926093</v>
      </c>
      <c r="W80" s="70">
        <f t="shared" si="5"/>
        <v>48.860446818926093</v>
      </c>
      <c r="X80" s="70">
        <f t="shared" si="5"/>
        <v>48.860446818926093</v>
      </c>
      <c r="Y80" s="70">
        <f t="shared" si="5"/>
        <v>48.860446818926093</v>
      </c>
      <c r="Z80" s="70">
        <f t="shared" si="5"/>
        <v>48.860446818926093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18045010.644163936</v>
      </c>
      <c r="P105" s="70">
        <f>P78*Inputs!$M$75*IF(Inputs!$M$126&gt;0,Inputs!$M$126,P93*Inputs!$J$123)*$I$13</f>
        <v>17152784.871020373</v>
      </c>
      <c r="Q105" s="70">
        <f>Q78*Inputs!$M$75*IF(Inputs!$M$126&gt;0,Inputs!$M$126,Q93*Inputs!$J$123)*$I$13</f>
        <v>6608286.3664433099</v>
      </c>
      <c r="R105" s="70">
        <f>R78*Inputs!$M$75*IF(Inputs!$M$126&gt;0,Inputs!$M$126,R93*Inputs!$J$123)*$I$13</f>
        <v>7475462.9394080183</v>
      </c>
      <c r="S105" s="70">
        <f>S78*Inputs!$M$75*IF(Inputs!$M$126&gt;0,Inputs!$M$126,S93*Inputs!$J$123)*$I$13</f>
        <v>7097957.6706673354</v>
      </c>
      <c r="T105" s="70">
        <f>T78*Inputs!$M$75*IF(Inputs!$M$126&gt;0,Inputs!$M$126,T93*Inputs!$J$123)*$I$13</f>
        <v>7194172.2165829781</v>
      </c>
      <c r="U105" s="70">
        <f>U78*Inputs!$M$75*IF(Inputs!$M$126&gt;0,Inputs!$M$126,U93*Inputs!$J$123)*$I$13</f>
        <v>13908955.961658878</v>
      </c>
      <c r="V105" s="70">
        <f>V78*Inputs!$M$75*IF(Inputs!$M$126&gt;0,Inputs!$M$126,V93*Inputs!$J$123)*$I$13</f>
        <v>13908955.961658878</v>
      </c>
      <c r="W105" s="70">
        <f>W78*Inputs!$M$75*IF(Inputs!$M$126&gt;0,Inputs!$M$126,W93*Inputs!$J$123)*$I$13</f>
        <v>13908955.961658878</v>
      </c>
      <c r="X105" s="70">
        <f>X78*Inputs!$M$75*IF(Inputs!$M$126&gt;0,Inputs!$M$126,X93*Inputs!$J$123)*$I$13</f>
        <v>13908955.961658878</v>
      </c>
      <c r="Y105" s="70">
        <f>Y78*Inputs!$M$75*IF(Inputs!$M$126&gt;0,Inputs!$M$126,Y93*Inputs!$J$123)*$I$13</f>
        <v>13908955.961658878</v>
      </c>
      <c r="Z105" s="70">
        <f>Z78*Inputs!$M$75*IF(Inputs!$M$126&gt;0,Inputs!$M$126,Z93*Inputs!$J$123)*$I$13</f>
        <v>13908955.961658878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87399291.516132295</v>
      </c>
      <c r="P106" s="70">
        <f>P79*Inputs!$M$75*IF(Inputs!$M$126&gt;0,Inputs!$M$126,P96*Inputs!$J$123)*$I$13</f>
        <v>85971730.279102594</v>
      </c>
      <c r="Q106" s="70">
        <f>Q79*Inputs!$M$75*IF(Inputs!$M$126&gt;0,Inputs!$M$126,Q96*Inputs!$J$123)*$I$13</f>
        <v>62775866.316062033</v>
      </c>
      <c r="R106" s="70">
        <f>R79*Inputs!$M$75*IF(Inputs!$M$126&gt;0,Inputs!$M$126,R96*Inputs!$J$123)*$I$13</f>
        <v>64293425.318750277</v>
      </c>
      <c r="S106" s="70">
        <f>S79*Inputs!$M$75*IF(Inputs!$M$126&gt;0,Inputs!$M$126,S96*Inputs!$J$123)*$I$13</f>
        <v>63632791.098454073</v>
      </c>
      <c r="T106" s="70">
        <f>T79*Inputs!$M$75*IF(Inputs!$M$126&gt;0,Inputs!$M$126,T96*Inputs!$J$123)*$I$13</f>
        <v>63801166.553806454</v>
      </c>
      <c r="U106" s="70">
        <f>U79*Inputs!$M$75*IF(Inputs!$M$126&gt;0,Inputs!$M$126,U96*Inputs!$J$123)*$I$13</f>
        <v>80781604.02412419</v>
      </c>
      <c r="V106" s="70">
        <f>V79*Inputs!$M$75*IF(Inputs!$M$126&gt;0,Inputs!$M$126,V96*Inputs!$J$123)*$I$13</f>
        <v>80781604.02412419</v>
      </c>
      <c r="W106" s="70">
        <f>W79*Inputs!$M$75*IF(Inputs!$M$126&gt;0,Inputs!$M$126,W96*Inputs!$J$123)*$I$13</f>
        <v>80781604.02412419</v>
      </c>
      <c r="X106" s="70">
        <f>X79*Inputs!$M$75*IF(Inputs!$M$126&gt;0,Inputs!$M$126,X96*Inputs!$J$123)*$I$13</f>
        <v>80781604.02412419</v>
      </c>
      <c r="Y106" s="70">
        <f>Y79*Inputs!$M$75*IF(Inputs!$M$126&gt;0,Inputs!$M$126,Y96*Inputs!$J$123)*$I$13</f>
        <v>80781604.02412419</v>
      </c>
      <c r="Z106" s="70">
        <f>Z79*Inputs!$M$75*IF(Inputs!$M$126&gt;0,Inputs!$M$126,Z96*Inputs!$J$123)*$I$13</f>
        <v>80781604.02412419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87399291.516132295</v>
      </c>
      <c r="P107" s="70">
        <f>P80*Inputs!$M$75*IF(Inputs!$M$126&gt;0,Inputs!$M$126,P99*Inputs!$J$123)*$I$13</f>
        <v>85971730.279102594</v>
      </c>
      <c r="Q107" s="70">
        <f>Q80*Inputs!$M$75*IF(Inputs!$M$126&gt;0,Inputs!$M$126,Q99*Inputs!$J$123)*$I$13</f>
        <v>62775866.316062033</v>
      </c>
      <c r="R107" s="70">
        <f>R80*Inputs!$M$75*IF(Inputs!$M$126&gt;0,Inputs!$M$126,R99*Inputs!$J$123)*$I$13</f>
        <v>64293425.318750277</v>
      </c>
      <c r="S107" s="70">
        <f>S80*Inputs!$M$75*IF(Inputs!$M$126&gt;0,Inputs!$M$126,S99*Inputs!$J$123)*$I$13</f>
        <v>63632791.098454073</v>
      </c>
      <c r="T107" s="70">
        <f>T80*Inputs!$M$75*IF(Inputs!$M$126&gt;0,Inputs!$M$126,T99*Inputs!$J$123)*$I$13</f>
        <v>63801166.553806454</v>
      </c>
      <c r="U107" s="70">
        <f>U80*Inputs!$M$75*IF(Inputs!$M$126&gt;0,Inputs!$M$126,U99*Inputs!$J$123)*$I$13</f>
        <v>80781604.02412419</v>
      </c>
      <c r="V107" s="70">
        <f>V80*Inputs!$M$75*IF(Inputs!$M$126&gt;0,Inputs!$M$126,V99*Inputs!$J$123)*$I$13</f>
        <v>80781604.02412419</v>
      </c>
      <c r="W107" s="70">
        <f>W80*Inputs!$M$75*IF(Inputs!$M$126&gt;0,Inputs!$M$126,W99*Inputs!$J$123)*$I$13</f>
        <v>80781604.02412419</v>
      </c>
      <c r="X107" s="70">
        <f>X80*Inputs!$M$75*IF(Inputs!$M$126&gt;0,Inputs!$M$126,X99*Inputs!$J$123)*$I$13</f>
        <v>80781604.02412419</v>
      </c>
      <c r="Y107" s="70">
        <f>Y80*Inputs!$M$75*IF(Inputs!$M$126&gt;0,Inputs!$M$126,Y99*Inputs!$J$123)*$I$13</f>
        <v>80781604.02412419</v>
      </c>
      <c r="Z107" s="70">
        <f>Z80*Inputs!$M$75*IF(Inputs!$M$126&gt;0,Inputs!$M$126,Z99*Inputs!$J$123)*$I$13</f>
        <v>80781604.02412419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9.5002015614342933E-2</v>
      </c>
      <c r="P114" s="56">
        <f>Inputs!P64*$I$9</f>
        <v>0.10214864667649497</v>
      </c>
      <c r="Q114" s="56">
        <f>Inputs!Q64*$I$9</f>
        <v>0.10988028387092082</v>
      </c>
      <c r="R114" s="56">
        <f>Inputs!R64*$I$9</f>
        <v>0.11824677873979095</v>
      </c>
      <c r="S114" s="56">
        <f>Inputs!S64*$I$9</f>
        <v>0.12730233531987492</v>
      </c>
      <c r="T114" s="56">
        <f>Inputs!T64*$I$9</f>
        <v>0.13710589603386647</v>
      </c>
      <c r="U114" s="56">
        <f>Inputs!U64*$I$9</f>
        <v>0.14772156213846324</v>
      </c>
      <c r="V114" s="56">
        <f>Inputs!V64*$I$9</f>
        <v>0.15921905184425511</v>
      </c>
      <c r="W114" s="56">
        <f>Inputs!W64*$I$9</f>
        <v>0.17167419950450907</v>
      </c>
      <c r="X114" s="56">
        <f>Inputs!X64*$I$9</f>
        <v>0.18516949957757348</v>
      </c>
      <c r="Y114" s="56">
        <f>Inputs!Y64*$I$9</f>
        <v>0.19979469940320815</v>
      </c>
      <c r="Z114" s="56">
        <f>Inputs!Z64*$I$9</f>
        <v>0.21557503800940719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5.1076352480829536E-4</v>
      </c>
      <c r="P115" s="56">
        <f>Inputs!P65*$I$9</f>
        <v>5.49186272454274E-4</v>
      </c>
      <c r="Q115" s="56">
        <f>Inputs!Q65*$I$9</f>
        <v>5.9075421435978933E-4</v>
      </c>
      <c r="R115" s="56">
        <f>Inputs!R65*$I$9</f>
        <v>6.357353695687685E-4</v>
      </c>
      <c r="S115" s="56">
        <f>Inputs!S65*$I$9</f>
        <v>6.8442115763373609E-4</v>
      </c>
      <c r="T115" s="56">
        <f>Inputs!T65*$I$9</f>
        <v>7.3712847330035733E-4</v>
      </c>
      <c r="U115" s="56">
        <f>Inputs!U65*$I$9</f>
        <v>7.9420194698098497E-4</v>
      </c>
      <c r="V115" s="56">
        <f>Inputs!V65*$I$9</f>
        <v>8.5601640776481239E-4</v>
      </c>
      <c r="W115" s="56">
        <f>Inputs!W65*$I$9</f>
        <v>9.229795672285432E-4</v>
      </c>
      <c r="X115" s="56">
        <f>Inputs!X65*$I$9</f>
        <v>9.9553494396544852E-4</v>
      </c>
      <c r="Y115" s="56">
        <f>Inputs!Y65*$I$9</f>
        <v>1.0741650505548825E-3</v>
      </c>
      <c r="Z115" s="56">
        <f>Inputs!Z65*$I$9</f>
        <v>1.1590055806957377E-3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5.1076352480829536E-4</v>
      </c>
      <c r="P116" s="56">
        <f>Inputs!P66*$I$9</f>
        <v>5.49186272454274E-4</v>
      </c>
      <c r="Q116" s="56">
        <f>Inputs!Q66*$I$9</f>
        <v>5.9075421435978933E-4</v>
      </c>
      <c r="R116" s="56">
        <f>Inputs!R66*$I$9</f>
        <v>6.357353695687685E-4</v>
      </c>
      <c r="S116" s="56">
        <f>Inputs!S66*$I$9</f>
        <v>6.8442115763373609E-4</v>
      </c>
      <c r="T116" s="56">
        <f>Inputs!T66*$I$9</f>
        <v>7.3712847330035733E-4</v>
      </c>
      <c r="U116" s="56">
        <f>Inputs!U66*$I$9</f>
        <v>7.9420194698098497E-4</v>
      </c>
      <c r="V116" s="56">
        <f>Inputs!V66*$I$9</f>
        <v>8.5601640776481239E-4</v>
      </c>
      <c r="W116" s="56">
        <f>Inputs!W66*$I$9</f>
        <v>9.229795672285432E-4</v>
      </c>
      <c r="X116" s="56">
        <f>Inputs!X66*$I$9</f>
        <v>9.9553494396544852E-4</v>
      </c>
      <c r="Y116" s="56">
        <f>Inputs!Y66*$I$9</f>
        <v>1.0741650505548825E-3</v>
      </c>
      <c r="Z116" s="56">
        <f>Inputs!Z66*$I$9</f>
        <v>1.1590055806957377E-3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8928.0740401054954</v>
      </c>
      <c r="P121" s="70">
        <f t="shared" ref="P121:Z121" si="21">P107*P116*$T$17</f>
        <v>9442.8988176849198</v>
      </c>
      <c r="Q121" s="70">
        <f t="shared" si="21"/>
        <v>7417.0215172600774</v>
      </c>
      <c r="R121" s="70">
        <f t="shared" si="21"/>
        <v>8174.7209011715449</v>
      </c>
      <c r="S121" s="70">
        <f t="shared" si="21"/>
        <v>8710.3257094139262</v>
      </c>
      <c r="T121" s="70">
        <f t="shared" si="21"/>
        <v>9405.9312993178355</v>
      </c>
      <c r="U121" s="70">
        <f t="shared" si="21"/>
        <v>12831.381439241282</v>
      </c>
      <c r="V121" s="70">
        <f t="shared" si="21"/>
        <v>13830.075698042063</v>
      </c>
      <c r="W121" s="70">
        <f t="shared" si="21"/>
        <v>14911.953984442738</v>
      </c>
      <c r="X121" s="70">
        <f t="shared" si="21"/>
        <v>16084.181927119105</v>
      </c>
      <c r="Y121" s="70">
        <f t="shared" si="21"/>
        <v>17354.555154095575</v>
      </c>
      <c r="Z121" s="70">
        <f t="shared" si="21"/>
        <v>18725.265976302642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68572.495319113877</v>
      </c>
      <c r="P122" s="88">
        <f t="shared" ref="P122:Z122" si="22">P105*P114*$T$44</f>
        <v>70085.350452311541</v>
      </c>
      <c r="Q122" s="88">
        <f t="shared" si="22"/>
        <v>29044.81527380507</v>
      </c>
      <c r="R122" s="88">
        <f t="shared" si="22"/>
        <v>35357.976486947489</v>
      </c>
      <c r="S122" s="88">
        <f t="shared" si="22"/>
        <v>36143.463499102858</v>
      </c>
      <c r="T122" s="88">
        <f t="shared" si="22"/>
        <v>39454.537119062261</v>
      </c>
      <c r="U122" s="88">
        <f t="shared" si="22"/>
        <v>82186.108094853626</v>
      </c>
      <c r="V122" s="88">
        <f t="shared" si="22"/>
        <v>88582.831214353049</v>
      </c>
      <c r="W122" s="88">
        <f t="shared" si="22"/>
        <v>95512.35522645028</v>
      </c>
      <c r="X122" s="88">
        <f t="shared" si="22"/>
        <v>103020.57660267527</v>
      </c>
      <c r="Y122" s="88">
        <f t="shared" si="22"/>
        <v>111157.42701488384</v>
      </c>
      <c r="Z122" s="88">
        <f t="shared" si="22"/>
        <v>119936.94840423134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368.66932967265524</v>
      </c>
      <c r="P123" s="70">
        <f t="shared" ref="P123:Z123" si="23">P105*P115*$T$34</f>
        <v>376.80295942102975</v>
      </c>
      <c r="Q123" s="70">
        <f t="shared" si="23"/>
        <v>156.15492082690898</v>
      </c>
      <c r="R123" s="70">
        <f t="shared" si="23"/>
        <v>190.09664777928757</v>
      </c>
      <c r="S123" s="70">
        <f t="shared" si="23"/>
        <v>194.3196962317358</v>
      </c>
      <c r="T123" s="70">
        <f t="shared" si="23"/>
        <v>212.12116730678633</v>
      </c>
      <c r="U123" s="70">
        <f t="shared" si="23"/>
        <v>441.86079620889041</v>
      </c>
      <c r="V123" s="70">
        <f t="shared" si="23"/>
        <v>476.25178072232819</v>
      </c>
      <c r="W123" s="70">
        <f t="shared" si="23"/>
        <v>513.50728616371111</v>
      </c>
      <c r="X123" s="70">
        <f t="shared" si="23"/>
        <v>553.87406775631848</v>
      </c>
      <c r="Y123" s="70">
        <f t="shared" si="23"/>
        <v>597.62057534883775</v>
      </c>
      <c r="Z123" s="70">
        <f t="shared" si="23"/>
        <v>644.82230324855561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17660.132053952173</v>
      </c>
      <c r="P124" s="88">
        <f t="shared" si="24"/>
        <v>18988.634901837297</v>
      </c>
      <c r="Q124" s="88">
        <f t="shared" si="24"/>
        <v>20425.885816608356</v>
      </c>
      <c r="R124" s="88">
        <f t="shared" si="24"/>
        <v>21981.151810255891</v>
      </c>
      <c r="S124" s="88">
        <f t="shared" si="24"/>
        <v>23664.50898949214</v>
      </c>
      <c r="T124" s="88">
        <f t="shared" si="24"/>
        <v>25486.914289931785</v>
      </c>
      <c r="U124" s="88">
        <f t="shared" si="24"/>
        <v>27460.283634103249</v>
      </c>
      <c r="V124" s="88">
        <f t="shared" si="24"/>
        <v>29597.577092354728</v>
      </c>
      <c r="W124" s="88">
        <f t="shared" si="24"/>
        <v>31912.891678147054</v>
      </c>
      <c r="X124" s="88">
        <f t="shared" si="24"/>
        <v>34421.562466412375</v>
      </c>
      <c r="Y124" s="88">
        <f t="shared" si="24"/>
        <v>37140.272786040077</v>
      </c>
      <c r="Z124" s="88">
        <f t="shared" si="24"/>
        <v>40073.714375036012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2232.6036168052951</v>
      </c>
      <c r="P125" s="70">
        <f t="shared" si="25"/>
        <v>2400.5536782240424</v>
      </c>
      <c r="Q125" s="70">
        <f t="shared" si="25"/>
        <v>2582.2517301282742</v>
      </c>
      <c r="R125" s="70">
        <f t="shared" si="25"/>
        <v>2778.8693132756607</v>
      </c>
      <c r="S125" s="70">
        <f t="shared" si="25"/>
        <v>2991.6802546240265</v>
      </c>
      <c r="T125" s="70">
        <f t="shared" si="25"/>
        <v>3222.0697360059708</v>
      </c>
      <c r="U125" s="70">
        <f t="shared" si="25"/>
        <v>3471.5441749076845</v>
      </c>
      <c r="V125" s="70">
        <f t="shared" si="25"/>
        <v>3741.7419905575794</v>
      </c>
      <c r="W125" s="70">
        <f t="shared" si="25"/>
        <v>4034.4453351582879</v>
      </c>
      <c r="X125" s="70">
        <f t="shared" si="25"/>
        <v>4351.5928773252508</v>
      </c>
      <c r="Y125" s="70">
        <f t="shared" si="25"/>
        <v>4695.2937326814463</v>
      </c>
      <c r="Z125" s="70">
        <f t="shared" si="25"/>
        <v>5066.1410333285412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5916.2696296816812</v>
      </c>
      <c r="P126" s="70">
        <f t="shared" si="26"/>
        <v>6361.3275164447314</v>
      </c>
      <c r="Q126" s="70">
        <f t="shared" si="26"/>
        <v>6842.8167777546032</v>
      </c>
      <c r="R126" s="70">
        <f t="shared" si="26"/>
        <v>7363.8419284263637</v>
      </c>
      <c r="S126" s="70">
        <f t="shared" si="26"/>
        <v>7927.7785357516341</v>
      </c>
      <c r="T126" s="70">
        <f t="shared" si="26"/>
        <v>8538.2972509584724</v>
      </c>
      <c r="U126" s="70">
        <f t="shared" si="26"/>
        <v>9199.3899927001003</v>
      </c>
      <c r="V126" s="70">
        <f t="shared" si="26"/>
        <v>9915.3984765630958</v>
      </c>
      <c r="W126" s="70">
        <f t="shared" si="26"/>
        <v>10691.045302149354</v>
      </c>
      <c r="X126" s="70">
        <f t="shared" si="26"/>
        <v>11531.467828444234</v>
      </c>
      <c r="Y126" s="70">
        <f t="shared" si="26"/>
        <v>12442.255089081737</v>
      </c>
      <c r="Z126" s="70">
        <f t="shared" si="26"/>
        <v>13424.978849606388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11740.687433628322</v>
      </c>
      <c r="P127" s="70">
        <f>Inputs!$J$27*$I$11</f>
        <v>11740.687433628322</v>
      </c>
      <c r="Q127" s="70">
        <f>Inputs!$J$27*$I$11</f>
        <v>11740.687433628322</v>
      </c>
      <c r="R127" s="70">
        <f>Inputs!$J$27*$I$11</f>
        <v>11740.687433628322</v>
      </c>
      <c r="S127" s="70">
        <f>Inputs!$J$27*$I$11</f>
        <v>11740.687433628322</v>
      </c>
      <c r="T127" s="70">
        <f>Inputs!$J$27*$I$11</f>
        <v>11740.687433628322</v>
      </c>
      <c r="U127" s="70">
        <f>Inputs!$J$27*$I$11</f>
        <v>11740.687433628322</v>
      </c>
      <c r="V127" s="70">
        <f>Inputs!$J$27*$I$11</f>
        <v>11740.687433628322</v>
      </c>
      <c r="W127" s="70">
        <f>Inputs!$J$27*$I$11</f>
        <v>11740.687433628322</v>
      </c>
      <c r="X127" s="70">
        <f>Inputs!$J$27*$I$11</f>
        <v>11740.687433628322</v>
      </c>
      <c r="Y127" s="70">
        <f>Inputs!$J$27*$I$11</f>
        <v>11740.687433628322</v>
      </c>
      <c r="Z127" s="70">
        <f>Inputs!$J$27*$I$11</f>
        <v>11740.687433628322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115418.9314229595</v>
      </c>
      <c r="P128" s="98">
        <f t="shared" ref="P128:Z128" si="27">SUM(P119:P127)</f>
        <v>119396.25575955187</v>
      </c>
      <c r="Q128" s="98">
        <f t="shared" si="27"/>
        <v>78209.633470011599</v>
      </c>
      <c r="R128" s="98">
        <f t="shared" si="27"/>
        <v>87587.344521484556</v>
      </c>
      <c r="S128" s="98">
        <f t="shared" si="27"/>
        <v>91372.764118244639</v>
      </c>
      <c r="T128" s="98">
        <f t="shared" si="27"/>
        <v>98060.558296211428</v>
      </c>
      <c r="U128" s="98">
        <f t="shared" si="27"/>
        <v>147331.25556564314</v>
      </c>
      <c r="V128" s="98">
        <f t="shared" si="27"/>
        <v>157884.5636862212</v>
      </c>
      <c r="W128" s="98">
        <f t="shared" si="27"/>
        <v>169316.88624613977</v>
      </c>
      <c r="X128" s="98">
        <f t="shared" si="27"/>
        <v>181703.94320336089</v>
      </c>
      <c r="Y128" s="98">
        <f t="shared" si="27"/>
        <v>195128.11178575986</v>
      </c>
      <c r="Z128" s="98">
        <f t="shared" si="27"/>
        <v>209612.55837538181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56993.62831858408</v>
      </c>
      <c r="Q135" s="70">
        <f>Inputs!Q22*'Scenario A'!$I$10</f>
        <v>854904.42477876111</v>
      </c>
      <c r="R135" s="70">
        <f>Inputs!R22*'Scenario A'!$I$10</f>
        <v>3360344.325663717</v>
      </c>
      <c r="S135" s="70">
        <f>Inputs!S22*'Scenario A'!$I$10</f>
        <v>0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3875.5667256637175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163111.88685077929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115418.9314229595</v>
      </c>
      <c r="P147" s="70">
        <f t="shared" ref="P147:Z147" si="30">P128</f>
        <v>119396.25575955187</v>
      </c>
      <c r="Q147" s="70">
        <f t="shared" si="30"/>
        <v>78209.633470011599</v>
      </c>
      <c r="R147" s="70">
        <f t="shared" si="30"/>
        <v>87587.344521484556</v>
      </c>
      <c r="S147" s="70">
        <f t="shared" si="30"/>
        <v>91372.764118244639</v>
      </c>
      <c r="T147" s="70">
        <f t="shared" si="30"/>
        <v>98060.558296211428</v>
      </c>
      <c r="U147" s="70">
        <f t="shared" si="30"/>
        <v>147331.25556564314</v>
      </c>
      <c r="V147" s="70">
        <f t="shared" si="30"/>
        <v>157884.5636862212</v>
      </c>
      <c r="W147" s="70">
        <f t="shared" si="30"/>
        <v>169316.88624613977</v>
      </c>
      <c r="X147" s="70">
        <f t="shared" si="30"/>
        <v>181703.94320336089</v>
      </c>
      <c r="Y147" s="70">
        <f t="shared" si="30"/>
        <v>195128.11178575986</v>
      </c>
      <c r="Z147" s="70">
        <f t="shared" si="30"/>
        <v>209612.55837538181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163111.88685077929</v>
      </c>
      <c r="P148" s="70">
        <f t="shared" ref="P148:Z148" si="31">$J$140</f>
        <v>163111.88685077929</v>
      </c>
      <c r="Q148" s="70">
        <f t="shared" si="31"/>
        <v>163111.88685077929</v>
      </c>
      <c r="R148" s="70">
        <f t="shared" si="31"/>
        <v>163111.88685077929</v>
      </c>
      <c r="S148" s="70">
        <f t="shared" si="31"/>
        <v>163111.88685077929</v>
      </c>
      <c r="T148" s="70">
        <f t="shared" si="31"/>
        <v>163111.88685077929</v>
      </c>
      <c r="U148" s="70">
        <f t="shared" si="31"/>
        <v>163111.88685077929</v>
      </c>
      <c r="V148" s="70">
        <f t="shared" si="31"/>
        <v>163111.88685077929</v>
      </c>
      <c r="W148" s="70">
        <f t="shared" si="31"/>
        <v>163111.88685077929</v>
      </c>
      <c r="X148" s="70">
        <f t="shared" si="31"/>
        <v>163111.88685077929</v>
      </c>
      <c r="Y148" s="70">
        <f t="shared" si="31"/>
        <v>163111.88685077929</v>
      </c>
      <c r="Z148" s="70">
        <f t="shared" si="31"/>
        <v>163111.88685077929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0</v>
      </c>
      <c r="V149" s="99" t="b">
        <f t="shared" si="32"/>
        <v>0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87399291.516132295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17479858.30322646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34935161.103981219</v>
      </c>
      <c r="R19" s="71">
        <v>0</v>
      </c>
      <c r="S19" s="72">
        <v>0</v>
      </c>
      <c r="T19" s="73">
        <f>'Base Case'!$T19</f>
        <v>0.2</v>
      </c>
      <c r="U19" s="74">
        <f t="shared" si="0"/>
        <v>6987032.2207962442</v>
      </c>
      <c r="V19" s="75">
        <f t="shared" si="1"/>
        <v>6987032.2207962442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18045010.644163936</v>
      </c>
      <c r="P34" s="71">
        <v>0</v>
      </c>
      <c r="Q34" s="70">
        <f>Inputs!$L$161*$I$11</f>
        <v>5332525.5025540842</v>
      </c>
      <c r="R34" s="71">
        <v>0</v>
      </c>
      <c r="S34" s="72">
        <v>0</v>
      </c>
      <c r="T34" s="73">
        <f>'Base Case'!$T34</f>
        <v>0.04</v>
      </c>
      <c r="U34" s="74">
        <f t="shared" si="0"/>
        <v>935101.44586872088</v>
      </c>
      <c r="V34" s="75">
        <f t="shared" si="1"/>
        <v>213301.02010216337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9606.0169911504436</v>
      </c>
      <c r="S40" s="72">
        <v>0</v>
      </c>
      <c r="T40" s="73">
        <f>'Base Case'!$T40</f>
        <v>1</v>
      </c>
      <c r="U40" s="74">
        <f t="shared" si="0"/>
        <v>9606.0169911504436</v>
      </c>
      <c r="V40" s="75">
        <f t="shared" si="1"/>
        <v>9606.0169911504436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18045010.644163936</v>
      </c>
      <c r="P44" s="71">
        <v>0</v>
      </c>
      <c r="Q44" s="70">
        <f>SUM(Inputs!$J$161,Inputs!$L$161*(Inputs!$J$128/Inputs!$L$128))*$I$11</f>
        <v>1058040.7743162864</v>
      </c>
      <c r="R44" s="71">
        <v>0</v>
      </c>
      <c r="S44" s="72">
        <v>0</v>
      </c>
      <c r="T44" s="73">
        <f>'Base Case'!$T44</f>
        <v>0.04</v>
      </c>
      <c r="U44" s="74">
        <f t="shared" si="0"/>
        <v>764122.05673920887</v>
      </c>
      <c r="V44" s="75">
        <f t="shared" si="1"/>
        <v>42321.630972651459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18045010.644163936</v>
      </c>
      <c r="P49" s="70">
        <f t="shared" ref="P49:V49" si="2">SUMIF($I$17:$I$46,$I49,P$17:P$46)</f>
        <v>8261.6387603969597</v>
      </c>
      <c r="Q49" s="70">
        <f t="shared" si="2"/>
        <v>1104671.9247587642</v>
      </c>
      <c r="R49" s="70">
        <f t="shared" si="2"/>
        <v>9606.0169911504436</v>
      </c>
      <c r="S49" s="70">
        <f t="shared" si="2"/>
        <v>57169.790442477875</v>
      </c>
      <c r="T49" s="56">
        <f>U49/SUM(O49:S49)</f>
        <v>4.6075607482408049E-2</v>
      </c>
      <c r="U49" s="70">
        <f t="shared" si="2"/>
        <v>885790.65337571199</v>
      </c>
      <c r="V49" s="70">
        <f t="shared" si="2"/>
        <v>163990.22760915462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18045010.644163936</v>
      </c>
      <c r="P50" s="70">
        <f t="shared" si="3"/>
        <v>28915.735661389357</v>
      </c>
      <c r="Q50" s="70">
        <f t="shared" si="3"/>
        <v>5379156.6529965624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0.1592519270399495</v>
      </c>
      <c r="U50" s="70">
        <f t="shared" si="3"/>
        <v>4415803.2724863281</v>
      </c>
      <c r="V50" s="70">
        <f t="shared" si="3"/>
        <v>3694002.8467197707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87399291.516132295</v>
      </c>
      <c r="P51" s="70">
        <f t="shared" si="3"/>
        <v>28915.735661389357</v>
      </c>
      <c r="Q51" s="70">
        <f t="shared" si="3"/>
        <v>34981792.2544237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27042236.585137285</v>
      </c>
      <c r="V51" s="70">
        <f t="shared" si="3"/>
        <v>9562378.2819108218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32343830.510999326</v>
      </c>
      <c r="V52" s="88">
        <f>SUM(V49:V51)</f>
        <v>13420371.356239747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55.887549999999997</v>
      </c>
      <c r="P69" s="70">
        <f>Inputs!P185*$I$12</f>
        <v>55.115199999999994</v>
      </c>
      <c r="Q69" s="70">
        <f>Inputs!Q185*$I$12</f>
        <v>45.26798401403591</v>
      </c>
      <c r="R69" s="70">
        <f>Inputs!R185*$I$12</f>
        <v>46.453716524348238</v>
      </c>
      <c r="S69" s="70">
        <f>Inputs!S185*$I$12</f>
        <v>45.938111635848962</v>
      </c>
      <c r="T69" s="70">
        <f>Inputs!T185*$I$12</f>
        <v>46.440898708842937</v>
      </c>
      <c r="U69" s="70">
        <f>Inputs!U185*$I$12</f>
        <v>51.449393635285659</v>
      </c>
      <c r="V69" s="70">
        <f>Inputs!V185*$I$12</f>
        <v>51.449393635285659</v>
      </c>
      <c r="W69" s="70">
        <f>Inputs!W185*$I$12</f>
        <v>51.449393635285659</v>
      </c>
      <c r="X69" s="70">
        <f>Inputs!X185*$I$12</f>
        <v>51.449393635285659</v>
      </c>
      <c r="Y69" s="70">
        <f>Inputs!Y185*$I$12</f>
        <v>51.449393635285659</v>
      </c>
      <c r="Z69" s="70">
        <f>Inputs!Z185*$I$12</f>
        <v>51.449393635285659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51.566949999999999</v>
      </c>
      <c r="P70" s="70">
        <f>Inputs!P186*$I$12</f>
        <v>50.664450000000002</v>
      </c>
      <c r="Q70" s="70">
        <f>Inputs!Q186*$I$12</f>
        <v>42.590855268073391</v>
      </c>
      <c r="R70" s="70">
        <f>Inputs!R186*$I$12</f>
        <v>43.581279795866017</v>
      </c>
      <c r="S70" s="70">
        <f>Inputs!S186*$I$12</f>
        <v>43.149874376484419</v>
      </c>
      <c r="T70" s="70">
        <f>Inputs!T186*$I$12</f>
        <v>43.100665640031309</v>
      </c>
      <c r="U70" s="70">
        <f>Inputs!U186*$I$12</f>
        <v>47.750898183343416</v>
      </c>
      <c r="V70" s="70">
        <f>Inputs!V186*$I$12</f>
        <v>47.750898183343416</v>
      </c>
      <c r="W70" s="70">
        <f>Inputs!W186*$I$12</f>
        <v>47.750898183343416</v>
      </c>
      <c r="X70" s="70">
        <f>Inputs!X186*$I$12</f>
        <v>47.750898183343416</v>
      </c>
      <c r="Y70" s="70">
        <f>Inputs!Y186*$I$12</f>
        <v>47.750898183343416</v>
      </c>
      <c r="Z70" s="70">
        <f>Inputs!Z186*$I$12</f>
        <v>47.750898183343416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52.863129999999991</v>
      </c>
      <c r="P71" s="70">
        <f>Inputs!P187*$I$12</f>
        <v>51.999674999999996</v>
      </c>
      <c r="Q71" s="70">
        <f>Inputs!Q187*$I$12</f>
        <v>43.393993891862145</v>
      </c>
      <c r="R71" s="70">
        <f>Inputs!R187*$I$12</f>
        <v>44.443010814410684</v>
      </c>
      <c r="S71" s="70">
        <f>Inputs!S187*$I$12</f>
        <v>43.986345554293784</v>
      </c>
      <c r="T71" s="70">
        <f>Inputs!T187*$I$12</f>
        <v>44.102735560674802</v>
      </c>
      <c r="U71" s="70">
        <f>Inputs!U187*$I$12</f>
        <v>48.860446818926093</v>
      </c>
      <c r="V71" s="70">
        <f>Inputs!V187*$I$12</f>
        <v>48.860446818926093</v>
      </c>
      <c r="W71" s="70">
        <f>Inputs!W187*$I$12</f>
        <v>48.860446818926093</v>
      </c>
      <c r="X71" s="70">
        <f>Inputs!X187*$I$12</f>
        <v>48.860446818926093</v>
      </c>
      <c r="Y71" s="70">
        <f>Inputs!Y187*$I$12</f>
        <v>48.860446818926093</v>
      </c>
      <c r="Z71" s="70">
        <f>Inputs!Z187*$I$12</f>
        <v>48.860446818926093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17.463129999999992</v>
      </c>
      <c r="P78" s="70">
        <f t="shared" si="5"/>
        <v>16.599674999999998</v>
      </c>
      <c r="Q78" s="70">
        <f t="shared" si="5"/>
        <v>7.9939938918621465</v>
      </c>
      <c r="R78" s="70">
        <f t="shared" si="5"/>
        <v>9.0430108144106853</v>
      </c>
      <c r="S78" s="70">
        <f t="shared" si="5"/>
        <v>8.5863455542937857</v>
      </c>
      <c r="T78" s="70">
        <f t="shared" si="5"/>
        <v>8.7027355606748031</v>
      </c>
      <c r="U78" s="70">
        <f t="shared" si="5"/>
        <v>13.460446818926094</v>
      </c>
      <c r="V78" s="70">
        <f t="shared" si="5"/>
        <v>13.460446818926094</v>
      </c>
      <c r="W78" s="70">
        <f t="shared" si="5"/>
        <v>13.460446818926094</v>
      </c>
      <c r="X78" s="70">
        <f t="shared" si="5"/>
        <v>13.460446818926094</v>
      </c>
      <c r="Y78" s="70">
        <f t="shared" si="5"/>
        <v>13.460446818926094</v>
      </c>
      <c r="Z78" s="70">
        <f t="shared" si="5"/>
        <v>13.460446818926094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52.863129999999991</v>
      </c>
      <c r="P79" s="70">
        <f t="shared" si="5"/>
        <v>51.999674999999996</v>
      </c>
      <c r="Q79" s="70">
        <f t="shared" si="5"/>
        <v>43.393993891862145</v>
      </c>
      <c r="R79" s="70">
        <f t="shared" si="5"/>
        <v>44.443010814410684</v>
      </c>
      <c r="S79" s="70">
        <f t="shared" si="5"/>
        <v>43.986345554293784</v>
      </c>
      <c r="T79" s="70">
        <f t="shared" si="5"/>
        <v>44.102735560674802</v>
      </c>
      <c r="U79" s="70">
        <f t="shared" si="5"/>
        <v>48.860446818926093</v>
      </c>
      <c r="V79" s="70">
        <f t="shared" si="5"/>
        <v>48.860446818926093</v>
      </c>
      <c r="W79" s="70">
        <f t="shared" si="5"/>
        <v>48.860446818926093</v>
      </c>
      <c r="X79" s="70">
        <f t="shared" si="5"/>
        <v>48.860446818926093</v>
      </c>
      <c r="Y79" s="70">
        <f t="shared" si="5"/>
        <v>48.860446818926093</v>
      </c>
      <c r="Z79" s="70">
        <f t="shared" si="5"/>
        <v>48.860446818926093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52.863129999999991</v>
      </c>
      <c r="P80" s="70">
        <f t="shared" si="5"/>
        <v>51.999674999999996</v>
      </c>
      <c r="Q80" s="70">
        <f t="shared" si="5"/>
        <v>43.393993891862145</v>
      </c>
      <c r="R80" s="70">
        <f t="shared" si="5"/>
        <v>44.443010814410684</v>
      </c>
      <c r="S80" s="70">
        <f t="shared" si="5"/>
        <v>43.986345554293784</v>
      </c>
      <c r="T80" s="70">
        <f t="shared" si="5"/>
        <v>44.102735560674802</v>
      </c>
      <c r="U80" s="70">
        <f t="shared" si="5"/>
        <v>48.860446818926093</v>
      </c>
      <c r="V80" s="70">
        <f t="shared" si="5"/>
        <v>48.860446818926093</v>
      </c>
      <c r="W80" s="70">
        <f t="shared" si="5"/>
        <v>48.860446818926093</v>
      </c>
      <c r="X80" s="70">
        <f t="shared" si="5"/>
        <v>48.860446818926093</v>
      </c>
      <c r="Y80" s="70">
        <f t="shared" si="5"/>
        <v>48.860446818926093</v>
      </c>
      <c r="Z80" s="70">
        <f t="shared" si="5"/>
        <v>48.860446818926093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2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18045010.644163936</v>
      </c>
      <c r="P105" s="70">
        <f>P78*Inputs!$M$75*IF(Inputs!$M$126&gt;0,Inputs!$M$126,P93*Inputs!$J$123)*$I$13</f>
        <v>17152784.871020373</v>
      </c>
      <c r="Q105" s="70">
        <f>Q78*Inputs!$M$75*IF(Inputs!$M$126&gt;0,Inputs!$M$126,Q93*Inputs!$J$123)*$I$13</f>
        <v>6608286.3664433099</v>
      </c>
      <c r="R105" s="70">
        <f>R78*Inputs!$M$75*IF(Inputs!$M$126&gt;0,Inputs!$M$126,R93*Inputs!$J$123)*$I$13</f>
        <v>7475462.9394080183</v>
      </c>
      <c r="S105" s="70">
        <f>S78*Inputs!$M$75*IF(Inputs!$M$126&gt;0,Inputs!$M$126,S93*Inputs!$J$123)*$I$13</f>
        <v>7097957.6706673354</v>
      </c>
      <c r="T105" s="70">
        <f>T78*Inputs!$M$75*IF(Inputs!$M$126&gt;0,Inputs!$M$126,T93*Inputs!$J$123)*$I$13</f>
        <v>7194172.2165829781</v>
      </c>
      <c r="U105" s="70">
        <f>U78*Inputs!$M$75*IF(Inputs!$M$126&gt;0,Inputs!$M$126,U93*Inputs!$J$123)*$I$13</f>
        <v>13908955.961658878</v>
      </c>
      <c r="V105" s="70">
        <f>V78*Inputs!$M$75*IF(Inputs!$M$126&gt;0,Inputs!$M$126,V93*Inputs!$J$123)*$I$13</f>
        <v>13908955.961658878</v>
      </c>
      <c r="W105" s="70">
        <f>W78*Inputs!$M$75*IF(Inputs!$M$126&gt;0,Inputs!$M$126,W93*Inputs!$J$123)*$I$13</f>
        <v>13908955.961658878</v>
      </c>
      <c r="X105" s="70">
        <f>X78*Inputs!$M$75*IF(Inputs!$M$126&gt;0,Inputs!$M$126,X93*Inputs!$J$123)*$I$13</f>
        <v>13908955.961658878</v>
      </c>
      <c r="Y105" s="70">
        <f>Y78*Inputs!$M$75*IF(Inputs!$M$126&gt;0,Inputs!$M$126,Y93*Inputs!$J$123)*$I$13</f>
        <v>13908955.961658878</v>
      </c>
      <c r="Z105" s="70">
        <f>Z78*Inputs!$M$75*IF(Inputs!$M$126&gt;0,Inputs!$M$126,Z93*Inputs!$J$123)*$I$13</f>
        <v>13908955.961658878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87399291.516132295</v>
      </c>
      <c r="P106" s="70">
        <f>P79*Inputs!$M$75*IF(Inputs!$M$126&gt;0,Inputs!$M$126,P96*Inputs!$J$123)*$I$13</f>
        <v>85971730.279102594</v>
      </c>
      <c r="Q106" s="70">
        <f>Q79*Inputs!$M$75*IF(Inputs!$M$126&gt;0,Inputs!$M$126,Q96*Inputs!$J$123)*$I$13</f>
        <v>62775866.316062033</v>
      </c>
      <c r="R106" s="70">
        <f>R79*Inputs!$M$75*IF(Inputs!$M$126&gt;0,Inputs!$M$126,R96*Inputs!$J$123)*$I$13</f>
        <v>64293425.318750277</v>
      </c>
      <c r="S106" s="70">
        <f>S79*Inputs!$M$75*IF(Inputs!$M$126&gt;0,Inputs!$M$126,S96*Inputs!$J$123)*$I$13</f>
        <v>63632791.098454073</v>
      </c>
      <c r="T106" s="70">
        <f>T79*Inputs!$M$75*IF(Inputs!$M$126&gt;0,Inputs!$M$126,T96*Inputs!$J$123)*$I$13</f>
        <v>63801166.553806454</v>
      </c>
      <c r="U106" s="70">
        <f>U79*Inputs!$M$75*IF(Inputs!$M$126&gt;0,Inputs!$M$126,U96*Inputs!$J$123)*$I$13</f>
        <v>80781604.02412419</v>
      </c>
      <c r="V106" s="70">
        <f>V79*Inputs!$M$75*IF(Inputs!$M$126&gt;0,Inputs!$M$126,V96*Inputs!$J$123)*$I$13</f>
        <v>80781604.02412419</v>
      </c>
      <c r="W106" s="70">
        <f>W79*Inputs!$M$75*IF(Inputs!$M$126&gt;0,Inputs!$M$126,W96*Inputs!$J$123)*$I$13</f>
        <v>80781604.02412419</v>
      </c>
      <c r="X106" s="70">
        <f>X79*Inputs!$M$75*IF(Inputs!$M$126&gt;0,Inputs!$M$126,X96*Inputs!$J$123)*$I$13</f>
        <v>80781604.02412419</v>
      </c>
      <c r="Y106" s="70">
        <f>Y79*Inputs!$M$75*IF(Inputs!$M$126&gt;0,Inputs!$M$126,Y96*Inputs!$J$123)*$I$13</f>
        <v>80781604.02412419</v>
      </c>
      <c r="Z106" s="70">
        <f>Z79*Inputs!$M$75*IF(Inputs!$M$126&gt;0,Inputs!$M$126,Z96*Inputs!$J$123)*$I$13</f>
        <v>80781604.02412419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87399291.516132295</v>
      </c>
      <c r="P107" s="70">
        <f>P80*Inputs!$M$75*IF(Inputs!$M$126&gt;0,Inputs!$M$126,P99*Inputs!$J$123)*$I$13</f>
        <v>85971730.279102594</v>
      </c>
      <c r="Q107" s="70">
        <f>Q80*Inputs!$M$75*IF(Inputs!$M$126&gt;0,Inputs!$M$126,Q99*Inputs!$J$123)*$I$13</f>
        <v>62775866.316062033</v>
      </c>
      <c r="R107" s="70">
        <f>R80*Inputs!$M$75*IF(Inputs!$M$126&gt;0,Inputs!$M$126,R99*Inputs!$J$123)*$I$13</f>
        <v>64293425.318750277</v>
      </c>
      <c r="S107" s="70">
        <f>S80*Inputs!$M$75*IF(Inputs!$M$126&gt;0,Inputs!$M$126,S99*Inputs!$J$123)*$I$13</f>
        <v>63632791.098454073</v>
      </c>
      <c r="T107" s="70">
        <f>T80*Inputs!$M$75*IF(Inputs!$M$126&gt;0,Inputs!$M$126,T99*Inputs!$J$123)*$I$13</f>
        <v>63801166.553806454</v>
      </c>
      <c r="U107" s="70">
        <f>U80*Inputs!$M$75*IF(Inputs!$M$126&gt;0,Inputs!$M$126,U99*Inputs!$J$123)*$I$13</f>
        <v>80781604.02412419</v>
      </c>
      <c r="V107" s="70">
        <f>V80*Inputs!$M$75*IF(Inputs!$M$126&gt;0,Inputs!$M$126,V99*Inputs!$J$123)*$I$13</f>
        <v>80781604.02412419</v>
      </c>
      <c r="W107" s="70">
        <f>W80*Inputs!$M$75*IF(Inputs!$M$126&gt;0,Inputs!$M$126,W99*Inputs!$J$123)*$I$13</f>
        <v>80781604.02412419</v>
      </c>
      <c r="X107" s="70">
        <f>X80*Inputs!$M$75*IF(Inputs!$M$126&gt;0,Inputs!$M$126,X99*Inputs!$J$123)*$I$13</f>
        <v>80781604.02412419</v>
      </c>
      <c r="Y107" s="70">
        <f>Y80*Inputs!$M$75*IF(Inputs!$M$126&gt;0,Inputs!$M$126,Y99*Inputs!$J$123)*$I$13</f>
        <v>80781604.02412419</v>
      </c>
      <c r="Z107" s="70">
        <f>Z80*Inputs!$M$75*IF(Inputs!$M$126&gt;0,Inputs!$M$126,Z99*Inputs!$J$123)*$I$13</f>
        <v>80781604.02412419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9.5002015614342933E-2</v>
      </c>
      <c r="P114" s="56">
        <f>Inputs!P64*$I$9</f>
        <v>0.10214864667649497</v>
      </c>
      <c r="Q114" s="56">
        <f>Inputs!Q64*$I$9</f>
        <v>0.10988028387092082</v>
      </c>
      <c r="R114" s="56">
        <f>Inputs!R64*$I$9</f>
        <v>0.11824677873979095</v>
      </c>
      <c r="S114" s="56">
        <f>Inputs!S64*$I$9</f>
        <v>0.12730233531987492</v>
      </c>
      <c r="T114" s="56">
        <f>Inputs!T64*$I$9</f>
        <v>0.13710589603386647</v>
      </c>
      <c r="U114" s="56">
        <f>Inputs!U64*$I$9</f>
        <v>0.14772156213846324</v>
      </c>
      <c r="V114" s="56">
        <f>Inputs!V64*$I$9</f>
        <v>0.15921905184425511</v>
      </c>
      <c r="W114" s="56">
        <f>Inputs!W64*$I$9</f>
        <v>0.17167419950450907</v>
      </c>
      <c r="X114" s="56">
        <f>Inputs!X64*$I$9</f>
        <v>0.18516949957757348</v>
      </c>
      <c r="Y114" s="56">
        <f>Inputs!Y64*$I$9</f>
        <v>0.19979469940320815</v>
      </c>
      <c r="Z114" s="56">
        <f>Inputs!Z64*$I$9</f>
        <v>0.21557503800940719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5.1076352480829536E-4</v>
      </c>
      <c r="P115" s="56">
        <f>Inputs!P65*$I$9</f>
        <v>5.49186272454274E-4</v>
      </c>
      <c r="Q115" s="56">
        <f>Inputs!Q65*$I$9</f>
        <v>5.9075421435978933E-4</v>
      </c>
      <c r="R115" s="56">
        <f>Inputs!R65*$I$9</f>
        <v>6.357353695687685E-4</v>
      </c>
      <c r="S115" s="56">
        <f>Inputs!S65*$I$9</f>
        <v>6.8442115763373609E-4</v>
      </c>
      <c r="T115" s="56">
        <f>Inputs!T65*$I$9</f>
        <v>7.3712847330035733E-4</v>
      </c>
      <c r="U115" s="56">
        <f>Inputs!U65*$I$9</f>
        <v>7.9420194698098497E-4</v>
      </c>
      <c r="V115" s="56">
        <f>Inputs!V65*$I$9</f>
        <v>8.5601640776481239E-4</v>
      </c>
      <c r="W115" s="56">
        <f>Inputs!W65*$I$9</f>
        <v>9.229795672285432E-4</v>
      </c>
      <c r="X115" s="56">
        <f>Inputs!X65*$I$9</f>
        <v>9.9553494396544852E-4</v>
      </c>
      <c r="Y115" s="56">
        <f>Inputs!Y65*$I$9</f>
        <v>1.0741650505548825E-3</v>
      </c>
      <c r="Z115" s="56">
        <f>Inputs!Z65*$I$9</f>
        <v>1.1590055806957377E-3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5.1076352480829536E-4</v>
      </c>
      <c r="P116" s="56">
        <f>Inputs!P66*$I$9</f>
        <v>5.49186272454274E-4</v>
      </c>
      <c r="Q116" s="56">
        <f>Inputs!Q66*$I$9</f>
        <v>5.9075421435978933E-4</v>
      </c>
      <c r="R116" s="56">
        <f>Inputs!R66*$I$9</f>
        <v>6.357353695687685E-4</v>
      </c>
      <c r="S116" s="56">
        <f>Inputs!S66*$I$9</f>
        <v>6.8442115763373609E-4</v>
      </c>
      <c r="T116" s="56">
        <f>Inputs!T66*$I$9</f>
        <v>7.3712847330035733E-4</v>
      </c>
      <c r="U116" s="56">
        <f>Inputs!U66*$I$9</f>
        <v>7.9420194698098497E-4</v>
      </c>
      <c r="V116" s="56">
        <f>Inputs!V66*$I$9</f>
        <v>8.5601640776481239E-4</v>
      </c>
      <c r="W116" s="56">
        <f>Inputs!W66*$I$9</f>
        <v>9.229795672285432E-4</v>
      </c>
      <c r="X116" s="56">
        <f>Inputs!X66*$I$9</f>
        <v>9.9553494396544852E-4</v>
      </c>
      <c r="Y116" s="56">
        <f>Inputs!Y66*$I$9</f>
        <v>1.0741650505548825E-3</v>
      </c>
      <c r="Z116" s="56">
        <f>Inputs!Z66*$I$9</f>
        <v>1.1590055806957377E-3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8928.0740401054954</v>
      </c>
      <c r="P121" s="70">
        <f t="shared" ref="P121:Z121" si="21">P107*P116*$T$17</f>
        <v>9442.8988176849198</v>
      </c>
      <c r="Q121" s="70">
        <f t="shared" si="21"/>
        <v>7417.0215172600774</v>
      </c>
      <c r="R121" s="70">
        <f t="shared" si="21"/>
        <v>8174.7209011715449</v>
      </c>
      <c r="S121" s="70">
        <f t="shared" si="21"/>
        <v>8710.3257094139262</v>
      </c>
      <c r="T121" s="70">
        <f t="shared" si="21"/>
        <v>9405.9312993178355</v>
      </c>
      <c r="U121" s="70">
        <f t="shared" si="21"/>
        <v>12831.381439241282</v>
      </c>
      <c r="V121" s="70">
        <f t="shared" si="21"/>
        <v>13830.075698042063</v>
      </c>
      <c r="W121" s="70">
        <f t="shared" si="21"/>
        <v>14911.953984442738</v>
      </c>
      <c r="X121" s="70">
        <f t="shared" si="21"/>
        <v>16084.181927119105</v>
      </c>
      <c r="Y121" s="70">
        <f t="shared" si="21"/>
        <v>17354.555154095575</v>
      </c>
      <c r="Z121" s="70">
        <f t="shared" si="21"/>
        <v>18725.265976302642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68572.495319113877</v>
      </c>
      <c r="P122" s="88">
        <f t="shared" ref="P122:Z122" si="22">P105*P114*$T$44</f>
        <v>70085.350452311541</v>
      </c>
      <c r="Q122" s="88">
        <f t="shared" si="22"/>
        <v>29044.81527380507</v>
      </c>
      <c r="R122" s="88">
        <f t="shared" si="22"/>
        <v>35357.976486947489</v>
      </c>
      <c r="S122" s="88">
        <f t="shared" si="22"/>
        <v>36143.463499102858</v>
      </c>
      <c r="T122" s="88">
        <f t="shared" si="22"/>
        <v>39454.537119062261</v>
      </c>
      <c r="U122" s="88">
        <f t="shared" si="22"/>
        <v>82186.108094853626</v>
      </c>
      <c r="V122" s="88">
        <f t="shared" si="22"/>
        <v>88582.831214353049</v>
      </c>
      <c r="W122" s="88">
        <f t="shared" si="22"/>
        <v>95512.35522645028</v>
      </c>
      <c r="X122" s="88">
        <f t="shared" si="22"/>
        <v>103020.57660267527</v>
      </c>
      <c r="Y122" s="88">
        <f t="shared" si="22"/>
        <v>111157.42701488384</v>
      </c>
      <c r="Z122" s="88">
        <f t="shared" si="22"/>
        <v>119936.94840423134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368.66932967265524</v>
      </c>
      <c r="P123" s="70">
        <f t="shared" ref="P123:Z123" si="23">P105*P115*$T$34</f>
        <v>376.80295942102975</v>
      </c>
      <c r="Q123" s="70">
        <f t="shared" si="23"/>
        <v>156.15492082690898</v>
      </c>
      <c r="R123" s="70">
        <f t="shared" si="23"/>
        <v>190.09664777928757</v>
      </c>
      <c r="S123" s="70">
        <f t="shared" si="23"/>
        <v>194.3196962317358</v>
      </c>
      <c r="T123" s="70">
        <f t="shared" si="23"/>
        <v>212.12116730678633</v>
      </c>
      <c r="U123" s="70">
        <f t="shared" si="23"/>
        <v>441.86079620889041</v>
      </c>
      <c r="V123" s="70">
        <f t="shared" si="23"/>
        <v>476.25178072232819</v>
      </c>
      <c r="W123" s="70">
        <f t="shared" si="23"/>
        <v>513.50728616371111</v>
      </c>
      <c r="X123" s="70">
        <f t="shared" si="23"/>
        <v>553.87406775631848</v>
      </c>
      <c r="Y123" s="70">
        <f t="shared" si="23"/>
        <v>597.62057534883775</v>
      </c>
      <c r="Z123" s="70">
        <f t="shared" si="23"/>
        <v>644.82230324855561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15579.402163924558</v>
      </c>
      <c r="P124" s="88">
        <f t="shared" si="24"/>
        <v>16751.379818445526</v>
      </c>
      <c r="Q124" s="88">
        <f t="shared" si="24"/>
        <v>18019.292761750825</v>
      </c>
      <c r="R124" s="88">
        <f t="shared" si="24"/>
        <v>19391.316159587663</v>
      </c>
      <c r="S124" s="88">
        <f t="shared" si="24"/>
        <v>20876.338944283212</v>
      </c>
      <c r="T124" s="88">
        <f t="shared" si="24"/>
        <v>22484.027097150851</v>
      </c>
      <c r="U124" s="88">
        <f t="shared" si="24"/>
        <v>24224.892597866467</v>
      </c>
      <c r="V124" s="88">
        <f t="shared" si="24"/>
        <v>26110.368551653184</v>
      </c>
      <c r="W124" s="88">
        <f t="shared" si="24"/>
        <v>28152.891051363862</v>
      </c>
      <c r="X124" s="88">
        <f t="shared" si="24"/>
        <v>30365.988381999534</v>
      </c>
      <c r="Y124" s="88">
        <f t="shared" si="24"/>
        <v>32764.378230234735</v>
      </c>
      <c r="Z124" s="88">
        <f t="shared" si="24"/>
        <v>35352.199550014848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1886.7619146424672</v>
      </c>
      <c r="P125" s="70">
        <f t="shared" si="25"/>
        <v>2028.6956538255076</v>
      </c>
      <c r="Q125" s="70">
        <f t="shared" si="25"/>
        <v>2182.2477495567637</v>
      </c>
      <c r="R125" s="70">
        <f t="shared" si="25"/>
        <v>2348.4082649474763</v>
      </c>
      <c r="S125" s="70">
        <f t="shared" si="25"/>
        <v>2528.253704654262</v>
      </c>
      <c r="T125" s="70">
        <f t="shared" si="25"/>
        <v>2722.9546787697186</v>
      </c>
      <c r="U125" s="70">
        <f t="shared" si="25"/>
        <v>2933.7842530181429</v>
      </c>
      <c r="V125" s="70">
        <f t="shared" si="25"/>
        <v>3162.1270471220491</v>
      </c>
      <c r="W125" s="70">
        <f t="shared" si="25"/>
        <v>3409.4891488064204</v>
      </c>
      <c r="X125" s="70">
        <f t="shared" si="25"/>
        <v>3677.5089170173742</v>
      </c>
      <c r="Y125" s="70">
        <f t="shared" si="25"/>
        <v>3967.9687545966226</v>
      </c>
      <c r="Z125" s="70">
        <f t="shared" si="25"/>
        <v>4281.3699144541561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4884.1140368190627</v>
      </c>
      <c r="P126" s="70">
        <f t="shared" si="26"/>
        <v>5251.526884440309</v>
      </c>
      <c r="Q126" s="70">
        <f t="shared" si="26"/>
        <v>5649.0152693413393</v>
      </c>
      <c r="R126" s="70">
        <f t="shared" si="26"/>
        <v>6079.1420910069419</v>
      </c>
      <c r="S126" s="70">
        <f t="shared" si="26"/>
        <v>6544.6940134371007</v>
      </c>
      <c r="T126" s="70">
        <f t="shared" si="26"/>
        <v>7048.7013040654183</v>
      </c>
      <c r="U126" s="70">
        <f t="shared" si="26"/>
        <v>7594.4594492622609</v>
      </c>
      <c r="V126" s="70">
        <f t="shared" si="26"/>
        <v>8185.5527065695605</v>
      </c>
      <c r="W126" s="70">
        <f t="shared" si="26"/>
        <v>8825.8797683136709</v>
      </c>
      <c r="X126" s="70">
        <f t="shared" si="26"/>
        <v>9519.6817270585125</v>
      </c>
      <c r="Y126" s="70">
        <f t="shared" si="26"/>
        <v>10271.572550613648</v>
      </c>
      <c r="Z126" s="70">
        <f t="shared" si="26"/>
        <v>11082.849793458363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9606.0169911504436</v>
      </c>
      <c r="P127" s="70">
        <f>Inputs!$J$27*$I$11</f>
        <v>9606.0169911504436</v>
      </c>
      <c r="Q127" s="70">
        <f>Inputs!$J$27*$I$11</f>
        <v>9606.0169911504436</v>
      </c>
      <c r="R127" s="70">
        <f>Inputs!$J$27*$I$11</f>
        <v>9606.0169911504436</v>
      </c>
      <c r="S127" s="70">
        <f>Inputs!$J$27*$I$11</f>
        <v>9606.0169911504436</v>
      </c>
      <c r="T127" s="70">
        <f>Inputs!$J$27*$I$11</f>
        <v>9606.0169911504436</v>
      </c>
      <c r="U127" s="70">
        <f>Inputs!$J$27*$I$11</f>
        <v>9606.0169911504436</v>
      </c>
      <c r="V127" s="70">
        <f>Inputs!$J$27*$I$11</f>
        <v>9606.0169911504436</v>
      </c>
      <c r="W127" s="70">
        <f>Inputs!$J$27*$I$11</f>
        <v>9606.0169911504436</v>
      </c>
      <c r="X127" s="70">
        <f>Inputs!$J$27*$I$11</f>
        <v>9606.0169911504436</v>
      </c>
      <c r="Y127" s="70">
        <f>Inputs!$J$27*$I$11</f>
        <v>9606.0169911504436</v>
      </c>
      <c r="Z127" s="70">
        <f>Inputs!$J$27*$I$11</f>
        <v>9606.0169911504436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109825.53379542858</v>
      </c>
      <c r="P128" s="98">
        <f t="shared" ref="P128:Z128" si="27">SUM(P119:P127)</f>
        <v>113542.67157727927</v>
      </c>
      <c r="Q128" s="98">
        <f t="shared" si="27"/>
        <v>72074.564483691429</v>
      </c>
      <c r="R128" s="98">
        <f t="shared" si="27"/>
        <v>81147.677542590856</v>
      </c>
      <c r="S128" s="98">
        <f t="shared" si="27"/>
        <v>84603.412558273543</v>
      </c>
      <c r="T128" s="98">
        <f t="shared" si="27"/>
        <v>90934.289656823326</v>
      </c>
      <c r="U128" s="98">
        <f t="shared" si="27"/>
        <v>139818.50362160109</v>
      </c>
      <c r="V128" s="98">
        <f t="shared" si="27"/>
        <v>149953.22398961268</v>
      </c>
      <c r="W128" s="98">
        <f t="shared" si="27"/>
        <v>160932.09345669113</v>
      </c>
      <c r="X128" s="98">
        <f t="shared" si="27"/>
        <v>172827.82861477658</v>
      </c>
      <c r="Y128" s="98">
        <f t="shared" si="27"/>
        <v>185719.53927092371</v>
      </c>
      <c r="Z128" s="98">
        <f t="shared" si="27"/>
        <v>199629.47293286034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46631.150442477883</v>
      </c>
      <c r="Q135" s="70">
        <f>Inputs!Q22*'Scenario B'!$I$10</f>
        <v>699467.25663716812</v>
      </c>
      <c r="R135" s="70">
        <f>Inputs!R22*'Scenario B'!$I$10</f>
        <v>2749372.6300884956</v>
      </c>
      <c r="S135" s="70">
        <f>Inputs!S22*'Scenario B'!$I$10</f>
        <v>0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3170.9182300884959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133455.18015063761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109825.53379542858</v>
      </c>
      <c r="P147" s="70">
        <f t="shared" ref="P147:Z147" si="30">P128</f>
        <v>113542.67157727927</v>
      </c>
      <c r="Q147" s="70">
        <f t="shared" si="30"/>
        <v>72074.564483691429</v>
      </c>
      <c r="R147" s="70">
        <f t="shared" si="30"/>
        <v>81147.677542590856</v>
      </c>
      <c r="S147" s="70">
        <f t="shared" si="30"/>
        <v>84603.412558273543</v>
      </c>
      <c r="T147" s="70">
        <f t="shared" si="30"/>
        <v>90934.289656823326</v>
      </c>
      <c r="U147" s="70">
        <f t="shared" si="30"/>
        <v>139818.50362160109</v>
      </c>
      <c r="V147" s="70">
        <f t="shared" si="30"/>
        <v>149953.22398961268</v>
      </c>
      <c r="W147" s="70">
        <f t="shared" si="30"/>
        <v>160932.09345669113</v>
      </c>
      <c r="X147" s="70">
        <f t="shared" si="30"/>
        <v>172827.82861477658</v>
      </c>
      <c r="Y147" s="70">
        <f t="shared" si="30"/>
        <v>185719.53927092371</v>
      </c>
      <c r="Z147" s="70">
        <f t="shared" si="30"/>
        <v>199629.47293286034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133455.18015063761</v>
      </c>
      <c r="P148" s="70">
        <f t="shared" ref="P148:Z148" si="31">$J$140</f>
        <v>133455.18015063761</v>
      </c>
      <c r="Q148" s="70">
        <f t="shared" si="31"/>
        <v>133455.18015063761</v>
      </c>
      <c r="R148" s="70">
        <f t="shared" si="31"/>
        <v>133455.18015063761</v>
      </c>
      <c r="S148" s="70">
        <f t="shared" si="31"/>
        <v>133455.18015063761</v>
      </c>
      <c r="T148" s="70">
        <f t="shared" si="31"/>
        <v>133455.18015063761</v>
      </c>
      <c r="U148" s="70">
        <f t="shared" si="31"/>
        <v>133455.18015063761</v>
      </c>
      <c r="V148" s="70">
        <f t="shared" si="31"/>
        <v>133455.18015063761</v>
      </c>
      <c r="W148" s="70">
        <f t="shared" si="31"/>
        <v>133455.18015063761</v>
      </c>
      <c r="X148" s="70">
        <f t="shared" si="31"/>
        <v>133455.18015063761</v>
      </c>
      <c r="Y148" s="70">
        <f t="shared" si="31"/>
        <v>133455.18015063761</v>
      </c>
      <c r="Z148" s="70">
        <f t="shared" si="31"/>
        <v>133455.18015063761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118065709.59196819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23613141.918393642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42698530.238199271</v>
      </c>
      <c r="R19" s="71">
        <v>0</v>
      </c>
      <c r="S19" s="72">
        <v>0</v>
      </c>
      <c r="T19" s="73">
        <f>'Base Case'!$T19</f>
        <v>0.2</v>
      </c>
      <c r="U19" s="74">
        <f t="shared" si="0"/>
        <v>8539706.0476398543</v>
      </c>
      <c r="V19" s="75">
        <f t="shared" si="1"/>
        <v>8539706.0476398543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29082733.818579432</v>
      </c>
      <c r="P34" s="71">
        <v>0</v>
      </c>
      <c r="Q34" s="70">
        <f>Inputs!$L$161*$I$11</f>
        <v>6517531.1697883252</v>
      </c>
      <c r="R34" s="71">
        <v>0</v>
      </c>
      <c r="S34" s="72">
        <v>0</v>
      </c>
      <c r="T34" s="73">
        <f>'Base Case'!$T34</f>
        <v>0.04</v>
      </c>
      <c r="U34" s="74">
        <f t="shared" si="0"/>
        <v>1424010.5995347104</v>
      </c>
      <c r="V34" s="75">
        <f t="shared" si="1"/>
        <v>260701.24679153302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11740.687433628322</v>
      </c>
      <c r="S40" s="72">
        <v>0</v>
      </c>
      <c r="T40" s="73">
        <f>'Base Case'!$T40</f>
        <v>1</v>
      </c>
      <c r="U40" s="74">
        <f t="shared" si="0"/>
        <v>11740.687433628322</v>
      </c>
      <c r="V40" s="75">
        <f t="shared" si="1"/>
        <v>11740.687433628322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29082733.818579432</v>
      </c>
      <c r="P44" s="71">
        <v>0</v>
      </c>
      <c r="Q44" s="70">
        <f>SUM(Inputs!$J$161,Inputs!$L$161*(Inputs!$J$128/Inputs!$L$128))*$I$11</f>
        <v>1293160.9463865724</v>
      </c>
      <c r="R44" s="71">
        <v>0</v>
      </c>
      <c r="S44" s="72">
        <v>0</v>
      </c>
      <c r="T44" s="73">
        <f>'Base Case'!$T44</f>
        <v>0.04</v>
      </c>
      <c r="U44" s="74">
        <f t="shared" si="0"/>
        <v>1215035.7905986402</v>
      </c>
      <c r="V44" s="75">
        <f t="shared" si="1"/>
        <v>51726.4378554629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29082733.818579432</v>
      </c>
      <c r="P49" s="70">
        <f t="shared" ref="P49:V49" si="2">SUMIF($I$17:$I$46,$I49,P$17:P$46)</f>
        <v>8261.6387603969597</v>
      </c>
      <c r="Q49" s="70">
        <f t="shared" si="2"/>
        <v>1350154.5747051565</v>
      </c>
      <c r="R49" s="70">
        <f t="shared" si="2"/>
        <v>11740.687433628322</v>
      </c>
      <c r="S49" s="70">
        <f t="shared" si="2"/>
        <v>69874.188318584071</v>
      </c>
      <c r="T49" s="56">
        <f>U49/SUM(O49:S49)</f>
        <v>4.4619350099634254E-2</v>
      </c>
      <c r="U49" s="70">
        <f t="shared" si="2"/>
        <v>1361905.9334298337</v>
      </c>
      <c r="V49" s="70">
        <f t="shared" si="2"/>
        <v>198596.58068665632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29082733.818579432</v>
      </c>
      <c r="P50" s="70">
        <f t="shared" si="3"/>
        <v>28915.735661389357</v>
      </c>
      <c r="Q50" s="70">
        <f t="shared" si="3"/>
        <v>6574524.7981069097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0.13866639712602871</v>
      </c>
      <c r="U50" s="70">
        <f t="shared" si="3"/>
        <v>5673061.1457275394</v>
      </c>
      <c r="V50" s="70">
        <f t="shared" si="3"/>
        <v>4509751.7929843627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118065709.59196819</v>
      </c>
      <c r="P51" s="70">
        <f t="shared" si="3"/>
        <v>28915.735661389357</v>
      </c>
      <c r="Q51" s="70">
        <f t="shared" si="3"/>
        <v>42755523.866517857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0.20000000000000004</v>
      </c>
      <c r="U51" s="70">
        <f t="shared" si="3"/>
        <v>35299208.00803303</v>
      </c>
      <c r="V51" s="70">
        <f t="shared" si="3"/>
        <v>11686066.089639388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42334175.087190405</v>
      </c>
      <c r="V52" s="88">
        <f>SUM(V49:V51)</f>
        <v>16394414.463310407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61.770450000000004</v>
      </c>
      <c r="P69" s="70">
        <f>Inputs!P185*$I$12</f>
        <v>60.916800000000002</v>
      </c>
      <c r="Q69" s="70">
        <f>Inputs!Q185*$I$12</f>
        <v>50.033034962881793</v>
      </c>
      <c r="R69" s="70">
        <f>Inputs!R185*$I$12</f>
        <v>51.343581421648054</v>
      </c>
      <c r="S69" s="70">
        <f>Inputs!S185*$I$12</f>
        <v>50.773702334359378</v>
      </c>
      <c r="T69" s="70">
        <f>Inputs!T185*$I$12</f>
        <v>51.329414362405359</v>
      </c>
      <c r="U69" s="70">
        <f>Inputs!U185*$I$12</f>
        <v>56.865119281105208</v>
      </c>
      <c r="V69" s="70">
        <f>Inputs!V185*$I$12</f>
        <v>56.865119281105208</v>
      </c>
      <c r="W69" s="70">
        <f>Inputs!W185*$I$12</f>
        <v>56.865119281105208</v>
      </c>
      <c r="X69" s="70">
        <f>Inputs!X185*$I$12</f>
        <v>56.865119281105208</v>
      </c>
      <c r="Y69" s="70">
        <f>Inputs!Y185*$I$12</f>
        <v>56.865119281105208</v>
      </c>
      <c r="Z69" s="70">
        <f>Inputs!Z185*$I$12</f>
        <v>56.865119281105208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56.995049999999999</v>
      </c>
      <c r="P70" s="70">
        <f>Inputs!P186*$I$12</f>
        <v>55.997550000000004</v>
      </c>
      <c r="Q70" s="70">
        <f>Inputs!Q186*$I$12</f>
        <v>47.074103191028492</v>
      </c>
      <c r="R70" s="70">
        <f>Inputs!R186*$I$12</f>
        <v>48.168782932272968</v>
      </c>
      <c r="S70" s="70">
        <f>Inputs!S186*$I$12</f>
        <v>47.691966416114369</v>
      </c>
      <c r="T70" s="70">
        <f>Inputs!T186*$I$12</f>
        <v>47.637577812666194</v>
      </c>
      <c r="U70" s="70">
        <f>Inputs!U186*$I$12</f>
        <v>52.7773085184322</v>
      </c>
      <c r="V70" s="70">
        <f>Inputs!V186*$I$12</f>
        <v>52.7773085184322</v>
      </c>
      <c r="W70" s="70">
        <f>Inputs!W186*$I$12</f>
        <v>52.7773085184322</v>
      </c>
      <c r="X70" s="70">
        <f>Inputs!X186*$I$12</f>
        <v>52.7773085184322</v>
      </c>
      <c r="Y70" s="70">
        <f>Inputs!Y186*$I$12</f>
        <v>52.7773085184322</v>
      </c>
      <c r="Z70" s="70">
        <f>Inputs!Z186*$I$12</f>
        <v>52.7773085184322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58.427669999999999</v>
      </c>
      <c r="P71" s="70">
        <f>Inputs!P187*$I$12</f>
        <v>57.473325000000003</v>
      </c>
      <c r="Q71" s="70">
        <f>Inputs!Q187*$I$12</f>
        <v>47.961782722584481</v>
      </c>
      <c r="R71" s="70">
        <f>Inputs!R187*$I$12</f>
        <v>49.121222479085503</v>
      </c>
      <c r="S71" s="70">
        <f>Inputs!S187*$I$12</f>
        <v>48.616487191587872</v>
      </c>
      <c r="T71" s="70">
        <f>Inputs!T187*$I$12</f>
        <v>48.745128777587936</v>
      </c>
      <c r="U71" s="70">
        <f>Inputs!U187*$I$12</f>
        <v>54.003651747234102</v>
      </c>
      <c r="V71" s="70">
        <f>Inputs!V187*$I$12</f>
        <v>54.003651747234102</v>
      </c>
      <c r="W71" s="70">
        <f>Inputs!W187*$I$12</f>
        <v>54.003651747234102</v>
      </c>
      <c r="X71" s="70">
        <f>Inputs!X187*$I$12</f>
        <v>54.003651747234102</v>
      </c>
      <c r="Y71" s="70">
        <f>Inputs!Y187*$I$12</f>
        <v>54.003651747234102</v>
      </c>
      <c r="Z71" s="70">
        <f>Inputs!Z187*$I$12</f>
        <v>54.003651747234102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23.027670000000001</v>
      </c>
      <c r="P78" s="70">
        <f t="shared" si="5"/>
        <v>22.073325000000004</v>
      </c>
      <c r="Q78" s="70">
        <f t="shared" si="5"/>
        <v>12.561782722584482</v>
      </c>
      <c r="R78" s="70">
        <f t="shared" si="5"/>
        <v>13.721222479085505</v>
      </c>
      <c r="S78" s="70">
        <f t="shared" si="5"/>
        <v>13.216487191587873</v>
      </c>
      <c r="T78" s="70">
        <f t="shared" si="5"/>
        <v>13.345128777587938</v>
      </c>
      <c r="U78" s="70">
        <f t="shared" si="5"/>
        <v>18.603651747234103</v>
      </c>
      <c r="V78" s="70">
        <f t="shared" si="5"/>
        <v>18.603651747234103</v>
      </c>
      <c r="W78" s="70">
        <f t="shared" si="5"/>
        <v>18.603651747234103</v>
      </c>
      <c r="X78" s="70">
        <f t="shared" si="5"/>
        <v>18.603651747234103</v>
      </c>
      <c r="Y78" s="70">
        <f t="shared" si="5"/>
        <v>18.603651747234103</v>
      </c>
      <c r="Z78" s="70">
        <f t="shared" si="5"/>
        <v>18.603651747234103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58.427669999999999</v>
      </c>
      <c r="P79" s="70">
        <f t="shared" si="5"/>
        <v>57.473325000000003</v>
      </c>
      <c r="Q79" s="70">
        <f t="shared" si="5"/>
        <v>47.961782722584481</v>
      </c>
      <c r="R79" s="70">
        <f t="shared" si="5"/>
        <v>49.121222479085503</v>
      </c>
      <c r="S79" s="70">
        <f t="shared" si="5"/>
        <v>48.616487191587872</v>
      </c>
      <c r="T79" s="70">
        <f t="shared" si="5"/>
        <v>48.745128777587936</v>
      </c>
      <c r="U79" s="70">
        <f t="shared" si="5"/>
        <v>54.003651747234102</v>
      </c>
      <c r="V79" s="70">
        <f t="shared" si="5"/>
        <v>54.003651747234102</v>
      </c>
      <c r="W79" s="70">
        <f t="shared" si="5"/>
        <v>54.003651747234102</v>
      </c>
      <c r="X79" s="70">
        <f t="shared" si="5"/>
        <v>54.003651747234102</v>
      </c>
      <c r="Y79" s="70">
        <f t="shared" si="5"/>
        <v>54.003651747234102</v>
      </c>
      <c r="Z79" s="70">
        <f t="shared" si="5"/>
        <v>54.003651747234102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58.427669999999999</v>
      </c>
      <c r="P80" s="70">
        <f t="shared" si="5"/>
        <v>57.473325000000003</v>
      </c>
      <c r="Q80" s="70">
        <f t="shared" si="5"/>
        <v>47.961782722584481</v>
      </c>
      <c r="R80" s="70">
        <f t="shared" si="5"/>
        <v>49.121222479085503</v>
      </c>
      <c r="S80" s="70">
        <f t="shared" si="5"/>
        <v>48.616487191587872</v>
      </c>
      <c r="T80" s="70">
        <f t="shared" si="5"/>
        <v>48.745128777587936</v>
      </c>
      <c r="U80" s="70">
        <f t="shared" si="5"/>
        <v>54.003651747234102</v>
      </c>
      <c r="V80" s="70">
        <f t="shared" si="5"/>
        <v>54.003651747234102</v>
      </c>
      <c r="W80" s="70">
        <f t="shared" si="5"/>
        <v>54.003651747234102</v>
      </c>
      <c r="X80" s="70">
        <f t="shared" si="5"/>
        <v>54.003651747234102</v>
      </c>
      <c r="Y80" s="70">
        <f t="shared" si="5"/>
        <v>54.003651747234102</v>
      </c>
      <c r="Z80" s="70">
        <f t="shared" si="5"/>
        <v>54.003651747234102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29082733.818579432</v>
      </c>
      <c r="P105" s="70">
        <f>P78*Inputs!$M$75*IF(Inputs!$M$126&gt;0,Inputs!$M$126,P93*Inputs!$J$123)*$I$13</f>
        <v>27877446.370648656</v>
      </c>
      <c r="Q105" s="70">
        <f>Q78*Inputs!$M$75*IF(Inputs!$M$126&gt;0,Inputs!$M$126,Q93*Inputs!$J$123)*$I$13</f>
        <v>15864869.663659178</v>
      </c>
      <c r="R105" s="70">
        <f>R78*Inputs!$M$75*IF(Inputs!$M$126&gt;0,Inputs!$M$126,R93*Inputs!$J$123)*$I$13</f>
        <v>17329180.98204257</v>
      </c>
      <c r="S105" s="70">
        <f>S78*Inputs!$M$75*IF(Inputs!$M$126&gt;0,Inputs!$M$126,S93*Inputs!$J$123)*$I$13</f>
        <v>16691726.90982694</v>
      </c>
      <c r="T105" s="70">
        <f>T78*Inputs!$M$75*IF(Inputs!$M$126&gt;0,Inputs!$M$126,T93*Inputs!$J$123)*$I$13</f>
        <v>16854194.454465184</v>
      </c>
      <c r="U105" s="70">
        <f>U78*Inputs!$M$75*IF(Inputs!$M$126&gt;0,Inputs!$M$126,U93*Inputs!$J$123)*$I$13</f>
        <v>23495431.879055049</v>
      </c>
      <c r="V105" s="70">
        <f>V78*Inputs!$M$75*IF(Inputs!$M$126&gt;0,Inputs!$M$126,V93*Inputs!$J$123)*$I$13</f>
        <v>23495431.879055049</v>
      </c>
      <c r="W105" s="70">
        <f>W78*Inputs!$M$75*IF(Inputs!$M$126&gt;0,Inputs!$M$126,W93*Inputs!$J$123)*$I$13</f>
        <v>23495431.879055049</v>
      </c>
      <c r="X105" s="70">
        <f>X78*Inputs!$M$75*IF(Inputs!$M$126&gt;0,Inputs!$M$126,X93*Inputs!$J$123)*$I$13</f>
        <v>23495431.879055049</v>
      </c>
      <c r="Y105" s="70">
        <f>Y78*Inputs!$M$75*IF(Inputs!$M$126&gt;0,Inputs!$M$126,Y93*Inputs!$J$123)*$I$13</f>
        <v>23495431.879055049</v>
      </c>
      <c r="Z105" s="70">
        <f>Z78*Inputs!$M$75*IF(Inputs!$M$126&gt;0,Inputs!$M$126,Z93*Inputs!$J$123)*$I$13</f>
        <v>23495431.879055049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118065709.59196819</v>
      </c>
      <c r="P106" s="70">
        <f>P79*Inputs!$M$75*IF(Inputs!$M$126&gt;0,Inputs!$M$126,P96*Inputs!$J$123)*$I$13</f>
        <v>116137249.67527895</v>
      </c>
      <c r="Q106" s="70">
        <f>Q79*Inputs!$M$75*IF(Inputs!$M$126&gt;0,Inputs!$M$126,Q96*Inputs!$J$123)*$I$13</f>
        <v>84802486.076083809</v>
      </c>
      <c r="R106" s="70">
        <f>R79*Inputs!$M$75*IF(Inputs!$M$126&gt;0,Inputs!$M$126,R96*Inputs!$J$123)*$I$13</f>
        <v>99260025.05350922</v>
      </c>
      <c r="S106" s="70">
        <f>S79*Inputs!$M$75*IF(Inputs!$M$126&gt;0,Inputs!$M$126,S96*Inputs!$J$123)*$I$13</f>
        <v>98240098.53796421</v>
      </c>
      <c r="T106" s="70">
        <f>T79*Inputs!$M$75*IF(Inputs!$M$126&gt;0,Inputs!$M$126,T96*Inputs!$J$123)*$I$13</f>
        <v>98500046.609385386</v>
      </c>
      <c r="U106" s="70">
        <f>U79*Inputs!$M$75*IF(Inputs!$M$126&gt;0,Inputs!$M$126,U96*Inputs!$J$123)*$I$13</f>
        <v>109126026.48872919</v>
      </c>
      <c r="V106" s="70">
        <f>V79*Inputs!$M$75*IF(Inputs!$M$126&gt;0,Inputs!$M$126,V96*Inputs!$J$123)*$I$13</f>
        <v>109126026.48872919</v>
      </c>
      <c r="W106" s="70">
        <f>W79*Inputs!$M$75*IF(Inputs!$M$126&gt;0,Inputs!$M$126,W96*Inputs!$J$123)*$I$13</f>
        <v>109126026.48872919</v>
      </c>
      <c r="X106" s="70">
        <f>X79*Inputs!$M$75*IF(Inputs!$M$126&gt;0,Inputs!$M$126,X96*Inputs!$J$123)*$I$13</f>
        <v>109126026.48872919</v>
      </c>
      <c r="Y106" s="70">
        <f>Y79*Inputs!$M$75*IF(Inputs!$M$126&gt;0,Inputs!$M$126,Y96*Inputs!$J$123)*$I$13</f>
        <v>109126026.48872919</v>
      </c>
      <c r="Z106" s="70">
        <f>Z79*Inputs!$M$75*IF(Inputs!$M$126&gt;0,Inputs!$M$126,Z96*Inputs!$J$123)*$I$13</f>
        <v>109126026.48872919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118065709.59196819</v>
      </c>
      <c r="P107" s="70">
        <f>P80*Inputs!$M$75*IF(Inputs!$M$126&gt;0,Inputs!$M$126,P99*Inputs!$J$123)*$I$13</f>
        <v>116137249.67527895</v>
      </c>
      <c r="Q107" s="70">
        <f>Q80*Inputs!$M$75*IF(Inputs!$M$126&gt;0,Inputs!$M$126,Q99*Inputs!$J$123)*$I$13</f>
        <v>84802486.076083809</v>
      </c>
      <c r="R107" s="70">
        <f>R80*Inputs!$M$75*IF(Inputs!$M$126&gt;0,Inputs!$M$126,R99*Inputs!$J$123)*$I$13</f>
        <v>99260025.05350922</v>
      </c>
      <c r="S107" s="70">
        <f>S80*Inputs!$M$75*IF(Inputs!$M$126&gt;0,Inputs!$M$126,S99*Inputs!$J$123)*$I$13</f>
        <v>98240098.53796421</v>
      </c>
      <c r="T107" s="70">
        <f>T80*Inputs!$M$75*IF(Inputs!$M$126&gt;0,Inputs!$M$126,T99*Inputs!$J$123)*$I$13</f>
        <v>98500046.609385386</v>
      </c>
      <c r="U107" s="70">
        <f>U80*Inputs!$M$75*IF(Inputs!$M$126&gt;0,Inputs!$M$126,U99*Inputs!$J$123)*$I$13</f>
        <v>109126026.48872919</v>
      </c>
      <c r="V107" s="70">
        <f>V80*Inputs!$M$75*IF(Inputs!$M$126&gt;0,Inputs!$M$126,V99*Inputs!$J$123)*$I$13</f>
        <v>109126026.48872919</v>
      </c>
      <c r="W107" s="70">
        <f>W80*Inputs!$M$75*IF(Inputs!$M$126&gt;0,Inputs!$M$126,W99*Inputs!$J$123)*$I$13</f>
        <v>109126026.48872919</v>
      </c>
      <c r="X107" s="70">
        <f>X80*Inputs!$M$75*IF(Inputs!$M$126&gt;0,Inputs!$M$126,X99*Inputs!$J$123)*$I$13</f>
        <v>109126026.48872919</v>
      </c>
      <c r="Y107" s="70">
        <f>Y80*Inputs!$M$75*IF(Inputs!$M$126&gt;0,Inputs!$M$126,Y99*Inputs!$J$123)*$I$13</f>
        <v>109126026.48872919</v>
      </c>
      <c r="Z107" s="70">
        <f>Z80*Inputs!$M$75*IF(Inputs!$M$126&gt;0,Inputs!$M$126,Z99*Inputs!$J$123)*$I$13</f>
        <v>109126026.48872919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0.11611357463975248</v>
      </c>
      <c r="P114" s="56">
        <f>Inputs!P64*$I$9</f>
        <v>0.12484834593793831</v>
      </c>
      <c r="Q114" s="56">
        <f>Inputs!Q64*$I$9</f>
        <v>0.13429812473112546</v>
      </c>
      <c r="R114" s="56">
        <f>Inputs!R64*$I$9</f>
        <v>0.14452384068196672</v>
      </c>
      <c r="S114" s="56">
        <f>Inputs!S64*$I$9</f>
        <v>0.15559174316873603</v>
      </c>
      <c r="T114" s="56">
        <f>Inputs!T64*$I$9</f>
        <v>0.16757387293028125</v>
      </c>
      <c r="U114" s="56">
        <f>Inputs!U64*$I$9</f>
        <v>0.18054857594701063</v>
      </c>
      <c r="V114" s="56">
        <f>Inputs!V64*$I$9</f>
        <v>0.19460106336520069</v>
      </c>
      <c r="W114" s="56">
        <f>Inputs!W64*$I$9</f>
        <v>0.2098240216166222</v>
      </c>
      <c r="X114" s="56">
        <f>Inputs!X64*$I$9</f>
        <v>0.22631827726147868</v>
      </c>
      <c r="Y114" s="56">
        <f>Inputs!Y64*$I$9</f>
        <v>0.24419352149280998</v>
      </c>
      <c r="Z114" s="56">
        <f>Inputs!Z64*$I$9</f>
        <v>0.2634806020114977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6.2426653032124997E-4</v>
      </c>
      <c r="P115" s="56">
        <f>Inputs!P65*$I$9</f>
        <v>6.7122766633300162E-4</v>
      </c>
      <c r="Q115" s="56">
        <f>Inputs!Q65*$I$9</f>
        <v>7.2203292866196477E-4</v>
      </c>
      <c r="R115" s="56">
        <f>Inputs!R65*$I$9</f>
        <v>7.7700989613960594E-4</v>
      </c>
      <c r="S115" s="56">
        <f>Inputs!S65*$I$9</f>
        <v>8.3651474821901074E-4</v>
      </c>
      <c r="T115" s="56">
        <f>Inputs!T65*$I$9</f>
        <v>9.0093480070043677E-4</v>
      </c>
      <c r="U115" s="56">
        <f>Inputs!U65*$I$9</f>
        <v>9.7069126853231507E-4</v>
      </c>
      <c r="V115" s="56">
        <f>Inputs!V65*$I$9</f>
        <v>1.0462422761569931E-3</v>
      </c>
      <c r="W115" s="56">
        <f>Inputs!W65*$I$9</f>
        <v>1.128086137723775E-3</v>
      </c>
      <c r="X115" s="56">
        <f>Inputs!X65*$I$9</f>
        <v>1.2167649315133261E-3</v>
      </c>
      <c r="Y115" s="56">
        <f>Inputs!Y65*$I$9</f>
        <v>1.3128683951226343E-3</v>
      </c>
      <c r="Z115" s="56">
        <f>Inputs!Z65*$I$9</f>
        <v>1.4165623764059018E-3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6.2426653032124997E-4</v>
      </c>
      <c r="P116" s="56">
        <f>Inputs!P66*$I$9</f>
        <v>6.7122766633300162E-4</v>
      </c>
      <c r="Q116" s="56">
        <f>Inputs!Q66*$I$9</f>
        <v>7.2203292866196477E-4</v>
      </c>
      <c r="R116" s="56">
        <f>Inputs!R66*$I$9</f>
        <v>7.7700989613960594E-4</v>
      </c>
      <c r="S116" s="56">
        <f>Inputs!S66*$I$9</f>
        <v>8.3651474821901074E-4</v>
      </c>
      <c r="T116" s="56">
        <f>Inputs!T66*$I$9</f>
        <v>9.0093480070043677E-4</v>
      </c>
      <c r="U116" s="56">
        <f>Inputs!U66*$I$9</f>
        <v>9.7069126853231507E-4</v>
      </c>
      <c r="V116" s="56">
        <f>Inputs!V66*$I$9</f>
        <v>1.0462422761569931E-3</v>
      </c>
      <c r="W116" s="56">
        <f>Inputs!W66*$I$9</f>
        <v>1.128086137723775E-3</v>
      </c>
      <c r="X116" s="56">
        <f>Inputs!X66*$I$9</f>
        <v>1.2167649315133261E-3</v>
      </c>
      <c r="Y116" s="56">
        <f>Inputs!Y66*$I$9</f>
        <v>1.3128683951226343E-3</v>
      </c>
      <c r="Z116" s="56">
        <f>Inputs!Z66*$I$9</f>
        <v>1.4165623764059018E-3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14740.894175378862</v>
      </c>
      <c r="P121" s="70">
        <f t="shared" ref="P121:Z121" si="21">P107*P116*$T$17</f>
        <v>15590.907014774128</v>
      </c>
      <c r="Q121" s="70">
        <f t="shared" si="21"/>
        <v>12246.037475866056</v>
      </c>
      <c r="R121" s="70">
        <f t="shared" si="21"/>
        <v>15425.204351528377</v>
      </c>
      <c r="S121" s="70">
        <f t="shared" si="21"/>
        <v>16435.858258699187</v>
      </c>
      <c r="T121" s="70">
        <f t="shared" si="21"/>
        <v>17748.423972202072</v>
      </c>
      <c r="U121" s="70">
        <f t="shared" si="21"/>
        <v>21185.536216447115</v>
      </c>
      <c r="V121" s="70">
        <f t="shared" si="21"/>
        <v>22834.45246830727</v>
      </c>
      <c r="W121" s="70">
        <f t="shared" si="21"/>
        <v>24620.711549362575</v>
      </c>
      <c r="X121" s="70">
        <f t="shared" si="21"/>
        <v>26556.144429375996</v>
      </c>
      <c r="Y121" s="70">
        <f t="shared" si="21"/>
        <v>28653.622252473597</v>
      </c>
      <c r="Z121" s="70">
        <f t="shared" si="21"/>
        <v>30916.764682121524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135076.00735886706</v>
      </c>
      <c r="P122" s="88">
        <f t="shared" ref="P122:Z122" si="22">P105*P114*$T$44</f>
        <v>139218.12273396266</v>
      </c>
      <c r="Q122" s="88">
        <f t="shared" si="22"/>
        <v>85224.889797325959</v>
      </c>
      <c r="R122" s="88">
        <f t="shared" si="22"/>
        <v>100179.19165590752</v>
      </c>
      <c r="S122" s="88">
        <f t="shared" si="22"/>
        <v>103883.79545585893</v>
      </c>
      <c r="T122" s="88">
        <f t="shared" si="22"/>
        <v>112972.90559419199</v>
      </c>
      <c r="U122" s="88">
        <f t="shared" si="22"/>
        <v>169682.67068093544</v>
      </c>
      <c r="V122" s="88">
        <f t="shared" si="22"/>
        <v>182889.44111554991</v>
      </c>
      <c r="W122" s="88">
        <f t="shared" si="22"/>
        <v>197196.24025930886</v>
      </c>
      <c r="X122" s="88">
        <f t="shared" si="22"/>
        <v>212697.82665528663</v>
      </c>
      <c r="Y122" s="88">
        <f t="shared" si="22"/>
        <v>229497.28998163529</v>
      </c>
      <c r="Z122" s="88">
        <f t="shared" si="22"/>
        <v>247623.6214405424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726.21509332724236</v>
      </c>
      <c r="P123" s="70">
        <f t="shared" ref="P123:Z123" si="23">P105*P115*$T$34</f>
        <v>748.48453082775609</v>
      </c>
      <c r="Q123" s="70">
        <f t="shared" si="23"/>
        <v>458.19833224368784</v>
      </c>
      <c r="R123" s="70">
        <f t="shared" si="23"/>
        <v>538.59780460165325</v>
      </c>
      <c r="S123" s="70">
        <f t="shared" si="23"/>
        <v>558.51502933257484</v>
      </c>
      <c r="T123" s="70">
        <f t="shared" si="23"/>
        <v>607.38121287199988</v>
      </c>
      <c r="U123" s="70">
        <f t="shared" si="23"/>
        <v>912.27242301578167</v>
      </c>
      <c r="V123" s="70">
        <f t="shared" si="23"/>
        <v>983.27656513736531</v>
      </c>
      <c r="W123" s="70">
        <f t="shared" si="23"/>
        <v>1060.1948401038107</v>
      </c>
      <c r="X123" s="70">
        <f t="shared" si="23"/>
        <v>1143.5367024477773</v>
      </c>
      <c r="Y123" s="70">
        <f t="shared" si="23"/>
        <v>1233.8563977507274</v>
      </c>
      <c r="Z123" s="70">
        <f t="shared" si="23"/>
        <v>1331.3097926910882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23059.758894759696</v>
      </c>
      <c r="P124" s="88">
        <f t="shared" si="24"/>
        <v>24794.454607659347</v>
      </c>
      <c r="Q124" s="88">
        <f t="shared" si="24"/>
        <v>26671.148364231591</v>
      </c>
      <c r="R124" s="88">
        <f t="shared" si="24"/>
        <v>28701.940587141667</v>
      </c>
      <c r="S124" s="88">
        <f t="shared" si="24"/>
        <v>30899.988176387393</v>
      </c>
      <c r="T124" s="88">
        <f t="shared" si="24"/>
        <v>33279.598176374093</v>
      </c>
      <c r="U124" s="88">
        <f t="shared" si="24"/>
        <v>35856.329830921393</v>
      </c>
      <c r="V124" s="88">
        <f t="shared" si="24"/>
        <v>38647.105782316197</v>
      </c>
      <c r="W124" s="88">
        <f t="shared" si="24"/>
        <v>41670.333238984233</v>
      </c>
      <c r="X124" s="88">
        <f t="shared" si="24"/>
        <v>44946.036011024305</v>
      </c>
      <c r="Y124" s="88">
        <f t="shared" si="24"/>
        <v>48495.998394305585</v>
      </c>
      <c r="Z124" s="88">
        <f t="shared" si="24"/>
        <v>52326.346636745184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2815.287104416384</v>
      </c>
      <c r="P125" s="70">
        <f t="shared" si="25"/>
        <v>3027.0701717459638</v>
      </c>
      <c r="Q125" s="70">
        <f t="shared" si="25"/>
        <v>3256.1892946270459</v>
      </c>
      <c r="R125" s="70">
        <f t="shared" si="25"/>
        <v>3504.1217722821812</v>
      </c>
      <c r="S125" s="70">
        <f t="shared" si="25"/>
        <v>3772.4738856385466</v>
      </c>
      <c r="T125" s="70">
        <f t="shared" si="25"/>
        <v>4062.9923328208042</v>
      </c>
      <c r="U125" s="70">
        <f t="shared" si="25"/>
        <v>4377.5766886978736</v>
      </c>
      <c r="V125" s="70">
        <f t="shared" si="25"/>
        <v>4718.2929807950404</v>
      </c>
      <c r="W125" s="70">
        <f t="shared" si="25"/>
        <v>5087.3884822405989</v>
      </c>
      <c r="X125" s="70">
        <f t="shared" si="25"/>
        <v>5487.3078315327175</v>
      </c>
      <c r="Y125" s="70">
        <f t="shared" si="25"/>
        <v>5920.7105988568028</v>
      </c>
      <c r="Z125" s="70">
        <f t="shared" si="25"/>
        <v>6388.3447168707053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7295.2199308839981</v>
      </c>
      <c r="P126" s="70">
        <f t="shared" si="26"/>
        <v>7844.0108699618722</v>
      </c>
      <c r="Q126" s="70">
        <f t="shared" si="26"/>
        <v>8437.7245232396017</v>
      </c>
      <c r="R126" s="70">
        <f t="shared" si="26"/>
        <v>9080.1889985912712</v>
      </c>
      <c r="S126" s="70">
        <f t="shared" si="26"/>
        <v>9775.566632645412</v>
      </c>
      <c r="T126" s="70">
        <f t="shared" si="26"/>
        <v>10528.383623441394</v>
      </c>
      <c r="U126" s="70">
        <f t="shared" si="26"/>
        <v>11343.562316704529</v>
      </c>
      <c r="V126" s="70">
        <f t="shared" si="26"/>
        <v>12226.456384945364</v>
      </c>
      <c r="W126" s="70">
        <f t="shared" si="26"/>
        <v>13182.889160246075</v>
      </c>
      <c r="X126" s="70">
        <f t="shared" si="26"/>
        <v>14219.195405220273</v>
      </c>
      <c r="Y126" s="70">
        <f t="shared" si="26"/>
        <v>15342.266832401901</v>
      </c>
      <c r="Z126" s="70">
        <f t="shared" si="26"/>
        <v>16554.041550775997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11740.687433628322</v>
      </c>
      <c r="P127" s="70">
        <f>Inputs!$J$27*$I$11</f>
        <v>11740.687433628322</v>
      </c>
      <c r="Q127" s="70">
        <f>Inputs!$J$27*$I$11</f>
        <v>11740.687433628322</v>
      </c>
      <c r="R127" s="70">
        <f>Inputs!$J$27*$I$11</f>
        <v>11740.687433628322</v>
      </c>
      <c r="S127" s="70">
        <f>Inputs!$J$27*$I$11</f>
        <v>11740.687433628322</v>
      </c>
      <c r="T127" s="70">
        <f>Inputs!$J$27*$I$11</f>
        <v>11740.687433628322</v>
      </c>
      <c r="U127" s="70">
        <f>Inputs!$J$27*$I$11</f>
        <v>11740.687433628322</v>
      </c>
      <c r="V127" s="70">
        <f>Inputs!$J$27*$I$11</f>
        <v>11740.687433628322</v>
      </c>
      <c r="W127" s="70">
        <f>Inputs!$J$27*$I$11</f>
        <v>11740.687433628322</v>
      </c>
      <c r="X127" s="70">
        <f>Inputs!$J$27*$I$11</f>
        <v>11740.687433628322</v>
      </c>
      <c r="Y127" s="70">
        <f>Inputs!$J$27*$I$11</f>
        <v>11740.687433628322</v>
      </c>
      <c r="Z127" s="70">
        <f>Inputs!$J$27*$I$11</f>
        <v>11740.687433628322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195454.06999126158</v>
      </c>
      <c r="P128" s="98">
        <f t="shared" ref="P128:Z128" si="27">SUM(P119:P127)</f>
        <v>202963.73736256006</v>
      </c>
      <c r="Q128" s="98">
        <f t="shared" si="27"/>
        <v>148034.87522116228</v>
      </c>
      <c r="R128" s="98">
        <f t="shared" si="27"/>
        <v>169169.93260368099</v>
      </c>
      <c r="S128" s="98">
        <f t="shared" si="27"/>
        <v>177066.88487219036</v>
      </c>
      <c r="T128" s="98">
        <f t="shared" si="27"/>
        <v>190940.37234553066</v>
      </c>
      <c r="U128" s="98">
        <f t="shared" si="27"/>
        <v>255098.63559035049</v>
      </c>
      <c r="V128" s="98">
        <f t="shared" si="27"/>
        <v>274039.71273067949</v>
      </c>
      <c r="W128" s="98">
        <f t="shared" si="27"/>
        <v>294558.44496387447</v>
      </c>
      <c r="X128" s="98">
        <f t="shared" si="27"/>
        <v>316790.73446851602</v>
      </c>
      <c r="Y128" s="98">
        <f t="shared" si="27"/>
        <v>340884.43189105223</v>
      </c>
      <c r="Z128" s="98">
        <f t="shared" si="27"/>
        <v>366881.11625337519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56993.62831858408</v>
      </c>
      <c r="Q135" s="70">
        <f>Inputs!Q22*'Scenario C'!$I$10</f>
        <v>854904.42477876111</v>
      </c>
      <c r="R135" s="70">
        <f>Inputs!R22*'Scenario C'!$I$10</f>
        <v>3360344.325663717</v>
      </c>
      <c r="S135" s="70">
        <f>Inputs!S22*'Scenario C'!$I$10</f>
        <v>0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3875.5667256637175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163111.88685077929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195454.06999126158</v>
      </c>
      <c r="P147" s="70">
        <f t="shared" ref="P147:Z147" si="30">P128</f>
        <v>202963.73736256006</v>
      </c>
      <c r="Q147" s="70">
        <f t="shared" si="30"/>
        <v>148034.87522116228</v>
      </c>
      <c r="R147" s="70">
        <f t="shared" si="30"/>
        <v>169169.93260368099</v>
      </c>
      <c r="S147" s="70">
        <f t="shared" si="30"/>
        <v>177066.88487219036</v>
      </c>
      <c r="T147" s="70">
        <f t="shared" si="30"/>
        <v>190940.37234553066</v>
      </c>
      <c r="U147" s="70">
        <f t="shared" si="30"/>
        <v>255098.63559035049</v>
      </c>
      <c r="V147" s="70">
        <f t="shared" si="30"/>
        <v>274039.71273067949</v>
      </c>
      <c r="W147" s="70">
        <f t="shared" si="30"/>
        <v>294558.44496387447</v>
      </c>
      <c r="X147" s="70">
        <f t="shared" si="30"/>
        <v>316790.73446851602</v>
      </c>
      <c r="Y147" s="70">
        <f t="shared" si="30"/>
        <v>340884.43189105223</v>
      </c>
      <c r="Z147" s="70">
        <f t="shared" si="30"/>
        <v>366881.11625337519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163111.88685077929</v>
      </c>
      <c r="P148" s="70">
        <f t="shared" ref="P148:Z148" si="31">$J$140</f>
        <v>163111.88685077929</v>
      </c>
      <c r="Q148" s="70">
        <f t="shared" si="31"/>
        <v>163111.88685077929</v>
      </c>
      <c r="R148" s="70">
        <f t="shared" si="31"/>
        <v>163111.88685077929</v>
      </c>
      <c r="S148" s="70">
        <f t="shared" si="31"/>
        <v>163111.88685077929</v>
      </c>
      <c r="T148" s="70">
        <f t="shared" si="31"/>
        <v>163111.88685077929</v>
      </c>
      <c r="U148" s="70">
        <f t="shared" si="31"/>
        <v>163111.88685077929</v>
      </c>
      <c r="V148" s="70">
        <f t="shared" si="31"/>
        <v>163111.88685077929</v>
      </c>
      <c r="W148" s="70">
        <f t="shared" si="31"/>
        <v>163111.88685077929</v>
      </c>
      <c r="X148" s="70">
        <f t="shared" si="31"/>
        <v>163111.88685077929</v>
      </c>
      <c r="Y148" s="70">
        <f t="shared" si="31"/>
        <v>163111.88685077929</v>
      </c>
      <c r="Z148" s="70">
        <f t="shared" si="31"/>
        <v>163111.88685077929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Celestial Avenue Transformer No. 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118065709.59196819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23613141.918393642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34935161.103981219</v>
      </c>
      <c r="R19" s="71">
        <v>0</v>
      </c>
      <c r="S19" s="72">
        <v>0</v>
      </c>
      <c r="T19" s="73">
        <f>'Base Case'!$T19</f>
        <v>0.2</v>
      </c>
      <c r="U19" s="74">
        <f t="shared" si="0"/>
        <v>6987032.2207962442</v>
      </c>
      <c r="V19" s="75">
        <f t="shared" si="1"/>
        <v>6987032.2207962442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29082733.818579432</v>
      </c>
      <c r="P34" s="71">
        <v>0</v>
      </c>
      <c r="Q34" s="70">
        <f>Inputs!$L$161*$I$11</f>
        <v>5332525.5025540842</v>
      </c>
      <c r="R34" s="71">
        <v>0</v>
      </c>
      <c r="S34" s="72">
        <v>0</v>
      </c>
      <c r="T34" s="73">
        <f>'Base Case'!$T34</f>
        <v>0.04</v>
      </c>
      <c r="U34" s="74">
        <f t="shared" si="0"/>
        <v>1376610.3728453408</v>
      </c>
      <c r="V34" s="75">
        <f t="shared" si="1"/>
        <v>213301.02010216337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9606.0169911504436</v>
      </c>
      <c r="S40" s="72">
        <v>0</v>
      </c>
      <c r="T40" s="73">
        <f>'Base Case'!$T40</f>
        <v>1</v>
      </c>
      <c r="U40" s="74">
        <f t="shared" si="0"/>
        <v>9606.0169911504436</v>
      </c>
      <c r="V40" s="75">
        <f t="shared" si="1"/>
        <v>9606.0169911504436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29082733.818579432</v>
      </c>
      <c r="P44" s="71">
        <v>0</v>
      </c>
      <c r="Q44" s="70">
        <f>SUM(Inputs!$J$161,Inputs!$L$161*(Inputs!$J$128/Inputs!$L$128))*$I$11</f>
        <v>1058040.7743162864</v>
      </c>
      <c r="R44" s="71">
        <v>0</v>
      </c>
      <c r="S44" s="72">
        <v>0</v>
      </c>
      <c r="T44" s="73">
        <f>'Base Case'!$T44</f>
        <v>0.04</v>
      </c>
      <c r="U44" s="74">
        <f t="shared" si="0"/>
        <v>1205630.9837158287</v>
      </c>
      <c r="V44" s="75">
        <f t="shared" si="1"/>
        <v>42321.630972651459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29082733.818579432</v>
      </c>
      <c r="P49" s="70">
        <f t="shared" ref="P49:V49" si="2">SUMIF($I$17:$I$46,$I49,P$17:P$46)</f>
        <v>8261.6387603969597</v>
      </c>
      <c r="Q49" s="70">
        <f t="shared" si="2"/>
        <v>1104671.9247587642</v>
      </c>
      <c r="R49" s="70">
        <f t="shared" si="2"/>
        <v>9606.0169911504436</v>
      </c>
      <c r="S49" s="70">
        <f t="shared" si="2"/>
        <v>69874.188318584071</v>
      </c>
      <c r="T49" s="56">
        <f>U49/SUM(O49:S49)</f>
        <v>4.4260857006879019E-2</v>
      </c>
      <c r="U49" s="70">
        <f t="shared" si="2"/>
        <v>1340003.9782284382</v>
      </c>
      <c r="V49" s="70">
        <f t="shared" si="2"/>
        <v>176694.62548526085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29082733.818579432</v>
      </c>
      <c r="P50" s="70">
        <f t="shared" si="3"/>
        <v>28915.735661389357</v>
      </c>
      <c r="Q50" s="70">
        <f t="shared" si="3"/>
        <v>5379156.6529965624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0.12830061326651143</v>
      </c>
      <c r="U50" s="70">
        <f t="shared" si="3"/>
        <v>4995953.8634629482</v>
      </c>
      <c r="V50" s="70">
        <f t="shared" si="3"/>
        <v>3832644.5107197706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118065709.59196819</v>
      </c>
      <c r="P51" s="70">
        <f t="shared" si="3"/>
        <v>28915.735661389357</v>
      </c>
      <c r="Q51" s="70">
        <f t="shared" si="3"/>
        <v>34981792.2544237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33278398.880658444</v>
      </c>
      <c r="V51" s="70">
        <f t="shared" si="3"/>
        <v>9665256.9622648042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39614356.72234983</v>
      </c>
      <c r="V52" s="88">
        <f>SUM(V49:V51)</f>
        <v>13674596.098469835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67.099999999999994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67.099999999999994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61.770450000000004</v>
      </c>
      <c r="P69" s="70">
        <f>Inputs!P185*$I$12</f>
        <v>60.916800000000002</v>
      </c>
      <c r="Q69" s="70">
        <f>Inputs!Q185*$I$12</f>
        <v>50.033034962881793</v>
      </c>
      <c r="R69" s="70">
        <f>Inputs!R185*$I$12</f>
        <v>51.343581421648054</v>
      </c>
      <c r="S69" s="70">
        <f>Inputs!S185*$I$12</f>
        <v>50.773702334359378</v>
      </c>
      <c r="T69" s="70">
        <f>Inputs!T185*$I$12</f>
        <v>51.329414362405359</v>
      </c>
      <c r="U69" s="70">
        <f>Inputs!U185*$I$12</f>
        <v>56.865119281105208</v>
      </c>
      <c r="V69" s="70">
        <f>Inputs!V185*$I$12</f>
        <v>56.865119281105208</v>
      </c>
      <c r="W69" s="70">
        <f>Inputs!W185*$I$12</f>
        <v>56.865119281105208</v>
      </c>
      <c r="X69" s="70">
        <f>Inputs!X185*$I$12</f>
        <v>56.865119281105208</v>
      </c>
      <c r="Y69" s="70">
        <f>Inputs!Y185*$I$12</f>
        <v>56.865119281105208</v>
      </c>
      <c r="Z69" s="70">
        <f>Inputs!Z185*$I$12</f>
        <v>56.865119281105208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56.995049999999999</v>
      </c>
      <c r="P70" s="70">
        <f>Inputs!P186*$I$12</f>
        <v>55.997550000000004</v>
      </c>
      <c r="Q70" s="70">
        <f>Inputs!Q186*$I$12</f>
        <v>47.074103191028492</v>
      </c>
      <c r="R70" s="70">
        <f>Inputs!R186*$I$12</f>
        <v>48.168782932272968</v>
      </c>
      <c r="S70" s="70">
        <f>Inputs!S186*$I$12</f>
        <v>47.691966416114369</v>
      </c>
      <c r="T70" s="70">
        <f>Inputs!T186*$I$12</f>
        <v>47.637577812666194</v>
      </c>
      <c r="U70" s="70">
        <f>Inputs!U186*$I$12</f>
        <v>52.7773085184322</v>
      </c>
      <c r="V70" s="70">
        <f>Inputs!V186*$I$12</f>
        <v>52.7773085184322</v>
      </c>
      <c r="W70" s="70">
        <f>Inputs!W186*$I$12</f>
        <v>52.7773085184322</v>
      </c>
      <c r="X70" s="70">
        <f>Inputs!X186*$I$12</f>
        <v>52.7773085184322</v>
      </c>
      <c r="Y70" s="70">
        <f>Inputs!Y186*$I$12</f>
        <v>52.7773085184322</v>
      </c>
      <c r="Z70" s="70">
        <f>Inputs!Z186*$I$12</f>
        <v>52.7773085184322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58.427669999999999</v>
      </c>
      <c r="P71" s="70">
        <f>Inputs!P187*$I$12</f>
        <v>57.473325000000003</v>
      </c>
      <c r="Q71" s="70">
        <f>Inputs!Q187*$I$12</f>
        <v>47.961782722584481</v>
      </c>
      <c r="R71" s="70">
        <f>Inputs!R187*$I$12</f>
        <v>49.121222479085503</v>
      </c>
      <c r="S71" s="70">
        <f>Inputs!S187*$I$12</f>
        <v>48.616487191587872</v>
      </c>
      <c r="T71" s="70">
        <f>Inputs!T187*$I$12</f>
        <v>48.745128777587936</v>
      </c>
      <c r="U71" s="70">
        <f>Inputs!U187*$I$12</f>
        <v>54.003651747234102</v>
      </c>
      <c r="V71" s="70">
        <f>Inputs!V187*$I$12</f>
        <v>54.003651747234102</v>
      </c>
      <c r="W71" s="70">
        <f>Inputs!W187*$I$12</f>
        <v>54.003651747234102</v>
      </c>
      <c r="X71" s="70">
        <f>Inputs!X187*$I$12</f>
        <v>54.003651747234102</v>
      </c>
      <c r="Y71" s="70">
        <f>Inputs!Y187*$I$12</f>
        <v>54.003651747234102</v>
      </c>
      <c r="Z71" s="70">
        <f>Inputs!Z187*$I$12</f>
        <v>54.003651747234102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23.027670000000001</v>
      </c>
      <c r="P78" s="70">
        <f t="shared" si="5"/>
        <v>22.073325000000004</v>
      </c>
      <c r="Q78" s="70">
        <f t="shared" si="5"/>
        <v>12.561782722584482</v>
      </c>
      <c r="R78" s="70">
        <f t="shared" si="5"/>
        <v>13.721222479085505</v>
      </c>
      <c r="S78" s="70">
        <f t="shared" si="5"/>
        <v>13.216487191587873</v>
      </c>
      <c r="T78" s="70">
        <f t="shared" si="5"/>
        <v>13.345128777587938</v>
      </c>
      <c r="U78" s="70">
        <f t="shared" si="5"/>
        <v>18.603651747234103</v>
      </c>
      <c r="V78" s="70">
        <f t="shared" si="5"/>
        <v>18.603651747234103</v>
      </c>
      <c r="W78" s="70">
        <f t="shared" si="5"/>
        <v>18.603651747234103</v>
      </c>
      <c r="X78" s="70">
        <f t="shared" si="5"/>
        <v>18.603651747234103</v>
      </c>
      <c r="Y78" s="70">
        <f t="shared" si="5"/>
        <v>18.603651747234103</v>
      </c>
      <c r="Z78" s="70">
        <f t="shared" si="5"/>
        <v>18.603651747234103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58.427669999999999</v>
      </c>
      <c r="P79" s="70">
        <f t="shared" si="5"/>
        <v>57.473325000000003</v>
      </c>
      <c r="Q79" s="70">
        <f t="shared" si="5"/>
        <v>47.961782722584481</v>
      </c>
      <c r="R79" s="70">
        <f t="shared" si="5"/>
        <v>49.121222479085503</v>
      </c>
      <c r="S79" s="70">
        <f t="shared" si="5"/>
        <v>48.616487191587872</v>
      </c>
      <c r="T79" s="70">
        <f t="shared" si="5"/>
        <v>48.745128777587936</v>
      </c>
      <c r="U79" s="70">
        <f t="shared" si="5"/>
        <v>54.003651747234102</v>
      </c>
      <c r="V79" s="70">
        <f t="shared" si="5"/>
        <v>54.003651747234102</v>
      </c>
      <c r="W79" s="70">
        <f t="shared" si="5"/>
        <v>54.003651747234102</v>
      </c>
      <c r="X79" s="70">
        <f t="shared" si="5"/>
        <v>54.003651747234102</v>
      </c>
      <c r="Y79" s="70">
        <f t="shared" si="5"/>
        <v>54.003651747234102</v>
      </c>
      <c r="Z79" s="70">
        <f t="shared" si="5"/>
        <v>54.003651747234102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58.427669999999999</v>
      </c>
      <c r="P80" s="70">
        <f t="shared" si="5"/>
        <v>57.473325000000003</v>
      </c>
      <c r="Q80" s="70">
        <f t="shared" si="5"/>
        <v>47.961782722584481</v>
      </c>
      <c r="R80" s="70">
        <f t="shared" si="5"/>
        <v>49.121222479085503</v>
      </c>
      <c r="S80" s="70">
        <f t="shared" si="5"/>
        <v>48.616487191587872</v>
      </c>
      <c r="T80" s="70">
        <f t="shared" si="5"/>
        <v>48.745128777587936</v>
      </c>
      <c r="U80" s="70">
        <f t="shared" si="5"/>
        <v>54.003651747234102</v>
      </c>
      <c r="V80" s="70">
        <f t="shared" si="5"/>
        <v>54.003651747234102</v>
      </c>
      <c r="W80" s="70">
        <f t="shared" si="5"/>
        <v>54.003651747234102</v>
      </c>
      <c r="X80" s="70">
        <f t="shared" si="5"/>
        <v>54.003651747234102</v>
      </c>
      <c r="Y80" s="70">
        <f t="shared" si="5"/>
        <v>54.003651747234102</v>
      </c>
      <c r="Z80" s="70">
        <f t="shared" si="5"/>
        <v>54.003651747234102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1.5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3.5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1.5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3.5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29082733.818579432</v>
      </c>
      <c r="P105" s="70">
        <f>P78*Inputs!$M$75*IF(Inputs!$M$126&gt;0,Inputs!$M$126,P93*Inputs!$J$123)*$I$13</f>
        <v>27877446.370648656</v>
      </c>
      <c r="Q105" s="70">
        <f>Q78*Inputs!$M$75*IF(Inputs!$M$126&gt;0,Inputs!$M$126,Q93*Inputs!$J$123)*$I$13</f>
        <v>15864869.663659178</v>
      </c>
      <c r="R105" s="70">
        <f>R78*Inputs!$M$75*IF(Inputs!$M$126&gt;0,Inputs!$M$126,R93*Inputs!$J$123)*$I$13</f>
        <v>17329180.98204257</v>
      </c>
      <c r="S105" s="70">
        <f>S78*Inputs!$M$75*IF(Inputs!$M$126&gt;0,Inputs!$M$126,S93*Inputs!$J$123)*$I$13</f>
        <v>16691726.90982694</v>
      </c>
      <c r="T105" s="70">
        <f>T78*Inputs!$M$75*IF(Inputs!$M$126&gt;0,Inputs!$M$126,T93*Inputs!$J$123)*$I$13</f>
        <v>16854194.454465184</v>
      </c>
      <c r="U105" s="70">
        <f>U78*Inputs!$M$75*IF(Inputs!$M$126&gt;0,Inputs!$M$126,U93*Inputs!$J$123)*$I$13</f>
        <v>23495431.879055049</v>
      </c>
      <c r="V105" s="70">
        <f>V78*Inputs!$M$75*IF(Inputs!$M$126&gt;0,Inputs!$M$126,V93*Inputs!$J$123)*$I$13</f>
        <v>23495431.879055049</v>
      </c>
      <c r="W105" s="70">
        <f>W78*Inputs!$M$75*IF(Inputs!$M$126&gt;0,Inputs!$M$126,W93*Inputs!$J$123)*$I$13</f>
        <v>23495431.879055049</v>
      </c>
      <c r="X105" s="70">
        <f>X78*Inputs!$M$75*IF(Inputs!$M$126&gt;0,Inputs!$M$126,X93*Inputs!$J$123)*$I$13</f>
        <v>23495431.879055049</v>
      </c>
      <c r="Y105" s="70">
        <f>Y78*Inputs!$M$75*IF(Inputs!$M$126&gt;0,Inputs!$M$126,Y93*Inputs!$J$123)*$I$13</f>
        <v>23495431.879055049</v>
      </c>
      <c r="Z105" s="70">
        <f>Z78*Inputs!$M$75*IF(Inputs!$M$126&gt;0,Inputs!$M$126,Z93*Inputs!$J$123)*$I$13</f>
        <v>23495431.879055049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118065709.59196819</v>
      </c>
      <c r="P106" s="70">
        <f>P79*Inputs!$M$75*IF(Inputs!$M$126&gt;0,Inputs!$M$126,P96*Inputs!$J$123)*$I$13</f>
        <v>116137249.67527895</v>
      </c>
      <c r="Q106" s="70">
        <f>Q79*Inputs!$M$75*IF(Inputs!$M$126&gt;0,Inputs!$M$126,Q96*Inputs!$J$123)*$I$13</f>
        <v>84802486.076083809</v>
      </c>
      <c r="R106" s="70">
        <f>R79*Inputs!$M$75*IF(Inputs!$M$126&gt;0,Inputs!$M$126,R96*Inputs!$J$123)*$I$13</f>
        <v>99260025.05350922</v>
      </c>
      <c r="S106" s="70">
        <f>S79*Inputs!$M$75*IF(Inputs!$M$126&gt;0,Inputs!$M$126,S96*Inputs!$J$123)*$I$13</f>
        <v>98240098.53796421</v>
      </c>
      <c r="T106" s="70">
        <f>T79*Inputs!$M$75*IF(Inputs!$M$126&gt;0,Inputs!$M$126,T96*Inputs!$J$123)*$I$13</f>
        <v>98500046.609385386</v>
      </c>
      <c r="U106" s="70">
        <f>U79*Inputs!$M$75*IF(Inputs!$M$126&gt;0,Inputs!$M$126,U96*Inputs!$J$123)*$I$13</f>
        <v>109126026.48872919</v>
      </c>
      <c r="V106" s="70">
        <f>V79*Inputs!$M$75*IF(Inputs!$M$126&gt;0,Inputs!$M$126,V96*Inputs!$J$123)*$I$13</f>
        <v>109126026.48872919</v>
      </c>
      <c r="W106" s="70">
        <f>W79*Inputs!$M$75*IF(Inputs!$M$126&gt;0,Inputs!$M$126,W96*Inputs!$J$123)*$I$13</f>
        <v>109126026.48872919</v>
      </c>
      <c r="X106" s="70">
        <f>X79*Inputs!$M$75*IF(Inputs!$M$126&gt;0,Inputs!$M$126,X96*Inputs!$J$123)*$I$13</f>
        <v>109126026.48872919</v>
      </c>
      <c r="Y106" s="70">
        <f>Y79*Inputs!$M$75*IF(Inputs!$M$126&gt;0,Inputs!$M$126,Y96*Inputs!$J$123)*$I$13</f>
        <v>109126026.48872919</v>
      </c>
      <c r="Z106" s="70">
        <f>Z79*Inputs!$M$75*IF(Inputs!$M$126&gt;0,Inputs!$M$126,Z96*Inputs!$J$123)*$I$13</f>
        <v>109126026.48872919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118065709.59196819</v>
      </c>
      <c r="P107" s="70">
        <f>P80*Inputs!$M$75*IF(Inputs!$M$126&gt;0,Inputs!$M$126,P99*Inputs!$J$123)*$I$13</f>
        <v>116137249.67527895</v>
      </c>
      <c r="Q107" s="70">
        <f>Q80*Inputs!$M$75*IF(Inputs!$M$126&gt;0,Inputs!$M$126,Q99*Inputs!$J$123)*$I$13</f>
        <v>84802486.076083809</v>
      </c>
      <c r="R107" s="70">
        <f>R80*Inputs!$M$75*IF(Inputs!$M$126&gt;0,Inputs!$M$126,R99*Inputs!$J$123)*$I$13</f>
        <v>99260025.05350922</v>
      </c>
      <c r="S107" s="70">
        <f>S80*Inputs!$M$75*IF(Inputs!$M$126&gt;0,Inputs!$M$126,S99*Inputs!$J$123)*$I$13</f>
        <v>98240098.53796421</v>
      </c>
      <c r="T107" s="70">
        <f>T80*Inputs!$M$75*IF(Inputs!$M$126&gt;0,Inputs!$M$126,T99*Inputs!$J$123)*$I$13</f>
        <v>98500046.609385386</v>
      </c>
      <c r="U107" s="70">
        <f>U80*Inputs!$M$75*IF(Inputs!$M$126&gt;0,Inputs!$M$126,U99*Inputs!$J$123)*$I$13</f>
        <v>109126026.48872919</v>
      </c>
      <c r="V107" s="70">
        <f>V80*Inputs!$M$75*IF(Inputs!$M$126&gt;0,Inputs!$M$126,V99*Inputs!$J$123)*$I$13</f>
        <v>109126026.48872919</v>
      </c>
      <c r="W107" s="70">
        <f>W80*Inputs!$M$75*IF(Inputs!$M$126&gt;0,Inputs!$M$126,W99*Inputs!$J$123)*$I$13</f>
        <v>109126026.48872919</v>
      </c>
      <c r="X107" s="70">
        <f>X80*Inputs!$M$75*IF(Inputs!$M$126&gt;0,Inputs!$M$126,X99*Inputs!$J$123)*$I$13</f>
        <v>109126026.48872919</v>
      </c>
      <c r="Y107" s="70">
        <f>Y80*Inputs!$M$75*IF(Inputs!$M$126&gt;0,Inputs!$M$126,Y99*Inputs!$J$123)*$I$13</f>
        <v>109126026.48872919</v>
      </c>
      <c r="Z107" s="70">
        <f>Z80*Inputs!$M$75*IF(Inputs!$M$126&gt;0,Inputs!$M$126,Z99*Inputs!$J$123)*$I$13</f>
        <v>109126026.48872919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0.11611357463975248</v>
      </c>
      <c r="P114" s="56">
        <f>Inputs!P64*$I$9</f>
        <v>0.12484834593793831</v>
      </c>
      <c r="Q114" s="56">
        <f>Inputs!Q64*$I$9</f>
        <v>0.13429812473112546</v>
      </c>
      <c r="R114" s="56">
        <f>Inputs!R64*$I$9</f>
        <v>0.14452384068196672</v>
      </c>
      <c r="S114" s="56">
        <f>Inputs!S64*$I$9</f>
        <v>0.15559174316873603</v>
      </c>
      <c r="T114" s="56">
        <f>Inputs!T64*$I$9</f>
        <v>0.16757387293028125</v>
      </c>
      <c r="U114" s="56">
        <f>Inputs!U64*$I$9</f>
        <v>0.18054857594701063</v>
      </c>
      <c r="V114" s="56">
        <f>Inputs!V64*$I$9</f>
        <v>0.19460106336520069</v>
      </c>
      <c r="W114" s="56">
        <f>Inputs!W64*$I$9</f>
        <v>0.2098240216166222</v>
      </c>
      <c r="X114" s="56">
        <f>Inputs!X64*$I$9</f>
        <v>0.22631827726147868</v>
      </c>
      <c r="Y114" s="56">
        <f>Inputs!Y64*$I$9</f>
        <v>0.24419352149280998</v>
      </c>
      <c r="Z114" s="56">
        <f>Inputs!Z64*$I$9</f>
        <v>0.2634806020114977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6.2426653032124997E-4</v>
      </c>
      <c r="P115" s="56">
        <f>Inputs!P65*$I$9</f>
        <v>6.7122766633300162E-4</v>
      </c>
      <c r="Q115" s="56">
        <f>Inputs!Q65*$I$9</f>
        <v>7.2203292866196477E-4</v>
      </c>
      <c r="R115" s="56">
        <f>Inputs!R65*$I$9</f>
        <v>7.7700989613960594E-4</v>
      </c>
      <c r="S115" s="56">
        <f>Inputs!S65*$I$9</f>
        <v>8.3651474821901074E-4</v>
      </c>
      <c r="T115" s="56">
        <f>Inputs!T65*$I$9</f>
        <v>9.0093480070043677E-4</v>
      </c>
      <c r="U115" s="56">
        <f>Inputs!U65*$I$9</f>
        <v>9.7069126853231507E-4</v>
      </c>
      <c r="V115" s="56">
        <f>Inputs!V65*$I$9</f>
        <v>1.0462422761569931E-3</v>
      </c>
      <c r="W115" s="56">
        <f>Inputs!W65*$I$9</f>
        <v>1.128086137723775E-3</v>
      </c>
      <c r="X115" s="56">
        <f>Inputs!X65*$I$9</f>
        <v>1.2167649315133261E-3</v>
      </c>
      <c r="Y115" s="56">
        <f>Inputs!Y65*$I$9</f>
        <v>1.3128683951226343E-3</v>
      </c>
      <c r="Z115" s="56">
        <f>Inputs!Z65*$I$9</f>
        <v>1.4165623764059018E-3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6.2426653032124997E-4</v>
      </c>
      <c r="P116" s="56">
        <f>Inputs!P66*$I$9</f>
        <v>6.7122766633300162E-4</v>
      </c>
      <c r="Q116" s="56">
        <f>Inputs!Q66*$I$9</f>
        <v>7.2203292866196477E-4</v>
      </c>
      <c r="R116" s="56">
        <f>Inputs!R66*$I$9</f>
        <v>7.7700989613960594E-4</v>
      </c>
      <c r="S116" s="56">
        <f>Inputs!S66*$I$9</f>
        <v>8.3651474821901074E-4</v>
      </c>
      <c r="T116" s="56">
        <f>Inputs!T66*$I$9</f>
        <v>9.0093480070043677E-4</v>
      </c>
      <c r="U116" s="56">
        <f>Inputs!U66*$I$9</f>
        <v>9.7069126853231507E-4</v>
      </c>
      <c r="V116" s="56">
        <f>Inputs!V66*$I$9</f>
        <v>1.0462422761569931E-3</v>
      </c>
      <c r="W116" s="56">
        <f>Inputs!W66*$I$9</f>
        <v>1.128086137723775E-3</v>
      </c>
      <c r="X116" s="56">
        <f>Inputs!X66*$I$9</f>
        <v>1.2167649315133261E-3</v>
      </c>
      <c r="Y116" s="56">
        <f>Inputs!Y66*$I$9</f>
        <v>1.3128683951226343E-3</v>
      </c>
      <c r="Z116" s="56">
        <f>Inputs!Z66*$I$9</f>
        <v>1.4165623764059018E-3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14740.894175378862</v>
      </c>
      <c r="P121" s="70">
        <f t="shared" ref="P121:Z121" si="21">P107*P116*$T$17</f>
        <v>15590.907014774128</v>
      </c>
      <c r="Q121" s="70">
        <f t="shared" si="21"/>
        <v>12246.037475866056</v>
      </c>
      <c r="R121" s="70">
        <f t="shared" si="21"/>
        <v>15425.204351528377</v>
      </c>
      <c r="S121" s="70">
        <f t="shared" si="21"/>
        <v>16435.858258699187</v>
      </c>
      <c r="T121" s="70">
        <f t="shared" si="21"/>
        <v>17748.423972202072</v>
      </c>
      <c r="U121" s="70">
        <f t="shared" si="21"/>
        <v>21185.536216447115</v>
      </c>
      <c r="V121" s="70">
        <f t="shared" si="21"/>
        <v>22834.45246830727</v>
      </c>
      <c r="W121" s="70">
        <f t="shared" si="21"/>
        <v>24620.711549362575</v>
      </c>
      <c r="X121" s="70">
        <f t="shared" si="21"/>
        <v>26556.144429375996</v>
      </c>
      <c r="Y121" s="70">
        <f t="shared" si="21"/>
        <v>28653.622252473597</v>
      </c>
      <c r="Z121" s="70">
        <f t="shared" si="21"/>
        <v>30916.764682121524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135076.00735886706</v>
      </c>
      <c r="P122" s="88">
        <f t="shared" ref="P122:Z122" si="22">P105*P114*$T$44</f>
        <v>139218.12273396266</v>
      </c>
      <c r="Q122" s="88">
        <f t="shared" si="22"/>
        <v>85224.889797325959</v>
      </c>
      <c r="R122" s="88">
        <f t="shared" si="22"/>
        <v>100179.19165590752</v>
      </c>
      <c r="S122" s="88">
        <f t="shared" si="22"/>
        <v>103883.79545585893</v>
      </c>
      <c r="T122" s="88">
        <f t="shared" si="22"/>
        <v>112972.90559419199</v>
      </c>
      <c r="U122" s="88">
        <f t="shared" si="22"/>
        <v>169682.67068093544</v>
      </c>
      <c r="V122" s="88">
        <f t="shared" si="22"/>
        <v>182889.44111554991</v>
      </c>
      <c r="W122" s="88">
        <f t="shared" si="22"/>
        <v>197196.24025930886</v>
      </c>
      <c r="X122" s="88">
        <f t="shared" si="22"/>
        <v>212697.82665528663</v>
      </c>
      <c r="Y122" s="88">
        <f t="shared" si="22"/>
        <v>229497.28998163529</v>
      </c>
      <c r="Z122" s="88">
        <f t="shared" si="22"/>
        <v>247623.6214405424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726.21509332724236</v>
      </c>
      <c r="P123" s="70">
        <f t="shared" ref="P123:Z123" si="23">P105*P115*$T$34</f>
        <v>748.48453082775609</v>
      </c>
      <c r="Q123" s="70">
        <f t="shared" si="23"/>
        <v>458.19833224368784</v>
      </c>
      <c r="R123" s="70">
        <f t="shared" si="23"/>
        <v>538.59780460165325</v>
      </c>
      <c r="S123" s="70">
        <f t="shared" si="23"/>
        <v>558.51502933257484</v>
      </c>
      <c r="T123" s="70">
        <f t="shared" si="23"/>
        <v>607.38121287199988</v>
      </c>
      <c r="U123" s="70">
        <f t="shared" si="23"/>
        <v>912.27242301578167</v>
      </c>
      <c r="V123" s="70">
        <f t="shared" si="23"/>
        <v>983.27656513736531</v>
      </c>
      <c r="W123" s="70">
        <f t="shared" si="23"/>
        <v>1060.1948401038107</v>
      </c>
      <c r="X123" s="70">
        <f t="shared" si="23"/>
        <v>1143.5367024477773</v>
      </c>
      <c r="Y123" s="70">
        <f t="shared" si="23"/>
        <v>1233.8563977507274</v>
      </c>
      <c r="Z123" s="70">
        <f t="shared" si="23"/>
        <v>1331.3097926910882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20516.644584725949</v>
      </c>
      <c r="P124" s="88">
        <f t="shared" si="24"/>
        <v>22060.0317279583</v>
      </c>
      <c r="Q124" s="88">
        <f t="shared" si="24"/>
        <v>23729.756852739061</v>
      </c>
      <c r="R124" s="88">
        <f t="shared" si="24"/>
        <v>25536.585902991617</v>
      </c>
      <c r="S124" s="88">
        <f t="shared" si="24"/>
        <v>27492.224787798707</v>
      </c>
      <c r="T124" s="88">
        <f t="shared" si="24"/>
        <v>29609.402718530739</v>
      </c>
      <c r="U124" s="88">
        <f t="shared" si="24"/>
        <v>31901.963008854218</v>
      </c>
      <c r="V124" s="88">
        <f t="shared" si="24"/>
        <v>34384.962010347655</v>
      </c>
      <c r="W124" s="88">
        <f t="shared" si="24"/>
        <v>37074.776917360337</v>
      </c>
      <c r="X124" s="88">
        <f t="shared" si="24"/>
        <v>39989.223241186402</v>
      </c>
      <c r="Y124" s="88">
        <f t="shared" si="24"/>
        <v>43147.682826099059</v>
      </c>
      <c r="Z124" s="88">
        <f t="shared" si="24"/>
        <v>46555.606295052654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2392.5916906618158</v>
      </c>
      <c r="P125" s="70">
        <f t="shared" si="25"/>
        <v>2572.5770308144206</v>
      </c>
      <c r="Q125" s="70">
        <f t="shared" si="25"/>
        <v>2767.2955405951989</v>
      </c>
      <c r="R125" s="70">
        <f t="shared" si="25"/>
        <v>2978.0027132143996</v>
      </c>
      <c r="S125" s="70">
        <f t="shared" si="25"/>
        <v>3206.0636578977224</v>
      </c>
      <c r="T125" s="70">
        <f t="shared" si="25"/>
        <v>3452.9628184209396</v>
      </c>
      <c r="U125" s="70">
        <f t="shared" si="25"/>
        <v>3720.3145619439883</v>
      </c>
      <c r="V125" s="70">
        <f t="shared" si="25"/>
        <v>4009.8747165960576</v>
      </c>
      <c r="W125" s="70">
        <f t="shared" si="25"/>
        <v>4323.5531433660935</v>
      </c>
      <c r="X125" s="70">
        <f t="shared" si="25"/>
        <v>4663.4274356008664</v>
      </c>
      <c r="Y125" s="70">
        <f t="shared" si="25"/>
        <v>5031.757847864239</v>
      </c>
      <c r="Z125" s="70">
        <f t="shared" si="25"/>
        <v>5429.1800160242328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6033.6964284963542</v>
      </c>
      <c r="P126" s="70">
        <f t="shared" si="26"/>
        <v>6487.5878752898006</v>
      </c>
      <c r="Q126" s="70">
        <f t="shared" si="26"/>
        <v>6978.6337907345014</v>
      </c>
      <c r="R126" s="70">
        <f t="shared" si="26"/>
        <v>7510.0003084119789</v>
      </c>
      <c r="S126" s="70">
        <f t="shared" si="26"/>
        <v>8085.129994260983</v>
      </c>
      <c r="T126" s="70">
        <f t="shared" si="26"/>
        <v>8707.7663550165507</v>
      </c>
      <c r="U126" s="70">
        <f t="shared" si="26"/>
        <v>9381.9805413916129</v>
      </c>
      <c r="V126" s="70">
        <f t="shared" si="26"/>
        <v>10112.200443842154</v>
      </c>
      <c r="W126" s="70">
        <f t="shared" si="26"/>
        <v>10903.242396669129</v>
      </c>
      <c r="X126" s="70">
        <f t="shared" si="26"/>
        <v>11760.345725748832</v>
      </c>
      <c r="Y126" s="70">
        <f t="shared" si="26"/>
        <v>12689.210396496461</v>
      </c>
      <c r="Z126" s="70">
        <f t="shared" si="26"/>
        <v>13691.439371039518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9606.0169911504436</v>
      </c>
      <c r="P127" s="70">
        <f>Inputs!$J$27*$I$11</f>
        <v>9606.0169911504436</v>
      </c>
      <c r="Q127" s="70">
        <f>Inputs!$J$27*$I$11</f>
        <v>9606.0169911504436</v>
      </c>
      <c r="R127" s="70">
        <f>Inputs!$J$27*$I$11</f>
        <v>9606.0169911504436</v>
      </c>
      <c r="S127" s="70">
        <f>Inputs!$J$27*$I$11</f>
        <v>9606.0169911504436</v>
      </c>
      <c r="T127" s="70">
        <f>Inputs!$J$27*$I$11</f>
        <v>9606.0169911504436</v>
      </c>
      <c r="U127" s="70">
        <f>Inputs!$J$27*$I$11</f>
        <v>9606.0169911504436</v>
      </c>
      <c r="V127" s="70">
        <f>Inputs!$J$27*$I$11</f>
        <v>9606.0169911504436</v>
      </c>
      <c r="W127" s="70">
        <f>Inputs!$J$27*$I$11</f>
        <v>9606.0169911504436</v>
      </c>
      <c r="X127" s="70">
        <f>Inputs!$J$27*$I$11</f>
        <v>9606.0169911504436</v>
      </c>
      <c r="Y127" s="70">
        <f>Inputs!$J$27*$I$11</f>
        <v>9606.0169911504436</v>
      </c>
      <c r="Z127" s="70">
        <f>Inputs!$J$27*$I$11</f>
        <v>9606.0169911504436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189092.06632260777</v>
      </c>
      <c r="P128" s="98">
        <f t="shared" ref="P128:Z128" si="27">SUM(P119:P127)</f>
        <v>196283.72790477754</v>
      </c>
      <c r="Q128" s="98">
        <f t="shared" si="27"/>
        <v>141010.82878065493</v>
      </c>
      <c r="R128" s="98">
        <f t="shared" si="27"/>
        <v>161773.59972780599</v>
      </c>
      <c r="S128" s="98">
        <f t="shared" si="27"/>
        <v>169267.60417499856</v>
      </c>
      <c r="T128" s="98">
        <f t="shared" si="27"/>
        <v>182704.85966238473</v>
      </c>
      <c r="U128" s="98">
        <f t="shared" si="27"/>
        <v>246390.75442373863</v>
      </c>
      <c r="V128" s="98">
        <f t="shared" si="27"/>
        <v>264820.22431093088</v>
      </c>
      <c r="W128" s="98">
        <f t="shared" si="27"/>
        <v>284784.73609732126</v>
      </c>
      <c r="X128" s="98">
        <f t="shared" si="27"/>
        <v>306416.5211807969</v>
      </c>
      <c r="Y128" s="98">
        <f t="shared" si="27"/>
        <v>329859.43669346982</v>
      </c>
      <c r="Z128" s="98">
        <f t="shared" si="27"/>
        <v>355153.93858862185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46631.150442477883</v>
      </c>
      <c r="Q135" s="70">
        <f>Inputs!Q22*'Scenario D'!$I$10</f>
        <v>699467.25663716812</v>
      </c>
      <c r="R135" s="70">
        <f>Inputs!R22*'Scenario D'!$I$10</f>
        <v>2749372.6300884956</v>
      </c>
      <c r="S135" s="70">
        <f>Inputs!S22*'Scenario D'!$I$10</f>
        <v>0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1</v>
      </c>
      <c r="Q136" s="70">
        <f t="shared" si="28"/>
        <v>1</v>
      </c>
      <c r="R136" s="70">
        <f t="shared" si="28"/>
        <v>1</v>
      </c>
      <c r="S136" s="70">
        <f t="shared" si="28"/>
        <v>0</v>
      </c>
      <c r="T136" s="70">
        <f t="shared" si="28"/>
        <v>0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1.0557562500000002</v>
      </c>
      <c r="Q137" s="56">
        <f>(Q136=1)*(1+Inputs!$J$11)^(SUM(Q136:$Z136)-1)</f>
        <v>1.0275000000000001</v>
      </c>
      <c r="R137" s="56">
        <f>(R136=1)*(1+Inputs!$J$11)^(SUM(R136:$Z136)-1)</f>
        <v>1</v>
      </c>
      <c r="S137" s="56">
        <f>(S136=1)*(1+Inputs!$J$11)^(SUM(S136:$Z136)-1)</f>
        <v>0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3170.9182300884959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133455.18015063761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189092.06632260777</v>
      </c>
      <c r="P147" s="70">
        <f t="shared" ref="P147:Z147" si="30">P128</f>
        <v>196283.72790477754</v>
      </c>
      <c r="Q147" s="70">
        <f t="shared" si="30"/>
        <v>141010.82878065493</v>
      </c>
      <c r="R147" s="70">
        <f t="shared" si="30"/>
        <v>161773.59972780599</v>
      </c>
      <c r="S147" s="70">
        <f t="shared" si="30"/>
        <v>169267.60417499856</v>
      </c>
      <c r="T147" s="70">
        <f t="shared" si="30"/>
        <v>182704.85966238473</v>
      </c>
      <c r="U147" s="70">
        <f t="shared" si="30"/>
        <v>246390.75442373863</v>
      </c>
      <c r="V147" s="70">
        <f t="shared" si="30"/>
        <v>264820.22431093088</v>
      </c>
      <c r="W147" s="70">
        <f t="shared" si="30"/>
        <v>284784.73609732126</v>
      </c>
      <c r="X147" s="70">
        <f t="shared" si="30"/>
        <v>306416.5211807969</v>
      </c>
      <c r="Y147" s="70">
        <f t="shared" si="30"/>
        <v>329859.43669346982</v>
      </c>
      <c r="Z147" s="70">
        <f t="shared" si="30"/>
        <v>355153.93858862185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133455.18015063761</v>
      </c>
      <c r="P148" s="70">
        <f t="shared" ref="P148:Z148" si="31">$J$140</f>
        <v>133455.18015063761</v>
      </c>
      <c r="Q148" s="70">
        <f t="shared" si="31"/>
        <v>133455.18015063761</v>
      </c>
      <c r="R148" s="70">
        <f t="shared" si="31"/>
        <v>133455.18015063761</v>
      </c>
      <c r="S148" s="70">
        <f t="shared" si="31"/>
        <v>133455.18015063761</v>
      </c>
      <c r="T148" s="70">
        <f t="shared" si="31"/>
        <v>133455.18015063761</v>
      </c>
      <c r="U148" s="70">
        <f t="shared" si="31"/>
        <v>133455.18015063761</v>
      </c>
      <c r="V148" s="70">
        <f t="shared" si="31"/>
        <v>133455.18015063761</v>
      </c>
      <c r="W148" s="70">
        <f t="shared" si="31"/>
        <v>133455.18015063761</v>
      </c>
      <c r="X148" s="70">
        <f t="shared" si="31"/>
        <v>133455.18015063761</v>
      </c>
      <c r="Y148" s="70">
        <f t="shared" si="31"/>
        <v>133455.18015063761</v>
      </c>
      <c r="Z148" s="70">
        <f t="shared" si="31"/>
        <v>133455.18015063761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Celestial Avenue Transformer No. 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185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186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187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148442.89771449761</v>
      </c>
      <c r="P9" s="19">
        <f>'Base Case'!P147</f>
        <v>153839.92041669873</v>
      </c>
      <c r="Q9" s="19">
        <f>'Base Case'!Q147</f>
        <v>98462.469182177258</v>
      </c>
      <c r="R9" s="19">
        <f>'Base Case'!R147</f>
        <v>110756.56695242072</v>
      </c>
      <c r="S9" s="19">
        <f>'Base Case'!S147</f>
        <v>115792.06981889941</v>
      </c>
      <c r="T9" s="19">
        <f>'Base Case'!T147</f>
        <v>124608.93611517506</v>
      </c>
      <c r="U9" s="19">
        <f>'Base Case'!U147</f>
        <v>191598.61101925327</v>
      </c>
      <c r="V9" s="19">
        <f>'Base Case'!V147</f>
        <v>205680.41648174796</v>
      </c>
      <c r="W9" s="19">
        <f>'Base Case'!W147</f>
        <v>220935.13475907655</v>
      </c>
      <c r="X9" s="19">
        <f>'Base Case'!X147</f>
        <v>237463.80276833335</v>
      </c>
      <c r="Y9" s="19">
        <f>'Base Case'!Y147</f>
        <v>255376.34055394679</v>
      </c>
      <c r="Z9" s="19">
        <f>'Base Case'!Z147</f>
        <v>274703.66017510265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177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148283.53350070846</v>
      </c>
      <c r="P10" s="19">
        <f>'Base Case'!P148</f>
        <v>148283.53350070846</v>
      </c>
      <c r="Q10" s="19">
        <f>'Base Case'!Q148</f>
        <v>148283.53350070846</v>
      </c>
      <c r="R10" s="19">
        <f>'Base Case'!R148</f>
        <v>148283.53350070846</v>
      </c>
      <c r="S10" s="19">
        <f>'Base Case'!S148</f>
        <v>148283.53350070846</v>
      </c>
      <c r="T10" s="19">
        <f>'Base Case'!T148</f>
        <v>148283.53350070846</v>
      </c>
      <c r="U10" s="19">
        <f>'Base Case'!U148</f>
        <v>148283.53350070846</v>
      </c>
      <c r="V10" s="19">
        <f>'Base Case'!V148</f>
        <v>148283.53350070846</v>
      </c>
      <c r="W10" s="19">
        <f>'Base Case'!W148</f>
        <v>148283.53350070846</v>
      </c>
      <c r="X10" s="19">
        <f>'Base Case'!X148</f>
        <v>148283.53350070846</v>
      </c>
      <c r="Y10" s="19">
        <f>'Base Case'!Y148</f>
        <v>148283.53350070846</v>
      </c>
      <c r="Z10" s="19">
        <f>'Base Case'!Z148</f>
        <v>148283.53350070846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115418.9314229595</v>
      </c>
      <c r="P11" s="36">
        <f>'Scenario A'!P147</f>
        <v>119396.25575955187</v>
      </c>
      <c r="Q11" s="36">
        <f>'Scenario A'!Q147</f>
        <v>78209.633470011599</v>
      </c>
      <c r="R11" s="36">
        <f>'Scenario A'!R147</f>
        <v>87587.344521484556</v>
      </c>
      <c r="S11" s="36">
        <f>'Scenario A'!S147</f>
        <v>91372.764118244639</v>
      </c>
      <c r="T11" s="36">
        <f>'Scenario A'!T147</f>
        <v>98060.558296211428</v>
      </c>
      <c r="U11" s="36">
        <f>'Scenario A'!U147</f>
        <v>147331.25556564314</v>
      </c>
      <c r="V11" s="36">
        <f>'Scenario A'!V147</f>
        <v>157884.5636862212</v>
      </c>
      <c r="W11" s="36">
        <f>'Scenario A'!W147</f>
        <v>169316.88624613977</v>
      </c>
      <c r="X11" s="36">
        <f>'Scenario A'!X147</f>
        <v>181703.94320336089</v>
      </c>
      <c r="Y11" s="36">
        <f>'Scenario A'!Y147</f>
        <v>195128.11178575986</v>
      </c>
      <c r="Z11" s="36">
        <f>'Scenario A'!Z147</f>
        <v>209612.55837538181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163111.88685077929</v>
      </c>
      <c r="P12" s="36">
        <f>'Scenario A'!P148</f>
        <v>163111.88685077929</v>
      </c>
      <c r="Q12" s="36">
        <f>'Scenario A'!Q148</f>
        <v>163111.88685077929</v>
      </c>
      <c r="R12" s="36">
        <f>'Scenario A'!R148</f>
        <v>163111.88685077929</v>
      </c>
      <c r="S12" s="36">
        <f>'Scenario A'!S148</f>
        <v>163111.88685077929</v>
      </c>
      <c r="T12" s="36">
        <f>'Scenario A'!T148</f>
        <v>163111.88685077929</v>
      </c>
      <c r="U12" s="36">
        <f>'Scenario A'!U148</f>
        <v>163111.88685077929</v>
      </c>
      <c r="V12" s="36">
        <f>'Scenario A'!V148</f>
        <v>163111.88685077929</v>
      </c>
      <c r="W12" s="36">
        <f>'Scenario A'!W148</f>
        <v>163111.88685077929</v>
      </c>
      <c r="X12" s="36">
        <f>'Scenario A'!X148</f>
        <v>163111.88685077929</v>
      </c>
      <c r="Y12" s="36">
        <f>'Scenario A'!Y148</f>
        <v>163111.88685077929</v>
      </c>
      <c r="Z12" s="36">
        <f>'Scenario A'!Z148</f>
        <v>163111.88685077929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109825.53379542858</v>
      </c>
      <c r="P13" s="36">
        <f>'Scenario B'!P147</f>
        <v>113542.67157727927</v>
      </c>
      <c r="Q13" s="36">
        <f>'Scenario B'!Q147</f>
        <v>72074.564483691429</v>
      </c>
      <c r="R13" s="36">
        <f>'Scenario B'!R147</f>
        <v>81147.677542590856</v>
      </c>
      <c r="S13" s="36">
        <f>'Scenario B'!S147</f>
        <v>84603.412558273543</v>
      </c>
      <c r="T13" s="36">
        <f>'Scenario B'!T147</f>
        <v>90934.289656823326</v>
      </c>
      <c r="U13" s="36">
        <f>'Scenario B'!U147</f>
        <v>139818.50362160109</v>
      </c>
      <c r="V13" s="36">
        <f>'Scenario B'!V147</f>
        <v>149953.22398961268</v>
      </c>
      <c r="W13" s="36">
        <f>'Scenario B'!W147</f>
        <v>160932.09345669113</v>
      </c>
      <c r="X13" s="36">
        <f>'Scenario B'!X147</f>
        <v>172827.82861477658</v>
      </c>
      <c r="Y13" s="36">
        <f>'Scenario B'!Y147</f>
        <v>185719.53927092371</v>
      </c>
      <c r="Z13" s="36">
        <f>'Scenario B'!Z147</f>
        <v>199629.47293286034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133455.18015063761</v>
      </c>
      <c r="P14" s="36">
        <f>'Scenario B'!P148</f>
        <v>133455.18015063761</v>
      </c>
      <c r="Q14" s="36">
        <f>'Scenario B'!Q148</f>
        <v>133455.18015063761</v>
      </c>
      <c r="R14" s="36">
        <f>'Scenario B'!R148</f>
        <v>133455.18015063761</v>
      </c>
      <c r="S14" s="36">
        <f>'Scenario B'!S148</f>
        <v>133455.18015063761</v>
      </c>
      <c r="T14" s="36">
        <f>'Scenario B'!T148</f>
        <v>133455.18015063761</v>
      </c>
      <c r="U14" s="36">
        <f>'Scenario B'!U148</f>
        <v>133455.18015063761</v>
      </c>
      <c r="V14" s="36">
        <f>'Scenario B'!V148</f>
        <v>133455.18015063761</v>
      </c>
      <c r="W14" s="36">
        <f>'Scenario B'!W148</f>
        <v>133455.18015063761</v>
      </c>
      <c r="X14" s="36">
        <f>'Scenario B'!X148</f>
        <v>133455.18015063761</v>
      </c>
      <c r="Y14" s="36">
        <f>'Scenario B'!Y148</f>
        <v>133455.18015063761</v>
      </c>
      <c r="Z14" s="36">
        <f>'Scenario B'!Z148</f>
        <v>133455.18015063761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195454.06999126158</v>
      </c>
      <c r="P15" s="36">
        <f>'Scenario C'!P147</f>
        <v>202963.73736256006</v>
      </c>
      <c r="Q15" s="36">
        <f>'Scenario C'!Q147</f>
        <v>148034.87522116228</v>
      </c>
      <c r="R15" s="36">
        <f>'Scenario C'!R147</f>
        <v>169169.93260368099</v>
      </c>
      <c r="S15" s="36">
        <f>'Scenario C'!S147</f>
        <v>177066.88487219036</v>
      </c>
      <c r="T15" s="36">
        <f>'Scenario C'!T147</f>
        <v>190940.37234553066</v>
      </c>
      <c r="U15" s="36">
        <f>'Scenario C'!U147</f>
        <v>255098.63559035049</v>
      </c>
      <c r="V15" s="36">
        <f>'Scenario C'!V147</f>
        <v>274039.71273067949</v>
      </c>
      <c r="W15" s="36">
        <f>'Scenario C'!W147</f>
        <v>294558.44496387447</v>
      </c>
      <c r="X15" s="36">
        <f>'Scenario C'!X147</f>
        <v>316790.73446851602</v>
      </c>
      <c r="Y15" s="36">
        <f>'Scenario C'!Y147</f>
        <v>340884.43189105223</v>
      </c>
      <c r="Z15" s="36">
        <f>'Scenario C'!Z147</f>
        <v>366881.11625337519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163111.88685077929</v>
      </c>
      <c r="P16" s="36">
        <f>'Scenario C'!P148</f>
        <v>163111.88685077929</v>
      </c>
      <c r="Q16" s="36">
        <f>'Scenario C'!Q148</f>
        <v>163111.88685077929</v>
      </c>
      <c r="R16" s="36">
        <f>'Scenario C'!R148</f>
        <v>163111.88685077929</v>
      </c>
      <c r="S16" s="36">
        <f>'Scenario C'!S148</f>
        <v>163111.88685077929</v>
      </c>
      <c r="T16" s="36">
        <f>'Scenario C'!T148</f>
        <v>163111.88685077929</v>
      </c>
      <c r="U16" s="36">
        <f>'Scenario C'!U148</f>
        <v>163111.88685077929</v>
      </c>
      <c r="V16" s="36">
        <f>'Scenario C'!V148</f>
        <v>163111.88685077929</v>
      </c>
      <c r="W16" s="36">
        <f>'Scenario C'!W148</f>
        <v>163111.88685077929</v>
      </c>
      <c r="X16" s="36">
        <f>'Scenario C'!X148</f>
        <v>163111.88685077929</v>
      </c>
      <c r="Y16" s="36">
        <f>'Scenario C'!Y148</f>
        <v>163111.88685077929</v>
      </c>
      <c r="Z16" s="36">
        <f>'Scenario C'!Z148</f>
        <v>163111.88685077929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189092.06632260777</v>
      </c>
      <c r="P17" s="36">
        <f>'Scenario D'!P147</f>
        <v>196283.72790477754</v>
      </c>
      <c r="Q17" s="36">
        <f>'Scenario D'!Q147</f>
        <v>141010.82878065493</v>
      </c>
      <c r="R17" s="36">
        <f>'Scenario D'!R147</f>
        <v>161773.59972780599</v>
      </c>
      <c r="S17" s="36">
        <f>'Scenario D'!S147</f>
        <v>169267.60417499856</v>
      </c>
      <c r="T17" s="36">
        <f>'Scenario D'!T147</f>
        <v>182704.85966238473</v>
      </c>
      <c r="U17" s="36">
        <f>'Scenario D'!U147</f>
        <v>246390.75442373863</v>
      </c>
      <c r="V17" s="36">
        <f>'Scenario D'!V147</f>
        <v>264820.22431093088</v>
      </c>
      <c r="W17" s="36">
        <f>'Scenario D'!W147</f>
        <v>284784.73609732126</v>
      </c>
      <c r="X17" s="36">
        <f>'Scenario D'!X147</f>
        <v>306416.5211807969</v>
      </c>
      <c r="Y17" s="36">
        <f>'Scenario D'!Y147</f>
        <v>329859.43669346982</v>
      </c>
      <c r="Z17" s="36">
        <f>'Scenario D'!Z147</f>
        <v>355153.93858862185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133455.18015063761</v>
      </c>
      <c r="P18" s="36">
        <f>'Scenario D'!P148</f>
        <v>133455.18015063761</v>
      </c>
      <c r="Q18" s="36">
        <f>'Scenario D'!Q148</f>
        <v>133455.18015063761</v>
      </c>
      <c r="R18" s="36">
        <f>'Scenario D'!R148</f>
        <v>133455.18015063761</v>
      </c>
      <c r="S18" s="36">
        <f>'Scenario D'!S148</f>
        <v>133455.18015063761</v>
      </c>
      <c r="T18" s="36">
        <f>'Scenario D'!T148</f>
        <v>133455.18015063761</v>
      </c>
      <c r="U18" s="36">
        <f>'Scenario D'!U148</f>
        <v>133455.18015063761</v>
      </c>
      <c r="V18" s="36">
        <f>'Scenario D'!V148</f>
        <v>133455.18015063761</v>
      </c>
      <c r="W18" s="36">
        <f>'Scenario D'!W148</f>
        <v>133455.18015063761</v>
      </c>
      <c r="X18" s="36">
        <f>'Scenario D'!X148</f>
        <v>133455.18015063761</v>
      </c>
      <c r="Y18" s="36">
        <f>'Scenario D'!Y148</f>
        <v>133455.18015063761</v>
      </c>
      <c r="Z18" s="36">
        <f>'Scenario D'!Z148</f>
        <v>133455.18015063761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189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148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2019-10-23T03:56:03Z</dcterms:created>
  <dcterms:modified xsi:type="dcterms:W3CDTF">2020-01-28T06:18:37Z</dcterms:modified>
</cp:coreProperties>
</file>