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sharecl\HomeDrives\jtran\Desktop\Models for upload_20April\"/>
    </mc:Choice>
  </mc:AlternateContent>
  <bookViews>
    <workbookView xWindow="-15" yWindow="165" windowWidth="28815" windowHeight="11535" tabRatio="822"/>
  </bookViews>
  <sheets>
    <sheet name="Final decision" sheetId="17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anscount" hidden="1">1</definedName>
    <definedName name="Cwvu.Incomplete._.Note." hidden="1">'[1]Cash Flow Statement'!#REF!,'[1]Cash Flow Statement'!$A$10:$IV$45</definedName>
    <definedName name="Pal_Workbook_GUID" hidden="1">"529WMXZIFTLVDHHTP5YWIZTF"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" hidden="1">"DB1DBDNW70XXB8T23ZSWMQ5UT"</definedName>
    <definedName name="SAPBEXdnldView" hidden="1">"9TBQQ3NCWST3RM5B0G39PE629"</definedName>
    <definedName name="SAPBEXsysID" hidden="1">"BWP"</definedName>
    <definedName name="wrn.Allocation._.of._.Cash._.Flows." hidden="1">{"Allocation of Cash Flows",#N/A,FALSE,"Cash Flow Worksheet"}</definedName>
    <definedName name="wvu.Incomplete._.Note.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</definedNames>
  <calcPr calcId="162913" calcMode="manual"/>
</workbook>
</file>

<file path=xl/calcChain.xml><?xml version="1.0" encoding="utf-8"?>
<calcChain xmlns="http://schemas.openxmlformats.org/spreadsheetml/2006/main">
  <c r="G87" i="17" l="1"/>
  <c r="F87" i="17"/>
  <c r="E87" i="17"/>
  <c r="D87" i="17"/>
  <c r="C87" i="17"/>
  <c r="J81" i="17"/>
  <c r="I81" i="17"/>
  <c r="H81" i="17"/>
  <c r="J80" i="17"/>
  <c r="I80" i="17"/>
  <c r="H80" i="17"/>
  <c r="J79" i="17"/>
  <c r="I79" i="17"/>
  <c r="H79" i="17"/>
  <c r="J78" i="17"/>
  <c r="I78" i="17"/>
  <c r="H78" i="17"/>
  <c r="J77" i="17"/>
  <c r="J87" i="17" s="1"/>
  <c r="I77" i="17"/>
  <c r="H77" i="17"/>
  <c r="J75" i="17"/>
  <c r="I75" i="17"/>
  <c r="H75" i="17"/>
  <c r="H87" i="17" s="1"/>
  <c r="K52" i="17"/>
  <c r="J52" i="17"/>
  <c r="I52" i="17"/>
  <c r="H52" i="17"/>
  <c r="G52" i="17"/>
  <c r="F52" i="17"/>
  <c r="E52" i="17"/>
  <c r="D52" i="17"/>
  <c r="C52" i="17"/>
  <c r="P51" i="17"/>
  <c r="B51" i="17"/>
  <c r="P50" i="17"/>
  <c r="T49" i="17"/>
  <c r="B49" i="17"/>
  <c r="P48" i="17"/>
  <c r="O48" i="17"/>
  <c r="B48" i="17"/>
  <c r="P47" i="17"/>
  <c r="B47" i="17"/>
  <c r="B46" i="17"/>
  <c r="T45" i="17"/>
  <c r="B45" i="17"/>
  <c r="P44" i="17"/>
  <c r="O44" i="17"/>
  <c r="B44" i="17"/>
  <c r="P43" i="17"/>
  <c r="O41" i="17"/>
  <c r="K35" i="17"/>
  <c r="J35" i="17"/>
  <c r="I35" i="17"/>
  <c r="H35" i="17"/>
  <c r="G35" i="17"/>
  <c r="F35" i="17"/>
  <c r="E35" i="17"/>
  <c r="D35" i="17"/>
  <c r="C35" i="17"/>
  <c r="U34" i="17"/>
  <c r="T34" i="17"/>
  <c r="P34" i="17"/>
  <c r="O34" i="17"/>
  <c r="S33" i="17"/>
  <c r="Q33" i="17"/>
  <c r="U32" i="17"/>
  <c r="T32" i="17"/>
  <c r="P32" i="17"/>
  <c r="O32" i="17"/>
  <c r="S31" i="17"/>
  <c r="Q31" i="17"/>
  <c r="U30" i="17"/>
  <c r="T30" i="17"/>
  <c r="P30" i="17"/>
  <c r="O30" i="17"/>
  <c r="S29" i="17"/>
  <c r="Q29" i="17"/>
  <c r="U28" i="17"/>
  <c r="T28" i="17"/>
  <c r="P28" i="17"/>
  <c r="O28" i="17"/>
  <c r="S27" i="17"/>
  <c r="Q27" i="17"/>
  <c r="U26" i="17"/>
  <c r="T26" i="17"/>
  <c r="P26" i="17"/>
  <c r="O26" i="17"/>
  <c r="S24" i="17"/>
  <c r="Q24" i="17"/>
  <c r="L15" i="17"/>
  <c r="T41" i="17" s="1"/>
  <c r="K15" i="17"/>
  <c r="S49" i="17" s="1"/>
  <c r="H15" i="17"/>
  <c r="G15" i="17"/>
  <c r="F15" i="17"/>
  <c r="N41" i="17" s="1"/>
  <c r="M14" i="17"/>
  <c r="L14" i="17"/>
  <c r="K14" i="17"/>
  <c r="J14" i="17"/>
  <c r="I14" i="17"/>
  <c r="Q51" i="17" s="1"/>
  <c r="H14" i="17"/>
  <c r="G14" i="17"/>
  <c r="F14" i="17"/>
  <c r="E14" i="17"/>
  <c r="D14" i="17"/>
  <c r="M13" i="17"/>
  <c r="I15" i="17" s="1"/>
  <c r="O51" i="17" l="1"/>
  <c r="O50" i="17"/>
  <c r="S43" i="17"/>
  <c r="O45" i="17"/>
  <c r="O52" i="17" s="1"/>
  <c r="T46" i="17"/>
  <c r="S47" i="17"/>
  <c r="O49" i="17"/>
  <c r="R34" i="17"/>
  <c r="N34" i="17"/>
  <c r="R33" i="17"/>
  <c r="N33" i="17"/>
  <c r="R32" i="17"/>
  <c r="N32" i="17"/>
  <c r="R31" i="17"/>
  <c r="N31" i="17"/>
  <c r="R30" i="17"/>
  <c r="N30" i="17"/>
  <c r="R29" i="17"/>
  <c r="N29" i="17"/>
  <c r="R28" i="17"/>
  <c r="N28" i="17"/>
  <c r="R27" i="17"/>
  <c r="N27" i="17"/>
  <c r="R26" i="17"/>
  <c r="N26" i="17"/>
  <c r="R24" i="17"/>
  <c r="N24" i="17"/>
  <c r="P41" i="17"/>
  <c r="O24" i="17"/>
  <c r="T24" i="17"/>
  <c r="Q26" i="17"/>
  <c r="Q35" i="17" s="1"/>
  <c r="O27" i="17"/>
  <c r="T27" i="17"/>
  <c r="Q28" i="17"/>
  <c r="O29" i="17"/>
  <c r="T29" i="17"/>
  <c r="Q30" i="17"/>
  <c r="O31" i="17"/>
  <c r="T31" i="17"/>
  <c r="Q32" i="17"/>
  <c r="O33" i="17"/>
  <c r="T33" i="17"/>
  <c r="Q34" i="17"/>
  <c r="S41" i="17"/>
  <c r="T43" i="17"/>
  <c r="T52" i="17" s="1"/>
  <c r="S44" i="17"/>
  <c r="P45" i="17"/>
  <c r="O46" i="17"/>
  <c r="T47" i="17"/>
  <c r="S48" i="17"/>
  <c r="P49" i="17"/>
  <c r="Q50" i="17"/>
  <c r="I87" i="17"/>
  <c r="Q41" i="17"/>
  <c r="Q49" i="17"/>
  <c r="Q48" i="17"/>
  <c r="Q47" i="17"/>
  <c r="Q46" i="17"/>
  <c r="Q45" i="17"/>
  <c r="Q44" i="17"/>
  <c r="Q43" i="17"/>
  <c r="J15" i="17"/>
  <c r="P24" i="17"/>
  <c r="U24" i="17"/>
  <c r="S26" i="17"/>
  <c r="S35" i="17" s="1"/>
  <c r="P27" i="17"/>
  <c r="U27" i="17"/>
  <c r="S28" i="17"/>
  <c r="P29" i="17"/>
  <c r="U29" i="17"/>
  <c r="S30" i="17"/>
  <c r="P31" i="17"/>
  <c r="U31" i="17"/>
  <c r="S32" i="17"/>
  <c r="P33" i="17"/>
  <c r="U33" i="17"/>
  <c r="S34" i="17"/>
  <c r="O43" i="17"/>
  <c r="T44" i="17"/>
  <c r="S45" i="17"/>
  <c r="P46" i="17"/>
  <c r="O47" i="17"/>
  <c r="T48" i="17"/>
  <c r="T50" i="17"/>
  <c r="T51" i="17"/>
  <c r="N49" i="17"/>
  <c r="N48" i="17"/>
  <c r="N47" i="17"/>
  <c r="N46" i="17"/>
  <c r="N45" i="17"/>
  <c r="N44" i="17"/>
  <c r="N43" i="17"/>
  <c r="N52" i="17" s="1"/>
  <c r="E15" i="17"/>
  <c r="D15" i="17" s="1"/>
  <c r="C15" i="17" s="1"/>
  <c r="N51" i="17"/>
  <c r="N50" i="17"/>
  <c r="S51" i="17"/>
  <c r="S50" i="17"/>
  <c r="S46" i="17"/>
  <c r="Q55" i="17" l="1"/>
  <c r="O35" i="17"/>
  <c r="U35" i="17"/>
  <c r="S52" i="17"/>
  <c r="P52" i="17"/>
  <c r="P35" i="17"/>
  <c r="N35" i="17"/>
  <c r="R49" i="17"/>
  <c r="R48" i="17"/>
  <c r="R47" i="17"/>
  <c r="R46" i="17"/>
  <c r="R45" i="17"/>
  <c r="R44" i="17"/>
  <c r="R43" i="17"/>
  <c r="R51" i="17"/>
  <c r="R50" i="17"/>
  <c r="R41" i="17"/>
  <c r="Q52" i="17"/>
  <c r="T35" i="17"/>
  <c r="R35" i="17"/>
  <c r="T55" i="17" l="1"/>
  <c r="U55" i="17"/>
  <c r="U52" i="17"/>
  <c r="R52" i="17"/>
  <c r="S55" i="17" s="1"/>
  <c r="V61" i="17"/>
  <c r="R61" i="17"/>
  <c r="U61" i="17"/>
  <c r="T61" i="17"/>
  <c r="S61" i="17"/>
  <c r="V63" i="17" l="1"/>
  <c r="U63" i="17"/>
  <c r="T63" i="17"/>
  <c r="X63" i="17"/>
  <c r="W63" i="17"/>
  <c r="R55" i="17"/>
  <c r="Z65" i="17"/>
  <c r="Z66" i="17" s="1"/>
  <c r="Z68" i="17" s="1"/>
  <c r="V65" i="17"/>
  <c r="Y65" i="17"/>
  <c r="X65" i="17"/>
  <c r="W65" i="17"/>
  <c r="V64" i="17"/>
  <c r="Y64" i="17"/>
  <c r="Y66" i="17" s="1"/>
  <c r="Y68" i="17" s="1"/>
  <c r="U64" i="17"/>
  <c r="X64" i="17"/>
  <c r="W64" i="17"/>
  <c r="X66" i="17" l="1"/>
  <c r="X68" i="17" s="1"/>
  <c r="V62" i="17"/>
  <c r="V66" i="17" s="1"/>
  <c r="U62" i="17"/>
  <c r="W62" i="17"/>
  <c r="W66" i="17" s="1"/>
  <c r="W68" i="17" s="1"/>
  <c r="T62" i="17"/>
  <c r="S62" i="17"/>
  <c r="V68" i="17" l="1"/>
  <c r="AA68" i="17" s="1"/>
  <c r="AA66" i="17"/>
</calcChain>
</file>

<file path=xl/sharedStrings.xml><?xml version="1.0" encoding="utf-8"?>
<sst xmlns="http://schemas.openxmlformats.org/spreadsheetml/2006/main" count="133" uniqueCount="67">
  <si>
    <t xml:space="preserve">Instructions </t>
  </si>
  <si>
    <t xml:space="preserve">
</t>
  </si>
  <si>
    <t xml:space="preserve">CPI </t>
  </si>
  <si>
    <t>2007-08</t>
  </si>
  <si>
    <t>ABS CPI index Jun qtr (old base)</t>
  </si>
  <si>
    <t>ABS CPI index Jun qtr (rebased index)</t>
  </si>
  <si>
    <t xml:space="preserve">Inflation rate (per cent) </t>
  </si>
  <si>
    <t>Reconstructed cumulative index (2015=1)</t>
  </si>
  <si>
    <t>7.5.1 - The carryover amounts that arise from applying the EBSS during the current regulatory control period</t>
  </si>
  <si>
    <t>7.5.1.1 - Opex allowance applicable to EBSS (EBSS target)</t>
  </si>
  <si>
    <t>$m, Jun 2013</t>
  </si>
  <si>
    <t>$m,  Jun 2013</t>
  </si>
  <si>
    <t>Previous period</t>
  </si>
  <si>
    <t>Current regulatory control period</t>
  </si>
  <si>
    <t xml:space="preserve">Approved excludable costs - allowance </t>
  </si>
  <si>
    <t>Debt raising costs</t>
  </si>
  <si>
    <t>Network support costs</t>
  </si>
  <si>
    <t>Self insurance</t>
  </si>
  <si>
    <t>Land tax</t>
  </si>
  <si>
    <t>Reset Costs</t>
  </si>
  <si>
    <t xml:space="preserve"> </t>
  </si>
  <si>
    <t>Adjustment for provisions</t>
  </si>
  <si>
    <t>Superannuation defined benefits contributions</t>
  </si>
  <si>
    <t xml:space="preserve">Other adjustments or exclusions required by the EBSS </t>
  </si>
  <si>
    <t>Forecast opex for EBSS purposes</t>
  </si>
  <si>
    <t>7.5.1.2 - Actual and estimated opex applicable to EBSS</t>
  </si>
  <si>
    <t>$m, Actual</t>
  </si>
  <si>
    <t xml:space="preserve">Total opex </t>
  </si>
  <si>
    <t>Approved excludable costs</t>
  </si>
  <si>
    <t>Actual opex for EBSS purposes</t>
  </si>
  <si>
    <t>2015-16</t>
  </si>
  <si>
    <t>CARRYOVER</t>
  </si>
  <si>
    <t>Forthcoming regulatory control period</t>
  </si>
  <si>
    <t xml:space="preserve">Total </t>
  </si>
  <si>
    <t>2013-14</t>
  </si>
  <si>
    <t>2014-15</t>
  </si>
  <si>
    <t>2016-17</t>
  </si>
  <si>
    <t>2017-18</t>
  </si>
  <si>
    <t>Total Carryover Amount ($m, 2017-18)</t>
  </si>
  <si>
    <t>PTRM inputs ($m, 2017-18)</t>
  </si>
  <si>
    <t>Forecast opex</t>
  </si>
  <si>
    <t>Less excluded costs</t>
  </si>
  <si>
    <t>Less debt raising costs</t>
  </si>
  <si>
    <t>Less network support costs</t>
  </si>
  <si>
    <t>Less self-insurance costs</t>
  </si>
  <si>
    <t>Less Insurance</t>
  </si>
  <si>
    <t>Adjusted forecast opex ($m, 2016-17)</t>
  </si>
  <si>
    <t>EBSS</t>
  </si>
  <si>
    <t>ElectraNet 2018-23</t>
  </si>
  <si>
    <t xml:space="preserve">
Efficiency gains are calculated using the formulae below.  Adjusted target and actual amounts are used to calculate the carry-over amounts. 
We calculate the efficiency gain in 2012–13 (year 6) as follows:
E6 = (F6 – A6) – (F5 – A5) + (F3 – A3)
where F6 is the forecast opex we approved for year 6 (2012-13), and A6 is the actual opex incurred for year 6, and so on. The formula references year 3 (2010-11) because it is the base year used to forecast opex. Actual opex in 2017-18 is set so that any incremental efficiency gains made after the base year sum to zero.</t>
  </si>
  <si>
    <t>Total opex allowance (includes Heywood Interconnector)</t>
  </si>
  <si>
    <t>2010-11</t>
  </si>
  <si>
    <t>2011-12</t>
  </si>
  <si>
    <t>2012-13</t>
  </si>
  <si>
    <t>accrual basis</t>
  </si>
  <si>
    <t>total (exl si and super)</t>
  </si>
  <si>
    <t>2008-09</t>
  </si>
  <si>
    <t>2009-10</t>
  </si>
  <si>
    <t>$m, real June 2018</t>
  </si>
  <si>
    <t>ElectraNet to nominate base year used to forecast opex 
(drop down menu)</t>
  </si>
  <si>
    <t>INCREMENTAL GAIN, ($m, real June 2018)</t>
  </si>
  <si>
    <t>2018-19</t>
  </si>
  <si>
    <t>2019-20</t>
  </si>
  <si>
    <t>2020-21</t>
  </si>
  <si>
    <t>2021-22</t>
  </si>
  <si>
    <t>2022-23</t>
  </si>
  <si>
    <t>NCIPAP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</si>
</sst>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0.0"/>
    <numFmt numFmtId="166" formatCode="0.000"/>
    <numFmt numFmtId="167" formatCode="_(* #,##0.00_);_(* \(#,##0.00\);_(* &quot;-&quot;??_);_(@_)"/>
    <numFmt numFmtId="168" formatCode="_-* #,##0_-;\-* #,##0_-;_-* &quot;-&quot;??_-;_-@_-"/>
    <numFmt numFmtId="169" formatCode="_-* #,##0.0_-;\-* #,##0.0_-;_-* &quot;-&quot;??_-;_-@_-"/>
    <numFmt numFmtId="170" formatCode="_-* #,##0.000_-;\-* #,##0.000_-;_-* &quot;-&quot;??_-;_-@_-"/>
    <numFmt numFmtId="171" formatCode="#,##0;\(#,##0\)"/>
    <numFmt numFmtId="172" formatCode="#,##0.0_ ;\-#,##0.0\ "/>
    <numFmt numFmtId="173" formatCode="#,##0.0;\(#,##0.0\)"/>
    <numFmt numFmtId="174" formatCode="_([$€-2]* #,##0.00_);_([$€-2]* \(#,##0.00\);_([$€-2]* &quot;-&quot;??_)"/>
    <numFmt numFmtId="175" formatCode="_-* #,##0.00_-;[Red]\(#,##0.00\)_-;_-* &quot;-&quot;??_-;_-@_-"/>
    <numFmt numFmtId="176" formatCode="_(* #,##0_);_(* \(#,##0\);_(* &quot;-&quot;_);_(@_)"/>
    <numFmt numFmtId="177" formatCode="_(&quot;$&quot;* #,##0.00_);_(&quot;$&quot;* \(#,##0.00\);_(&quot;$&quot;* &quot;-&quot;??_);_(@_)"/>
    <numFmt numFmtId="178" formatCode="mm/dd/yy"/>
    <numFmt numFmtId="179" formatCode="0_);[Red]\(0\)"/>
    <numFmt numFmtId="180" formatCode="0.0%"/>
    <numFmt numFmtId="181" formatCode="_(* #,##0.0_);_(* \(#,##0.0\);_(* &quot;-&quot;?_);_(@_)"/>
    <numFmt numFmtId="182" formatCode="_(* #,##0_);_(* \(#,##0\);_(* &quot;-&quot;?_);_(@_)"/>
    <numFmt numFmtId="183" formatCode="#,##0.000_ ;[Red]\-#,##0.000\ 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;\–0.0;&quot;–&quot;"/>
    <numFmt numFmtId="194" formatCode="0.000;\–0.000;&quot;–&quot;"/>
    <numFmt numFmtId="195" formatCode="0.00;\–0.00;&quot;–&quot;"/>
    <numFmt numFmtId="196" formatCode="#,##0.00_ ;\-#,##0.00\ "/>
    <numFmt numFmtId="197" formatCode="0.000000"/>
    <numFmt numFmtId="198" formatCode="_-* #,##0.00000_-;\-* #,##0.00000_-;_-* &quot;-&quot;??_-;_-@_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</borders>
  <cellStyleXfs count="55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6" fillId="7" borderId="0">
      <alignment horizontal="left" vertical="center"/>
      <protection locked="0"/>
    </xf>
    <xf numFmtId="0" fontId="14" fillId="12" borderId="0">
      <alignment vertical="center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28" fillId="0" borderId="0"/>
    <xf numFmtId="0" fontId="28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75" fontId="30" fillId="0" borderId="0"/>
    <xf numFmtId="175" fontId="30" fillId="0" borderId="0"/>
    <xf numFmtId="0" fontId="31" fillId="22" borderId="0" applyNumberFormat="0" applyBorder="0" applyAlignment="0" applyProtection="0"/>
    <xf numFmtId="0" fontId="1" fillId="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1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0"/>
    <xf numFmtId="42" fontId="34" fillId="0" borderId="0" applyFont="0" applyFill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/>
    <xf numFmtId="176" fontId="5" fillId="9" borderId="0" applyNumberFormat="0" applyFont="0" applyBorder="0" applyAlignment="0">
      <alignment horizontal="right"/>
    </xf>
    <xf numFmtId="176" fontId="5" fillId="9" borderId="0" applyNumberFormat="0" applyFont="0" applyBorder="0" applyAlignment="0">
      <alignment horizontal="right"/>
    </xf>
    <xf numFmtId="176" fontId="5" fillId="9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8" fillId="25" borderId="126" applyNumberFormat="0" applyAlignment="0" applyProtection="0"/>
    <xf numFmtId="0" fontId="38" fillId="25" borderId="126" applyNumberFormat="0" applyAlignment="0" applyProtection="0"/>
    <xf numFmtId="0" fontId="38" fillId="25" borderId="126" applyNumberFormat="0" applyAlignment="0" applyProtection="0"/>
    <xf numFmtId="0" fontId="39" fillId="42" borderId="127" applyNumberFormat="0" applyAlignment="0" applyProtection="0"/>
    <xf numFmtId="0" fontId="39" fillId="42" borderId="127" applyNumberFormat="0" applyAlignment="0" applyProtection="0"/>
    <xf numFmtId="41" fontId="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9" fontId="43" fillId="19" borderId="128">
      <alignment horizontal="center" vertical="center" wrapText="1"/>
    </xf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174" fontId="3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6" fillId="0" borderId="0"/>
    <xf numFmtId="0" fontId="47" fillId="0" borderId="0"/>
    <xf numFmtId="0" fontId="48" fillId="46" borderId="0" applyNumberFormat="0" applyBorder="0" applyAlignment="0" applyProtection="0"/>
    <xf numFmtId="0" fontId="7" fillId="0" borderId="0" applyFill="0" applyBorder="0">
      <alignment vertical="center"/>
    </xf>
    <xf numFmtId="0" fontId="49" fillId="0" borderId="129" applyNumberFormat="0" applyFill="0" applyAlignment="0" applyProtection="0"/>
    <xf numFmtId="0" fontId="7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30" applyNumberFormat="0" applyFill="0" applyAlignment="0" applyProtection="0"/>
    <xf numFmtId="0" fontId="50" fillId="0" borderId="0" applyFill="0" applyBorder="0">
      <alignment vertical="center"/>
    </xf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3" fillId="0" borderId="0" applyFill="0" applyBorder="0">
      <alignment vertical="center"/>
    </xf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3" fillId="0" borderId="0" applyFill="0" applyBorder="0">
      <alignment vertical="center"/>
    </xf>
    <xf numFmtId="0" fontId="30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30" fillId="0" borderId="0" applyFill="0" applyBorder="0">
      <alignment vertical="center"/>
    </xf>
    <xf numFmtId="180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9" fillId="0" borderId="0" applyFill="0" applyBorder="0">
      <alignment horizontal="center" vertical="center"/>
      <protection locked="0"/>
    </xf>
    <xf numFmtId="0" fontId="60" fillId="0" borderId="0" applyFill="0" applyBorder="0">
      <alignment horizontal="left" vertical="center"/>
      <protection locked="0"/>
    </xf>
    <xf numFmtId="181" fontId="5" fillId="21" borderId="0" applyFont="0" applyBorder="0">
      <alignment horizontal="right"/>
    </xf>
    <xf numFmtId="180" fontId="5" fillId="21" borderId="0" applyFont="0" applyBorder="0" applyAlignment="0"/>
    <xf numFmtId="181" fontId="5" fillId="21" borderId="0" applyFont="0" applyBorder="0">
      <alignment horizontal="right"/>
    </xf>
    <xf numFmtId="0" fontId="61" fillId="23" borderId="126" applyNumberFormat="0" applyAlignment="0" applyProtection="0"/>
    <xf numFmtId="0" fontId="61" fillId="23" borderId="126" applyNumberFormat="0" applyAlignment="0" applyProtection="0"/>
    <xf numFmtId="0" fontId="61" fillId="23" borderId="126" applyNumberFormat="0" applyAlignment="0" applyProtection="0"/>
    <xf numFmtId="176" fontId="5" fillId="47" borderId="0" applyFont="0" applyBorder="0" applyAlignment="0">
      <alignment horizontal="right"/>
      <protection locked="0"/>
    </xf>
    <xf numFmtId="176" fontId="5" fillId="47" borderId="0" applyFont="0" applyBorder="0" applyAlignment="0">
      <alignment horizontal="right"/>
      <protection locked="0"/>
    </xf>
    <xf numFmtId="176" fontId="5" fillId="47" borderId="0" applyFont="0" applyBorder="0" applyAlignment="0">
      <alignment horizontal="right"/>
      <protection locked="0"/>
    </xf>
    <xf numFmtId="176" fontId="5" fillId="47" borderId="0" applyFont="0" applyBorder="0" applyAlignment="0">
      <alignment horizontal="right"/>
      <protection locked="0"/>
    </xf>
    <xf numFmtId="176" fontId="5" fillId="47" borderId="0" applyFont="0" applyBorder="0" applyAlignment="0">
      <alignment horizontal="right"/>
      <protection locked="0"/>
    </xf>
    <xf numFmtId="176" fontId="5" fillId="47" borderId="0" applyFont="0" applyBorder="0" applyAlignment="0">
      <alignment horizontal="right"/>
      <protection locked="0"/>
    </xf>
    <xf numFmtId="176" fontId="5" fillId="48" borderId="0" applyFont="0" applyBorder="0" applyAlignment="0">
      <alignment horizontal="right"/>
      <protection locked="0"/>
    </xf>
    <xf numFmtId="10" fontId="5" fillId="48" borderId="0" applyFont="0" applyBorder="0">
      <alignment horizontal="right"/>
      <protection locked="0"/>
    </xf>
    <xf numFmtId="176" fontId="5" fillId="48" borderId="0" applyFont="0" applyBorder="0" applyAlignment="0">
      <alignment horizontal="right"/>
      <protection locked="0"/>
    </xf>
    <xf numFmtId="3" fontId="5" fillId="49" borderId="0" applyFont="0" applyBorder="0">
      <protection locked="0"/>
    </xf>
    <xf numFmtId="180" fontId="50" fillId="49" borderId="0" applyBorder="0" applyAlignment="0">
      <protection locked="0"/>
    </xf>
    <xf numFmtId="182" fontId="5" fillId="50" borderId="0" applyFont="0" applyBorder="0">
      <alignment horizontal="right"/>
      <protection locked="0"/>
    </xf>
    <xf numFmtId="182" fontId="5" fillId="50" borderId="0" applyFont="0" applyBorder="0">
      <alignment horizontal="right"/>
      <protection locked="0"/>
    </xf>
    <xf numFmtId="182" fontId="5" fillId="50" borderId="0" applyFont="0" applyBorder="0">
      <alignment horizontal="right"/>
      <protection locked="0"/>
    </xf>
    <xf numFmtId="176" fontId="5" fillId="21" borderId="0" applyFont="0" applyBorder="0">
      <alignment horizontal="right"/>
      <protection locked="0"/>
    </xf>
    <xf numFmtId="176" fontId="5" fillId="21" borderId="0" applyFont="0" applyBorder="0">
      <alignment horizontal="right"/>
      <protection locked="0"/>
    </xf>
    <xf numFmtId="176" fontId="5" fillId="21" borderId="0" applyFont="0" applyBorder="0">
      <alignment horizontal="right"/>
      <protection locked="0"/>
    </xf>
    <xf numFmtId="183" fontId="1" fillId="15" borderId="15">
      <protection locked="0"/>
    </xf>
    <xf numFmtId="183" fontId="1" fillId="15" borderId="15">
      <protection locked="0"/>
    </xf>
    <xf numFmtId="183" fontId="1" fillId="15" borderId="15">
      <protection locked="0"/>
    </xf>
    <xf numFmtId="49" fontId="1" fillId="15" borderId="15" applyFont="0" applyAlignment="0">
      <alignment horizontal="left" vertical="center" wrapText="1"/>
      <protection locked="0"/>
    </xf>
    <xf numFmtId="49" fontId="1" fillId="15" borderId="15" applyFont="0" applyAlignment="0">
      <alignment horizontal="left" vertical="center" wrapText="1"/>
      <protection locked="0"/>
    </xf>
    <xf numFmtId="49" fontId="1" fillId="15" borderId="15" applyFont="0" applyAlignment="0">
      <alignment horizontal="left" vertical="center" wrapText="1"/>
      <protection locked="0"/>
    </xf>
    <xf numFmtId="180" fontId="62" fillId="51" borderId="0" applyBorder="0" applyAlignment="0"/>
    <xf numFmtId="0" fontId="30" fillId="9" borderId="0"/>
    <xf numFmtId="0" fontId="63" fillId="0" borderId="132" applyNumberFormat="0" applyFill="0" applyAlignment="0" applyProtection="0"/>
    <xf numFmtId="181" fontId="64" fillId="9" borderId="99" applyFont="0" applyBorder="0" applyAlignment="0"/>
    <xf numFmtId="180" fontId="50" fillId="9" borderId="0" applyFont="0" applyBorder="0" applyAlignment="0"/>
    <xf numFmtId="184" fontId="65" fillId="0" borderId="0"/>
    <xf numFmtId="0" fontId="8" fillId="0" borderId="0" applyFill="0" applyBorder="0">
      <alignment horizontal="left" vertical="center"/>
    </xf>
    <xf numFmtId="0" fontId="66" fillId="26" borderId="0" applyNumberFormat="0" applyBorder="0" applyAlignment="0" applyProtection="0"/>
    <xf numFmtId="183" fontId="1" fillId="8" borderId="15"/>
    <xf numFmtId="183" fontId="1" fillId="8" borderId="15"/>
    <xf numFmtId="183" fontId="1" fillId="8" borderId="15"/>
    <xf numFmtId="185" fontId="67" fillId="0" borderId="0"/>
    <xf numFmtId="0" fontId="5" fillId="0" borderId="0"/>
    <xf numFmtId="0" fontId="5" fillId="52" borderId="0"/>
    <xf numFmtId="0" fontId="5" fillId="0" borderId="0"/>
    <xf numFmtId="0" fontId="5" fillId="52" borderId="0"/>
    <xf numFmtId="0" fontId="1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2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2" borderId="0"/>
    <xf numFmtId="0" fontId="5" fillId="52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/>
    <xf numFmtId="0" fontId="5" fillId="0" borderId="0" applyFill="0"/>
    <xf numFmtId="0" fontId="5" fillId="52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52" borderId="0"/>
    <xf numFmtId="0" fontId="5" fillId="0" borderId="0"/>
    <xf numFmtId="0" fontId="1" fillId="0" borderId="0">
      <protection locked="0"/>
    </xf>
    <xf numFmtId="0" fontId="5" fillId="52" borderId="0"/>
    <xf numFmtId="0" fontId="5" fillId="52" borderId="0"/>
    <xf numFmtId="0" fontId="5" fillId="0" borderId="0"/>
    <xf numFmtId="0" fontId="5" fillId="52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4" fillId="0" borderId="0"/>
    <xf numFmtId="0" fontId="5" fillId="0" borderId="0"/>
    <xf numFmtId="0" fontId="5" fillId="52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5" fillId="24" borderId="133" applyNumberFormat="0" applyFont="0" applyAlignment="0" applyProtection="0"/>
    <xf numFmtId="0" fontId="68" fillId="25" borderId="134" applyNumberFormat="0" applyAlignment="0" applyProtection="0"/>
    <xf numFmtId="0" fontId="68" fillId="25" borderId="134" applyNumberFormat="0" applyAlignment="0" applyProtection="0"/>
    <xf numFmtId="0" fontId="68" fillId="25" borderId="134" applyNumberFormat="0" applyAlignment="0" applyProtection="0"/>
    <xf numFmtId="186" fontId="5" fillId="0" borderId="0" applyFill="0" applyBorder="0"/>
    <xf numFmtId="186" fontId="5" fillId="0" borderId="0" applyFill="0" applyBorder="0"/>
    <xf numFmtId="186" fontId="5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69" fillId="0" borderId="0"/>
    <xf numFmtId="0" fontId="53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87" fontId="70" fillId="0" borderId="92"/>
    <xf numFmtId="0" fontId="71" fillId="0" borderId="26">
      <alignment horizontal="center"/>
    </xf>
    <xf numFmtId="0" fontId="71" fillId="0" borderId="26">
      <alignment horizontal="center"/>
    </xf>
    <xf numFmtId="0" fontId="71" fillId="0" borderId="26">
      <alignment horizontal="center"/>
    </xf>
    <xf numFmtId="0" fontId="71" fillId="0" borderId="26">
      <alignment horizontal="center"/>
    </xf>
    <xf numFmtId="0" fontId="71" fillId="0" borderId="26">
      <alignment horizontal="center"/>
    </xf>
    <xf numFmtId="0" fontId="71" fillId="0" borderId="26">
      <alignment horizontal="center"/>
    </xf>
    <xf numFmtId="0" fontId="71" fillId="0" borderId="26">
      <alignment horizontal="center"/>
    </xf>
    <xf numFmtId="3" fontId="40" fillId="0" borderId="0" applyFont="0" applyFill="0" applyBorder="0" applyAlignment="0" applyProtection="0"/>
    <xf numFmtId="0" fontId="40" fillId="53" borderId="0" applyNumberFormat="0" applyFont="0" applyBorder="0" applyAlignment="0" applyProtection="0"/>
    <xf numFmtId="188" fontId="5" fillId="0" borderId="0"/>
    <xf numFmtId="188" fontId="5" fillId="0" borderId="0"/>
    <xf numFmtId="188" fontId="5" fillId="0" borderId="0"/>
    <xf numFmtId="189" fontId="30" fillId="0" borderId="0" applyFill="0" applyBorder="0">
      <alignment horizontal="right" vertical="center"/>
    </xf>
    <xf numFmtId="190" fontId="30" fillId="0" borderId="0" applyFill="0" applyBorder="0">
      <alignment horizontal="right" vertical="center"/>
    </xf>
    <xf numFmtId="191" fontId="30" fillId="0" borderId="0" applyFill="0" applyBorder="0">
      <alignment horizontal="right" vertical="center"/>
    </xf>
    <xf numFmtId="183" fontId="12" fillId="15" borderId="59">
      <alignment horizontal="right" indent="2"/>
      <protection locked="0"/>
    </xf>
    <xf numFmtId="0" fontId="5" fillId="2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7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72" fillId="0" borderId="0" applyNumberFormat="0" applyFill="0" applyBorder="0" applyAlignment="0" applyProtection="0"/>
    <xf numFmtId="0" fontId="6" fillId="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73" fillId="6" borderId="3" applyBorder="0" applyProtection="0">
      <alignment horizontal="centerContinuous" vertical="center"/>
    </xf>
    <xf numFmtId="0" fontId="74" fillId="0" borderId="0" applyBorder="0" applyProtection="0">
      <alignment vertical="center"/>
    </xf>
    <xf numFmtId="0" fontId="75" fillId="0" borderId="0">
      <alignment horizontal="left"/>
    </xf>
    <xf numFmtId="0" fontId="75" fillId="0" borderId="13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76" fillId="0" borderId="0"/>
    <xf numFmtId="49" fontId="5" fillId="0" borderId="0" applyFont="0" applyFill="0" applyBorder="0" applyAlignment="0" applyProtection="0"/>
    <xf numFmtId="0" fontId="77" fillId="0" borderId="0"/>
    <xf numFmtId="0" fontId="77" fillId="0" borderId="0"/>
    <xf numFmtId="0" fontId="76" fillId="0" borderId="0"/>
    <xf numFmtId="184" fontId="78" fillId="0" borderId="0"/>
    <xf numFmtId="0" fontId="72" fillId="0" borderId="0" applyNumberFormat="0" applyFill="0" applyBorder="0" applyAlignment="0" applyProtection="0"/>
    <xf numFmtId="0" fontId="79" fillId="0" borderId="0" applyFill="0" applyBorder="0">
      <alignment horizontal="left" vertical="center"/>
      <protection locked="0"/>
    </xf>
    <xf numFmtId="0" fontId="76" fillId="0" borderId="0"/>
    <xf numFmtId="0" fontId="80" fillId="0" borderId="0" applyFill="0" applyBorder="0">
      <alignment horizontal="left" vertical="center"/>
      <protection locked="0"/>
    </xf>
    <xf numFmtId="0" fontId="44" fillId="0" borderId="136" applyNumberFormat="0" applyFill="0" applyAlignment="0" applyProtection="0"/>
    <xf numFmtId="0" fontId="44" fillId="0" borderId="136" applyNumberFormat="0" applyFill="0" applyAlignment="0" applyProtection="0"/>
    <xf numFmtId="0" fontId="44" fillId="0" borderId="136" applyNumberFormat="0" applyFill="0" applyAlignment="0" applyProtection="0"/>
    <xf numFmtId="0" fontId="81" fillId="0" borderId="0" applyNumberFormat="0" applyFill="0" applyBorder="0" applyAlignment="0" applyProtection="0"/>
    <xf numFmtId="192" fontId="5" fillId="0" borderId="3" applyBorder="0" applyProtection="0">
      <alignment horizontal="right"/>
    </xf>
    <xf numFmtId="192" fontId="5" fillId="0" borderId="3" applyBorder="0" applyProtection="0">
      <alignment horizontal="right"/>
    </xf>
    <xf numFmtId="192" fontId="5" fillId="0" borderId="3" applyBorder="0" applyProtection="0">
      <alignment horizontal="right"/>
    </xf>
    <xf numFmtId="167" fontId="5" fillId="0" borderId="0" applyFont="0" applyFill="0" applyBorder="0" applyAlignment="0" applyProtection="0"/>
  </cellStyleXfs>
  <cellXfs count="323">
    <xf numFmtId="0" fontId="0" fillId="0" borderId="0" xfId="0"/>
    <xf numFmtId="0" fontId="4" fillId="5" borderId="0" xfId="0" applyFont="1" applyFill="1" applyProtection="1">
      <protection locked="0"/>
    </xf>
    <xf numFmtId="0" fontId="0" fillId="5" borderId="0" xfId="0" applyFill="1" applyProtection="1"/>
    <xf numFmtId="0" fontId="4" fillId="5" borderId="0" xfId="0" applyFont="1" applyFill="1" applyProtection="1"/>
    <xf numFmtId="0" fontId="0" fillId="5" borderId="0" xfId="0" applyFill="1" applyAlignment="1" applyProtection="1">
      <alignment horizontal="left" vertical="top" wrapText="1"/>
    </xf>
    <xf numFmtId="0" fontId="8" fillId="8" borderId="5" xfId="0" applyFont="1" applyFill="1" applyBorder="1" applyAlignment="1" applyProtection="1">
      <alignment horizontal="left" vertical="center"/>
    </xf>
    <xf numFmtId="0" fontId="8" fillId="8" borderId="6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vertical="center"/>
    </xf>
    <xf numFmtId="0" fontId="3" fillId="8" borderId="8" xfId="0" applyFont="1" applyFill="1" applyBorder="1" applyAlignment="1" applyProtection="1">
      <alignment vertical="center"/>
    </xf>
    <xf numFmtId="164" fontId="7" fillId="10" borderId="9" xfId="0" applyNumberFormat="1" applyFont="1" applyFill="1" applyBorder="1" applyAlignment="1" applyProtection="1">
      <alignment horizontal="right" vertical="center" wrapText="1"/>
      <protection locked="0"/>
    </xf>
    <xf numFmtId="164" fontId="7" fillId="10" borderId="10" xfId="0" applyNumberFormat="1" applyFont="1" applyFill="1" applyBorder="1" applyAlignment="1" applyProtection="1">
      <alignment horizontal="right" vertical="center" wrapText="1"/>
      <protection locked="0"/>
    </xf>
    <xf numFmtId="164" fontId="7" fillId="1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Alignment="1" applyProtection="1">
      <alignment vertical="center"/>
    </xf>
    <xf numFmtId="0" fontId="0" fillId="0" borderId="12" xfId="0" applyFill="1" applyBorder="1" applyAlignment="1" applyProtection="1">
      <alignment horizontal="left" vertical="top" wrapText="1"/>
    </xf>
    <xf numFmtId="165" fontId="10" fillId="11" borderId="13" xfId="0" applyNumberFormat="1" applyFont="1" applyFill="1" applyBorder="1" applyAlignment="1" applyProtection="1">
      <alignment horizontal="center"/>
      <protection locked="0"/>
    </xf>
    <xf numFmtId="165" fontId="10" fillId="11" borderId="14" xfId="0" applyNumberFormat="1" applyFont="1" applyFill="1" applyBorder="1" applyAlignment="1" applyProtection="1">
      <alignment horizontal="center"/>
      <protection locked="0"/>
    </xf>
    <xf numFmtId="165" fontId="5" fillId="5" borderId="15" xfId="0" applyNumberFormat="1" applyFont="1" applyFill="1" applyBorder="1" applyAlignment="1" applyProtection="1">
      <alignment vertical="center" wrapText="1"/>
      <protection locked="0"/>
    </xf>
    <xf numFmtId="165" fontId="5" fillId="5" borderId="16" xfId="0" applyNumberFormat="1" applyFont="1" applyFill="1" applyBorder="1" applyAlignment="1" applyProtection="1">
      <alignment vertical="center" wrapText="1"/>
      <protection locked="0"/>
    </xf>
    <xf numFmtId="0" fontId="0" fillId="5" borderId="8" xfId="0" applyFill="1" applyBorder="1" applyAlignment="1" applyProtection="1">
      <alignment horizontal="left" vertical="top" wrapText="1"/>
    </xf>
    <xf numFmtId="165" fontId="5" fillId="8" borderId="17" xfId="0" applyNumberFormat="1" applyFont="1" applyFill="1" applyBorder="1" applyAlignment="1" applyProtection="1">
      <alignment vertical="center" wrapText="1"/>
      <protection locked="0"/>
    </xf>
    <xf numFmtId="165" fontId="5" fillId="8" borderId="18" xfId="0" applyNumberFormat="1" applyFont="1" applyFill="1" applyBorder="1" applyAlignment="1" applyProtection="1">
      <alignment vertical="center" wrapText="1"/>
      <protection locked="0"/>
    </xf>
    <xf numFmtId="165" fontId="10" fillId="11" borderId="19" xfId="0" applyNumberFormat="1" applyFont="1" applyFill="1" applyBorder="1" applyAlignment="1" applyProtection="1">
      <alignment horizontal="center"/>
      <protection locked="0"/>
    </xf>
    <xf numFmtId="165" fontId="10" fillId="11" borderId="20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left" vertical="top" wrapText="1"/>
    </xf>
    <xf numFmtId="10" fontId="11" fillId="5" borderId="22" xfId="1" applyNumberFormat="1" applyFont="1" applyFill="1" applyBorder="1" applyAlignment="1" applyProtection="1">
      <alignment horizontal="right" vertical="top" wrapText="1"/>
    </xf>
    <xf numFmtId="10" fontId="11" fillId="5" borderId="1" xfId="1" applyNumberFormat="1" applyFont="1" applyFill="1" applyBorder="1" applyAlignment="1" applyProtection="1">
      <alignment horizontal="right" vertical="top" wrapText="1"/>
    </xf>
    <xf numFmtId="0" fontId="0" fillId="0" borderId="24" xfId="0" applyBorder="1"/>
    <xf numFmtId="0" fontId="13" fillId="5" borderId="0" xfId="0" applyFont="1" applyFill="1" applyProtection="1"/>
    <xf numFmtId="0" fontId="15" fillId="12" borderId="0" xfId="5" applyFont="1" applyBorder="1">
      <alignment vertical="center"/>
      <protection locked="0"/>
    </xf>
    <xf numFmtId="0" fontId="16" fillId="5" borderId="0" xfId="0" applyFont="1" applyFill="1" applyBorder="1" applyProtection="1"/>
    <xf numFmtId="0" fontId="8" fillId="8" borderId="25" xfId="0" applyFont="1" applyFill="1" applyBorder="1" applyAlignment="1" applyProtection="1">
      <alignment horizontal="left" vertical="center"/>
    </xf>
    <xf numFmtId="0" fontId="17" fillId="8" borderId="26" xfId="0" applyFont="1" applyFill="1" applyBorder="1" applyAlignment="1" applyProtection="1">
      <alignment horizontal="left" vertical="center"/>
      <protection locked="0"/>
    </xf>
    <xf numFmtId="0" fontId="17" fillId="8" borderId="27" xfId="0" applyFont="1" applyFill="1" applyBorder="1" applyAlignment="1" applyProtection="1">
      <alignment horizontal="left" vertical="center"/>
      <protection locked="0"/>
    </xf>
    <xf numFmtId="0" fontId="8" fillId="8" borderId="28" xfId="0" applyFont="1" applyFill="1" applyBorder="1" applyAlignment="1" applyProtection="1">
      <alignment horizontal="left" vertical="center"/>
    </xf>
    <xf numFmtId="0" fontId="12" fillId="5" borderId="0" xfId="0" applyFont="1" applyFill="1" applyProtection="1"/>
    <xf numFmtId="0" fontId="7" fillId="8" borderId="41" xfId="0" applyFont="1" applyFill="1" applyBorder="1" applyAlignment="1" applyProtection="1">
      <alignment horizontal="right" vertical="center"/>
    </xf>
    <xf numFmtId="0" fontId="7" fillId="8" borderId="42" xfId="0" applyFont="1" applyFill="1" applyBorder="1" applyAlignment="1" applyProtection="1">
      <alignment horizontal="right" vertical="center"/>
    </xf>
    <xf numFmtId="0" fontId="7" fillId="8" borderId="43" xfId="0" applyFont="1" applyFill="1" applyBorder="1" applyAlignment="1" applyProtection="1">
      <alignment horizontal="right" vertical="center"/>
    </xf>
    <xf numFmtId="0" fontId="7" fillId="13" borderId="44" xfId="0" applyFont="1" applyFill="1" applyBorder="1" applyAlignment="1" applyProtection="1">
      <alignment horizontal="right" vertical="center"/>
    </xf>
    <xf numFmtId="0" fontId="7" fillId="13" borderId="45" xfId="0" applyFont="1" applyFill="1" applyBorder="1" applyAlignment="1" applyProtection="1">
      <alignment horizontal="right" vertical="center"/>
    </xf>
    <xf numFmtId="0" fontId="7" fillId="13" borderId="46" xfId="0" applyFont="1" applyFill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left" vertical="center" wrapText="1" indent="1"/>
    </xf>
    <xf numFmtId="165" fontId="5" fillId="14" borderId="48" xfId="0" applyNumberFormat="1" applyFont="1" applyFill="1" applyBorder="1" applyAlignment="1" applyProtection="1">
      <alignment vertical="center" wrapText="1"/>
      <protection locked="0"/>
    </xf>
    <xf numFmtId="0" fontId="19" fillId="14" borderId="52" xfId="0" applyFont="1" applyFill="1" applyBorder="1" applyAlignment="1" applyProtection="1">
      <alignment horizontal="left" vertical="center" wrapText="1" indent="3"/>
    </xf>
    <xf numFmtId="0" fontId="5" fillId="8" borderId="53" xfId="0" applyFont="1" applyFill="1" applyBorder="1" applyAlignment="1" applyProtection="1">
      <alignment vertical="center"/>
    </xf>
    <xf numFmtId="165" fontId="7" fillId="8" borderId="57" xfId="0" applyNumberFormat="1" applyFont="1" applyFill="1" applyBorder="1" applyAlignment="1" applyProtection="1">
      <alignment horizontal="left"/>
    </xf>
    <xf numFmtId="165" fontId="5" fillId="14" borderId="53" xfId="0" applyNumberFormat="1" applyFont="1" applyFill="1" applyBorder="1" applyAlignment="1" applyProtection="1">
      <alignment vertical="center" wrapText="1"/>
      <protection locked="0"/>
    </xf>
    <xf numFmtId="165" fontId="5" fillId="14" borderId="64" xfId="0" applyNumberFormat="1" applyFont="1" applyFill="1" applyBorder="1" applyAlignment="1" applyProtection="1">
      <alignment vertical="center" wrapText="1"/>
      <protection locked="0"/>
    </xf>
    <xf numFmtId="0" fontId="7" fillId="16" borderId="25" xfId="0" applyFont="1" applyFill="1" applyBorder="1" applyAlignment="1" applyProtection="1">
      <alignment horizontal="left" vertical="center" wrapText="1" indent="1"/>
    </xf>
    <xf numFmtId="165" fontId="7" fillId="16" borderId="25" xfId="1" applyNumberFormat="1" applyFont="1" applyFill="1" applyBorder="1" applyAlignment="1" applyProtection="1">
      <alignment horizontal="right" wrapText="1"/>
    </xf>
    <xf numFmtId="165" fontId="7" fillId="16" borderId="6" xfId="1" applyNumberFormat="1" applyFont="1" applyFill="1" applyBorder="1" applyAlignment="1" applyProtection="1">
      <alignment horizontal="right" wrapText="1"/>
    </xf>
    <xf numFmtId="165" fontId="7" fillId="16" borderId="7" xfId="1" applyNumberFormat="1" applyFont="1" applyFill="1" applyBorder="1" applyAlignment="1" applyProtection="1">
      <alignment horizontal="right" wrapText="1"/>
    </xf>
    <xf numFmtId="165" fontId="7" fillId="16" borderId="70" xfId="1" applyNumberFormat="1" applyFont="1" applyFill="1" applyBorder="1" applyAlignment="1" applyProtection="1">
      <alignment horizontal="right" wrapText="1"/>
    </xf>
    <xf numFmtId="165" fontId="7" fillId="16" borderId="71" xfId="1" applyNumberFormat="1" applyFont="1" applyFill="1" applyBorder="1" applyAlignment="1" applyProtection="1">
      <alignment horizontal="right" wrapText="1"/>
    </xf>
    <xf numFmtId="165" fontId="7" fillId="16" borderId="72" xfId="1" applyNumberFormat="1" applyFont="1" applyFill="1" applyBorder="1" applyAlignment="1" applyProtection="1">
      <alignment horizontal="right" wrapText="1"/>
    </xf>
    <xf numFmtId="165" fontId="7" fillId="16" borderId="73" xfId="1" applyNumberFormat="1" applyFont="1" applyFill="1" applyBorder="1" applyAlignment="1" applyProtection="1">
      <alignment horizontal="right" wrapText="1"/>
    </xf>
    <xf numFmtId="0" fontId="19" fillId="0" borderId="26" xfId="0" applyFont="1" applyFill="1" applyBorder="1" applyAlignment="1" applyProtection="1">
      <alignment vertical="center"/>
    </xf>
    <xf numFmtId="0" fontId="17" fillId="8" borderId="6" xfId="0" applyFont="1" applyFill="1" applyBorder="1" applyAlignment="1" applyProtection="1">
      <alignment horizontal="left" vertical="center"/>
      <protection locked="0"/>
    </xf>
    <xf numFmtId="0" fontId="17" fillId="8" borderId="7" xfId="0" applyFont="1" applyFill="1" applyBorder="1" applyAlignment="1" applyProtection="1">
      <alignment horizontal="left" vertical="center"/>
      <protection locked="0"/>
    </xf>
    <xf numFmtId="0" fontId="21" fillId="8" borderId="28" xfId="0" applyFont="1" applyFill="1" applyBorder="1" applyAlignment="1" applyProtection="1">
      <alignment vertical="center" wrapText="1"/>
    </xf>
    <xf numFmtId="0" fontId="5" fillId="8" borderId="25" xfId="0" applyFont="1" applyFill="1" applyBorder="1" applyAlignment="1" applyProtection="1">
      <alignment horizontal="left" vertical="center" wrapText="1" indent="1"/>
    </xf>
    <xf numFmtId="0" fontId="5" fillId="0" borderId="77" xfId="0" applyFont="1" applyBorder="1" applyAlignment="1" applyProtection="1">
      <alignment horizontal="left" vertical="center" wrapText="1" indent="1"/>
    </xf>
    <xf numFmtId="165" fontId="7" fillId="8" borderId="40" xfId="0" applyNumberFormat="1" applyFont="1" applyFill="1" applyBorder="1" applyAlignment="1" applyProtection="1"/>
    <xf numFmtId="169" fontId="5" fillId="8" borderId="78" xfId="0" applyNumberFormat="1" applyFont="1" applyFill="1" applyBorder="1" applyAlignment="1" applyProtection="1">
      <alignment horizontal="right" vertical="center"/>
    </xf>
    <xf numFmtId="0" fontId="19" fillId="14" borderId="59" xfId="0" applyFont="1" applyFill="1" applyBorder="1" applyAlignment="1" applyProtection="1">
      <alignment horizontal="left" vertical="center" wrapText="1" indent="1"/>
    </xf>
    <xf numFmtId="165" fontId="7" fillId="8" borderId="16" xfId="0" applyNumberFormat="1" applyFont="1" applyFill="1" applyBorder="1" applyAlignment="1" applyProtection="1"/>
    <xf numFmtId="167" fontId="7" fillId="8" borderId="16" xfId="0" applyNumberFormat="1" applyFont="1" applyFill="1" applyBorder="1" applyAlignment="1" applyProtection="1">
      <alignment horizontal="left"/>
    </xf>
    <xf numFmtId="169" fontId="5" fillId="8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165" fontId="5" fillId="14" borderId="68" xfId="0" applyNumberFormat="1" applyFont="1" applyFill="1" applyBorder="1" applyAlignment="1" applyProtection="1">
      <alignment vertical="center" wrapText="1"/>
      <protection locked="0"/>
    </xf>
    <xf numFmtId="169" fontId="5" fillId="8" borderId="82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 applyProtection="1"/>
    <xf numFmtId="0" fontId="7" fillId="16" borderId="25" xfId="0" applyFont="1" applyFill="1" applyBorder="1" applyAlignment="1" applyProtection="1">
      <alignment horizontal="right" vertical="center" wrapText="1" indent="1"/>
    </xf>
    <xf numFmtId="165" fontId="7" fillId="16" borderId="5" xfId="1" applyNumberFormat="1" applyFont="1" applyFill="1" applyBorder="1" applyAlignment="1" applyProtection="1">
      <alignment horizontal="right" wrapText="1"/>
    </xf>
    <xf numFmtId="165" fontId="7" fillId="7" borderId="6" xfId="1" applyNumberFormat="1" applyFont="1" applyFill="1" applyBorder="1" applyAlignment="1" applyProtection="1">
      <alignment horizontal="right" wrapText="1"/>
    </xf>
    <xf numFmtId="165" fontId="7" fillId="16" borderId="26" xfId="1" applyNumberFormat="1" applyFont="1" applyFill="1" applyBorder="1" applyAlignment="1" applyProtection="1">
      <alignment horizontal="right" wrapText="1"/>
    </xf>
    <xf numFmtId="165" fontId="7" fillId="16" borderId="27" xfId="1" applyNumberFormat="1" applyFont="1" applyFill="1" applyBorder="1" applyAlignment="1" applyProtection="1">
      <alignment horizontal="right" wrapText="1"/>
    </xf>
    <xf numFmtId="171" fontId="18" fillId="15" borderId="5" xfId="0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8" borderId="25" xfId="0" applyFill="1" applyBorder="1"/>
    <xf numFmtId="0" fontId="0" fillId="8" borderId="26" xfId="0" applyFill="1" applyBorder="1"/>
    <xf numFmtId="0" fontId="7" fillId="8" borderId="6" xfId="0" applyFont="1" applyFill="1" applyBorder="1" applyAlignment="1" applyProtection="1">
      <alignment horizontal="left" vertical="center"/>
    </xf>
    <xf numFmtId="0" fontId="25" fillId="8" borderId="7" xfId="0" applyFont="1" applyFill="1" applyBorder="1" applyAlignment="1" applyProtection="1">
      <alignment horizontal="left" vertical="center"/>
    </xf>
    <xf numFmtId="0" fontId="7" fillId="8" borderId="28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/>
    </xf>
    <xf numFmtId="0" fontId="18" fillId="8" borderId="3" xfId="0" applyFont="1" applyFill="1" applyBorder="1" applyAlignment="1" applyProtection="1"/>
    <xf numFmtId="0" fontId="18" fillId="8" borderId="4" xfId="0" applyFont="1" applyFill="1" applyBorder="1" applyAlignment="1" applyProtection="1"/>
    <xf numFmtId="0" fontId="7" fillId="8" borderId="84" xfId="0" applyFont="1" applyFill="1" applyBorder="1" applyAlignment="1" applyProtection="1">
      <alignment horizontal="left"/>
    </xf>
    <xf numFmtId="0" fontId="7" fillId="8" borderId="85" xfId="0" applyFont="1" applyFill="1" applyBorder="1" applyAlignment="1" applyProtection="1">
      <alignment horizontal="left"/>
    </xf>
    <xf numFmtId="172" fontId="5" fillId="9" borderId="0" xfId="0" applyNumberFormat="1" applyFont="1" applyFill="1" applyBorder="1" applyAlignment="1" applyProtection="1">
      <alignment horizontal="right" vertical="center"/>
    </xf>
    <xf numFmtId="173" fontId="5" fillId="9" borderId="89" xfId="0" applyNumberFormat="1" applyFont="1" applyFill="1" applyBorder="1" applyAlignment="1" applyProtection="1">
      <alignment horizontal="left" vertical="center"/>
    </xf>
    <xf numFmtId="173" fontId="5" fillId="9" borderId="95" xfId="0" applyNumberFormat="1" applyFont="1" applyFill="1" applyBorder="1" applyAlignment="1" applyProtection="1">
      <alignment horizontal="right" vertical="center"/>
    </xf>
    <xf numFmtId="0" fontId="26" fillId="20" borderId="24" xfId="0" applyFont="1" applyFill="1" applyBorder="1" applyAlignment="1" applyProtection="1"/>
    <xf numFmtId="0" fontId="26" fillId="20" borderId="25" xfId="0" applyFont="1" applyFill="1" applyBorder="1" applyAlignment="1" applyProtection="1">
      <alignment wrapText="1"/>
    </xf>
    <xf numFmtId="0" fontId="0" fillId="0" borderId="0" xfId="0" applyProtection="1"/>
    <xf numFmtId="0" fontId="27" fillId="20" borderId="107" xfId="0" applyFont="1" applyFill="1" applyBorder="1" applyAlignment="1" applyProtection="1">
      <alignment horizontal="right" vertical="center" wrapText="1"/>
    </xf>
    <xf numFmtId="0" fontId="0" fillId="5" borderId="99" xfId="0" applyFill="1" applyBorder="1" applyProtection="1"/>
    <xf numFmtId="0" fontId="27" fillId="20" borderId="109" xfId="0" applyFont="1" applyFill="1" applyBorder="1" applyAlignment="1" applyProtection="1">
      <alignment horizontal="right" vertical="center" wrapText="1"/>
    </xf>
    <xf numFmtId="0" fontId="7" fillId="5" borderId="22" xfId="0" applyFont="1" applyFill="1" applyBorder="1" applyAlignment="1" applyProtection="1">
      <alignment vertical="center" wrapText="1"/>
    </xf>
    <xf numFmtId="0" fontId="7" fillId="18" borderId="110" xfId="0" applyFont="1" applyFill="1" applyBorder="1" applyAlignment="1" applyProtection="1">
      <alignment horizontal="right" vertical="center"/>
    </xf>
    <xf numFmtId="0" fontId="7" fillId="18" borderId="111" xfId="0" applyFont="1" applyFill="1" applyBorder="1" applyAlignment="1" applyProtection="1">
      <alignment horizontal="right" vertical="center"/>
    </xf>
    <xf numFmtId="0" fontId="7" fillId="18" borderId="112" xfId="0" applyFont="1" applyFill="1" applyBorder="1" applyAlignment="1" applyProtection="1">
      <alignment horizontal="right" vertical="center"/>
    </xf>
    <xf numFmtId="0" fontId="5" fillId="5" borderId="74" xfId="0" applyFont="1" applyFill="1" applyBorder="1" applyAlignment="1" applyProtection="1">
      <alignment vertical="center" wrapText="1"/>
      <protection locked="0"/>
    </xf>
    <xf numFmtId="2" fontId="7" fillId="21" borderId="113" xfId="0" applyNumberFormat="1" applyFont="1" applyFill="1" applyBorder="1" applyAlignment="1" applyProtection="1">
      <alignment vertical="center" wrapText="1"/>
      <protection locked="0"/>
    </xf>
    <xf numFmtId="2" fontId="7" fillId="21" borderId="114" xfId="0" applyNumberFormat="1" applyFont="1" applyFill="1" applyBorder="1" applyAlignment="1" applyProtection="1">
      <alignment vertical="center" wrapText="1"/>
      <protection locked="0"/>
    </xf>
    <xf numFmtId="2" fontId="7" fillId="21" borderId="115" xfId="0" applyNumberFormat="1" applyFont="1" applyFill="1" applyBorder="1" applyAlignment="1" applyProtection="1">
      <alignment vertical="center" wrapText="1"/>
      <protection locked="0"/>
    </xf>
    <xf numFmtId="165" fontId="26" fillId="20" borderId="109" xfId="0" applyNumberFormat="1" applyFont="1" applyFill="1" applyBorder="1" applyAlignment="1" applyProtection="1">
      <alignment horizontal="right" vertical="center" wrapText="1"/>
    </xf>
    <xf numFmtId="0" fontId="19" fillId="8" borderId="116" xfId="0" applyFont="1" applyFill="1" applyBorder="1" applyAlignment="1" applyProtection="1">
      <alignment horizontal="left" vertical="center" wrapText="1" indent="1"/>
      <protection locked="0"/>
    </xf>
    <xf numFmtId="0" fontId="5" fillId="8" borderId="117" xfId="0" applyFont="1" applyFill="1" applyBorder="1" applyAlignment="1" applyProtection="1">
      <alignment horizontal="right" vertical="center" wrapText="1"/>
      <protection locked="0"/>
    </xf>
    <xf numFmtId="0" fontId="5" fillId="8" borderId="54" xfId="0" applyFont="1" applyFill="1" applyBorder="1" applyAlignment="1" applyProtection="1">
      <alignment horizontal="right" vertical="center" wrapText="1"/>
      <protection locked="0"/>
    </xf>
    <xf numFmtId="0" fontId="5" fillId="8" borderId="118" xfId="0" applyFont="1" applyFill="1" applyBorder="1" applyAlignment="1" applyProtection="1">
      <alignment horizontal="right" vertical="center" wrapText="1"/>
      <protection locked="0"/>
    </xf>
    <xf numFmtId="165" fontId="5" fillId="8" borderId="109" xfId="0" applyNumberFormat="1" applyFont="1" applyFill="1" applyBorder="1" applyAlignment="1" applyProtection="1">
      <alignment horizontal="right" vertical="center" wrapText="1"/>
    </xf>
    <xf numFmtId="2" fontId="5" fillId="21" borderId="116" xfId="0" applyNumberFormat="1" applyFont="1" applyFill="1" applyBorder="1" applyAlignment="1" applyProtection="1">
      <alignment horizontal="left" vertical="top" wrapText="1" indent="2"/>
      <protection locked="0"/>
    </xf>
    <xf numFmtId="2" fontId="5" fillId="15" borderId="117" xfId="0" applyNumberFormat="1" applyFont="1" applyFill="1" applyBorder="1" applyAlignment="1" applyProtection="1">
      <alignment vertical="center" wrapText="1"/>
      <protection locked="0"/>
    </xf>
    <xf numFmtId="2" fontId="5" fillId="15" borderId="54" xfId="0" applyNumberFormat="1" applyFont="1" applyFill="1" applyBorder="1" applyAlignment="1" applyProtection="1">
      <alignment vertical="center" wrapText="1"/>
      <protection locked="0"/>
    </xf>
    <xf numFmtId="2" fontId="5" fillId="15" borderId="118" xfId="0" applyNumberFormat="1" applyFont="1" applyFill="1" applyBorder="1" applyAlignment="1" applyProtection="1">
      <alignment vertical="center" wrapText="1"/>
      <protection locked="0"/>
    </xf>
    <xf numFmtId="2" fontId="5" fillId="21" borderId="116" xfId="0" applyNumberFormat="1" applyFont="1" applyFill="1" applyBorder="1" applyAlignment="1" applyProtection="1">
      <alignment horizontal="left" vertical="center" wrapText="1" indent="2"/>
      <protection locked="0"/>
    </xf>
    <xf numFmtId="2" fontId="5" fillId="21" borderId="119" xfId="0" applyNumberFormat="1" applyFont="1" applyFill="1" applyBorder="1" applyAlignment="1" applyProtection="1">
      <alignment horizontal="left" vertical="center" wrapText="1" indent="2"/>
      <protection locked="0"/>
    </xf>
    <xf numFmtId="2" fontId="5" fillId="15" borderId="87" xfId="0" applyNumberFormat="1" applyFont="1" applyFill="1" applyBorder="1" applyAlignment="1" applyProtection="1">
      <alignment vertical="center" wrapText="1"/>
      <protection locked="0"/>
    </xf>
    <xf numFmtId="2" fontId="5" fillId="15" borderId="120" xfId="0" applyNumberFormat="1" applyFont="1" applyFill="1" applyBorder="1" applyAlignment="1" applyProtection="1">
      <alignment vertical="center" wrapText="1"/>
      <protection locked="0"/>
    </xf>
    <xf numFmtId="2" fontId="5" fillId="15" borderId="121" xfId="0" applyNumberFormat="1" applyFont="1" applyFill="1" applyBorder="1" applyAlignment="1" applyProtection="1">
      <alignment vertical="center" wrapText="1"/>
      <protection locked="0"/>
    </xf>
    <xf numFmtId="165" fontId="26" fillId="20" borderId="122" xfId="0" applyNumberFormat="1" applyFont="1" applyFill="1" applyBorder="1" applyAlignment="1" applyProtection="1">
      <alignment horizontal="right" vertical="center" wrapText="1"/>
    </xf>
    <xf numFmtId="0" fontId="27" fillId="20" borderId="123" xfId="0" applyFont="1" applyFill="1" applyBorder="1" applyAlignment="1" applyProtection="1">
      <alignment wrapText="1"/>
    </xf>
    <xf numFmtId="165" fontId="27" fillId="20" borderId="124" xfId="0" applyNumberFormat="1" applyFont="1" applyFill="1" applyBorder="1" applyAlignment="1" applyProtection="1">
      <alignment horizontal="right" wrapText="1"/>
    </xf>
    <xf numFmtId="165" fontId="27" fillId="20" borderId="125" xfId="0" applyNumberFormat="1" applyFont="1" applyFill="1" applyBorder="1" applyAlignment="1" applyProtection="1">
      <alignment horizontal="right" wrapText="1"/>
    </xf>
    <xf numFmtId="0" fontId="6" fillId="12" borderId="0" xfId="4" applyFill="1">
      <alignment horizontal="left" vertical="center"/>
      <protection locked="0"/>
    </xf>
    <xf numFmtId="0" fontId="0" fillId="5" borderId="0" xfId="0" applyFill="1" applyAlignment="1" applyProtection="1">
      <alignment vertical="top"/>
    </xf>
    <xf numFmtId="0" fontId="0" fillId="5" borderId="0" xfId="0" applyFill="1" applyAlignment="1" applyProtection="1">
      <alignment horizontal="center" vertical="top"/>
    </xf>
    <xf numFmtId="165" fontId="0" fillId="5" borderId="0" xfId="0" applyNumberFormat="1" applyFill="1" applyProtection="1"/>
    <xf numFmtId="0" fontId="0" fillId="5" borderId="0" xfId="0" applyFill="1" applyBorder="1" applyProtection="1"/>
    <xf numFmtId="0" fontId="12" fillId="5" borderId="8" xfId="0" applyFont="1" applyFill="1" applyBorder="1" applyProtection="1"/>
    <xf numFmtId="0" fontId="3" fillId="18" borderId="108" xfId="0" applyFont="1" applyFill="1" applyBorder="1" applyAlignment="1" applyProtection="1">
      <alignment horizontal="center" vertical="center"/>
    </xf>
    <xf numFmtId="0" fontId="3" fillId="18" borderId="86" xfId="0" applyFont="1" applyFill="1" applyBorder="1" applyAlignment="1" applyProtection="1">
      <alignment horizontal="center" vertical="center"/>
    </xf>
    <xf numFmtId="0" fontId="7" fillId="13" borderId="26" xfId="0" applyFont="1" applyFill="1" applyBorder="1" applyAlignment="1" applyProtection="1">
      <alignment horizontal="center" vertical="center"/>
    </xf>
    <xf numFmtId="167" fontId="82" fillId="8" borderId="57" xfId="0" applyNumberFormat="1" applyFont="1" applyFill="1" applyBorder="1" applyAlignment="1" applyProtection="1">
      <alignment horizontal="left"/>
    </xf>
    <xf numFmtId="193" fontId="5" fillId="5" borderId="62" xfId="1" applyNumberFormat="1" applyFont="1" applyFill="1" applyBorder="1" applyAlignment="1" applyProtection="1">
      <alignment horizontal="right" vertical="center" wrapText="1"/>
    </xf>
    <xf numFmtId="165" fontId="5" fillId="14" borderId="113" xfId="0" applyNumberFormat="1" applyFont="1" applyFill="1" applyBorder="1" applyAlignment="1" applyProtection="1">
      <alignment vertical="center" wrapText="1"/>
      <protection locked="0"/>
    </xf>
    <xf numFmtId="193" fontId="5" fillId="5" borderId="51" xfId="1" applyNumberFormat="1" applyFont="1" applyFill="1" applyBorder="1" applyAlignment="1" applyProtection="1">
      <alignment horizontal="right" vertical="center" wrapText="1"/>
    </xf>
    <xf numFmtId="193" fontId="5" fillId="5" borderId="143" xfId="1" applyNumberFormat="1" applyFont="1" applyFill="1" applyBorder="1" applyAlignment="1" applyProtection="1">
      <alignment horizontal="right" vertical="center" wrapText="1"/>
    </xf>
    <xf numFmtId="0" fontId="5" fillId="8" borderId="117" xfId="0" applyFont="1" applyFill="1" applyBorder="1" applyAlignment="1" applyProtection="1">
      <alignment vertical="center"/>
    </xf>
    <xf numFmtId="167" fontId="7" fillId="8" borderId="60" xfId="0" applyNumberFormat="1" applyFont="1" applyFill="1" applyBorder="1" applyAlignment="1" applyProtection="1">
      <alignment horizontal="left"/>
    </xf>
    <xf numFmtId="165" fontId="5" fillId="14" borderId="117" xfId="0" applyNumberFormat="1" applyFont="1" applyFill="1" applyBorder="1" applyAlignment="1" applyProtection="1">
      <alignment vertical="center" wrapText="1"/>
      <protection locked="0"/>
    </xf>
    <xf numFmtId="193" fontId="5" fillId="5" borderId="144" xfId="1" applyNumberFormat="1" applyFont="1" applyFill="1" applyBorder="1" applyAlignment="1" applyProtection="1">
      <alignment horizontal="right" vertical="center" wrapText="1"/>
    </xf>
    <xf numFmtId="193" fontId="5" fillId="5" borderId="145" xfId="1" applyNumberFormat="1" applyFont="1" applyFill="1" applyBorder="1" applyAlignment="1" applyProtection="1">
      <alignment horizontal="right" vertical="center" wrapText="1"/>
    </xf>
    <xf numFmtId="193" fontId="5" fillId="5" borderId="146" xfId="1" applyNumberFormat="1" applyFont="1" applyFill="1" applyBorder="1" applyAlignment="1" applyProtection="1">
      <alignment horizontal="right" vertical="center" wrapText="1"/>
    </xf>
    <xf numFmtId="193" fontId="5" fillId="5" borderId="50" xfId="1" applyNumberFormat="1" applyFont="1" applyFill="1" applyBorder="1" applyAlignment="1" applyProtection="1">
      <alignment horizontal="right" vertical="center" wrapText="1"/>
    </xf>
    <xf numFmtId="165" fontId="7" fillId="8" borderId="56" xfId="0" applyNumberFormat="1" applyFont="1" applyFill="1" applyBorder="1" applyAlignment="1" applyProtection="1">
      <alignment horizontal="left"/>
    </xf>
    <xf numFmtId="165" fontId="7" fillId="8" borderId="147" xfId="0" applyNumberFormat="1" applyFont="1" applyFill="1" applyBorder="1" applyAlignment="1" applyProtection="1">
      <alignment horizontal="left"/>
    </xf>
    <xf numFmtId="193" fontId="5" fillId="5" borderId="61" xfId="1" applyNumberFormat="1" applyFont="1" applyFill="1" applyBorder="1" applyAlignment="1" applyProtection="1">
      <alignment horizontal="right" vertical="center" wrapText="1"/>
    </xf>
    <xf numFmtId="193" fontId="5" fillId="5" borderId="148" xfId="1" applyNumberFormat="1" applyFont="1" applyFill="1" applyBorder="1" applyAlignment="1" applyProtection="1">
      <alignment horizontal="right" vertical="center" wrapText="1"/>
    </xf>
    <xf numFmtId="0" fontId="7" fillId="13" borderId="137" xfId="0" applyFont="1" applyFill="1" applyBorder="1" applyAlignment="1" applyProtection="1">
      <alignment horizontal="right" vertical="center"/>
    </xf>
    <xf numFmtId="0" fontId="7" fillId="13" borderId="138" xfId="0" applyFont="1" applyFill="1" applyBorder="1" applyAlignment="1" applyProtection="1">
      <alignment horizontal="right" vertical="center"/>
    </xf>
    <xf numFmtId="0" fontId="7" fillId="18" borderId="137" xfId="0" applyFont="1" applyFill="1" applyBorder="1" applyAlignment="1" applyProtection="1">
      <alignment horizontal="right" vertical="center"/>
    </xf>
    <xf numFmtId="0" fontId="7" fillId="18" borderId="138" xfId="0" applyFont="1" applyFill="1" applyBorder="1" applyAlignment="1" applyProtection="1">
      <alignment horizontal="right" vertical="center"/>
    </xf>
    <xf numFmtId="0" fontId="0" fillId="0" borderId="140" xfId="0" applyFill="1" applyBorder="1" applyProtection="1">
      <protection locked="0"/>
    </xf>
    <xf numFmtId="193" fontId="5" fillId="14" borderId="70" xfId="0" applyNumberFormat="1" applyFont="1" applyFill="1" applyBorder="1" applyAlignment="1" applyProtection="1">
      <alignment horizontal="right" vertical="center"/>
    </xf>
    <xf numFmtId="193" fontId="5" fillId="14" borderId="71" xfId="0" applyNumberFormat="1" applyFont="1" applyFill="1" applyBorder="1" applyAlignment="1" applyProtection="1">
      <alignment horizontal="right" vertical="center"/>
    </xf>
    <xf numFmtId="193" fontId="5" fillId="14" borderId="72" xfId="0" applyNumberFormat="1" applyFont="1" applyFill="1" applyBorder="1" applyAlignment="1" applyProtection="1">
      <alignment horizontal="right" vertical="center"/>
    </xf>
    <xf numFmtId="193" fontId="5" fillId="15" borderId="48" xfId="0" applyNumberFormat="1" applyFont="1" applyFill="1" applyBorder="1" applyAlignment="1" applyProtection="1">
      <alignment vertical="center" wrapText="1"/>
      <protection locked="0"/>
    </xf>
    <xf numFmtId="193" fontId="5" fillId="15" borderId="49" xfId="0" applyNumberFormat="1" applyFont="1" applyFill="1" applyBorder="1" applyAlignment="1" applyProtection="1">
      <alignment vertical="center" wrapText="1"/>
      <protection locked="0"/>
    </xf>
    <xf numFmtId="193" fontId="5" fillId="15" borderId="85" xfId="0" applyNumberFormat="1" applyFont="1" applyFill="1" applyBorder="1" applyAlignment="1" applyProtection="1">
      <alignment vertical="center" wrapText="1"/>
      <protection locked="0"/>
    </xf>
    <xf numFmtId="193" fontId="5" fillId="8" borderId="54" xfId="0" applyNumberFormat="1" applyFont="1" applyFill="1" applyBorder="1" applyAlignment="1" applyProtection="1">
      <alignment vertical="center"/>
    </xf>
    <xf numFmtId="193" fontId="5" fillId="8" borderId="55" xfId="0" applyNumberFormat="1" applyFont="1" applyFill="1" applyBorder="1" applyAlignment="1" applyProtection="1">
      <alignment vertical="center"/>
    </xf>
    <xf numFmtId="193" fontId="5" fillId="8" borderId="53" xfId="0" applyNumberFormat="1" applyFont="1" applyFill="1" applyBorder="1" applyAlignment="1" applyProtection="1">
      <alignment vertical="center"/>
    </xf>
    <xf numFmtId="193" fontId="5" fillId="15" borderId="53" xfId="0" applyNumberFormat="1" applyFont="1" applyFill="1" applyBorder="1" applyAlignment="1" applyProtection="1">
      <alignment vertical="center" wrapText="1"/>
      <protection locked="0"/>
    </xf>
    <xf numFmtId="193" fontId="5" fillId="15" borderId="55" xfId="0" applyNumberFormat="1" applyFont="1" applyFill="1" applyBorder="1" applyAlignment="1" applyProtection="1">
      <alignment vertical="center" wrapText="1"/>
      <protection locked="0"/>
    </xf>
    <xf numFmtId="193" fontId="5" fillId="15" borderId="58" xfId="0" applyNumberFormat="1" applyFont="1" applyFill="1" applyBorder="1" applyAlignment="1" applyProtection="1">
      <alignment vertical="center" wrapText="1"/>
      <protection locked="0"/>
    </xf>
    <xf numFmtId="193" fontId="5" fillId="15" borderId="60" xfId="0" applyNumberFormat="1" applyFont="1" applyFill="1" applyBorder="1" applyAlignment="1" applyProtection="1">
      <alignment vertical="center" wrapText="1"/>
      <protection locked="0"/>
    </xf>
    <xf numFmtId="193" fontId="5" fillId="15" borderId="65" xfId="0" applyNumberFormat="1" applyFont="1" applyFill="1" applyBorder="1" applyAlignment="1" applyProtection="1">
      <alignment vertical="center" wrapText="1"/>
      <protection locked="0"/>
    </xf>
    <xf numFmtId="193" fontId="5" fillId="15" borderId="66" xfId="0" applyNumberFormat="1" applyFont="1" applyFill="1" applyBorder="1" applyAlignment="1" applyProtection="1">
      <alignment vertical="center" wrapText="1"/>
      <protection locked="0"/>
    </xf>
    <xf numFmtId="193" fontId="5" fillId="15" borderId="67" xfId="0" applyNumberFormat="1" applyFont="1" applyFill="1" applyBorder="1" applyAlignment="1" applyProtection="1">
      <alignment vertical="center" wrapText="1"/>
      <protection locked="0"/>
    </xf>
    <xf numFmtId="193" fontId="7" fillId="16" borderId="6" xfId="1" applyNumberFormat="1" applyFont="1" applyFill="1" applyBorder="1" applyAlignment="1" applyProtection="1">
      <alignment horizontal="right" wrapText="1"/>
    </xf>
    <xf numFmtId="193" fontId="7" fillId="16" borderId="7" xfId="1" applyNumberFormat="1" applyFont="1" applyFill="1" applyBorder="1" applyAlignment="1" applyProtection="1">
      <alignment horizontal="right" wrapText="1"/>
    </xf>
    <xf numFmtId="193" fontId="7" fillId="16" borderId="25" xfId="1" applyNumberFormat="1" applyFont="1" applyFill="1" applyBorder="1" applyAlignment="1" applyProtection="1">
      <alignment horizontal="right" wrapText="1"/>
    </xf>
    <xf numFmtId="193" fontId="5" fillId="15" borderId="51" xfId="0" applyNumberFormat="1" applyFont="1" applyFill="1" applyBorder="1" applyAlignment="1" applyProtection="1">
      <alignment vertical="center" wrapText="1"/>
      <protection locked="0"/>
    </xf>
    <xf numFmtId="193" fontId="7" fillId="8" borderId="57" xfId="0" applyNumberFormat="1" applyFont="1" applyFill="1" applyBorder="1" applyAlignment="1" applyProtection="1"/>
    <xf numFmtId="193" fontId="7" fillId="8" borderId="79" xfId="0" applyNumberFormat="1" applyFont="1" applyFill="1" applyBorder="1" applyAlignment="1" applyProtection="1"/>
    <xf numFmtId="193" fontId="7" fillId="8" borderId="53" xfId="0" applyNumberFormat="1" applyFont="1" applyFill="1" applyBorder="1" applyAlignment="1" applyProtection="1"/>
    <xf numFmtId="193" fontId="5" fillId="15" borderId="81" xfId="0" applyNumberFormat="1" applyFont="1" applyFill="1" applyBorder="1" applyAlignment="1" applyProtection="1">
      <alignment vertical="center" wrapText="1"/>
      <protection locked="0"/>
    </xf>
    <xf numFmtId="193" fontId="5" fillId="15" borderId="69" xfId="0" applyNumberFormat="1" applyFont="1" applyFill="1" applyBorder="1" applyAlignment="1" applyProtection="1">
      <alignment vertical="center" wrapText="1"/>
      <protection locked="0"/>
    </xf>
    <xf numFmtId="193" fontId="7" fillId="7" borderId="6" xfId="1" applyNumberFormat="1" applyFont="1" applyFill="1" applyBorder="1" applyAlignment="1" applyProtection="1">
      <alignment horizontal="right" wrapText="1"/>
    </xf>
    <xf numFmtId="193" fontId="7" fillId="16" borderId="5" xfId="1" applyNumberFormat="1" applyFont="1" applyFill="1" applyBorder="1" applyAlignment="1" applyProtection="1">
      <alignment horizontal="right" wrapText="1"/>
    </xf>
    <xf numFmtId="193" fontId="26" fillId="20" borderId="5" xfId="0" applyNumberFormat="1" applyFont="1" applyFill="1" applyBorder="1" applyAlignment="1" applyProtection="1">
      <alignment horizontal="right"/>
    </xf>
    <xf numFmtId="193" fontId="5" fillId="5" borderId="90" xfId="0" applyNumberFormat="1" applyFont="1" applyFill="1" applyBorder="1" applyAlignment="1" applyProtection="1">
      <alignment horizontal="right" vertical="center"/>
    </xf>
    <xf numFmtId="193" fontId="5" fillId="5" borderId="91" xfId="0" applyNumberFormat="1" applyFont="1" applyFill="1" applyBorder="1" applyAlignment="1" applyProtection="1">
      <alignment horizontal="right" vertical="center"/>
    </xf>
    <xf numFmtId="193" fontId="5" fillId="5" borderId="89" xfId="0" applyNumberFormat="1" applyFont="1" applyFill="1" applyBorder="1" applyAlignment="1" applyProtection="1">
      <alignment horizontal="right" vertical="center"/>
    </xf>
    <xf numFmtId="193" fontId="5" fillId="9" borderId="90" xfId="0" applyNumberFormat="1" applyFont="1" applyFill="1" applyBorder="1" applyAlignment="1" applyProtection="1">
      <alignment horizontal="right" vertical="center"/>
    </xf>
    <xf numFmtId="193" fontId="5" fillId="9" borderId="91" xfId="0" applyNumberFormat="1" applyFont="1" applyFill="1" applyBorder="1" applyAlignment="1" applyProtection="1">
      <alignment horizontal="right" vertical="center"/>
    </xf>
    <xf numFmtId="193" fontId="5" fillId="9" borderId="0" xfId="0" applyNumberFormat="1" applyFont="1" applyFill="1" applyBorder="1" applyAlignment="1" applyProtection="1">
      <alignment horizontal="right" vertical="center"/>
    </xf>
    <xf numFmtId="193" fontId="5" fillId="9" borderId="15" xfId="0" applyNumberFormat="1" applyFont="1" applyFill="1" applyBorder="1" applyAlignment="1" applyProtection="1">
      <alignment horizontal="left" vertical="center"/>
    </xf>
    <xf numFmtId="193" fontId="5" fillId="5" borderId="15" xfId="0" applyNumberFormat="1" applyFont="1" applyFill="1" applyBorder="1" applyAlignment="1" applyProtection="1">
      <alignment horizontal="right" vertical="center"/>
    </xf>
    <xf numFmtId="193" fontId="5" fillId="5" borderId="96" xfId="0" applyNumberFormat="1" applyFont="1" applyFill="1" applyBorder="1" applyAlignment="1" applyProtection="1">
      <alignment horizontal="right" vertical="center"/>
    </xf>
    <xf numFmtId="193" fontId="5" fillId="5" borderId="97" xfId="0" applyNumberFormat="1" applyFont="1" applyFill="1" applyBorder="1" applyAlignment="1" applyProtection="1">
      <alignment horizontal="right" vertical="center"/>
    </xf>
    <xf numFmtId="193" fontId="5" fillId="5" borderId="95" xfId="0" applyNumberFormat="1" applyFont="1" applyFill="1" applyBorder="1" applyAlignment="1" applyProtection="1">
      <alignment horizontal="right" vertical="center"/>
    </xf>
    <xf numFmtId="193" fontId="5" fillId="9" borderId="15" xfId="0" applyNumberFormat="1" applyFont="1" applyFill="1" applyBorder="1" applyAlignment="1" applyProtection="1">
      <alignment horizontal="right" vertical="center"/>
    </xf>
    <xf numFmtId="193" fontId="5" fillId="9" borderId="98" xfId="0" applyNumberFormat="1" applyFont="1" applyFill="1" applyBorder="1" applyAlignment="1" applyProtection="1">
      <alignment horizontal="right" vertical="center"/>
    </xf>
    <xf numFmtId="193" fontId="5" fillId="8" borderId="96" xfId="0" applyNumberFormat="1" applyFont="1" applyFill="1" applyBorder="1" applyAlignment="1" applyProtection="1">
      <alignment horizontal="right" vertical="center"/>
    </xf>
    <xf numFmtId="193" fontId="5" fillId="5" borderId="100" xfId="0" applyNumberFormat="1" applyFont="1" applyFill="1" applyBorder="1" applyAlignment="1" applyProtection="1">
      <alignment horizontal="right" vertical="center"/>
    </xf>
    <xf numFmtId="193" fontId="5" fillId="9" borderId="0" xfId="6" applyNumberFormat="1" applyFont="1" applyFill="1" applyBorder="1" applyAlignment="1" applyProtection="1">
      <alignment horizontal="right"/>
      <protection locked="0"/>
    </xf>
    <xf numFmtId="193" fontId="5" fillId="9" borderId="101" xfId="0" applyNumberFormat="1" applyFont="1" applyFill="1" applyBorder="1" applyAlignment="1" applyProtection="1">
      <alignment horizontal="right" vertical="center"/>
    </xf>
    <xf numFmtId="172" fontId="26" fillId="20" borderId="150" xfId="0" applyNumberFormat="1" applyFont="1" applyFill="1" applyBorder="1" applyAlignment="1" applyProtection="1">
      <alignment horizontal="right"/>
    </xf>
    <xf numFmtId="172" fontId="26" fillId="20" borderId="6" xfId="0" applyNumberFormat="1" applyFont="1" applyFill="1" applyBorder="1" applyAlignment="1" applyProtection="1">
      <alignment horizontal="right"/>
    </xf>
    <xf numFmtId="172" fontId="26" fillId="20" borderId="7" xfId="0" applyNumberFormat="1" applyFont="1" applyFill="1" applyBorder="1" applyAlignment="1" applyProtection="1">
      <alignment horizontal="right"/>
    </xf>
    <xf numFmtId="193" fontId="26" fillId="20" borderId="6" xfId="0" applyNumberFormat="1" applyFont="1" applyFill="1" applyBorder="1" applyAlignment="1" applyProtection="1">
      <alignment horizontal="right"/>
    </xf>
    <xf numFmtId="193" fontId="26" fillId="20" borderId="104" xfId="0" applyNumberFormat="1" applyFont="1" applyFill="1" applyBorder="1" applyAlignment="1" applyProtection="1">
      <alignment horizontal="right"/>
    </xf>
    <xf numFmtId="0" fontId="7" fillId="5" borderId="140" xfId="0" applyFont="1" applyFill="1" applyBorder="1" applyAlignment="1" applyProtection="1">
      <alignment horizontal="left" wrapText="1"/>
    </xf>
    <xf numFmtId="172" fontId="7" fillId="5" borderId="140" xfId="0" applyNumberFormat="1" applyFont="1" applyFill="1" applyBorder="1" applyAlignment="1" applyProtection="1">
      <alignment horizontal="right" vertical="center"/>
    </xf>
    <xf numFmtId="172" fontId="7" fillId="19" borderId="141" xfId="6" applyNumberFormat="1" applyFont="1" applyFill="1" applyBorder="1" applyAlignment="1" applyProtection="1">
      <alignment horizontal="left"/>
      <protection locked="0"/>
    </xf>
    <xf numFmtId="193" fontId="5" fillId="5" borderId="149" xfId="0" applyNumberFormat="1" applyFont="1" applyFill="1" applyBorder="1" applyAlignment="1" applyProtection="1">
      <alignment horizontal="right" vertical="center"/>
    </xf>
    <xf numFmtId="172" fontId="5" fillId="9" borderId="151" xfId="6" applyNumberFormat="1" applyFont="1" applyFill="1" applyBorder="1" applyAlignment="1" applyProtection="1">
      <alignment horizontal="right"/>
      <protection locked="0"/>
    </xf>
    <xf numFmtId="193" fontId="26" fillId="20" borderId="102" xfId="6" applyNumberFormat="1" applyFont="1" applyFill="1" applyBorder="1" applyAlignment="1" applyProtection="1">
      <alignment horizontal="right"/>
      <protection locked="0"/>
    </xf>
    <xf numFmtId="0" fontId="26" fillId="20" borderId="5" xfId="0" applyFont="1" applyFill="1" applyBorder="1" applyAlignment="1" applyProtection="1"/>
    <xf numFmtId="193" fontId="5" fillId="15" borderId="75" xfId="0" applyNumberFormat="1" applyFont="1" applyFill="1" applyBorder="1" applyAlignment="1" applyProtection="1">
      <alignment vertical="center" wrapText="1"/>
      <protection locked="0"/>
    </xf>
    <xf numFmtId="193" fontId="7" fillId="8" borderId="58" xfId="0" applyNumberFormat="1" applyFont="1" applyFill="1" applyBorder="1" applyAlignment="1" applyProtection="1"/>
    <xf numFmtId="193" fontId="5" fillId="15" borderId="50" xfId="0" applyNumberFormat="1" applyFont="1" applyFill="1" applyBorder="1" applyAlignment="1" applyProtection="1">
      <alignment vertical="center" wrapText="1"/>
      <protection locked="0"/>
    </xf>
    <xf numFmtId="193" fontId="5" fillId="15" borderId="152" xfId="0" applyNumberFormat="1" applyFont="1" applyFill="1" applyBorder="1" applyAlignment="1" applyProtection="1">
      <alignment vertical="center" wrapText="1"/>
      <protection locked="0"/>
    </xf>
    <xf numFmtId="193" fontId="7" fillId="8" borderId="56" xfId="0" applyNumberFormat="1" applyFont="1" applyFill="1" applyBorder="1" applyAlignment="1" applyProtection="1"/>
    <xf numFmtId="193" fontId="5" fillId="15" borderId="117" xfId="0" applyNumberFormat="1" applyFont="1" applyFill="1" applyBorder="1" applyAlignment="1" applyProtection="1">
      <alignment vertical="center" wrapText="1"/>
      <protection locked="0"/>
    </xf>
    <xf numFmtId="193" fontId="5" fillId="15" borderId="153" xfId="0" applyNumberFormat="1" applyFont="1" applyFill="1" applyBorder="1" applyAlignment="1" applyProtection="1">
      <alignment vertical="center" wrapText="1"/>
      <protection locked="0"/>
    </xf>
    <xf numFmtId="193" fontId="0" fillId="5" borderId="0" xfId="0" applyNumberFormat="1" applyFill="1" applyProtection="1"/>
    <xf numFmtId="194" fontId="0" fillId="5" borderId="0" xfId="0" applyNumberFormat="1" applyFill="1" applyProtection="1"/>
    <xf numFmtId="193" fontId="5" fillId="55" borderId="51" xfId="1" applyNumberFormat="1" applyFont="1" applyFill="1" applyBorder="1" applyAlignment="1" applyProtection="1">
      <alignment horizontal="right" vertical="center" wrapText="1"/>
    </xf>
    <xf numFmtId="193" fontId="5" fillId="55" borderId="143" xfId="1" applyNumberFormat="1" applyFont="1" applyFill="1" applyBorder="1" applyAlignment="1" applyProtection="1">
      <alignment horizontal="right" vertical="center" wrapText="1"/>
    </xf>
    <xf numFmtId="193" fontId="5" fillId="55" borderId="50" xfId="1" applyNumberFormat="1" applyFont="1" applyFill="1" applyBorder="1" applyAlignment="1" applyProtection="1">
      <alignment horizontal="right" vertical="center" wrapText="1"/>
    </xf>
    <xf numFmtId="193" fontId="5" fillId="55" borderId="62" xfId="1" applyNumberFormat="1" applyFont="1" applyFill="1" applyBorder="1" applyAlignment="1" applyProtection="1">
      <alignment horizontal="right" vertical="center" wrapText="1"/>
    </xf>
    <xf numFmtId="193" fontId="5" fillId="55" borderId="144" xfId="1" applyNumberFormat="1" applyFont="1" applyFill="1" applyBorder="1" applyAlignment="1" applyProtection="1">
      <alignment horizontal="right" vertical="center" wrapText="1"/>
    </xf>
    <xf numFmtId="193" fontId="5" fillId="55" borderId="61" xfId="1" applyNumberFormat="1" applyFont="1" applyFill="1" applyBorder="1" applyAlignment="1" applyProtection="1">
      <alignment horizontal="right" vertical="center" wrapText="1"/>
    </xf>
    <xf numFmtId="193" fontId="5" fillId="55" borderId="145" xfId="1" applyNumberFormat="1" applyFont="1" applyFill="1" applyBorder="1" applyAlignment="1" applyProtection="1">
      <alignment horizontal="right" vertical="center" wrapText="1"/>
    </xf>
    <xf numFmtId="193" fontId="5" fillId="55" borderId="146" xfId="1" applyNumberFormat="1" applyFont="1" applyFill="1" applyBorder="1" applyAlignment="1" applyProtection="1">
      <alignment horizontal="right" vertical="center" wrapText="1"/>
    </xf>
    <xf numFmtId="193" fontId="5" fillId="55" borderId="148" xfId="1" applyNumberFormat="1" applyFont="1" applyFill="1" applyBorder="1" applyAlignment="1" applyProtection="1">
      <alignment horizontal="right" vertical="center" wrapText="1"/>
    </xf>
    <xf numFmtId="166" fontId="0" fillId="5" borderId="0" xfId="0" applyNumberFormat="1" applyFill="1" applyProtection="1"/>
    <xf numFmtId="195" fontId="5" fillId="15" borderId="53" xfId="0" applyNumberFormat="1" applyFont="1" applyFill="1" applyBorder="1" applyAlignment="1" applyProtection="1">
      <alignment vertical="center" wrapText="1"/>
      <protection locked="0"/>
    </xf>
    <xf numFmtId="195" fontId="5" fillId="15" borderId="55" xfId="0" applyNumberFormat="1" applyFont="1" applyFill="1" applyBorder="1" applyAlignment="1" applyProtection="1">
      <alignment vertical="center" wrapText="1"/>
      <protection locked="0"/>
    </xf>
    <xf numFmtId="195" fontId="7" fillId="16" borderId="6" xfId="1" applyNumberFormat="1" applyFont="1" applyFill="1" applyBorder="1" applyAlignment="1" applyProtection="1">
      <alignment horizontal="right" wrapText="1"/>
    </xf>
    <xf numFmtId="0" fontId="7" fillId="13" borderId="25" xfId="0" applyFont="1" applyFill="1" applyBorder="1" applyAlignment="1" applyProtection="1">
      <alignment horizontal="center" vertical="center"/>
    </xf>
    <xf numFmtId="0" fontId="7" fillId="13" borderId="27" xfId="0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left" vertical="center"/>
    </xf>
    <xf numFmtId="0" fontId="3" fillId="18" borderId="105" xfId="0" applyFont="1" applyFill="1" applyBorder="1" applyAlignment="1" applyProtection="1">
      <alignment horizontal="center"/>
    </xf>
    <xf numFmtId="0" fontId="3" fillId="18" borderId="103" xfId="0" applyFont="1" applyFill="1" applyBorder="1" applyAlignment="1" applyProtection="1">
      <alignment horizontal="center"/>
    </xf>
    <xf numFmtId="0" fontId="3" fillId="18" borderId="106" xfId="0" applyFont="1" applyFill="1" applyBorder="1" applyAlignment="1" applyProtection="1">
      <alignment horizontal="center"/>
    </xf>
    <xf numFmtId="0" fontId="1" fillId="5" borderId="0" xfId="271" applyFont="1" applyFill="1" applyProtection="1"/>
    <xf numFmtId="196" fontId="0" fillId="5" borderId="0" xfId="0" applyNumberFormat="1" applyFill="1" applyProtection="1"/>
    <xf numFmtId="197" fontId="0" fillId="5" borderId="0" xfId="0" applyNumberFormat="1" applyFill="1" applyProtection="1"/>
    <xf numFmtId="10" fontId="11" fillId="0" borderId="23" xfId="1" applyNumberFormat="1" applyFont="1" applyFill="1" applyBorder="1" applyAlignment="1" applyProtection="1">
      <alignment horizontal="right" vertical="top" wrapText="1"/>
    </xf>
    <xf numFmtId="0" fontId="0" fillId="5" borderId="0" xfId="0" applyFill="1"/>
    <xf numFmtId="0" fontId="22" fillId="5" borderId="0" xfId="0" applyFont="1" applyFill="1" applyProtection="1"/>
    <xf numFmtId="0" fontId="0" fillId="5" borderId="28" xfId="0" applyFill="1" applyBorder="1"/>
    <xf numFmtId="0" fontId="12" fillId="5" borderId="0" xfId="0" applyFont="1" applyFill="1" applyAlignment="1" applyProtection="1">
      <alignment horizontal="right"/>
    </xf>
    <xf numFmtId="168" fontId="7" fillId="5" borderId="8" xfId="0" applyNumberFormat="1" applyFont="1" applyFill="1" applyBorder="1" applyProtection="1"/>
    <xf numFmtId="198" fontId="7" fillId="5" borderId="8" xfId="0" applyNumberFormat="1" applyFont="1" applyFill="1" applyBorder="1" applyProtection="1"/>
    <xf numFmtId="170" fontId="7" fillId="5" borderId="8" xfId="0" applyNumberFormat="1" applyFont="1" applyFill="1" applyBorder="1" applyProtection="1"/>
    <xf numFmtId="168" fontId="12" fillId="5" borderId="0" xfId="0" applyNumberFormat="1" applyFont="1" applyFill="1" applyBorder="1" applyProtection="1"/>
    <xf numFmtId="0" fontId="12" fillId="5" borderId="0" xfId="0" applyFont="1" applyFill="1" applyAlignment="1" applyProtection="1"/>
    <xf numFmtId="0" fontId="12" fillId="5" borderId="33" xfId="0" applyFont="1" applyFill="1" applyBorder="1" applyProtection="1"/>
    <xf numFmtId="168" fontId="12" fillId="5" borderId="33" xfId="0" applyNumberFormat="1" applyFont="1" applyFill="1" applyBorder="1" applyProtection="1"/>
    <xf numFmtId="168" fontId="7" fillId="5" borderId="33" xfId="0" applyNumberFormat="1" applyFont="1" applyFill="1" applyBorder="1" applyProtection="1"/>
    <xf numFmtId="0" fontId="12" fillId="5" borderId="26" xfId="0" applyFont="1" applyFill="1" applyBorder="1" applyProtection="1"/>
    <xf numFmtId="0" fontId="19" fillId="5" borderId="0" xfId="0" applyFont="1" applyFill="1" applyBorder="1" applyAlignment="1" applyProtection="1">
      <alignment vertical="center"/>
    </xf>
    <xf numFmtId="193" fontId="20" fillId="5" borderId="0" xfId="0" applyNumberFormat="1" applyFont="1" applyFill="1" applyBorder="1" applyProtection="1"/>
    <xf numFmtId="0" fontId="5" fillId="5" borderId="59" xfId="0" applyFont="1" applyFill="1" applyBorder="1" applyAlignment="1" applyProtection="1">
      <alignment horizontal="left" vertical="center" wrapText="1" indent="3"/>
    </xf>
    <xf numFmtId="0" fontId="5" fillId="5" borderId="59" xfId="0" applyFont="1" applyFill="1" applyBorder="1" applyAlignment="1" applyProtection="1">
      <alignment horizontal="left" vertical="center" indent="3"/>
    </xf>
    <xf numFmtId="0" fontId="5" fillId="5" borderId="63" xfId="0" applyFont="1" applyFill="1" applyBorder="1" applyAlignment="1" applyProtection="1">
      <alignment horizontal="left" vertical="center" wrapText="1" indent="1"/>
    </xf>
    <xf numFmtId="195" fontId="5" fillId="15" borderId="80" xfId="0" applyNumberFormat="1" applyFont="1" applyFill="1" applyBorder="1" applyAlignment="1" applyProtection="1">
      <alignment vertical="center" wrapText="1"/>
      <protection locked="0"/>
    </xf>
    <xf numFmtId="166" fontId="5" fillId="5" borderId="25" xfId="2" applyNumberFormat="1" applyFont="1" applyFill="1" applyBorder="1"/>
    <xf numFmtId="166" fontId="5" fillId="0" borderId="26" xfId="0" applyNumberFormat="1" applyFont="1" applyFill="1" applyBorder="1"/>
    <xf numFmtId="166" fontId="5" fillId="0" borderId="26" xfId="0" applyNumberFormat="1" applyFont="1" applyBorder="1"/>
    <xf numFmtId="166" fontId="5" fillId="5" borderId="26" xfId="2" applyNumberFormat="1" applyFont="1" applyFill="1" applyBorder="1"/>
    <xf numFmtId="166" fontId="83" fillId="0" borderId="26" xfId="0" applyNumberFormat="1" applyFont="1" applyBorder="1"/>
    <xf numFmtId="2" fontId="5" fillId="5" borderId="27" xfId="2" applyNumberFormat="1" applyFont="1" applyFill="1" applyBorder="1"/>
    <xf numFmtId="0" fontId="5" fillId="5" borderId="93" xfId="0" applyFont="1" applyFill="1" applyBorder="1" applyAlignment="1" applyProtection="1">
      <alignment horizontal="center"/>
    </xf>
    <xf numFmtId="0" fontId="5" fillId="5" borderId="94" xfId="0" applyFont="1" applyFill="1" applyBorder="1" applyAlignment="1" applyProtection="1">
      <alignment horizontal="center"/>
    </xf>
    <xf numFmtId="0" fontId="5" fillId="5" borderId="28" xfId="0" applyFont="1" applyFill="1" applyBorder="1" applyAlignment="1" applyProtection="1">
      <alignment horizontal="center"/>
    </xf>
    <xf numFmtId="0" fontId="5" fillId="5" borderId="99" xfId="0" applyFont="1" applyFill="1" applyBorder="1" applyAlignment="1" applyProtection="1">
      <alignment horizontal="center"/>
    </xf>
    <xf numFmtId="0" fontId="5" fillId="5" borderId="25" xfId="0" applyFont="1" applyFill="1" applyBorder="1" applyAlignment="1" applyProtection="1">
      <alignment horizontal="center"/>
    </xf>
    <xf numFmtId="0" fontId="5" fillId="5" borderId="101" xfId="0" applyFont="1" applyFill="1" applyBorder="1" applyAlignment="1" applyProtection="1">
      <alignment horizontal="center"/>
    </xf>
    <xf numFmtId="0" fontId="24" fillId="8" borderId="5" xfId="0" applyFont="1" applyFill="1" applyBorder="1" applyAlignment="1" applyProtection="1">
      <alignment horizontal="left"/>
    </xf>
    <xf numFmtId="0" fontId="24" fillId="8" borderId="6" xfId="0" applyFont="1" applyFill="1" applyBorder="1" applyAlignment="1" applyProtection="1">
      <alignment horizontal="left"/>
    </xf>
    <xf numFmtId="0" fontId="24" fillId="8" borderId="7" xfId="0" applyFont="1" applyFill="1" applyBorder="1" applyAlignment="1" applyProtection="1">
      <alignment horizontal="left"/>
    </xf>
    <xf numFmtId="0" fontId="18" fillId="13" borderId="3" xfId="0" applyFont="1" applyFill="1" applyBorder="1" applyAlignment="1" applyProtection="1">
      <alignment horizontal="center"/>
    </xf>
    <xf numFmtId="0" fontId="18" fillId="18" borderId="2" xfId="0" applyFont="1" applyFill="1" applyBorder="1" applyAlignment="1" applyProtection="1">
      <alignment horizontal="center"/>
    </xf>
    <xf numFmtId="0" fontId="18" fillId="18" borderId="3" xfId="0" applyFont="1" applyFill="1" applyBorder="1" applyAlignment="1" applyProtection="1">
      <alignment horizontal="center"/>
    </xf>
    <xf numFmtId="0" fontId="18" fillId="18" borderId="83" xfId="0" applyFont="1" applyFill="1" applyBorder="1" applyAlignment="1" applyProtection="1">
      <alignment horizontal="center"/>
    </xf>
    <xf numFmtId="0" fontId="7" fillId="13" borderId="142" xfId="0" applyFont="1" applyFill="1" applyBorder="1" applyAlignment="1" applyProtection="1">
      <alignment horizontal="center" vertical="center"/>
    </xf>
    <xf numFmtId="0" fontId="7" fillId="13" borderId="141" xfId="0" applyFont="1" applyFill="1" applyBorder="1" applyAlignment="1" applyProtection="1">
      <alignment horizontal="center" vertical="center"/>
    </xf>
    <xf numFmtId="0" fontId="5" fillId="5" borderId="87" xfId="0" applyFont="1" applyFill="1" applyBorder="1" applyAlignment="1" applyProtection="1">
      <alignment horizontal="center"/>
    </xf>
    <xf numFmtId="0" fontId="5" fillId="5" borderId="88" xfId="0" applyFont="1" applyFill="1" applyBorder="1" applyAlignment="1" applyProtection="1">
      <alignment horizontal="center"/>
    </xf>
    <xf numFmtId="0" fontId="7" fillId="13" borderId="28" xfId="0" applyFont="1" applyFill="1" applyBorder="1" applyAlignment="1" applyProtection="1">
      <alignment horizontal="center" vertical="center"/>
    </xf>
    <xf numFmtId="0" fontId="7" fillId="13" borderId="0" xfId="0" applyFont="1" applyFill="1" applyBorder="1" applyAlignment="1" applyProtection="1">
      <alignment horizontal="center" vertical="center"/>
    </xf>
    <xf numFmtId="0" fontId="7" fillId="13" borderId="33" xfId="0" applyFont="1" applyFill="1" applyBorder="1" applyAlignment="1" applyProtection="1">
      <alignment horizontal="center" vertical="center"/>
    </xf>
    <xf numFmtId="0" fontId="18" fillId="8" borderId="22" xfId="0" applyFont="1" applyFill="1" applyBorder="1" applyAlignment="1" applyProtection="1">
      <alignment horizontal="center"/>
    </xf>
    <xf numFmtId="0" fontId="18" fillId="8" borderId="1" xfId="0" applyFont="1" applyFill="1" applyBorder="1" applyAlignment="1" applyProtection="1">
      <alignment horizontal="center"/>
    </xf>
    <xf numFmtId="0" fontId="18" fillId="8" borderId="23" xfId="0" applyFont="1" applyFill="1" applyBorder="1" applyAlignment="1" applyProtection="1">
      <alignment horizontal="center"/>
    </xf>
    <xf numFmtId="0" fontId="18" fillId="13" borderId="74" xfId="0" applyFont="1" applyFill="1" applyBorder="1" applyAlignment="1" applyProtection="1">
      <alignment horizontal="center"/>
    </xf>
    <xf numFmtId="0" fontId="18" fillId="13" borderId="75" xfId="0" applyFont="1" applyFill="1" applyBorder="1" applyAlignment="1" applyProtection="1">
      <alignment horizontal="center"/>
    </xf>
    <xf numFmtId="0" fontId="18" fillId="13" borderId="76" xfId="0" applyFont="1" applyFill="1" applyBorder="1" applyAlignment="1" applyProtection="1">
      <alignment horizontal="center"/>
    </xf>
    <xf numFmtId="0" fontId="23" fillId="17" borderId="22" xfId="0" applyFont="1" applyFill="1" applyBorder="1" applyAlignment="1">
      <alignment horizontal="center" vertical="center" wrapText="1"/>
    </xf>
    <xf numFmtId="0" fontId="23" fillId="17" borderId="23" xfId="0" applyFont="1" applyFill="1" applyBorder="1" applyAlignment="1">
      <alignment horizontal="center" vertical="center" wrapText="1"/>
    </xf>
    <xf numFmtId="0" fontId="23" fillId="17" borderId="28" xfId="0" applyFont="1" applyFill="1" applyBorder="1" applyAlignment="1">
      <alignment horizontal="center" vertical="center" wrapText="1"/>
    </xf>
    <xf numFmtId="0" fontId="23" fillId="17" borderId="33" xfId="0" applyFont="1" applyFill="1" applyBorder="1" applyAlignment="1">
      <alignment horizontal="center" vertical="center" wrapText="1"/>
    </xf>
    <xf numFmtId="0" fontId="23" fillId="17" borderId="25" xfId="0" applyFont="1" applyFill="1" applyBorder="1" applyAlignment="1">
      <alignment horizontal="center" vertical="center" wrapText="1"/>
    </xf>
    <xf numFmtId="0" fontId="23" fillId="17" borderId="27" xfId="0" applyFont="1" applyFill="1" applyBorder="1" applyAlignment="1">
      <alignment horizontal="center" vertical="center" wrapText="1"/>
    </xf>
    <xf numFmtId="0" fontId="9" fillId="9" borderId="137" xfId="0" applyFont="1" applyFill="1" applyBorder="1" applyAlignment="1" applyProtection="1">
      <alignment horizontal="left" vertical="top" wrapText="1"/>
      <protection locked="0"/>
    </xf>
    <xf numFmtId="0" fontId="9" fillId="9" borderId="138" xfId="0" applyFont="1" applyFill="1" applyBorder="1" applyAlignment="1" applyProtection="1">
      <alignment horizontal="left" vertical="top" wrapText="1"/>
      <protection locked="0"/>
    </xf>
    <xf numFmtId="0" fontId="9" fillId="9" borderId="139" xfId="0" applyFont="1" applyFill="1" applyBorder="1" applyAlignment="1" applyProtection="1">
      <alignment horizontal="left" vertical="top" wrapText="1"/>
      <protection locked="0"/>
    </xf>
    <xf numFmtId="0" fontId="7" fillId="8" borderId="29" xfId="0" applyFont="1" applyFill="1" applyBorder="1" applyAlignment="1" applyProtection="1">
      <alignment horizontal="center" vertical="center"/>
    </xf>
    <xf numFmtId="0" fontId="7" fillId="8" borderId="30" xfId="0" applyFont="1" applyFill="1" applyBorder="1" applyAlignment="1" applyProtection="1">
      <alignment horizontal="center" vertical="center"/>
    </xf>
    <xf numFmtId="0" fontId="7" fillId="8" borderId="31" xfId="0" applyFont="1" applyFill="1" applyBorder="1" applyAlignment="1" applyProtection="1">
      <alignment horizontal="center" vertical="center"/>
    </xf>
    <xf numFmtId="0" fontId="7" fillId="13" borderId="32" xfId="0" applyFont="1" applyFill="1" applyBorder="1" applyAlignment="1" applyProtection="1">
      <alignment horizontal="center" vertical="center"/>
    </xf>
    <xf numFmtId="0" fontId="7" fillId="13" borderId="30" xfId="0" applyFont="1" applyFill="1" applyBorder="1" applyAlignment="1" applyProtection="1">
      <alignment horizontal="center" vertical="center"/>
    </xf>
    <xf numFmtId="0" fontId="7" fillId="13" borderId="31" xfId="0" applyFont="1" applyFill="1" applyBorder="1" applyAlignment="1" applyProtection="1">
      <alignment horizontal="center" vertical="center"/>
    </xf>
    <xf numFmtId="0" fontId="18" fillId="8" borderId="34" xfId="0" applyFont="1" applyFill="1" applyBorder="1" applyAlignment="1" applyProtection="1">
      <alignment horizontal="center"/>
    </xf>
    <xf numFmtId="0" fontId="18" fillId="8" borderId="35" xfId="0" applyFont="1" applyFill="1" applyBorder="1" applyAlignment="1" applyProtection="1">
      <alignment horizontal="center"/>
    </xf>
    <xf numFmtId="0" fontId="18" fillId="8" borderId="36" xfId="0" applyFont="1" applyFill="1" applyBorder="1" applyAlignment="1" applyProtection="1">
      <alignment horizontal="center"/>
    </xf>
    <xf numFmtId="0" fontId="18" fillId="13" borderId="34" xfId="0" applyFont="1" applyFill="1" applyBorder="1" applyAlignment="1" applyProtection="1">
      <alignment horizontal="center"/>
    </xf>
    <xf numFmtId="0" fontId="18" fillId="13" borderId="35" xfId="0" applyFont="1" applyFill="1" applyBorder="1" applyAlignment="1" applyProtection="1">
      <alignment horizontal="center"/>
    </xf>
    <xf numFmtId="0" fontId="18" fillId="13" borderId="36" xfId="0" applyFont="1" applyFill="1" applyBorder="1" applyAlignment="1" applyProtection="1">
      <alignment horizontal="center"/>
    </xf>
    <xf numFmtId="0" fontId="18" fillId="8" borderId="37" xfId="0" applyFont="1" applyFill="1" applyBorder="1" applyAlignment="1" applyProtection="1">
      <alignment horizontal="center"/>
    </xf>
    <xf numFmtId="0" fontId="18" fillId="8" borderId="38" xfId="0" applyFont="1" applyFill="1" applyBorder="1" applyAlignment="1" applyProtection="1">
      <alignment horizontal="center"/>
    </xf>
    <xf numFmtId="0" fontId="18" fillId="8" borderId="39" xfId="0" applyFont="1" applyFill="1" applyBorder="1" applyAlignment="1" applyProtection="1">
      <alignment horizontal="center"/>
    </xf>
    <xf numFmtId="0" fontId="18" fillId="13" borderId="37" xfId="0" applyFont="1" applyFill="1" applyBorder="1" applyAlignment="1" applyProtection="1">
      <alignment horizontal="center"/>
    </xf>
    <xf numFmtId="0" fontId="18" fillId="13" borderId="38" xfId="0" applyFont="1" applyFill="1" applyBorder="1" applyAlignment="1" applyProtection="1">
      <alignment horizontal="center"/>
    </xf>
    <xf numFmtId="0" fontId="18" fillId="13" borderId="40" xfId="0" applyFont="1" applyFill="1" applyBorder="1" applyAlignment="1" applyProtection="1">
      <alignment horizontal="center"/>
    </xf>
  </cellXfs>
  <cellStyles count="551">
    <cellStyle name=" 1" xfId="7"/>
    <cellStyle name=" 1 2" xfId="8"/>
    <cellStyle name=" 1 2 2" xfId="9"/>
    <cellStyle name=" 1 2 3" xfId="10"/>
    <cellStyle name=" 1 3" xfId="11"/>
    <cellStyle name=" 1 3 2" xfId="12"/>
    <cellStyle name=" 1 4" xfId="13"/>
    <cellStyle name=" 1_29(d) - Gas extensions -tariffs" xfId="14"/>
    <cellStyle name="_3GIS model v2.77_Distribution Business_Retail Fin Perform " xfId="15"/>
    <cellStyle name="_3GIS model v2.77_Fleet Overhead Costs 2_Retail Fin Perform " xfId="16"/>
    <cellStyle name="_3GIS model v2.77_Fleet Overhead Costs_Retail Fin Perform " xfId="17"/>
    <cellStyle name="_3GIS model v2.77_Forecast 2_Retail Fin Perform " xfId="18"/>
    <cellStyle name="_3GIS model v2.77_Forecast_Retail Fin Perform " xfId="19"/>
    <cellStyle name="_3GIS model v2.77_Funding &amp; Cashflow_1_Retail Fin Perform " xfId="20"/>
    <cellStyle name="_3GIS model v2.77_Funding &amp; Cashflow_Retail Fin Perform " xfId="21"/>
    <cellStyle name="_3GIS model v2.77_Group P&amp;L_1_Retail Fin Perform " xfId="22"/>
    <cellStyle name="_3GIS model v2.77_Group P&amp;L_Retail Fin Perform " xfId="23"/>
    <cellStyle name="_3GIS model v2.77_Opening  Detailed BS_Retail Fin Perform " xfId="24"/>
    <cellStyle name="_3GIS model v2.77_OUTPUT DB_Retail Fin Perform " xfId="25"/>
    <cellStyle name="_3GIS model v2.77_OUTPUT EB_Retail Fin Perform " xfId="26"/>
    <cellStyle name="_3GIS model v2.77_Report_Retail Fin Perform " xfId="27"/>
    <cellStyle name="_3GIS model v2.77_Retail Fin Perform " xfId="28"/>
    <cellStyle name="_3GIS model v2.77_Sheet2 2_Retail Fin Perform " xfId="29"/>
    <cellStyle name="_3GIS model v2.77_Sheet2_Retail Fin Perform " xfId="30"/>
    <cellStyle name="_Capex" xfId="31"/>
    <cellStyle name="_Capex 2" xfId="32"/>
    <cellStyle name="_Capex_29(d) - Gas extensions -tariffs" xfId="33"/>
    <cellStyle name="_UED AMP 2009-14 Final 250309 Less PU" xfId="34"/>
    <cellStyle name="_UED AMP 2009-14 Final 250309 Less PU_1011 monthly" xfId="35"/>
    <cellStyle name="20% - Accent1 2" xfId="36"/>
    <cellStyle name="20% - Accent1 3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1 3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 - 20%" xfId="56"/>
    <cellStyle name="Accent1 - 40%" xfId="57"/>
    <cellStyle name="Accent1 - 60%" xfId="58"/>
    <cellStyle name="Accent1 2" xfId="59"/>
    <cellStyle name="Accent2 - 20%" xfId="60"/>
    <cellStyle name="Accent2 - 40%" xfId="61"/>
    <cellStyle name="Accent2 - 60%" xfId="62"/>
    <cellStyle name="Accent2 2" xfId="63"/>
    <cellStyle name="Accent3 - 20%" xfId="64"/>
    <cellStyle name="Accent3 - 40%" xfId="65"/>
    <cellStyle name="Accent3 - 60%" xfId="66"/>
    <cellStyle name="Accent3 2" xfId="67"/>
    <cellStyle name="Accent4 - 20%" xfId="68"/>
    <cellStyle name="Accent4 - 40%" xfId="69"/>
    <cellStyle name="Accent4 - 60%" xfId="70"/>
    <cellStyle name="Accent4 2" xfId="71"/>
    <cellStyle name="Accent5 - 20%" xfId="72"/>
    <cellStyle name="Accent5 - 40%" xfId="73"/>
    <cellStyle name="Accent5 - 60%" xfId="74"/>
    <cellStyle name="Accent5 2" xfId="75"/>
    <cellStyle name="Accent6 - 20%" xfId="76"/>
    <cellStyle name="Accent6 - 40%" xfId="77"/>
    <cellStyle name="Accent6 - 60%" xfId="78"/>
    <cellStyle name="Accent6 2" xfId="79"/>
    <cellStyle name="Agara" xfId="80"/>
    <cellStyle name="B79812_.wvu.PrintTitlest" xfId="81"/>
    <cellStyle name="Bad 2" xfId="82"/>
    <cellStyle name="Black" xfId="83"/>
    <cellStyle name="Blockout" xfId="84"/>
    <cellStyle name="Blockout 2" xfId="85"/>
    <cellStyle name="Blockout 3" xfId="86"/>
    <cellStyle name="Blue" xfId="87"/>
    <cellStyle name="Calculation 2" xfId="88"/>
    <cellStyle name="Calculation 2 2" xfId="89"/>
    <cellStyle name="Calculation 2 3" xfId="90"/>
    <cellStyle name="Check Cell 2" xfId="91"/>
    <cellStyle name="Check Cell 2 2 2 2" xfId="92"/>
    <cellStyle name="Comma [0]7Z_87C" xfId="93"/>
    <cellStyle name="Comma 0" xfId="94"/>
    <cellStyle name="Comma 1" xfId="95"/>
    <cellStyle name="Comma 1 2" xfId="96"/>
    <cellStyle name="Comma 10" xfId="97"/>
    <cellStyle name="Comma 2" xfId="98"/>
    <cellStyle name="Comma 2 2" xfId="99"/>
    <cellStyle name="Comma 2 2 2" xfId="100"/>
    <cellStyle name="Comma 2 2 3" xfId="101"/>
    <cellStyle name="Comma 2 3" xfId="6"/>
    <cellStyle name="Comma 2 3 2" xfId="102"/>
    <cellStyle name="Comma 2 3 2 2" xfId="550"/>
    <cellStyle name="Comma 2 4" xfId="103"/>
    <cellStyle name="Comma 2 5" xfId="104"/>
    <cellStyle name="Comma 2 6" xfId="105"/>
    <cellStyle name="Comma 3" xfId="106"/>
    <cellStyle name="Comma 3 2" xfId="107"/>
    <cellStyle name="Comma 3 2 2" xfId="108"/>
    <cellStyle name="Comma 3 3" xfId="109"/>
    <cellStyle name="Comma 3 3 2" xfId="110"/>
    <cellStyle name="Comma 3 4" xfId="111"/>
    <cellStyle name="Comma 3 5" xfId="112"/>
    <cellStyle name="Comma 3 6" xfId="113"/>
    <cellStyle name="Comma 4" xfId="114"/>
    <cellStyle name="Comma 4 2" xfId="115"/>
    <cellStyle name="Comma 5" xfId="116"/>
    <cellStyle name="Comma 6" xfId="117"/>
    <cellStyle name="Comma 7" xfId="118"/>
    <cellStyle name="Comma 8" xfId="119"/>
    <cellStyle name="Comma 9" xfId="120"/>
    <cellStyle name="Comma 9 2" xfId="121"/>
    <cellStyle name="Comma 9 3" xfId="122"/>
    <cellStyle name="Comma0" xfId="123"/>
    <cellStyle name="Currency 11" xfId="124"/>
    <cellStyle name="Currency 11 2" xfId="125"/>
    <cellStyle name="Currency 2" xfId="126"/>
    <cellStyle name="Currency 2 2" xfId="127"/>
    <cellStyle name="Currency 2 3" xfId="128"/>
    <cellStyle name="Currency 3" xfId="129"/>
    <cellStyle name="Currency 3 2" xfId="130"/>
    <cellStyle name="Currency 4" xfId="131"/>
    <cellStyle name="Currency 4 2" xfId="132"/>
    <cellStyle name="Currency 5" xfId="133"/>
    <cellStyle name="Currency 6" xfId="134"/>
    <cellStyle name="Currency 6 2" xfId="135"/>
    <cellStyle name="Currency 6 3" xfId="136"/>
    <cellStyle name="Currency 7" xfId="137"/>
    <cellStyle name="D4_B8B1_005004B79812_.wvu.PrintTitlest" xfId="138"/>
    <cellStyle name="Date" xfId="139"/>
    <cellStyle name="Date 2" xfId="140"/>
    <cellStyle name="dms_Blue_HDR" xfId="141"/>
    <cellStyle name="Emphasis 1" xfId="142"/>
    <cellStyle name="Emphasis 2" xfId="143"/>
    <cellStyle name="Emphasis 3" xfId="144"/>
    <cellStyle name="Euro" xfId="145"/>
    <cellStyle name="Explanatory Text 2" xfId="146"/>
    <cellStyle name="Fixed" xfId="147"/>
    <cellStyle name="Fixed 2" xfId="148"/>
    <cellStyle name="Gilsans" xfId="149"/>
    <cellStyle name="Gilsansl" xfId="150"/>
    <cellStyle name="Good 2" xfId="151"/>
    <cellStyle name="Heading 1 2" xfId="152"/>
    <cellStyle name="Heading 1 2 2" xfId="153"/>
    <cellStyle name="Heading 1 3" xfId="154"/>
    <cellStyle name="Heading 2 2" xfId="155"/>
    <cellStyle name="Heading 2 2 2" xfId="156"/>
    <cellStyle name="Heading 2 3" xfId="157"/>
    <cellStyle name="Heading 3 2" xfId="158"/>
    <cellStyle name="Heading 3 2 2" xfId="159"/>
    <cellStyle name="Heading 3 2 2 2" xfId="160"/>
    <cellStyle name="Heading 3 2 2 2 2" xfId="161"/>
    <cellStyle name="Heading 3 2 2 2 2 2" xfId="162"/>
    <cellStyle name="Heading 3 2 2 2 2 3" xfId="163"/>
    <cellStyle name="Heading 3 2 2 2 2 4" xfId="164"/>
    <cellStyle name="Heading 3 2 2 2 3" xfId="165"/>
    <cellStyle name="Heading 3 2 2 2 4" xfId="166"/>
    <cellStyle name="Heading 3 2 2 2 5" xfId="167"/>
    <cellStyle name="Heading 3 2 2 3" xfId="168"/>
    <cellStyle name="Heading 3 2 2 3 2" xfId="169"/>
    <cellStyle name="Heading 3 2 2 3 2 2" xfId="170"/>
    <cellStyle name="Heading 3 2 2 3 2 3" xfId="171"/>
    <cellStyle name="Heading 3 2 2 3 2 4" xfId="172"/>
    <cellStyle name="Heading 3 2 2 3 3" xfId="173"/>
    <cellStyle name="Heading 3 2 2 3 4" xfId="174"/>
    <cellStyle name="Heading 3 2 2 3 5" xfId="175"/>
    <cellStyle name="Heading 3 2 2 4" xfId="176"/>
    <cellStyle name="Heading 3 2 2 4 2" xfId="177"/>
    <cellStyle name="Heading 3 2 2 4 3" xfId="178"/>
    <cellStyle name="Heading 3 2 2 4 4" xfId="179"/>
    <cellStyle name="Heading 3 2 2 5" xfId="180"/>
    <cellStyle name="Heading 3 2 2 5 2" xfId="181"/>
    <cellStyle name="Heading 3 2 2 5 3" xfId="182"/>
    <cellStyle name="Heading 3 2 3" xfId="183"/>
    <cellStyle name="Heading 3 2 4" xfId="184"/>
    <cellStyle name="Heading 3 2 4 2" xfId="185"/>
    <cellStyle name="Heading 3 2 4 2 2" xfId="186"/>
    <cellStyle name="Heading 3 2 4 2 3" xfId="187"/>
    <cellStyle name="Heading 3 2 4 2 4" xfId="188"/>
    <cellStyle name="Heading 3 2 4 3" xfId="189"/>
    <cellStyle name="Heading 3 2 4 4" xfId="190"/>
    <cellStyle name="Heading 3 2 4 5" xfId="191"/>
    <cellStyle name="Heading 3 2 5" xfId="192"/>
    <cellStyle name="Heading 3 2 5 2" xfId="193"/>
    <cellStyle name="Heading 3 2 5 2 2" xfId="194"/>
    <cellStyle name="Heading 3 2 5 2 3" xfId="195"/>
    <cellStyle name="Heading 3 2 5 2 4" xfId="196"/>
    <cellStyle name="Heading 3 2 5 3" xfId="197"/>
    <cellStyle name="Heading 3 2 5 4" xfId="198"/>
    <cellStyle name="Heading 3 2 5 5" xfId="199"/>
    <cellStyle name="Heading 3 2 6" xfId="200"/>
    <cellStyle name="Heading 3 2 6 2" xfId="201"/>
    <cellStyle name="Heading 3 2 6 3" xfId="202"/>
    <cellStyle name="Heading 3 2 6 4" xfId="203"/>
    <cellStyle name="Heading 3 2 7" xfId="204"/>
    <cellStyle name="Heading 3 2 7 2" xfId="205"/>
    <cellStyle name="Heading 3 2 7 3" xfId="206"/>
    <cellStyle name="Heading 3 3" xfId="207"/>
    <cellStyle name="Heading 4 2" xfId="208"/>
    <cellStyle name="Heading 4 2 2" xfId="209"/>
    <cellStyle name="Heading 4 3" xfId="210"/>
    <cellStyle name="Heading(4)" xfId="211"/>
    <cellStyle name="Hyperlink 2" xfId="212"/>
    <cellStyle name="Hyperlink 2 2" xfId="213"/>
    <cellStyle name="Hyperlink 2 3" xfId="214"/>
    <cellStyle name="Hyperlink 3" xfId="215"/>
    <cellStyle name="Hyperlink 4" xfId="216"/>
    <cellStyle name="Hyperlink Arrow" xfId="217"/>
    <cellStyle name="Hyperlink Text" xfId="218"/>
    <cellStyle name="import" xfId="219"/>
    <cellStyle name="import%" xfId="220"/>
    <cellStyle name="import_ICRC Electricity model 1-1  (1 Feb 2003) " xfId="221"/>
    <cellStyle name="Input 2" xfId="222"/>
    <cellStyle name="Input 2 2" xfId="223"/>
    <cellStyle name="Input 2 3" xfId="224"/>
    <cellStyle name="Input1" xfId="225"/>
    <cellStyle name="Input1 2" xfId="226"/>
    <cellStyle name="Input1 2 2" xfId="227"/>
    <cellStyle name="Input1 3" xfId="228"/>
    <cellStyle name="Input1 3 2" xfId="229"/>
    <cellStyle name="Input1 4" xfId="230"/>
    <cellStyle name="Input1 5" xfId="231"/>
    <cellStyle name="Input1%" xfId="232"/>
    <cellStyle name="Input1_ICRC Electricity model 1-1  (1 Feb 2003) " xfId="233"/>
    <cellStyle name="Input1default" xfId="234"/>
    <cellStyle name="Input1default%" xfId="235"/>
    <cellStyle name="Input2" xfId="236"/>
    <cellStyle name="Input2 2" xfId="237"/>
    <cellStyle name="Input2 3" xfId="238"/>
    <cellStyle name="Input3" xfId="239"/>
    <cellStyle name="Input3 2" xfId="240"/>
    <cellStyle name="Input3 3" xfId="241"/>
    <cellStyle name="InputCell" xfId="242"/>
    <cellStyle name="InputCell 2" xfId="243"/>
    <cellStyle name="InputCell 3" xfId="244"/>
    <cellStyle name="InputCellText" xfId="245"/>
    <cellStyle name="InputCellText 2" xfId="246"/>
    <cellStyle name="InputCellText 3" xfId="247"/>
    <cellStyle name="key result" xfId="248"/>
    <cellStyle name="Lines" xfId="249"/>
    <cellStyle name="Linked Cell 2" xfId="250"/>
    <cellStyle name="Local import" xfId="251"/>
    <cellStyle name="Local import %" xfId="252"/>
    <cellStyle name="Mine" xfId="253"/>
    <cellStyle name="Model Name" xfId="254"/>
    <cellStyle name="Neutral" xfId="2" builtinId="28"/>
    <cellStyle name="Neutral 2" xfId="255"/>
    <cellStyle name="NonInputCell" xfId="256"/>
    <cellStyle name="NonInputCell 2" xfId="257"/>
    <cellStyle name="NonInputCell 3" xfId="258"/>
    <cellStyle name="Normal" xfId="0" builtinId="0"/>
    <cellStyle name="Normal - Style1" xfId="259"/>
    <cellStyle name="Normal 10" xfId="3"/>
    <cellStyle name="Normal 10 2" xfId="260"/>
    <cellStyle name="Normal 11" xfId="261"/>
    <cellStyle name="Normal 11 2" xfId="262"/>
    <cellStyle name="Normal 11 3" xfId="263"/>
    <cellStyle name="Normal 11 4" xfId="264"/>
    <cellStyle name="Normal 114" xfId="265"/>
    <cellStyle name="Normal 12" xfId="266"/>
    <cellStyle name="Normal 12 2" xfId="267"/>
    <cellStyle name="Normal 13" xfId="268"/>
    <cellStyle name="Normal 13 2" xfId="269"/>
    <cellStyle name="Normal 13_29(d) - Gas extensions -tariffs" xfId="270"/>
    <cellStyle name="Normal 14" xfId="271"/>
    <cellStyle name="Normal 14 2" xfId="272"/>
    <cellStyle name="Normal 14 3" xfId="273"/>
    <cellStyle name="Normal 14 3 2" xfId="274"/>
    <cellStyle name="Normal 14 3 3" xfId="275"/>
    <cellStyle name="Normal 14 4" xfId="276"/>
    <cellStyle name="Normal 14 5" xfId="277"/>
    <cellStyle name="Normal 15" xfId="278"/>
    <cellStyle name="Normal 15 2" xfId="279"/>
    <cellStyle name="Normal 16" xfId="280"/>
    <cellStyle name="Normal 16 2" xfId="281"/>
    <cellStyle name="Normal 17" xfId="282"/>
    <cellStyle name="Normal 17 2" xfId="283"/>
    <cellStyle name="Normal 17 2 2" xfId="284"/>
    <cellStyle name="Normal 17 2 2 2" xfId="285"/>
    <cellStyle name="Normal 17 2 2 3" xfId="286"/>
    <cellStyle name="Normal 17 2 3" xfId="287"/>
    <cellStyle name="Normal 17 2 4" xfId="288"/>
    <cellStyle name="Normal 17 3" xfId="289"/>
    <cellStyle name="Normal 17 3 2" xfId="290"/>
    <cellStyle name="Normal 17 3 2 2" xfId="291"/>
    <cellStyle name="Normal 17 3 2 3" xfId="292"/>
    <cellStyle name="Normal 17 3 3" xfId="293"/>
    <cellStyle name="Normal 17 3 4" xfId="294"/>
    <cellStyle name="Normal 17 4" xfId="295"/>
    <cellStyle name="Normal 17 4 2" xfId="296"/>
    <cellStyle name="Normal 17 4 3" xfId="297"/>
    <cellStyle name="Normal 17 5" xfId="298"/>
    <cellStyle name="Normal 17 6" xfId="299"/>
    <cellStyle name="Normal 18" xfId="300"/>
    <cellStyle name="Normal 18 2" xfId="301"/>
    <cellStyle name="Normal 19" xfId="302"/>
    <cellStyle name="Normal 2" xfId="303"/>
    <cellStyle name="Normal 2 2" xfId="304"/>
    <cellStyle name="Normal 2 2 2" xfId="305"/>
    <cellStyle name="Normal 2 2 3" xfId="306"/>
    <cellStyle name="Normal 2 2 4" xfId="307"/>
    <cellStyle name="Normal 2 2 5" xfId="308"/>
    <cellStyle name="Normal 2 3" xfId="309"/>
    <cellStyle name="Normal 2 3 2" xfId="310"/>
    <cellStyle name="Normal 2 3_29(d) - Gas extensions -tariffs" xfId="311"/>
    <cellStyle name="Normal 2 4" xfId="312"/>
    <cellStyle name="Normal 2 4 2" xfId="313"/>
    <cellStyle name="Normal 2 4 3" xfId="314"/>
    <cellStyle name="Normal 2 5" xfId="315"/>
    <cellStyle name="Normal 2_29(d) - Gas extensions -tariffs" xfId="316"/>
    <cellStyle name="Normal 20" xfId="317"/>
    <cellStyle name="Normal 20 2" xfId="318"/>
    <cellStyle name="Normal 20 2 2" xfId="319"/>
    <cellStyle name="Normal 20 3" xfId="320"/>
    <cellStyle name="Normal 20 4" xfId="321"/>
    <cellStyle name="Normal 21" xfId="322"/>
    <cellStyle name="Normal 21 2" xfId="323"/>
    <cellStyle name="Normal 21 3" xfId="324"/>
    <cellStyle name="Normal 22" xfId="325"/>
    <cellStyle name="Normal 23" xfId="326"/>
    <cellStyle name="Normal 23 2" xfId="327"/>
    <cellStyle name="Normal 23 2 2" xfId="328"/>
    <cellStyle name="Normal 23 3" xfId="329"/>
    <cellStyle name="Normal 23 4" xfId="330"/>
    <cellStyle name="Normal 24" xfId="331"/>
    <cellStyle name="Normal 24 2" xfId="332"/>
    <cellStyle name="Normal 24 2 2" xfId="333"/>
    <cellStyle name="Normal 24 3" xfId="334"/>
    <cellStyle name="Normal 24 4" xfId="335"/>
    <cellStyle name="Normal 25" xfId="336"/>
    <cellStyle name="Normal 25 2" xfId="337"/>
    <cellStyle name="Normal 25 2 2" xfId="338"/>
    <cellStyle name="Normal 25 3" xfId="339"/>
    <cellStyle name="Normal 25 4" xfId="340"/>
    <cellStyle name="Normal 26" xfId="341"/>
    <cellStyle name="Normal 26 2" xfId="342"/>
    <cellStyle name="Normal 26 2 2" xfId="343"/>
    <cellStyle name="Normal 26 3" xfId="344"/>
    <cellStyle name="Normal 26 4" xfId="345"/>
    <cellStyle name="Normal 27" xfId="346"/>
    <cellStyle name="Normal 28" xfId="347"/>
    <cellStyle name="Normal 29" xfId="348"/>
    <cellStyle name="Normal 3" xfId="349"/>
    <cellStyle name="Normal 3 2" xfId="350"/>
    <cellStyle name="Normal 3 2 2" xfId="351"/>
    <cellStyle name="Normal 3 3" xfId="352"/>
    <cellStyle name="Normal 3 3 2" xfId="353"/>
    <cellStyle name="Normal 3 3 3" xfId="354"/>
    <cellStyle name="Normal 3 4" xfId="355"/>
    <cellStyle name="Normal 3 5" xfId="356"/>
    <cellStyle name="Normal 3 5 2" xfId="357"/>
    <cellStyle name="Normal 3 5 3" xfId="358"/>
    <cellStyle name="Normal 3_29(d) - Gas extensions -tariffs" xfId="359"/>
    <cellStyle name="Normal 30" xfId="360"/>
    <cellStyle name="Normal 31" xfId="361"/>
    <cellStyle name="Normal 32" xfId="362"/>
    <cellStyle name="Normal 33" xfId="363"/>
    <cellStyle name="Normal 38" xfId="364"/>
    <cellStyle name="Normal 38 2" xfId="365"/>
    <cellStyle name="Normal 38_29(d) - Gas extensions -tariffs" xfId="366"/>
    <cellStyle name="Normal 4" xfId="367"/>
    <cellStyle name="Normal 4 2" xfId="368"/>
    <cellStyle name="Normal 4 2 2" xfId="369"/>
    <cellStyle name="Normal 4 2 2 2" xfId="370"/>
    <cellStyle name="Normal 4 2 2 2 2" xfId="371"/>
    <cellStyle name="Normal 4 2 2 2 3" xfId="372"/>
    <cellStyle name="Normal 4 2 2 3" xfId="373"/>
    <cellStyle name="Normal 4 2 2 4" xfId="374"/>
    <cellStyle name="Normal 4 2 3" xfId="375"/>
    <cellStyle name="Normal 4 2 3 2" xfId="376"/>
    <cellStyle name="Normal 4 2 3 2 2" xfId="377"/>
    <cellStyle name="Normal 4 2 3 2 3" xfId="378"/>
    <cellStyle name="Normal 4 2 3 3" xfId="379"/>
    <cellStyle name="Normal 4 2 3 4" xfId="380"/>
    <cellStyle name="Normal 4 3" xfId="381"/>
    <cellStyle name="Normal 4 3 2" xfId="382"/>
    <cellStyle name="Normal 4 3 2 2" xfId="383"/>
    <cellStyle name="Normal 4 3 2 3" xfId="384"/>
    <cellStyle name="Normal 4 3 3" xfId="385"/>
    <cellStyle name="Normal 4 3 3 2" xfId="386"/>
    <cellStyle name="Normal 4 3 4" xfId="387"/>
    <cellStyle name="Normal 4 4" xfId="388"/>
    <cellStyle name="Normal 4 5" xfId="389"/>
    <cellStyle name="Normal 4 6" xfId="390"/>
    <cellStyle name="Normal 4_29(d) - Gas extensions -tariffs" xfId="391"/>
    <cellStyle name="Normal 40" xfId="392"/>
    <cellStyle name="Normal 40 2" xfId="393"/>
    <cellStyle name="Normal 40_29(d) - Gas extensions -tariffs" xfId="394"/>
    <cellStyle name="Normal 5" xfId="395"/>
    <cellStyle name="Normal 5 2" xfId="396"/>
    <cellStyle name="Normal 5 3" xfId="397"/>
    <cellStyle name="Normal 6" xfId="398"/>
    <cellStyle name="Normal 6 2" xfId="399"/>
    <cellStyle name="Normal 6 2 2" xfId="400"/>
    <cellStyle name="Normal 7" xfId="401"/>
    <cellStyle name="Normal 7 2" xfId="402"/>
    <cellStyle name="Normal 7 2 2" xfId="403"/>
    <cellStyle name="Normal 7 2 2 2" xfId="404"/>
    <cellStyle name="Normal 7 2 2 3" xfId="405"/>
    <cellStyle name="Normal 7 2 3" xfId="406"/>
    <cellStyle name="Normal 7 2 4" xfId="407"/>
    <cellStyle name="Normal 8" xfId="408"/>
    <cellStyle name="Normal 8 2" xfId="409"/>
    <cellStyle name="Normal 8 2 2" xfId="410"/>
    <cellStyle name="Normal 8 2 3" xfId="411"/>
    <cellStyle name="Normal 8 2 3 2" xfId="412"/>
    <cellStyle name="Normal 8 2 3 3" xfId="413"/>
    <cellStyle name="Normal 8 2 4" xfId="414"/>
    <cellStyle name="Normal 9" xfId="415"/>
    <cellStyle name="Normal 9 2" xfId="416"/>
    <cellStyle name="Note 2" xfId="417"/>
    <cellStyle name="Note 2 2" xfId="418"/>
    <cellStyle name="Note 2 3" xfId="419"/>
    <cellStyle name="Note 3" xfId="420"/>
    <cellStyle name="Note 3 2" xfId="421"/>
    <cellStyle name="Note 3 3" xfId="422"/>
    <cellStyle name="Note 4" xfId="423"/>
    <cellStyle name="Note 4 2" xfId="424"/>
    <cellStyle name="Note 4 3" xfId="425"/>
    <cellStyle name="Output 2" xfId="426"/>
    <cellStyle name="Output 2 2" xfId="427"/>
    <cellStyle name="Output 2 3" xfId="428"/>
    <cellStyle name="Percent" xfId="1" builtinId="5"/>
    <cellStyle name="Percent [2]" xfId="429"/>
    <cellStyle name="Percent [2] 2" xfId="430"/>
    <cellStyle name="Percent [2]_29(d) - Gas extensions -tariffs" xfId="431"/>
    <cellStyle name="Percent 12" xfId="432"/>
    <cellStyle name="Percent 12 2" xfId="433"/>
    <cellStyle name="Percent 12 2 2" xfId="434"/>
    <cellStyle name="Percent 12 3" xfId="435"/>
    <cellStyle name="Percent 12 4" xfId="436"/>
    <cellStyle name="Percent 2" xfId="437"/>
    <cellStyle name="Percent 2 2" xfId="438"/>
    <cellStyle name="Percent 2 2 2" xfId="439"/>
    <cellStyle name="Percent 2 2 2 2" xfId="440"/>
    <cellStyle name="Percent 2 2 2 2 2" xfId="441"/>
    <cellStyle name="Percent 2 2 2 2 3" xfId="442"/>
    <cellStyle name="Percent 2 2 2 3" xfId="443"/>
    <cellStyle name="Percent 2 2 2 4" xfId="444"/>
    <cellStyle name="Percent 2 2 3" xfId="445"/>
    <cellStyle name="Percent 2 2 3 2" xfId="446"/>
    <cellStyle name="Percent 2 2 3 2 2" xfId="447"/>
    <cellStyle name="Percent 2 2 3 2 3" xfId="448"/>
    <cellStyle name="Percent 2 2 3 3" xfId="449"/>
    <cellStyle name="Percent 2 2 3 4" xfId="450"/>
    <cellStyle name="Percent 2 3" xfId="451"/>
    <cellStyle name="Percent 2 3 2" xfId="452"/>
    <cellStyle name="Percent 2 3 2 2" xfId="453"/>
    <cellStyle name="Percent 2 3 2 3" xfId="454"/>
    <cellStyle name="Percent 2 3 3" xfId="455"/>
    <cellStyle name="Percent 2 3 4" xfId="456"/>
    <cellStyle name="Percent 2 4" xfId="457"/>
    <cellStyle name="Percent 2 4 2" xfId="458"/>
    <cellStyle name="Percent 2 4 2 2" xfId="459"/>
    <cellStyle name="Percent 2 4 2 3" xfId="460"/>
    <cellStyle name="Percent 2 4 3" xfId="461"/>
    <cellStyle name="Percent 2 4 4" xfId="462"/>
    <cellStyle name="Percent 3" xfId="463"/>
    <cellStyle name="Percent 3 2" xfId="464"/>
    <cellStyle name="Percent 3 4" xfId="465"/>
    <cellStyle name="Percent 3 4 2" xfId="466"/>
    <cellStyle name="Percent 3 4 3" xfId="467"/>
    <cellStyle name="Percent 4" xfId="468"/>
    <cellStyle name="Percent 5" xfId="469"/>
    <cellStyle name="Percent 5 2" xfId="470"/>
    <cellStyle name="Percent 5 3" xfId="471"/>
    <cellStyle name="Percent 6" xfId="472"/>
    <cellStyle name="Percent 7" xfId="473"/>
    <cellStyle name="Percentage" xfId="474"/>
    <cellStyle name="Period Title" xfId="475"/>
    <cellStyle name="PSChar" xfId="476"/>
    <cellStyle name="PSDate" xfId="477"/>
    <cellStyle name="PSDec" xfId="478"/>
    <cellStyle name="PSDetail" xfId="479"/>
    <cellStyle name="PSHeading" xfId="480"/>
    <cellStyle name="PSHeading 2" xfId="481"/>
    <cellStyle name="PSHeading 2 2" xfId="482"/>
    <cellStyle name="PSHeading 3" xfId="483"/>
    <cellStyle name="PSHeading 3 2" xfId="484"/>
    <cellStyle name="PSHeading 3 2 2" xfId="485"/>
    <cellStyle name="PSHeading 4" xfId="486"/>
    <cellStyle name="PSInt" xfId="487"/>
    <cellStyle name="PSSpacer" xfId="488"/>
    <cellStyle name="Ratio" xfId="489"/>
    <cellStyle name="Ratio 2" xfId="490"/>
    <cellStyle name="Ratio_29(d) - Gas extensions -tariffs" xfId="491"/>
    <cellStyle name="Right Date" xfId="492"/>
    <cellStyle name="Right Number" xfId="493"/>
    <cellStyle name="Right Year" xfId="494"/>
    <cellStyle name="RIN_Input$_3dp" xfId="495"/>
    <cellStyle name="SAPError" xfId="496"/>
    <cellStyle name="SAPError 2" xfId="497"/>
    <cellStyle name="SAPKey" xfId="498"/>
    <cellStyle name="SAPKey 2" xfId="499"/>
    <cellStyle name="SAPLocked" xfId="500"/>
    <cellStyle name="SAPLocked 2" xfId="501"/>
    <cellStyle name="SAPOutput" xfId="502"/>
    <cellStyle name="SAPOutput 2" xfId="503"/>
    <cellStyle name="SAPSpace" xfId="504"/>
    <cellStyle name="SAPSpace 2" xfId="505"/>
    <cellStyle name="SAPText" xfId="506"/>
    <cellStyle name="SAPText 2" xfId="507"/>
    <cellStyle name="SAPUnLocked" xfId="508"/>
    <cellStyle name="SAPUnLocked 2" xfId="509"/>
    <cellStyle name="Sheet Title" xfId="510"/>
    <cellStyle name="SheetHeader1" xfId="511"/>
    <cellStyle name="Style 1" xfId="512"/>
    <cellStyle name="Style 1 2" xfId="513"/>
    <cellStyle name="Style 1 2 2" xfId="514"/>
    <cellStyle name="Style 1 3" xfId="515"/>
    <cellStyle name="Style 1 3 2" xfId="516"/>
    <cellStyle name="Style 1 3 3" xfId="517"/>
    <cellStyle name="Style 1 4" xfId="518"/>
    <cellStyle name="Style 1_29(d) - Gas extensions -tariffs" xfId="519"/>
    <cellStyle name="Style2" xfId="520"/>
    <cellStyle name="Style3" xfId="521"/>
    <cellStyle name="Style4" xfId="522"/>
    <cellStyle name="Style4 2" xfId="523"/>
    <cellStyle name="Style4_29(d) - Gas extensions -tariffs" xfId="524"/>
    <cellStyle name="Style5" xfId="525"/>
    <cellStyle name="Style5 2" xfId="526"/>
    <cellStyle name="Style5_29(d) - Gas extensions -tariffs" xfId="527"/>
    <cellStyle name="Table Head Green" xfId="528"/>
    <cellStyle name="Table Head_pldt" xfId="529"/>
    <cellStyle name="Table Source" xfId="530"/>
    <cellStyle name="Table Units" xfId="531"/>
    <cellStyle name="TableLvl2" xfId="4"/>
    <cellStyle name="TableLvl3" xfId="5"/>
    <cellStyle name="Text" xfId="532"/>
    <cellStyle name="Text 2" xfId="533"/>
    <cellStyle name="Text 3" xfId="534"/>
    <cellStyle name="Text Head 1" xfId="535"/>
    <cellStyle name="Text Head 2" xfId="536"/>
    <cellStyle name="Text Indent 2" xfId="537"/>
    <cellStyle name="Theirs" xfId="538"/>
    <cellStyle name="Title 2" xfId="539"/>
    <cellStyle name="TOC 1" xfId="540"/>
    <cellStyle name="TOC 2" xfId="541"/>
    <cellStyle name="TOC 3" xfId="542"/>
    <cellStyle name="Total 2" xfId="543"/>
    <cellStyle name="Total 2 2" xfId="544"/>
    <cellStyle name="Total 2 3" xfId="545"/>
    <cellStyle name="Warning Text 2" xfId="546"/>
    <cellStyle name="year" xfId="547"/>
    <cellStyle name="year 2" xfId="548"/>
    <cellStyle name="year_29(d) - Gas extensions -tariffs" xfId="549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Reporting\Year%20End%2098\Consolidated%20Accounts\Refer%20Mon9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ACCPAC"/>
      <sheetName val="Adjustments Worksheet"/>
      <sheetName val="Fixed Assets"/>
      <sheetName val="Manual Adjustments"/>
      <sheetName val="Eliminations on Consol"/>
      <sheetName val="Provisions Profile"/>
      <sheetName val="Borrowings Profile"/>
      <sheetName val="Cash Flow Input "/>
      <sheetName val="Cash Flow Worksheet"/>
      <sheetName val="Summary"/>
      <sheetName val="Computations"/>
      <sheetName val="FITB"/>
      <sheetName val="PDIT"/>
      <sheetName val="Journals"/>
      <sheetName val="Monthly Statements"/>
      <sheetName val="Operating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Cash flows from operating activities</v>
          </cell>
        </row>
        <row r="11">
          <cell r="A11" t="str">
            <v>Receipts from customers</v>
          </cell>
          <cell r="C11">
            <v>781359</v>
          </cell>
          <cell r="D11">
            <v>957121</v>
          </cell>
          <cell r="E11">
            <v>-68232</v>
          </cell>
          <cell r="F11">
            <v>163874</v>
          </cell>
        </row>
        <row r="12">
          <cell r="A12" t="str">
            <v>Payments to suppliers and employees</v>
          </cell>
          <cell r="C12">
            <v>-486627</v>
          </cell>
          <cell r="D12">
            <v>-540661</v>
          </cell>
          <cell r="E12">
            <v>112146</v>
          </cell>
          <cell r="F12">
            <v>-190758</v>
          </cell>
        </row>
        <row r="13">
          <cell r="A13" t="str">
            <v>Statutory sales levy</v>
          </cell>
          <cell r="C13">
            <v>-11700</v>
          </cell>
          <cell r="D13">
            <v>-45337</v>
          </cell>
          <cell r="E13">
            <v>0</v>
          </cell>
          <cell r="F13">
            <v>0</v>
          </cell>
        </row>
        <row r="14">
          <cell r="A14" t="str">
            <v>Dividends received</v>
          </cell>
          <cell r="C14">
            <v>0</v>
          </cell>
          <cell r="D14">
            <v>0</v>
          </cell>
          <cell r="E14">
            <v>0</v>
          </cell>
          <cell r="F14">
            <v>252494</v>
          </cell>
        </row>
        <row r="15">
          <cell r="A15" t="str">
            <v>Interest received</v>
          </cell>
          <cell r="C15">
            <v>912</v>
          </cell>
          <cell r="D15">
            <v>2574</v>
          </cell>
          <cell r="E15">
            <v>912</v>
          </cell>
          <cell r="F15">
            <v>87184</v>
          </cell>
        </row>
        <row r="16">
          <cell r="A16" t="str">
            <v>Interest and other financing costs</v>
          </cell>
          <cell r="C16">
            <v>-65810</v>
          </cell>
          <cell r="D16">
            <v>-71935</v>
          </cell>
          <cell r="E16">
            <v>-1104</v>
          </cell>
          <cell r="F16">
            <v>-71935</v>
          </cell>
        </row>
        <row r="17">
          <cell r="A17" t="str">
            <v>Charge on $110 million capital contribution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Income tax paid</v>
          </cell>
          <cell r="C18">
            <v>-49359</v>
          </cell>
          <cell r="D18">
            <v>-43138</v>
          </cell>
          <cell r="E18">
            <v>-14104</v>
          </cell>
          <cell r="F18">
            <v>-43138</v>
          </cell>
        </row>
        <row r="19">
          <cell r="A19" t="str">
            <v>Payments to fund superannuation provision</v>
          </cell>
          <cell r="C19">
            <v>0</v>
          </cell>
          <cell r="D19">
            <v>-64600</v>
          </cell>
          <cell r="E19">
            <v>-64600</v>
          </cell>
          <cell r="F19">
            <v>-64600</v>
          </cell>
        </row>
        <row r="20">
          <cell r="A20" t="str">
            <v>Net operating cash flows</v>
          </cell>
          <cell r="B20" t="str">
            <v>25(a)</v>
          </cell>
          <cell r="C20">
            <v>168775</v>
          </cell>
          <cell r="D20">
            <v>194024</v>
          </cell>
          <cell r="E20">
            <v>-34982</v>
          </cell>
          <cell r="F20">
            <v>133121</v>
          </cell>
        </row>
        <row r="23">
          <cell r="A23" t="str">
            <v>Cash flows from investing activities</v>
          </cell>
        </row>
        <row r="24">
          <cell r="A24" t="str">
            <v>Payments for property, plant and equipment</v>
          </cell>
          <cell r="C24">
            <v>-79612</v>
          </cell>
          <cell r="D24">
            <v>-99339</v>
          </cell>
          <cell r="E24">
            <v>295833</v>
          </cell>
          <cell r="F24">
            <v>-5367</v>
          </cell>
        </row>
        <row r="25">
          <cell r="A25" t="str">
            <v>Proceeds from disposal of non-current assets</v>
          </cell>
          <cell r="C25">
            <v>4962</v>
          </cell>
          <cell r="D25">
            <v>6916</v>
          </cell>
          <cell r="E25">
            <v>2691</v>
          </cell>
          <cell r="F25">
            <v>3562</v>
          </cell>
        </row>
        <row r="26">
          <cell r="A26" t="str">
            <v>Extraordinary item - proceeds from termination of the Interconnection Operating Agreement</v>
          </cell>
          <cell r="C26">
            <v>0</v>
          </cell>
          <cell r="D26">
            <v>77000</v>
          </cell>
          <cell r="E26">
            <v>0</v>
          </cell>
          <cell r="F26">
            <v>77000</v>
          </cell>
        </row>
        <row r="27">
          <cell r="A27" t="str">
            <v>Loans to controlled entities</v>
          </cell>
          <cell r="C27">
            <v>0</v>
          </cell>
          <cell r="D27">
            <v>0</v>
          </cell>
          <cell r="E27">
            <v>-521154</v>
          </cell>
          <cell r="F27">
            <v>-521154</v>
          </cell>
        </row>
        <row r="28">
          <cell r="A28" t="str">
            <v>Repayments of loans by controlled entities</v>
          </cell>
          <cell r="C28">
            <v>0</v>
          </cell>
          <cell r="D28">
            <v>0</v>
          </cell>
          <cell r="E28">
            <v>523551</v>
          </cell>
          <cell r="F28">
            <v>305120</v>
          </cell>
        </row>
        <row r="29">
          <cell r="A29" t="str">
            <v>Return of capital from controlled entities</v>
          </cell>
          <cell r="C29">
            <v>0</v>
          </cell>
          <cell r="D29">
            <v>0</v>
          </cell>
          <cell r="E29">
            <v>-94842</v>
          </cell>
          <cell r="F29">
            <v>236000</v>
          </cell>
        </row>
        <row r="30">
          <cell r="A30" t="str">
            <v>Net investing cash flows</v>
          </cell>
          <cell r="C30">
            <v>-74650</v>
          </cell>
          <cell r="D30">
            <v>-15423</v>
          </cell>
          <cell r="E30">
            <v>206079</v>
          </cell>
          <cell r="F30">
            <v>95161</v>
          </cell>
        </row>
        <row r="33">
          <cell r="A33" t="str">
            <v>Cash flows from financing activities</v>
          </cell>
        </row>
        <row r="34">
          <cell r="A34" t="str">
            <v xml:space="preserve">Proceeds from borrowings </v>
          </cell>
          <cell r="C34">
            <v>185753</v>
          </cell>
          <cell r="D34">
            <v>456734</v>
          </cell>
          <cell r="E34">
            <v>55419</v>
          </cell>
          <cell r="F34">
            <v>456734</v>
          </cell>
        </row>
        <row r="35">
          <cell r="A35" t="str">
            <v xml:space="preserve">Repayment of borrowings </v>
          </cell>
          <cell r="C35">
            <v>-219771</v>
          </cell>
          <cell r="D35">
            <v>-129387</v>
          </cell>
          <cell r="E35">
            <v>-129387</v>
          </cell>
          <cell r="F35">
            <v>-129387</v>
          </cell>
        </row>
        <row r="36">
          <cell r="A36" t="str">
            <v>Facilitation fee received</v>
          </cell>
          <cell r="C36">
            <v>25754</v>
          </cell>
          <cell r="D36">
            <v>48972</v>
          </cell>
          <cell r="E36">
            <v>0</v>
          </cell>
          <cell r="F36">
            <v>0</v>
          </cell>
        </row>
        <row r="37">
          <cell r="A37" t="str">
            <v>Repayment of capital contribution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Dividends paid</v>
          </cell>
          <cell r="C38">
            <v>-77000</v>
          </cell>
          <cell r="D38">
            <v>-556800</v>
          </cell>
          <cell r="E38">
            <v>-77000</v>
          </cell>
          <cell r="F38">
            <v>-556800</v>
          </cell>
        </row>
        <row r="39">
          <cell r="A39" t="str">
            <v>Net financing cash flows</v>
          </cell>
          <cell r="C39">
            <v>-85264</v>
          </cell>
          <cell r="D39">
            <v>-180481</v>
          </cell>
          <cell r="E39">
            <v>-150968</v>
          </cell>
          <cell r="F39">
            <v>-229453</v>
          </cell>
        </row>
        <row r="41">
          <cell r="A41" t="str">
            <v xml:space="preserve"> </v>
          </cell>
        </row>
        <row r="42">
          <cell r="A42" t="str">
            <v>Net (decrease)/increase in cash held</v>
          </cell>
          <cell r="C42">
            <v>8861</v>
          </cell>
          <cell r="D42">
            <v>-1880</v>
          </cell>
          <cell r="E42">
            <v>20129</v>
          </cell>
          <cell r="F42">
            <v>-1171</v>
          </cell>
        </row>
        <row r="43">
          <cell r="A43" t="str">
            <v>Cash held at the beginning of the year</v>
          </cell>
          <cell r="C43">
            <v>-7042</v>
          </cell>
          <cell r="D43">
            <v>-5152</v>
          </cell>
          <cell r="E43">
            <v>-7026</v>
          </cell>
          <cell r="F43">
            <v>-3075</v>
          </cell>
        </row>
        <row r="44">
          <cell r="A44" t="str">
            <v>Cash transferred out</v>
          </cell>
          <cell r="C44">
            <v>0</v>
          </cell>
          <cell r="D44">
            <v>-10</v>
          </cell>
          <cell r="E44">
            <v>-113</v>
          </cell>
          <cell r="F44">
            <v>-113</v>
          </cell>
        </row>
        <row r="45">
          <cell r="A45" t="str">
            <v>Cash held at the end of the year</v>
          </cell>
          <cell r="B45" t="str">
            <v>25(b)</v>
          </cell>
          <cell r="C45">
            <v>1819</v>
          </cell>
          <cell r="D45">
            <v>-7042</v>
          </cell>
          <cell r="E45">
            <v>12990</v>
          </cell>
          <cell r="F45">
            <v>-4359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"/>
  <sheetViews>
    <sheetView tabSelected="1" zoomScale="55" zoomScaleNormal="55" workbookViewId="0">
      <selection activeCell="G32" sqref="G32"/>
    </sheetView>
  </sheetViews>
  <sheetFormatPr defaultColWidth="0" defaultRowHeight="15" zeroHeight="1" outlineLevelRow="1"/>
  <cols>
    <col min="1" max="1" width="13.140625" style="3" customWidth="1"/>
    <col min="2" max="2" width="65.7109375" style="2" customWidth="1"/>
    <col min="3" max="11" width="12.28515625" style="2" customWidth="1"/>
    <col min="12" max="12" width="11.85546875" style="2" customWidth="1"/>
    <col min="13" max="17" width="12.28515625" style="2" customWidth="1"/>
    <col min="18" max="18" width="12.7109375" style="2" customWidth="1"/>
    <col min="19" max="27" width="12.28515625" style="2" customWidth="1"/>
    <col min="28" max="29" width="9.140625" style="2" customWidth="1"/>
    <col min="30" max="32" width="0" style="2" hidden="1" customWidth="1"/>
    <col min="33" max="16384" width="9.140625" style="2" hidden="1"/>
  </cols>
  <sheetData>
    <row r="1" spans="1:29"/>
    <row r="2" spans="1:29" ht="20.25">
      <c r="B2" s="126" t="s">
        <v>48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9" ht="30" customHeight="1">
      <c r="A3" s="1"/>
      <c r="B3" s="126" t="s">
        <v>47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9">
      <c r="A4" s="1"/>
    </row>
    <row r="5" spans="1:29">
      <c r="A5" s="1"/>
    </row>
    <row r="6" spans="1:29">
      <c r="A6" s="1"/>
      <c r="B6" s="2" t="s">
        <v>0</v>
      </c>
    </row>
    <row r="7" spans="1:29" ht="128.25" customHeight="1">
      <c r="B7" s="302" t="s">
        <v>49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4"/>
    </row>
    <row r="8" spans="1:29" ht="29.25" customHeight="1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9" ht="15.75" thickBo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9" ht="16.5" thickBot="1">
      <c r="B10" s="5" t="s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29" s="13" customFormat="1">
      <c r="A11" s="8"/>
      <c r="B11" s="9"/>
      <c r="C11" s="10" t="s">
        <v>3</v>
      </c>
      <c r="D11" s="11" t="s">
        <v>56</v>
      </c>
      <c r="E11" s="11" t="s">
        <v>57</v>
      </c>
      <c r="F11" s="11" t="s">
        <v>51</v>
      </c>
      <c r="G11" s="11" t="s">
        <v>52</v>
      </c>
      <c r="H11" s="11" t="s">
        <v>53</v>
      </c>
      <c r="I11" s="11" t="s">
        <v>34</v>
      </c>
      <c r="J11" s="11" t="s">
        <v>35</v>
      </c>
      <c r="K11" s="11" t="s">
        <v>30</v>
      </c>
      <c r="L11" s="11" t="s">
        <v>36</v>
      </c>
      <c r="M11" s="12" t="s">
        <v>37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B12" s="14" t="s">
        <v>4</v>
      </c>
      <c r="C12" s="15">
        <v>164.6</v>
      </c>
      <c r="D12" s="16">
        <v>167</v>
      </c>
      <c r="E12" s="16">
        <v>172.1</v>
      </c>
      <c r="F12" s="16">
        <v>178.3</v>
      </c>
      <c r="G12" s="16">
        <v>180.4</v>
      </c>
      <c r="H12" s="17"/>
      <c r="I12" s="17"/>
      <c r="J12" s="17"/>
      <c r="K12" s="17"/>
      <c r="L12" s="17"/>
      <c r="M12" s="18"/>
    </row>
    <row r="13" spans="1:29" ht="15.75" thickBot="1">
      <c r="B13" s="19" t="s">
        <v>5</v>
      </c>
      <c r="C13" s="20"/>
      <c r="D13" s="21"/>
      <c r="E13" s="21"/>
      <c r="F13" s="22">
        <v>99.2</v>
      </c>
      <c r="G13" s="22">
        <v>100.4</v>
      </c>
      <c r="H13" s="22">
        <v>102.8</v>
      </c>
      <c r="I13" s="22">
        <v>105.9</v>
      </c>
      <c r="J13" s="22">
        <v>107.5</v>
      </c>
      <c r="K13" s="22">
        <v>108.6</v>
      </c>
      <c r="L13" s="22">
        <v>110.7</v>
      </c>
      <c r="M13" s="23">
        <f>L13*1.02</f>
        <v>112.914</v>
      </c>
      <c r="N13" s="241"/>
    </row>
    <row r="14" spans="1:29">
      <c r="B14" s="24" t="s">
        <v>6</v>
      </c>
      <c r="C14" s="25"/>
      <c r="D14" s="26">
        <f t="shared" ref="D14:F14" si="0">D12/C12-1</f>
        <v>1.4580801944106936E-2</v>
      </c>
      <c r="E14" s="26">
        <f t="shared" si="0"/>
        <v>3.0538922155688653E-2</v>
      </c>
      <c r="F14" s="26">
        <f t="shared" si="0"/>
        <v>3.6025566531086683E-2</v>
      </c>
      <c r="G14" s="26">
        <f>G12/F12-1</f>
        <v>1.1777902411665764E-2</v>
      </c>
      <c r="H14" s="26">
        <f t="shared" ref="H14:M14" si="1">H13/G13-1</f>
        <v>2.3904382470119501E-2</v>
      </c>
      <c r="I14" s="26">
        <f t="shared" si="1"/>
        <v>3.0155642023346418E-2</v>
      </c>
      <c r="J14" s="26">
        <f t="shared" si="1"/>
        <v>1.5108593012275628E-2</v>
      </c>
      <c r="K14" s="26">
        <f t="shared" si="1"/>
        <v>1.0232558139534831E-2</v>
      </c>
      <c r="L14" s="26">
        <f t="shared" si="1"/>
        <v>1.9337016574585641E-2</v>
      </c>
      <c r="M14" s="244">
        <f t="shared" si="1"/>
        <v>2.0000000000000018E-2</v>
      </c>
    </row>
    <row r="15" spans="1:29" customFormat="1" ht="15.75" thickBot="1">
      <c r="A15" s="3"/>
      <c r="B15" s="27" t="s">
        <v>7</v>
      </c>
      <c r="C15" s="264">
        <f t="shared" ref="C15:E15" si="2">D15/(1+D14)</f>
        <v>0.81104017430227038</v>
      </c>
      <c r="D15" s="265">
        <f t="shared" si="2"/>
        <v>0.82286579045248576</v>
      </c>
      <c r="E15" s="266">
        <f t="shared" si="2"/>
        <v>0.84799522477169342</v>
      </c>
      <c r="F15" s="266">
        <f>F13/$M$13</f>
        <v>0.8785447331597499</v>
      </c>
      <c r="G15" s="266">
        <f>G13/$M$13</f>
        <v>0.88917229041571466</v>
      </c>
      <c r="H15" s="267">
        <f>H13/$M$13</f>
        <v>0.91042740492764396</v>
      </c>
      <c r="I15" s="268">
        <f t="shared" ref="I15:L15" si="3">I13/$M$13</f>
        <v>0.93788192783888624</v>
      </c>
      <c r="J15" s="268">
        <f t="shared" si="3"/>
        <v>0.95205200418017255</v>
      </c>
      <c r="K15" s="268">
        <f t="shared" si="3"/>
        <v>0.96179393166480676</v>
      </c>
      <c r="L15" s="268">
        <f t="shared" si="3"/>
        <v>0.98039215686274506</v>
      </c>
      <c r="M15" s="269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/>
    <row r="17" spans="2:28"/>
    <row r="18" spans="2:28"/>
    <row r="19" spans="2:28" s="28" customFormat="1" ht="18.75">
      <c r="B19" s="29" t="s">
        <v>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2:28" s="30" customFormat="1" ht="26.25" customHeight="1" thickBot="1">
      <c r="B20" s="31" t="s">
        <v>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2"/>
      <c r="W20" s="2"/>
      <c r="X20" s="2"/>
      <c r="Y20" s="2"/>
      <c r="Z20" s="2"/>
      <c r="AA20" s="2"/>
      <c r="AB20" s="2"/>
    </row>
    <row r="21" spans="2:28" ht="16.5" outlineLevel="1" thickBot="1">
      <c r="B21" s="34"/>
      <c r="C21" s="305" t="s">
        <v>10</v>
      </c>
      <c r="D21" s="306"/>
      <c r="E21" s="306"/>
      <c r="F21" s="307"/>
      <c r="G21" s="308" t="s">
        <v>11</v>
      </c>
      <c r="H21" s="309"/>
      <c r="I21" s="309"/>
      <c r="J21" s="309"/>
      <c r="K21" s="310"/>
      <c r="L21" s="35"/>
      <c r="M21" s="287" t="s">
        <v>58</v>
      </c>
      <c r="N21" s="288"/>
      <c r="O21" s="288"/>
      <c r="P21" s="288"/>
      <c r="Q21" s="288"/>
      <c r="R21" s="288"/>
      <c r="S21" s="288"/>
      <c r="T21" s="288"/>
      <c r="U21" s="289"/>
    </row>
    <row r="22" spans="2:28" ht="15.75" outlineLevel="1">
      <c r="B22" s="34"/>
      <c r="C22" s="311" t="s">
        <v>12</v>
      </c>
      <c r="D22" s="312"/>
      <c r="E22" s="312"/>
      <c r="F22" s="313"/>
      <c r="G22" s="314" t="s">
        <v>13</v>
      </c>
      <c r="H22" s="315"/>
      <c r="I22" s="315"/>
      <c r="J22" s="315"/>
      <c r="K22" s="316"/>
      <c r="L22" s="35"/>
      <c r="M22" s="317" t="s">
        <v>12</v>
      </c>
      <c r="N22" s="318"/>
      <c r="O22" s="318"/>
      <c r="P22" s="319"/>
      <c r="Q22" s="320" t="s">
        <v>13</v>
      </c>
      <c r="R22" s="321"/>
      <c r="S22" s="321"/>
      <c r="T22" s="321"/>
      <c r="U22" s="322"/>
    </row>
    <row r="23" spans="2:28" ht="16.5" outlineLevel="1" thickBot="1">
      <c r="B23" s="31"/>
      <c r="C23" s="36" t="s">
        <v>57</v>
      </c>
      <c r="D23" s="37" t="s">
        <v>51</v>
      </c>
      <c r="E23" s="37" t="s">
        <v>52</v>
      </c>
      <c r="F23" s="38" t="s">
        <v>53</v>
      </c>
      <c r="G23" s="39" t="s">
        <v>34</v>
      </c>
      <c r="H23" s="40" t="s">
        <v>35</v>
      </c>
      <c r="I23" s="40" t="s">
        <v>30</v>
      </c>
      <c r="J23" s="40" t="s">
        <v>36</v>
      </c>
      <c r="K23" s="41" t="s">
        <v>37</v>
      </c>
      <c r="L23" s="35"/>
      <c r="M23" s="36" t="s">
        <v>57</v>
      </c>
      <c r="N23" s="37" t="s">
        <v>51</v>
      </c>
      <c r="O23" s="37" t="s">
        <v>52</v>
      </c>
      <c r="P23" s="38" t="s">
        <v>53</v>
      </c>
      <c r="Q23" s="39" t="s">
        <v>34</v>
      </c>
      <c r="R23" s="40" t="s">
        <v>35</v>
      </c>
      <c r="S23" s="40" t="s">
        <v>30</v>
      </c>
      <c r="T23" s="40" t="s">
        <v>36</v>
      </c>
      <c r="U23" s="41" t="s">
        <v>37</v>
      </c>
    </row>
    <row r="24" spans="2:28" outlineLevel="1">
      <c r="B24" s="42" t="s">
        <v>50</v>
      </c>
      <c r="C24" s="43"/>
      <c r="D24" s="159">
        <v>67.911371062011028</v>
      </c>
      <c r="E24" s="159">
        <v>71.141694244156028</v>
      </c>
      <c r="F24" s="160">
        <v>73.843674235028416</v>
      </c>
      <c r="G24" s="159">
        <v>79.796690619178122</v>
      </c>
      <c r="H24" s="159">
        <v>82.827702203209554</v>
      </c>
      <c r="I24" s="159">
        <v>84.332483989649205</v>
      </c>
      <c r="J24" s="159">
        <v>88.868315186591261</v>
      </c>
      <c r="K24" s="161">
        <v>89.215412080194113</v>
      </c>
      <c r="L24" s="131"/>
      <c r="M24" s="137"/>
      <c r="N24" s="138">
        <f>+D24/$H$15</f>
        <v>74.592845837508889</v>
      </c>
      <c r="O24" s="138">
        <f t="shared" ref="O24:P24" si="4">+E24/$H$15</f>
        <v>78.140985057243526</v>
      </c>
      <c r="P24" s="139">
        <f t="shared" si="4"/>
        <v>81.108799927762647</v>
      </c>
      <c r="Q24" s="146">
        <f>+G24/$H$15</f>
        <v>87.647505102858744</v>
      </c>
      <c r="R24" s="138">
        <f t="shared" ref="R24:U24" si="5">+H24/$H$15</f>
        <v>90.976723410245185</v>
      </c>
      <c r="S24" s="138">
        <f t="shared" si="5"/>
        <v>92.629553474778703</v>
      </c>
      <c r="T24" s="138">
        <f t="shared" si="5"/>
        <v>97.611643394735083</v>
      </c>
      <c r="U24" s="139">
        <f t="shared" si="5"/>
        <v>97.992889490496495</v>
      </c>
    </row>
    <row r="25" spans="2:28" outlineLevel="1">
      <c r="B25" s="44" t="s">
        <v>14</v>
      </c>
      <c r="C25" s="45"/>
      <c r="D25" s="162"/>
      <c r="E25" s="162"/>
      <c r="F25" s="163"/>
      <c r="G25" s="164"/>
      <c r="H25" s="162"/>
      <c r="I25" s="162"/>
      <c r="J25" s="162"/>
      <c r="K25" s="163"/>
      <c r="L25" s="254"/>
      <c r="M25" s="140"/>
      <c r="N25" s="135"/>
      <c r="O25" s="46"/>
      <c r="P25" s="141"/>
      <c r="Q25" s="147"/>
      <c r="R25" s="46"/>
      <c r="S25" s="46"/>
      <c r="T25" s="46"/>
      <c r="U25" s="148"/>
    </row>
    <row r="26" spans="2:28" outlineLevel="1">
      <c r="B26" s="260" t="s">
        <v>15</v>
      </c>
      <c r="C26" s="47"/>
      <c r="D26" s="165">
        <v>-0.83817007976503333</v>
      </c>
      <c r="E26" s="165">
        <v>-0.93898225363924415</v>
      </c>
      <c r="F26" s="166">
        <v>-1.0062138657379525</v>
      </c>
      <c r="G26" s="165">
        <v>-1.1145169829638768</v>
      </c>
      <c r="H26" s="165">
        <v>-1.1886711673742183</v>
      </c>
      <c r="I26" s="165">
        <v>-1.2266278741122152</v>
      </c>
      <c r="J26" s="165">
        <v>-1.2758258243380154</v>
      </c>
      <c r="K26" s="167">
        <v>-1.291897709488357</v>
      </c>
      <c r="L26" s="131"/>
      <c r="M26" s="142"/>
      <c r="N26" s="136">
        <f t="shared" ref="N26:U34" si="6">+D26/$H$15</f>
        <v>-0.92063362243763602</v>
      </c>
      <c r="O26" s="136">
        <f>+E26/$H$15</f>
        <v>-1.0313642236130509</v>
      </c>
      <c r="P26" s="143">
        <f t="shared" si="6"/>
        <v>-1.1052104322561787</v>
      </c>
      <c r="Q26" s="149">
        <f>+G26/$H$15</f>
        <v>-1.2241689748480855</v>
      </c>
      <c r="R26" s="136">
        <f t="shared" ref="R26:U26" si="7">+H26/$H$15</f>
        <v>-1.305618834561211</v>
      </c>
      <c r="S26" s="136">
        <f t="shared" si="7"/>
        <v>-1.3473099200146563</v>
      </c>
      <c r="T26" s="136">
        <f t="shared" si="7"/>
        <v>-1.4013482211021662</v>
      </c>
      <c r="U26" s="143">
        <f t="shared" si="7"/>
        <v>-1.4190013421125327</v>
      </c>
    </row>
    <row r="27" spans="2:28" outlineLevel="1">
      <c r="B27" s="260" t="s">
        <v>16</v>
      </c>
      <c r="C27" s="47"/>
      <c r="D27" s="165">
        <v>-5.779013672297018</v>
      </c>
      <c r="E27" s="165">
        <v>-6.1467515032651283</v>
      </c>
      <c r="F27" s="166">
        <v>-7.2261675085330737</v>
      </c>
      <c r="G27" s="165">
        <v>-8.2172745937058504</v>
      </c>
      <c r="H27" s="165">
        <v>-8.2843472016591999</v>
      </c>
      <c r="I27" s="165">
        <v>-8.3367622757600603</v>
      </c>
      <c r="J27" s="165">
        <v>-8.5969178597089755</v>
      </c>
      <c r="K27" s="168">
        <v>-8.6819088231110584</v>
      </c>
      <c r="L27" s="254"/>
      <c r="M27" s="142"/>
      <c r="N27" s="136">
        <f>+D27/$H$15</f>
        <v>-6.3475831691998597</v>
      </c>
      <c r="O27" s="136">
        <f t="shared" si="6"/>
        <v>-6.7515009653665246</v>
      </c>
      <c r="P27" s="143">
        <f t="shared" si="6"/>
        <v>-7.9371155453161828</v>
      </c>
      <c r="Q27" s="149">
        <f t="shared" si="6"/>
        <v>-9.0257329131683122</v>
      </c>
      <c r="R27" s="136">
        <f t="shared" si="6"/>
        <v>-9.0994044740092122</v>
      </c>
      <c r="S27" s="136">
        <f t="shared" si="6"/>
        <v>-9.1569764163927196</v>
      </c>
      <c r="T27" s="136">
        <f t="shared" si="6"/>
        <v>-9.4427274631437683</v>
      </c>
      <c r="U27" s="143">
        <f t="shared" si="6"/>
        <v>-9.5360802806688927</v>
      </c>
    </row>
    <row r="28" spans="2:28" outlineLevel="1">
      <c r="B28" s="261" t="s">
        <v>17</v>
      </c>
      <c r="C28" s="47"/>
      <c r="D28" s="165">
        <v>-1.9602929284025674</v>
      </c>
      <c r="E28" s="165">
        <v>-1.9810091555318614</v>
      </c>
      <c r="F28" s="166">
        <v>-2.0326563723777036</v>
      </c>
      <c r="G28" s="165">
        <v>-1.3189</v>
      </c>
      <c r="H28" s="165">
        <v>-1.3492999999999999</v>
      </c>
      <c r="I28" s="165">
        <v>-1.3828</v>
      </c>
      <c r="J28" s="165">
        <v>-1.4142999999999999</v>
      </c>
      <c r="K28" s="168">
        <v>-1.4478</v>
      </c>
      <c r="L28" s="254"/>
      <c r="M28" s="142"/>
      <c r="N28" s="136">
        <f>+D28/$H$15</f>
        <v>-2.1531567676813963</v>
      </c>
      <c r="O28" s="136">
        <f t="shared" si="6"/>
        <v>-2.1759111652502394</v>
      </c>
      <c r="P28" s="143">
        <f t="shared" si="6"/>
        <v>-2.2326397045783661</v>
      </c>
      <c r="Q28" s="149">
        <f t="shared" si="6"/>
        <v>-1.4486602587548638</v>
      </c>
      <c r="R28" s="136">
        <f t="shared" si="6"/>
        <v>-1.4820511692607006</v>
      </c>
      <c r="S28" s="136">
        <f t="shared" si="6"/>
        <v>-1.5188470739299613</v>
      </c>
      <c r="T28" s="136">
        <f t="shared" si="6"/>
        <v>-1.5534462081712062</v>
      </c>
      <c r="U28" s="143">
        <f t="shared" si="6"/>
        <v>-1.5902421128404671</v>
      </c>
    </row>
    <row r="29" spans="2:28" outlineLevel="1">
      <c r="B29" s="261" t="s">
        <v>18</v>
      </c>
      <c r="C29" s="47"/>
      <c r="D29" s="165">
        <v>-1.3483373948612862</v>
      </c>
      <c r="E29" s="165">
        <v>-1.540004620145019</v>
      </c>
      <c r="F29" s="166">
        <v>-1.6295724265132407</v>
      </c>
      <c r="G29" s="165">
        <v>-2.1305000000000001</v>
      </c>
      <c r="H29" s="165">
        <v>-2.2320000000000002</v>
      </c>
      <c r="I29" s="165">
        <v>-2.3334000000000001</v>
      </c>
      <c r="J29" s="165">
        <v>-2.5364</v>
      </c>
      <c r="K29" s="168">
        <v>-2.7393000000000001</v>
      </c>
      <c r="L29" s="255"/>
      <c r="M29" s="142"/>
      <c r="N29" s="136">
        <f t="shared" si="6"/>
        <v>-1.4809938580094095</v>
      </c>
      <c r="O29" s="136">
        <f t="shared" si="6"/>
        <v>-1.6915183042709601</v>
      </c>
      <c r="P29" s="143">
        <f t="shared" si="6"/>
        <v>-1.789898258436927</v>
      </c>
      <c r="Q29" s="149">
        <f t="shared" si="6"/>
        <v>-2.3401096984435799</v>
      </c>
      <c r="R29" s="136">
        <f t="shared" si="6"/>
        <v>-2.4515957976653699</v>
      </c>
      <c r="S29" s="136">
        <f t="shared" si="6"/>
        <v>-2.5629720583657591</v>
      </c>
      <c r="T29" s="136">
        <f t="shared" si="6"/>
        <v>-2.7859442568093389</v>
      </c>
      <c r="U29" s="143">
        <f t="shared" si="6"/>
        <v>-3.0088066167315177</v>
      </c>
    </row>
    <row r="30" spans="2:28" outlineLevel="1">
      <c r="B30" s="261" t="s">
        <v>19</v>
      </c>
      <c r="C30" s="47"/>
      <c r="D30" s="165"/>
      <c r="E30" s="165"/>
      <c r="F30" s="166"/>
      <c r="G30" s="165">
        <v>0</v>
      </c>
      <c r="H30" s="165">
        <v>0</v>
      </c>
      <c r="I30" s="165">
        <v>0</v>
      </c>
      <c r="J30" s="165">
        <v>-1.4634</v>
      </c>
      <c r="K30" s="168">
        <v>-1.4753000000000001</v>
      </c>
      <c r="L30" s="256"/>
      <c r="M30" s="142"/>
      <c r="N30" s="136">
        <f t="shared" si="6"/>
        <v>0</v>
      </c>
      <c r="O30" s="136">
        <f t="shared" si="6"/>
        <v>0</v>
      </c>
      <c r="P30" s="143">
        <f t="shared" si="6"/>
        <v>0</v>
      </c>
      <c r="Q30" s="149">
        <f t="shared" si="6"/>
        <v>0</v>
      </c>
      <c r="R30" s="136">
        <f t="shared" si="6"/>
        <v>0</v>
      </c>
      <c r="S30" s="136">
        <f t="shared" si="6"/>
        <v>0</v>
      </c>
      <c r="T30" s="136">
        <f t="shared" si="6"/>
        <v>-1.6073769221789884</v>
      </c>
      <c r="U30" s="143">
        <f t="shared" si="6"/>
        <v>-1.6204477062256812</v>
      </c>
      <c r="W30" s="2" t="s">
        <v>20</v>
      </c>
    </row>
    <row r="31" spans="2:28" outlineLevel="1">
      <c r="B31" s="261" t="s">
        <v>21</v>
      </c>
      <c r="C31" s="47"/>
      <c r="D31" s="165"/>
      <c r="E31" s="165"/>
      <c r="F31" s="166"/>
      <c r="G31" s="165"/>
      <c r="H31" s="165"/>
      <c r="I31" s="165"/>
      <c r="J31" s="165"/>
      <c r="K31" s="168"/>
      <c r="L31" s="256"/>
      <c r="M31" s="142"/>
      <c r="N31" s="136">
        <f t="shared" si="6"/>
        <v>0</v>
      </c>
      <c r="O31" s="136">
        <f t="shared" si="6"/>
        <v>0</v>
      </c>
      <c r="P31" s="143">
        <f t="shared" si="6"/>
        <v>0</v>
      </c>
      <c r="Q31" s="149">
        <f t="shared" si="6"/>
        <v>0</v>
      </c>
      <c r="R31" s="136">
        <f t="shared" si="6"/>
        <v>0</v>
      </c>
      <c r="S31" s="136">
        <f t="shared" si="6"/>
        <v>0</v>
      </c>
      <c r="T31" s="136">
        <f t="shared" si="6"/>
        <v>0</v>
      </c>
      <c r="U31" s="143">
        <f t="shared" si="6"/>
        <v>0</v>
      </c>
    </row>
    <row r="32" spans="2:28" outlineLevel="1">
      <c r="B32" s="261" t="s">
        <v>22</v>
      </c>
      <c r="C32" s="47"/>
      <c r="D32" s="165"/>
      <c r="E32" s="165"/>
      <c r="F32" s="166"/>
      <c r="G32" s="165">
        <v>-1.8262</v>
      </c>
      <c r="H32" s="165">
        <v>-1.6233</v>
      </c>
      <c r="I32" s="165">
        <v>-1.4204000000000001</v>
      </c>
      <c r="J32" s="165">
        <v>-1.4204000000000001</v>
      </c>
      <c r="K32" s="168">
        <v>-1.0145</v>
      </c>
      <c r="L32" s="256"/>
      <c r="M32" s="142"/>
      <c r="N32" s="136">
        <f t="shared" si="6"/>
        <v>0</v>
      </c>
      <c r="O32" s="136">
        <f t="shared" si="6"/>
        <v>0</v>
      </c>
      <c r="P32" s="143">
        <f t="shared" si="6"/>
        <v>0</v>
      </c>
      <c r="Q32" s="149">
        <f t="shared" si="6"/>
        <v>-2.0058710778210118</v>
      </c>
      <c r="R32" s="136">
        <f t="shared" si="6"/>
        <v>-1.7830087178988328</v>
      </c>
      <c r="S32" s="136">
        <f t="shared" si="6"/>
        <v>-1.5601463579766539</v>
      </c>
      <c r="T32" s="136">
        <f t="shared" si="6"/>
        <v>-1.5601463579766539</v>
      </c>
      <c r="U32" s="143">
        <f t="shared" si="6"/>
        <v>-1.1143117996108951</v>
      </c>
    </row>
    <row r="33" spans="2:28" outlineLevel="1">
      <c r="B33" s="261"/>
      <c r="C33" s="47"/>
      <c r="D33" s="165"/>
      <c r="E33" s="165"/>
      <c r="F33" s="166"/>
      <c r="G33" s="165"/>
      <c r="H33" s="165"/>
      <c r="I33" s="165"/>
      <c r="J33" s="165"/>
      <c r="K33" s="168"/>
      <c r="L33" s="256"/>
      <c r="M33" s="142"/>
      <c r="N33" s="136">
        <f t="shared" si="6"/>
        <v>0</v>
      </c>
      <c r="O33" s="136">
        <f t="shared" si="6"/>
        <v>0</v>
      </c>
      <c r="P33" s="143">
        <f t="shared" si="6"/>
        <v>0</v>
      </c>
      <c r="Q33" s="149">
        <f t="shared" si="6"/>
        <v>0</v>
      </c>
      <c r="R33" s="136">
        <f t="shared" si="6"/>
        <v>0</v>
      </c>
      <c r="S33" s="136">
        <f t="shared" si="6"/>
        <v>0</v>
      </c>
      <c r="T33" s="136">
        <f t="shared" si="6"/>
        <v>0</v>
      </c>
      <c r="U33" s="143">
        <f t="shared" si="6"/>
        <v>0</v>
      </c>
    </row>
    <row r="34" spans="2:28" ht="15.75" outlineLevel="1" thickBot="1">
      <c r="B34" s="262" t="s">
        <v>23</v>
      </c>
      <c r="C34" s="48"/>
      <c r="D34" s="169"/>
      <c r="E34" s="169"/>
      <c r="F34" s="170"/>
      <c r="G34" s="169"/>
      <c r="H34" s="169"/>
      <c r="I34" s="169"/>
      <c r="J34" s="169"/>
      <c r="K34" s="171"/>
      <c r="L34" s="35"/>
      <c r="M34" s="48"/>
      <c r="N34" s="144">
        <f t="shared" si="6"/>
        <v>0</v>
      </c>
      <c r="O34" s="144">
        <f t="shared" si="6"/>
        <v>0</v>
      </c>
      <c r="P34" s="145">
        <f t="shared" si="6"/>
        <v>0</v>
      </c>
      <c r="Q34" s="150">
        <f t="shared" si="6"/>
        <v>0</v>
      </c>
      <c r="R34" s="144">
        <f t="shared" si="6"/>
        <v>0</v>
      </c>
      <c r="S34" s="144">
        <f t="shared" si="6"/>
        <v>0</v>
      </c>
      <c r="T34" s="144">
        <f t="shared" si="6"/>
        <v>0</v>
      </c>
      <c r="U34" s="145">
        <f t="shared" si="6"/>
        <v>0</v>
      </c>
    </row>
    <row r="35" spans="2:28" ht="15.75" outlineLevel="1" thickBot="1">
      <c r="B35" s="49" t="s">
        <v>24</v>
      </c>
      <c r="C35" s="50">
        <f t="shared" ref="C35:K35" si="8">(C24+SUM(C26:C34))</f>
        <v>0</v>
      </c>
      <c r="D35" s="172">
        <f>(D24+SUM(D26:D34))</f>
        <v>57.985556986685125</v>
      </c>
      <c r="E35" s="172">
        <f>(E24+SUM(E26:E34))</f>
        <v>60.534946711574776</v>
      </c>
      <c r="F35" s="173">
        <f>(F24+SUM(F26:F34))</f>
        <v>61.949064061866444</v>
      </c>
      <c r="G35" s="174">
        <f t="shared" si="8"/>
        <v>65.189299042508395</v>
      </c>
      <c r="H35" s="172">
        <f t="shared" si="8"/>
        <v>68.150083834176144</v>
      </c>
      <c r="I35" s="172">
        <f t="shared" si="8"/>
        <v>69.632493839776927</v>
      </c>
      <c r="J35" s="172">
        <f t="shared" si="8"/>
        <v>72.161071502544274</v>
      </c>
      <c r="K35" s="173">
        <f t="shared" si="8"/>
        <v>72.564705547594698</v>
      </c>
      <c r="L35" s="35"/>
      <c r="M35" s="50"/>
      <c r="N35" s="54">
        <f t="shared" ref="N35:U35" si="9">+SUM(N24:N34)</f>
        <v>63.690478420180582</v>
      </c>
      <c r="O35" s="54">
        <f t="shared" si="9"/>
        <v>66.490690398742743</v>
      </c>
      <c r="P35" s="55">
        <f t="shared" si="9"/>
        <v>68.043935987175004</v>
      </c>
      <c r="Q35" s="53">
        <f t="shared" si="9"/>
        <v>71.602962179822882</v>
      </c>
      <c r="R35" s="54">
        <f t="shared" si="9"/>
        <v>74.85504441684985</v>
      </c>
      <c r="S35" s="54">
        <f t="shared" si="9"/>
        <v>76.483301648098958</v>
      </c>
      <c r="T35" s="54">
        <f t="shared" si="9"/>
        <v>79.260653965352958</v>
      </c>
      <c r="U35" s="56">
        <f t="shared" si="9"/>
        <v>79.703999632306505</v>
      </c>
    </row>
    <row r="36" spans="2:28" ht="15.75" thickBot="1">
      <c r="B36" s="57"/>
      <c r="C36" s="258"/>
      <c r="D36" s="259"/>
      <c r="E36" s="259"/>
      <c r="F36" s="259"/>
      <c r="G36" s="259"/>
      <c r="H36" s="259"/>
      <c r="I36" s="259"/>
      <c r="J36" s="259"/>
      <c r="K36" s="259"/>
      <c r="L36" s="257"/>
      <c r="M36" s="258"/>
      <c r="N36" s="258"/>
      <c r="O36" s="258"/>
      <c r="P36" s="258"/>
      <c r="Q36" s="258"/>
      <c r="R36" s="258"/>
      <c r="S36" s="258"/>
      <c r="T36" s="258"/>
      <c r="U36" s="258"/>
    </row>
    <row r="37" spans="2:28" s="30" customFormat="1" ht="23.25" customHeight="1" thickBot="1">
      <c r="B37" s="5" t="s">
        <v>25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9"/>
      <c r="V37" s="2"/>
      <c r="W37" s="2"/>
      <c r="X37" s="2"/>
      <c r="Y37" s="2"/>
      <c r="Z37" s="2"/>
      <c r="AA37" s="2"/>
      <c r="AB37" s="2"/>
    </row>
    <row r="38" spans="2:28" ht="24" customHeight="1" outlineLevel="1" thickBot="1">
      <c r="B38" s="60"/>
      <c r="C38" s="235" t="s">
        <v>26</v>
      </c>
      <c r="D38" s="134"/>
      <c r="E38" s="134"/>
      <c r="F38" s="134"/>
      <c r="G38" s="134"/>
      <c r="H38" s="134"/>
      <c r="I38" s="134"/>
      <c r="J38" s="134"/>
      <c r="K38" s="236"/>
      <c r="L38" s="248"/>
      <c r="M38" s="287" t="s">
        <v>58</v>
      </c>
      <c r="N38" s="288"/>
      <c r="O38" s="288"/>
      <c r="P38" s="288"/>
      <c r="Q38" s="288"/>
      <c r="R38" s="288"/>
      <c r="S38" s="288"/>
      <c r="T38" s="288"/>
      <c r="U38" s="289"/>
    </row>
    <row r="39" spans="2:28" outlineLevel="1">
      <c r="B39" s="60"/>
      <c r="C39" s="290" t="s">
        <v>12</v>
      </c>
      <c r="D39" s="291"/>
      <c r="E39" s="291"/>
      <c r="F39" s="292"/>
      <c r="G39" s="293" t="s">
        <v>13</v>
      </c>
      <c r="H39" s="294"/>
      <c r="I39" s="294"/>
      <c r="J39" s="294"/>
      <c r="K39" s="295"/>
      <c r="L39" s="248"/>
      <c r="M39" s="290" t="s">
        <v>12</v>
      </c>
      <c r="N39" s="291"/>
      <c r="O39" s="291"/>
      <c r="P39" s="292"/>
      <c r="Q39" s="293" t="s">
        <v>13</v>
      </c>
      <c r="R39" s="294"/>
      <c r="S39" s="294"/>
      <c r="T39" s="294"/>
      <c r="U39" s="295"/>
    </row>
    <row r="40" spans="2:28" ht="15.75" outlineLevel="1" thickBot="1">
      <c r="B40" s="61"/>
      <c r="C40" s="36" t="s">
        <v>57</v>
      </c>
      <c r="D40" s="37" t="s">
        <v>51</v>
      </c>
      <c r="E40" s="37" t="s">
        <v>52</v>
      </c>
      <c r="F40" s="38" t="s">
        <v>53</v>
      </c>
      <c r="G40" s="39" t="s">
        <v>34</v>
      </c>
      <c r="H40" s="40" t="s">
        <v>35</v>
      </c>
      <c r="I40" s="40" t="s">
        <v>30</v>
      </c>
      <c r="J40" s="40" t="s">
        <v>36</v>
      </c>
      <c r="K40" s="41" t="s">
        <v>37</v>
      </c>
      <c r="L40" s="35"/>
      <c r="M40" s="36" t="s">
        <v>57</v>
      </c>
      <c r="N40" s="37" t="s">
        <v>51</v>
      </c>
      <c r="O40" s="37" t="s">
        <v>52</v>
      </c>
      <c r="P40" s="38" t="s">
        <v>53</v>
      </c>
      <c r="Q40" s="39" t="s">
        <v>34</v>
      </c>
      <c r="R40" s="40" t="s">
        <v>35</v>
      </c>
      <c r="S40" s="40" t="s">
        <v>30</v>
      </c>
      <c r="T40" s="40" t="s">
        <v>36</v>
      </c>
      <c r="U40" s="41" t="s">
        <v>37</v>
      </c>
    </row>
    <row r="41" spans="2:28" outlineLevel="1">
      <c r="B41" s="62" t="s">
        <v>27</v>
      </c>
      <c r="C41" s="43"/>
      <c r="D41" s="175">
        <v>64.37</v>
      </c>
      <c r="E41" s="175">
        <v>72.58</v>
      </c>
      <c r="F41" s="213">
        <v>70.53</v>
      </c>
      <c r="G41" s="215">
        <v>75.5</v>
      </c>
      <c r="H41" s="216">
        <v>80.990000000000009</v>
      </c>
      <c r="I41" s="216">
        <v>84.710000000000008</v>
      </c>
      <c r="J41" s="216">
        <v>89.63</v>
      </c>
      <c r="K41" s="63"/>
      <c r="L41" s="249"/>
      <c r="M41" s="43"/>
      <c r="N41" s="222">
        <f>+D41/F$15*(1+F$14)^0.5</f>
        <v>74.576992611665617</v>
      </c>
      <c r="O41" s="222">
        <f t="shared" ref="O41:T41" si="10">+E41/G$15*(1+G$14)^0.5</f>
        <v>82.105762510539336</v>
      </c>
      <c r="P41" s="223">
        <f t="shared" si="10"/>
        <v>78.389566495944848</v>
      </c>
      <c r="Q41" s="224">
        <f t="shared" si="10"/>
        <v>81.705295850074791</v>
      </c>
      <c r="R41" s="222">
        <f t="shared" si="10"/>
        <v>85.709108815481031</v>
      </c>
      <c r="S41" s="222">
        <f t="shared" si="10"/>
        <v>88.524468844731658</v>
      </c>
      <c r="T41" s="222">
        <f t="shared" si="10"/>
        <v>92.302287892824381</v>
      </c>
      <c r="U41" s="64"/>
    </row>
    <row r="42" spans="2:28" outlineLevel="1">
      <c r="B42" s="65" t="s">
        <v>28</v>
      </c>
      <c r="C42" s="45"/>
      <c r="D42" s="176"/>
      <c r="E42" s="176"/>
      <c r="F42" s="214"/>
      <c r="G42" s="217"/>
      <c r="H42" s="176"/>
      <c r="I42" s="177"/>
      <c r="J42" s="178"/>
      <c r="K42" s="66"/>
      <c r="L42" s="249"/>
      <c r="M42" s="45"/>
      <c r="N42" s="135"/>
      <c r="O42" s="46"/>
      <c r="P42" s="141"/>
      <c r="Q42" s="147"/>
      <c r="R42" s="46"/>
      <c r="S42" s="46"/>
      <c r="T42" s="46"/>
      <c r="U42" s="67"/>
    </row>
    <row r="43" spans="2:28" outlineLevel="1">
      <c r="B43" s="260" t="s">
        <v>15</v>
      </c>
      <c r="C43" s="47"/>
      <c r="D43" s="165">
        <v>0</v>
      </c>
      <c r="E43" s="165">
        <v>0</v>
      </c>
      <c r="F43" s="167">
        <v>0</v>
      </c>
      <c r="G43" s="218">
        <v>0</v>
      </c>
      <c r="H43" s="165">
        <v>0</v>
      </c>
      <c r="I43" s="167">
        <v>0</v>
      </c>
      <c r="J43" s="165">
        <v>0</v>
      </c>
      <c r="K43" s="66"/>
      <c r="L43" s="249"/>
      <c r="M43" s="47"/>
      <c r="N43" s="225">
        <f t="shared" ref="N43:T51" si="11">+D43/F$15*(1+F$14)^0.5</f>
        <v>0</v>
      </c>
      <c r="O43" s="225">
        <f t="shared" si="11"/>
        <v>0</v>
      </c>
      <c r="P43" s="226">
        <f t="shared" si="11"/>
        <v>0</v>
      </c>
      <c r="Q43" s="227">
        <f t="shared" si="11"/>
        <v>0</v>
      </c>
      <c r="R43" s="225">
        <f t="shared" si="11"/>
        <v>0</v>
      </c>
      <c r="S43" s="225">
        <f t="shared" si="11"/>
        <v>0</v>
      </c>
      <c r="T43" s="225">
        <f t="shared" si="11"/>
        <v>0</v>
      </c>
      <c r="U43" s="68"/>
    </row>
    <row r="44" spans="2:28" outlineLevel="1">
      <c r="B44" s="260" t="str">
        <f t="shared" ref="B44:B49" si="12">B27</f>
        <v>Network support costs</v>
      </c>
      <c r="C44" s="47"/>
      <c r="D44" s="165">
        <v>-6.6184655999999995</v>
      </c>
      <c r="E44" s="165">
        <v>-6.4790000000000001</v>
      </c>
      <c r="F44" s="167">
        <v>-7.3675705610297735</v>
      </c>
      <c r="G44" s="218">
        <v>-7.37</v>
      </c>
      <c r="H44" s="165">
        <v>-8.68</v>
      </c>
      <c r="I44" s="165">
        <v>-8.09</v>
      </c>
      <c r="J44" s="232">
        <v>-7.49</v>
      </c>
      <c r="K44" s="66"/>
      <c r="L44" s="249"/>
      <c r="M44" s="47"/>
      <c r="N44" s="225">
        <f t="shared" si="11"/>
        <v>-7.6679394151275906</v>
      </c>
      <c r="O44" s="225">
        <f t="shared" si="11"/>
        <v>-7.3293363916476206</v>
      </c>
      <c r="P44" s="226">
        <f t="shared" si="11"/>
        <v>-8.1885816306168877</v>
      </c>
      <c r="Q44" s="227">
        <f t="shared" si="11"/>
        <v>-7.9757355021861081</v>
      </c>
      <c r="R44" s="225">
        <f t="shared" si="11"/>
        <v>-9.1857644711492181</v>
      </c>
      <c r="S44" s="225">
        <f t="shared" si="11"/>
        <v>-8.4542905554701804</v>
      </c>
      <c r="T44" s="225">
        <f t="shared" si="11"/>
        <v>-7.713311796466078</v>
      </c>
      <c r="U44" s="68"/>
    </row>
    <row r="45" spans="2:28" outlineLevel="1">
      <c r="B45" s="260" t="str">
        <f>B28</f>
        <v>Self insurance</v>
      </c>
      <c r="C45" s="47" t="s">
        <v>54</v>
      </c>
      <c r="D45" s="165">
        <v>-1.8740000000000001</v>
      </c>
      <c r="E45" s="165">
        <v>-1.923</v>
      </c>
      <c r="F45" s="167">
        <v>-2.0230000000000001</v>
      </c>
      <c r="G45" s="218">
        <v>-1.34</v>
      </c>
      <c r="H45" s="165">
        <v>-1.39</v>
      </c>
      <c r="I45" s="165">
        <v>-1.44</v>
      </c>
      <c r="J45" s="232">
        <v>-1.5</v>
      </c>
      <c r="K45" s="66"/>
      <c r="L45" s="249"/>
      <c r="M45" s="47"/>
      <c r="N45" s="225">
        <f t="shared" si="11"/>
        <v>-2.1711555717610902</v>
      </c>
      <c r="O45" s="225">
        <f t="shared" si="11"/>
        <v>-2.1753841458771994</v>
      </c>
      <c r="P45" s="226">
        <f t="shared" si="11"/>
        <v>-2.2484346096880254</v>
      </c>
      <c r="Q45" s="227">
        <f t="shared" si="11"/>
        <v>-1.4501337276702018</v>
      </c>
      <c r="R45" s="225">
        <f t="shared" si="11"/>
        <v>-1.4709922367393335</v>
      </c>
      <c r="S45" s="225">
        <f t="shared" si="11"/>
        <v>-1.5048428182789937</v>
      </c>
      <c r="T45" s="225">
        <f t="shared" si="11"/>
        <v>-1.5447219886113641</v>
      </c>
      <c r="U45" s="68"/>
    </row>
    <row r="46" spans="2:28" outlineLevel="1">
      <c r="B46" s="260" t="str">
        <f t="shared" si="12"/>
        <v>Land tax</v>
      </c>
      <c r="C46" s="47"/>
      <c r="D46" s="165">
        <v>-1.0591935527490062</v>
      </c>
      <c r="E46" s="165">
        <v>-1.2129161370581714</v>
      </c>
      <c r="F46" s="167">
        <v>-1.305225965924963</v>
      </c>
      <c r="G46" s="218">
        <v>-1.3405750000000001</v>
      </c>
      <c r="H46" s="165">
        <v>-1.294554</v>
      </c>
      <c r="I46" s="165">
        <v>-1.3552729999999999</v>
      </c>
      <c r="J46" s="165">
        <v>-1.3992039999999999</v>
      </c>
      <c r="K46" s="66"/>
      <c r="L46" s="250"/>
      <c r="M46" s="47"/>
      <c r="N46" s="225">
        <f t="shared" si="11"/>
        <v>-1.2271472698102608</v>
      </c>
      <c r="O46" s="225">
        <f t="shared" si="11"/>
        <v>-1.3721053223270734</v>
      </c>
      <c r="P46" s="226">
        <f t="shared" si="11"/>
        <v>-1.4506748567717105</v>
      </c>
      <c r="Q46" s="227">
        <f t="shared" si="11"/>
        <v>-1.450755986545881</v>
      </c>
      <c r="R46" s="225">
        <f t="shared" si="11"/>
        <v>-1.3699848086617634</v>
      </c>
      <c r="S46" s="225">
        <f t="shared" si="11"/>
        <v>-1.4163005839287686</v>
      </c>
      <c r="T46" s="225">
        <f t="shared" si="11"/>
        <v>-1.4409207902353165</v>
      </c>
      <c r="U46" s="68"/>
    </row>
    <row r="47" spans="2:28" ht="15.75" outlineLevel="1" thickBot="1">
      <c r="B47" s="260" t="str">
        <f t="shared" si="12"/>
        <v>Reset Costs</v>
      </c>
      <c r="C47" s="47"/>
      <c r="D47" s="165">
        <v>0</v>
      </c>
      <c r="E47" s="165">
        <v>0</v>
      </c>
      <c r="F47" s="167">
        <v>0</v>
      </c>
      <c r="G47" s="218">
        <v>0</v>
      </c>
      <c r="H47" s="165">
        <v>0</v>
      </c>
      <c r="I47" s="165">
        <v>-0.54815499999999995</v>
      </c>
      <c r="J47" s="165">
        <v>-1.0724204099999999</v>
      </c>
      <c r="K47" s="66"/>
      <c r="L47" s="251"/>
      <c r="M47" s="47"/>
      <c r="N47" s="225">
        <f t="shared" si="11"/>
        <v>0</v>
      </c>
      <c r="O47" s="225">
        <f t="shared" si="11"/>
        <v>0</v>
      </c>
      <c r="P47" s="226">
        <f t="shared" si="11"/>
        <v>0</v>
      </c>
      <c r="Q47" s="227">
        <f t="shared" si="11"/>
        <v>0</v>
      </c>
      <c r="R47" s="225">
        <f t="shared" si="11"/>
        <v>0</v>
      </c>
      <c r="S47" s="225">
        <f t="shared" si="11"/>
        <v>-0.57283827434286227</v>
      </c>
      <c r="T47" s="225">
        <f t="shared" si="11"/>
        <v>-1.1043942589084095</v>
      </c>
      <c r="U47" s="68"/>
      <c r="V47" s="245"/>
      <c r="W47" s="245"/>
      <c r="X47" s="245"/>
      <c r="Y47" s="245"/>
      <c r="Z47" s="245"/>
      <c r="AA47" s="246"/>
    </row>
    <row r="48" spans="2:28" ht="25.5" outlineLevel="1">
      <c r="B48" s="260" t="str">
        <f t="shared" si="12"/>
        <v>Adjustment for provisions</v>
      </c>
      <c r="C48" s="47" t="s">
        <v>55</v>
      </c>
      <c r="D48" s="232">
        <v>-0.55561276041672547</v>
      </c>
      <c r="E48" s="232">
        <v>-0.59169008154642599</v>
      </c>
      <c r="F48" s="233">
        <v>-0.41891385611505122</v>
      </c>
      <c r="G48" s="232">
        <v>5.7475200000000032E-2</v>
      </c>
      <c r="H48" s="232">
        <v>-0.21028230682314059</v>
      </c>
      <c r="I48" s="232">
        <v>-0.12618203000000056</v>
      </c>
      <c r="J48" s="232">
        <v>-0.75589191</v>
      </c>
      <c r="K48" s="66"/>
      <c r="L48" s="249"/>
      <c r="M48" s="47"/>
      <c r="N48" s="225">
        <f t="shared" si="11"/>
        <v>-0.64371490956261113</v>
      </c>
      <c r="O48" s="225">
        <f t="shared" si="11"/>
        <v>-0.6693464496458047</v>
      </c>
      <c r="P48" s="226">
        <f t="shared" si="11"/>
        <v>-0.46559585396290204</v>
      </c>
      <c r="Q48" s="227">
        <f t="shared" si="11"/>
        <v>6.2199049272082398E-2</v>
      </c>
      <c r="R48" s="225">
        <f t="shared" si="11"/>
        <v>-0.22253499342480459</v>
      </c>
      <c r="S48" s="225">
        <f t="shared" si="11"/>
        <v>-0.13186397336205929</v>
      </c>
      <c r="T48" s="225">
        <f t="shared" si="11"/>
        <v>-0.77842856959362816</v>
      </c>
      <c r="U48" s="68"/>
      <c r="V48" s="245"/>
      <c r="W48" s="296" t="s">
        <v>59</v>
      </c>
      <c r="X48" s="297"/>
      <c r="Y48" s="245"/>
      <c r="Z48" s="245"/>
      <c r="AA48" s="246"/>
    </row>
    <row r="49" spans="1:16384" outlineLevel="1">
      <c r="B49" s="260" t="str">
        <f t="shared" si="12"/>
        <v>Superannuation defined benefits contributions</v>
      </c>
      <c r="C49" s="47" t="s">
        <v>54</v>
      </c>
      <c r="D49" s="165">
        <v>-0.6567889566456323</v>
      </c>
      <c r="E49" s="165">
        <v>-0.87097401906140526</v>
      </c>
      <c r="F49" s="167">
        <v>-1.1867162064342665</v>
      </c>
      <c r="G49" s="218">
        <v>-0.86078090825132536</v>
      </c>
      <c r="H49" s="165">
        <v>-0.55157100000000003</v>
      </c>
      <c r="I49" s="165">
        <v>-0.37450583065999998</v>
      </c>
      <c r="J49" s="232">
        <v>-0.62728032000000011</v>
      </c>
      <c r="K49" s="66"/>
      <c r="L49" s="249"/>
      <c r="M49" s="47"/>
      <c r="N49" s="225">
        <f t="shared" si="11"/>
        <v>-0.76093436643133272</v>
      </c>
      <c r="O49" s="225">
        <f t="shared" si="11"/>
        <v>-0.98528500911967065</v>
      </c>
      <c r="P49" s="226">
        <f t="shared" si="11"/>
        <v>-1.3189588682276243</v>
      </c>
      <c r="Q49" s="227">
        <f t="shared" si="11"/>
        <v>-0.93152793073868367</v>
      </c>
      <c r="R49" s="225">
        <f t="shared" si="11"/>
        <v>-0.58370982662629567</v>
      </c>
      <c r="S49" s="225">
        <f t="shared" si="11"/>
        <v>-0.39136972893910416</v>
      </c>
      <c r="T49" s="225">
        <f t="shared" si="11"/>
        <v>-0.64598246888478195</v>
      </c>
      <c r="U49" s="68"/>
      <c r="V49" s="245"/>
      <c r="W49" s="298"/>
      <c r="X49" s="299"/>
      <c r="Y49" s="245"/>
      <c r="Z49" s="245"/>
      <c r="AA49" s="130"/>
    </row>
    <row r="50" spans="1:16384" outlineLevel="1">
      <c r="B50" s="261" t="s">
        <v>66</v>
      </c>
      <c r="C50" s="47"/>
      <c r="D50" s="165"/>
      <c r="E50" s="165"/>
      <c r="F50" s="167"/>
      <c r="G50" s="218"/>
      <c r="H50" s="165"/>
      <c r="I50" s="263">
        <v>-8.6231000000000002E-2</v>
      </c>
      <c r="J50" s="263">
        <v>-3.2996999999999999E-2</v>
      </c>
      <c r="K50" s="66"/>
      <c r="L50" s="249"/>
      <c r="M50" s="47"/>
      <c r="N50" s="225">
        <f t="shared" si="11"/>
        <v>0</v>
      </c>
      <c r="O50" s="225">
        <f t="shared" si="11"/>
        <v>0</v>
      </c>
      <c r="P50" s="226">
        <f t="shared" si="11"/>
        <v>0</v>
      </c>
      <c r="Q50" s="227">
        <f t="shared" si="11"/>
        <v>0</v>
      </c>
      <c r="R50" s="225">
        <f t="shared" si="11"/>
        <v>0</v>
      </c>
      <c r="S50" s="225">
        <f t="shared" si="11"/>
        <v>-9.0113959071538838E-2</v>
      </c>
      <c r="T50" s="225">
        <f t="shared" si="11"/>
        <v>-3.3980794305472788E-2</v>
      </c>
      <c r="U50" s="68"/>
      <c r="V50" s="245"/>
      <c r="W50" s="298"/>
      <c r="X50" s="299"/>
      <c r="Y50" s="245"/>
      <c r="Z50" s="245"/>
      <c r="AA50" s="130"/>
    </row>
    <row r="51" spans="1:16384" ht="15.75" outlineLevel="1" thickBot="1">
      <c r="B51" s="262" t="str">
        <f>B34</f>
        <v xml:space="preserve">Other adjustments or exclusions required by the EBSS </v>
      </c>
      <c r="C51" s="70"/>
      <c r="D51" s="179"/>
      <c r="E51" s="179">
        <v>0</v>
      </c>
      <c r="F51" s="179">
        <v>0</v>
      </c>
      <c r="G51" s="219">
        <v>0</v>
      </c>
      <c r="H51" s="180">
        <v>0</v>
      </c>
      <c r="I51" s="180">
        <v>0</v>
      </c>
      <c r="J51" s="165">
        <v>0</v>
      </c>
      <c r="K51" s="66"/>
      <c r="L51" s="252"/>
      <c r="M51" s="70"/>
      <c r="N51" s="228">
        <f t="shared" si="11"/>
        <v>0</v>
      </c>
      <c r="O51" s="228">
        <f t="shared" si="11"/>
        <v>0</v>
      </c>
      <c r="P51" s="229">
        <f t="shared" si="11"/>
        <v>0</v>
      </c>
      <c r="Q51" s="230">
        <f t="shared" si="11"/>
        <v>0</v>
      </c>
      <c r="R51" s="228">
        <f t="shared" si="11"/>
        <v>0</v>
      </c>
      <c r="S51" s="228">
        <f t="shared" si="11"/>
        <v>0</v>
      </c>
      <c r="T51" s="228">
        <f t="shared" si="11"/>
        <v>0</v>
      </c>
      <c r="U51" s="71"/>
      <c r="V51" s="245"/>
      <c r="W51" s="298"/>
      <c r="X51" s="299"/>
      <c r="Y51" s="245"/>
      <c r="Z51" s="245"/>
      <c r="AA51" s="130"/>
    </row>
    <row r="52" spans="1:16384" s="72" customFormat="1" ht="24" customHeight="1" outlineLevel="1" thickBot="1">
      <c r="B52" s="73" t="s">
        <v>29</v>
      </c>
      <c r="C52" s="74">
        <f t="shared" ref="C52:K52" si="13">C41+SUM(C43:C51)</f>
        <v>0</v>
      </c>
      <c r="D52" s="181">
        <f t="shared" si="13"/>
        <v>53.605939130188645</v>
      </c>
      <c r="E52" s="172">
        <f t="shared" si="13"/>
        <v>61.502419762333993</v>
      </c>
      <c r="F52" s="172">
        <f t="shared" si="13"/>
        <v>58.228573410495947</v>
      </c>
      <c r="G52" s="182">
        <f t="shared" si="13"/>
        <v>64.646119291748676</v>
      </c>
      <c r="H52" s="172">
        <f t="shared" si="13"/>
        <v>68.863592693176869</v>
      </c>
      <c r="I52" s="172">
        <f t="shared" si="13"/>
        <v>72.68965313934001</v>
      </c>
      <c r="J52" s="234">
        <f t="shared" si="13"/>
        <v>76.752206360000002</v>
      </c>
      <c r="K52" s="52">
        <f t="shared" si="13"/>
        <v>0</v>
      </c>
      <c r="L52" s="253"/>
      <c r="M52" s="74"/>
      <c r="N52" s="75">
        <f t="shared" ref="N52:T52" si="14">N41+SUM(N43:N51)</f>
        <v>62.106101078972728</v>
      </c>
      <c r="O52" s="51">
        <f t="shared" si="14"/>
        <v>69.574305191921965</v>
      </c>
      <c r="P52" s="52">
        <f t="shared" si="14"/>
        <v>64.717320676677701</v>
      </c>
      <c r="Q52" s="50">
        <f t="shared" si="14"/>
        <v>69.959341752206001</v>
      </c>
      <c r="R52" s="76">
        <f t="shared" si="14"/>
        <v>72.876122478879608</v>
      </c>
      <c r="S52" s="76">
        <f t="shared" si="14"/>
        <v>75.962848951338145</v>
      </c>
      <c r="T52" s="76">
        <f t="shared" si="14"/>
        <v>79.040547225819324</v>
      </c>
      <c r="U52" s="77">
        <f>IF(V52="2016-17", U35-(T35-T52), U35-(S35-S52))</f>
        <v>79.183546935545692</v>
      </c>
      <c r="V52" s="78" t="s">
        <v>30</v>
      </c>
      <c r="W52" s="300"/>
      <c r="X52" s="301"/>
      <c r="Y52" s="245"/>
      <c r="Z52" s="245"/>
      <c r="AB52" s="2"/>
      <c r="AC52" s="2"/>
    </row>
    <row r="53" spans="1:16384" customFormat="1" ht="40.5" customHeight="1" outlineLevel="1" thickBot="1">
      <c r="A53" s="2"/>
      <c r="B53" s="2"/>
      <c r="C53" s="2"/>
      <c r="D53" s="128"/>
      <c r="E53" s="127"/>
      <c r="F53" s="127"/>
      <c r="G53" s="127"/>
      <c r="H53" s="127"/>
      <c r="I53" s="127"/>
      <c r="J53" s="128"/>
      <c r="K53" s="2"/>
      <c r="L53" s="2"/>
      <c r="M53" s="2"/>
      <c r="N53" s="2"/>
      <c r="O53" s="2"/>
      <c r="P53" s="2"/>
      <c r="Q53" s="2"/>
      <c r="R53" s="2"/>
      <c r="S53" s="128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  <c r="XFC53" s="2"/>
      <c r="XFD53" s="2"/>
    </row>
    <row r="54" spans="1:16384" s="79" customFormat="1" ht="16.5" thickBot="1">
      <c r="A54" s="2"/>
      <c r="B54" s="2"/>
      <c r="C54" s="2"/>
      <c r="D54" s="243"/>
      <c r="E54" s="243"/>
      <c r="F54" s="243"/>
      <c r="G54" s="243"/>
      <c r="H54" s="243"/>
      <c r="I54" s="243"/>
      <c r="J54" s="243"/>
      <c r="K54" s="2"/>
      <c r="L54" s="2"/>
      <c r="M54" s="276" t="s">
        <v>60</v>
      </c>
      <c r="N54" s="277"/>
      <c r="O54" s="277"/>
      <c r="P54" s="277"/>
      <c r="Q54" s="277"/>
      <c r="R54" s="277"/>
      <c r="S54" s="277"/>
      <c r="T54" s="277"/>
      <c r="U54" s="278"/>
      <c r="V54" s="245"/>
      <c r="W54" s="245"/>
      <c r="X54" s="245"/>
      <c r="Y54" s="245"/>
      <c r="Z54" s="245"/>
      <c r="AA54" s="245"/>
      <c r="AB54" s="2"/>
      <c r="AC54" s="2"/>
    </row>
    <row r="55" spans="1:16384" ht="15.75" outlineLevel="1" thickBot="1">
      <c r="A55" s="2"/>
      <c r="D55" s="129"/>
      <c r="E55" s="129"/>
      <c r="F55" s="129"/>
      <c r="G55" s="231"/>
      <c r="H55" s="231"/>
      <c r="I55" s="231"/>
      <c r="M55" s="80"/>
      <c r="N55" s="81"/>
      <c r="O55" s="81"/>
      <c r="P55" s="81"/>
      <c r="Q55" s="156">
        <f>(Q35-Q52)-(P35-P52)+(N35-N52)</f>
        <v>-9.8617541672567199E-2</v>
      </c>
      <c r="R55" s="157">
        <f>(R35-R52)-(Q35-Q52)</f>
        <v>0.33530151035336075</v>
      </c>
      <c r="S55" s="157">
        <f>(S35-S52)-(R35-R52)</f>
        <v>-1.4584692412094284</v>
      </c>
      <c r="T55" s="157">
        <f>(T35-T52)-(S35-S52)</f>
        <v>-0.30034595722717938</v>
      </c>
      <c r="U55" s="158">
        <f>(U35-U52)-(T35-T52)</f>
        <v>0.30034595722717938</v>
      </c>
      <c r="V55" s="247"/>
      <c r="W55" s="245"/>
      <c r="X55" s="245"/>
      <c r="Y55" s="245"/>
      <c r="Z55" s="245"/>
      <c r="AA55" s="245"/>
    </row>
    <row r="56" spans="1:16384" ht="40.5" customHeight="1" outlineLevel="1" thickBot="1">
      <c r="A56" s="2"/>
    </row>
    <row r="57" spans="1:16384" s="79" customFormat="1" ht="18.75" thickBo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37" t="s">
        <v>31</v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2"/>
      <c r="AC57" s="2"/>
    </row>
    <row r="58" spans="1:16384" outlineLevel="1">
      <c r="A58" s="2"/>
      <c r="M58" s="84"/>
      <c r="N58" s="85"/>
      <c r="O58" s="86"/>
      <c r="P58" s="87"/>
      <c r="Q58" s="279" t="s">
        <v>13</v>
      </c>
      <c r="R58" s="279"/>
      <c r="S58" s="279"/>
      <c r="T58" s="279"/>
      <c r="U58" s="279"/>
      <c r="V58" s="280" t="s">
        <v>32</v>
      </c>
      <c r="W58" s="281"/>
      <c r="X58" s="281"/>
      <c r="Y58" s="281"/>
      <c r="Z58" s="281"/>
      <c r="AA58" s="282"/>
    </row>
    <row r="59" spans="1:16384" outlineLevel="1">
      <c r="A59" s="2"/>
      <c r="M59" s="84"/>
      <c r="N59" s="85"/>
      <c r="O59" s="283" t="s">
        <v>58</v>
      </c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4"/>
    </row>
    <row r="60" spans="1:16384" outlineLevel="1">
      <c r="A60" s="2"/>
      <c r="M60" s="88"/>
      <c r="N60" s="89"/>
      <c r="O60" s="151"/>
      <c r="P60" s="152"/>
      <c r="Q60" s="151" t="s">
        <v>34</v>
      </c>
      <c r="R60" s="152" t="s">
        <v>35</v>
      </c>
      <c r="S60" s="152" t="s">
        <v>30</v>
      </c>
      <c r="T60" s="152" t="s">
        <v>36</v>
      </c>
      <c r="U60" s="152" t="s">
        <v>37</v>
      </c>
      <c r="V60" s="153" t="s">
        <v>61</v>
      </c>
      <c r="W60" s="154" t="s">
        <v>62</v>
      </c>
      <c r="X60" s="154" t="s">
        <v>63</v>
      </c>
      <c r="Y60" s="154" t="s">
        <v>64</v>
      </c>
      <c r="Z60" s="154" t="s">
        <v>65</v>
      </c>
      <c r="AA60" s="208" t="s">
        <v>33</v>
      </c>
    </row>
    <row r="61" spans="1:16384" outlineLevel="1">
      <c r="A61" s="2"/>
      <c r="M61" s="285" t="s">
        <v>34</v>
      </c>
      <c r="N61" s="286"/>
      <c r="O61" s="90"/>
      <c r="P61" s="90"/>
      <c r="Q61" s="91"/>
      <c r="R61" s="184">
        <f>$Q$55</f>
        <v>-9.8617541672567199E-2</v>
      </c>
      <c r="S61" s="184">
        <f>$Q$55</f>
        <v>-9.8617541672567199E-2</v>
      </c>
      <c r="T61" s="185">
        <f>$Q$55</f>
        <v>-9.8617541672567199E-2</v>
      </c>
      <c r="U61" s="209">
        <f>$Q$55</f>
        <v>-9.8617541672567199E-2</v>
      </c>
      <c r="V61" s="186">
        <f>$Q$55</f>
        <v>-9.8617541672567199E-2</v>
      </c>
      <c r="W61" s="187"/>
      <c r="X61" s="188"/>
      <c r="Y61" s="189"/>
      <c r="Z61" s="189"/>
      <c r="AA61" s="210"/>
    </row>
    <row r="62" spans="1:16384" outlineLevel="1">
      <c r="A62" s="2"/>
      <c r="D62" s="129"/>
      <c r="E62" s="129"/>
      <c r="F62" s="129"/>
      <c r="M62" s="270" t="s">
        <v>35</v>
      </c>
      <c r="N62" s="271"/>
      <c r="O62" s="90"/>
      <c r="P62" s="90"/>
      <c r="Q62" s="92"/>
      <c r="R62" s="190"/>
      <c r="S62" s="191">
        <f>$R$55</f>
        <v>0.33530151035336075</v>
      </c>
      <c r="T62" s="192">
        <f t="shared" ref="T62:W62" si="15">$R$55</f>
        <v>0.33530151035336075</v>
      </c>
      <c r="U62" s="193">
        <f t="shared" si="15"/>
        <v>0.33530151035336075</v>
      </c>
      <c r="V62" s="194">
        <f t="shared" si="15"/>
        <v>0.33530151035336075</v>
      </c>
      <c r="W62" s="191">
        <f t="shared" si="15"/>
        <v>0.33530151035336075</v>
      </c>
      <c r="X62" s="195"/>
      <c r="Y62" s="196"/>
      <c r="Z62" s="189"/>
      <c r="AA62" s="210"/>
    </row>
    <row r="63" spans="1:16384" outlineLevel="1">
      <c r="A63" s="2"/>
      <c r="D63" s="220"/>
      <c r="E63" s="220"/>
      <c r="F63" s="220"/>
      <c r="G63" s="220"/>
      <c r="H63" s="220"/>
      <c r="I63" s="220"/>
      <c r="J63" s="221"/>
      <c r="M63" s="270" t="s">
        <v>30</v>
      </c>
      <c r="N63" s="271"/>
      <c r="O63" s="90"/>
      <c r="P63" s="90"/>
      <c r="Q63" s="90"/>
      <c r="R63" s="190"/>
      <c r="S63" s="190"/>
      <c r="T63" s="192">
        <f>$S$55</f>
        <v>-1.4584692412094284</v>
      </c>
      <c r="U63" s="193">
        <f t="shared" ref="U63:X63" si="16">$S$55</f>
        <v>-1.4584692412094284</v>
      </c>
      <c r="V63" s="194">
        <f t="shared" si="16"/>
        <v>-1.4584692412094284</v>
      </c>
      <c r="W63" s="191">
        <f t="shared" si="16"/>
        <v>-1.4584692412094284</v>
      </c>
      <c r="X63" s="191">
        <f t="shared" si="16"/>
        <v>-1.4584692412094284</v>
      </c>
      <c r="Y63" s="196"/>
      <c r="Z63" s="189"/>
      <c r="AA63" s="210"/>
    </row>
    <row r="64" spans="1:16384" outlineLevel="1">
      <c r="A64" s="2"/>
      <c r="D64" s="221"/>
      <c r="E64" s="221"/>
      <c r="F64" s="221"/>
      <c r="G64" s="221"/>
      <c r="H64" s="221"/>
      <c r="I64" s="221"/>
      <c r="J64" s="221"/>
      <c r="M64" s="272" t="s">
        <v>36</v>
      </c>
      <c r="N64" s="273"/>
      <c r="O64" s="90"/>
      <c r="P64" s="90"/>
      <c r="Q64" s="90"/>
      <c r="R64" s="190"/>
      <c r="S64" s="190"/>
      <c r="T64" s="197"/>
      <c r="U64" s="198">
        <f>$T$55</f>
        <v>-0.30034595722717938</v>
      </c>
      <c r="V64" s="194">
        <f t="shared" ref="V64:Y64" si="17">$T$55</f>
        <v>-0.30034595722717938</v>
      </c>
      <c r="W64" s="191">
        <f t="shared" si="17"/>
        <v>-0.30034595722717938</v>
      </c>
      <c r="X64" s="191">
        <f t="shared" si="17"/>
        <v>-0.30034595722717938</v>
      </c>
      <c r="Y64" s="191">
        <f t="shared" si="17"/>
        <v>-0.30034595722717938</v>
      </c>
      <c r="Z64" s="199"/>
      <c r="AA64" s="210"/>
    </row>
    <row r="65" spans="1:32" ht="15.75" outlineLevel="1" thickBot="1">
      <c r="A65" s="2"/>
      <c r="D65" s="221"/>
      <c r="E65" s="221"/>
      <c r="F65" s="221"/>
      <c r="G65" s="221"/>
      <c r="H65" s="221"/>
      <c r="I65" s="221"/>
      <c r="J65" s="221"/>
      <c r="M65" s="274" t="s">
        <v>37</v>
      </c>
      <c r="N65" s="275"/>
      <c r="O65" s="90"/>
      <c r="P65" s="90"/>
      <c r="Q65" s="90"/>
      <c r="R65" s="189"/>
      <c r="S65" s="189"/>
      <c r="T65" s="189"/>
      <c r="U65" s="200"/>
      <c r="V65" s="191">
        <f>$U$55</f>
        <v>0.30034595722717938</v>
      </c>
      <c r="W65" s="191">
        <f t="shared" ref="W65:Z65" si="18">$U$55</f>
        <v>0.30034595722717938</v>
      </c>
      <c r="X65" s="191">
        <f t="shared" si="18"/>
        <v>0.30034595722717938</v>
      </c>
      <c r="Y65" s="191">
        <f t="shared" si="18"/>
        <v>0.30034595722717938</v>
      </c>
      <c r="Z65" s="191">
        <f t="shared" si="18"/>
        <v>0.30034595722717938</v>
      </c>
      <c r="AA65" s="210"/>
    </row>
    <row r="66" spans="1:32" s="72" customFormat="1" ht="15.75" outlineLevel="1" thickBot="1">
      <c r="A66" s="2"/>
      <c r="B66" s="2"/>
      <c r="C66" s="2"/>
      <c r="D66" s="221"/>
      <c r="E66" s="221"/>
      <c r="F66" s="221"/>
      <c r="G66" s="221"/>
      <c r="H66" s="221"/>
      <c r="I66" s="221"/>
      <c r="J66" s="221"/>
      <c r="K66" s="2"/>
      <c r="L66" s="2"/>
      <c r="M66" s="93" t="s">
        <v>38</v>
      </c>
      <c r="N66" s="94"/>
      <c r="O66" s="201"/>
      <c r="P66" s="202"/>
      <c r="Q66" s="202"/>
      <c r="R66" s="202"/>
      <c r="S66" s="202"/>
      <c r="T66" s="202"/>
      <c r="U66" s="203"/>
      <c r="V66" s="183">
        <f>+SUM(V61:V65)</f>
        <v>-1.2217852725286349</v>
      </c>
      <c r="W66" s="204">
        <f>+SUM(W62:W65)</f>
        <v>-1.1231677308560677</v>
      </c>
      <c r="X66" s="204">
        <f>+SUM(X63:X65)</f>
        <v>-1.4584692412094284</v>
      </c>
      <c r="Y66" s="204">
        <f>+SUM(Y64:Y65)</f>
        <v>0</v>
      </c>
      <c r="Z66" s="205">
        <f>+SUM(Z65)</f>
        <v>0.30034595722717938</v>
      </c>
      <c r="AA66" s="211">
        <f>SUM(V66:Z66)</f>
        <v>-3.5030762873669516</v>
      </c>
    </row>
    <row r="67" spans="1:32" ht="15.75" outlineLevel="1" thickBot="1">
      <c r="A67" s="2"/>
      <c r="D67" s="221"/>
      <c r="E67" s="221"/>
      <c r="F67" s="221"/>
      <c r="G67" s="221"/>
      <c r="H67" s="221"/>
      <c r="I67" s="221"/>
      <c r="J67" s="221"/>
      <c r="M67" s="206"/>
      <c r="N67" s="206"/>
      <c r="O67" s="206"/>
      <c r="P67" s="206"/>
      <c r="Q67" s="206"/>
      <c r="R67" s="206"/>
      <c r="S67" s="206"/>
      <c r="T67" s="206"/>
      <c r="U67" s="207"/>
      <c r="V67" s="207"/>
      <c r="W67" s="207"/>
      <c r="X67" s="207"/>
      <c r="Y67" s="207"/>
      <c r="Z67" s="69"/>
      <c r="AA67" s="155"/>
    </row>
    <row r="68" spans="1:32" ht="15.75" outlineLevel="1" thickBot="1">
      <c r="A68" s="2"/>
      <c r="D68" s="221"/>
      <c r="E68" s="221"/>
      <c r="F68" s="221"/>
      <c r="G68" s="221"/>
      <c r="H68" s="221"/>
      <c r="I68" s="221"/>
      <c r="J68" s="221"/>
      <c r="M68" s="212" t="s">
        <v>39</v>
      </c>
      <c r="N68" s="201"/>
      <c r="O68" s="202"/>
      <c r="P68" s="202"/>
      <c r="Q68" s="202"/>
      <c r="R68" s="202"/>
      <c r="S68" s="202"/>
      <c r="T68" s="202"/>
      <c r="U68" s="203"/>
      <c r="V68" s="183">
        <f>V66</f>
        <v>-1.2217852725286349</v>
      </c>
      <c r="W68" s="204">
        <f>W66</f>
        <v>-1.1231677308560677</v>
      </c>
      <c r="X68" s="204">
        <f>X66</f>
        <v>-1.4584692412094284</v>
      </c>
      <c r="Y68" s="204">
        <f>Y66</f>
        <v>0</v>
      </c>
      <c r="Z68" s="205">
        <f>Z66</f>
        <v>0.30034595722717938</v>
      </c>
      <c r="AA68" s="211">
        <f>SUM(V68:Z68)</f>
        <v>-3.5030762873669516</v>
      </c>
    </row>
    <row r="69" spans="1:32">
      <c r="A69" s="2"/>
      <c r="D69" s="221"/>
      <c r="E69" s="221"/>
      <c r="F69" s="221"/>
      <c r="G69" s="221"/>
      <c r="H69" s="221"/>
      <c r="I69" s="221"/>
      <c r="J69" s="221"/>
    </row>
    <row r="70" spans="1:32">
      <c r="A70" s="2"/>
      <c r="D70" s="221"/>
      <c r="E70" s="221"/>
      <c r="F70" s="221"/>
      <c r="G70" s="221"/>
      <c r="H70" s="221"/>
      <c r="I70" s="221"/>
      <c r="J70" s="221"/>
    </row>
    <row r="71" spans="1:32">
      <c r="A71" s="2"/>
      <c r="J71" s="221"/>
      <c r="AA71" s="242"/>
    </row>
    <row r="72" spans="1:32" hidden="1" outlineLevel="1">
      <c r="B72" s="95"/>
      <c r="C72" s="238" t="s">
        <v>32</v>
      </c>
      <c r="D72" s="239"/>
      <c r="E72" s="239"/>
      <c r="F72" s="239"/>
      <c r="G72" s="240"/>
      <c r="H72" s="96"/>
      <c r="I72" s="96"/>
      <c r="J72" s="96"/>
      <c r="AC72" s="97"/>
      <c r="AD72"/>
      <c r="AE72"/>
      <c r="AF72"/>
    </row>
    <row r="73" spans="1:32" s="13" customFormat="1" hidden="1" outlineLevel="1">
      <c r="C73" s="132" t="s">
        <v>58</v>
      </c>
      <c r="D73" s="133"/>
      <c r="E73" s="133"/>
      <c r="F73" s="133"/>
      <c r="G73" s="133"/>
      <c r="H73" s="98"/>
      <c r="I73" s="98"/>
      <c r="J73" s="9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D73"/>
      <c r="AE73"/>
      <c r="AF73"/>
    </row>
    <row r="74" spans="1:32" ht="15.75" hidden="1" outlineLevel="1" thickBot="1">
      <c r="B74" s="99"/>
      <c r="C74" s="100" t="s">
        <v>61</v>
      </c>
      <c r="D74" s="101" t="s">
        <v>62</v>
      </c>
      <c r="E74" s="101" t="s">
        <v>63</v>
      </c>
      <c r="F74" s="101" t="s">
        <v>64</v>
      </c>
      <c r="G74" s="102" t="s">
        <v>65</v>
      </c>
      <c r="H74" s="98"/>
      <c r="I74" s="98"/>
      <c r="J74" s="98"/>
      <c r="AD74"/>
      <c r="AE74"/>
      <c r="AF74"/>
    </row>
    <row r="75" spans="1:32" hidden="1" outlineLevel="1">
      <c r="B75" s="103" t="s">
        <v>40</v>
      </c>
      <c r="C75" s="104">
        <v>86.652886578573629</v>
      </c>
      <c r="D75" s="105">
        <v>86.945420293215633</v>
      </c>
      <c r="E75" s="105">
        <v>87.657115875783774</v>
      </c>
      <c r="F75" s="105">
        <v>88.285979164553339</v>
      </c>
      <c r="G75" s="106">
        <v>88.574316441237116</v>
      </c>
      <c r="H75" s="107">
        <f>+SUM(A75:E75)</f>
        <v>261.25542274757299</v>
      </c>
      <c r="I75" s="107">
        <f>+SUM(B75:F75)</f>
        <v>349.54140191212633</v>
      </c>
      <c r="J75" s="107">
        <f>+SUM(C75:G75)</f>
        <v>438.11571835336343</v>
      </c>
      <c r="AD75"/>
      <c r="AE75"/>
      <c r="AF75"/>
    </row>
    <row r="76" spans="1:32" hidden="1" outlineLevel="1">
      <c r="B76" s="108" t="s">
        <v>41</v>
      </c>
      <c r="C76" s="109"/>
      <c r="D76" s="110"/>
      <c r="E76" s="110"/>
      <c r="F76" s="110"/>
      <c r="G76" s="111"/>
      <c r="H76" s="112"/>
      <c r="I76" s="112"/>
      <c r="J76" s="112"/>
      <c r="AD76"/>
      <c r="AE76"/>
      <c r="AF76"/>
    </row>
    <row r="77" spans="1:32" hidden="1" outlineLevel="1">
      <c r="B77" s="113" t="s">
        <v>42</v>
      </c>
      <c r="C77" s="114">
        <v>0.15312003714145653</v>
      </c>
      <c r="D77" s="115">
        <v>0.1528390317476315</v>
      </c>
      <c r="E77" s="115">
        <v>0.15166138784282771</v>
      </c>
      <c r="F77" s="115">
        <v>0.15087092914489675</v>
      </c>
      <c r="G77" s="116">
        <v>0.14950453319278739</v>
      </c>
      <c r="H77" s="107">
        <f t="shared" ref="H77:J81" si="19">+SUM(A77:E77)</f>
        <v>0.45762045673191576</v>
      </c>
      <c r="I77" s="107">
        <f t="shared" si="19"/>
        <v>0.60849138587681251</v>
      </c>
      <c r="J77" s="107">
        <f t="shared" si="19"/>
        <v>0.75799591906959995</v>
      </c>
    </row>
    <row r="78" spans="1:32" hidden="1" outlineLevel="1">
      <c r="B78" s="117" t="s">
        <v>43</v>
      </c>
      <c r="C78" s="114">
        <v>9.0170943204093863</v>
      </c>
      <c r="D78" s="115">
        <v>9.0615588752770346</v>
      </c>
      <c r="E78" s="115">
        <v>9.1152803395906581</v>
      </c>
      <c r="F78" s="115">
        <v>9.1812204076297501</v>
      </c>
      <c r="G78" s="116">
        <v>9.2507957627276571</v>
      </c>
      <c r="H78" s="107">
        <f t="shared" si="19"/>
        <v>27.193933535277079</v>
      </c>
      <c r="I78" s="107">
        <f t="shared" si="19"/>
        <v>36.375153942906827</v>
      </c>
      <c r="J78" s="107">
        <f t="shared" si="19"/>
        <v>45.625949705634483</v>
      </c>
    </row>
    <row r="79" spans="1:32" hidden="1" outlineLevel="1">
      <c r="B79" s="117" t="s">
        <v>44</v>
      </c>
      <c r="C79" s="114">
        <v>1.4440525319726607</v>
      </c>
      <c r="D79" s="115">
        <v>1.4511863978404016</v>
      </c>
      <c r="E79" s="115">
        <v>1.4597697145070518</v>
      </c>
      <c r="F79" s="115">
        <v>1.4703726350952673</v>
      </c>
      <c r="G79" s="116">
        <v>1.4814804566638737</v>
      </c>
      <c r="H79" s="107">
        <f t="shared" si="19"/>
        <v>4.3550086443201135</v>
      </c>
      <c r="I79" s="107">
        <f t="shared" si="19"/>
        <v>5.8253812794153808</v>
      </c>
      <c r="J79" s="107">
        <f t="shared" si="19"/>
        <v>7.306861736079254</v>
      </c>
    </row>
    <row r="80" spans="1:32" hidden="1" outlineLevel="1">
      <c r="B80" s="117" t="s">
        <v>45</v>
      </c>
      <c r="C80" s="114">
        <v>2.7461408258193702</v>
      </c>
      <c r="D80" s="115">
        <v>2.7596959578087827</v>
      </c>
      <c r="E80" s="115">
        <v>2.7760424070252392</v>
      </c>
      <c r="F80" s="115">
        <v>2.7961397416653284</v>
      </c>
      <c r="G80" s="116">
        <v>2.8173027008931397</v>
      </c>
      <c r="H80" s="107">
        <f t="shared" si="19"/>
        <v>8.2818791906533917</v>
      </c>
      <c r="I80" s="107">
        <f t="shared" si="19"/>
        <v>11.07801893231872</v>
      </c>
      <c r="J80" s="107">
        <f t="shared" si="19"/>
        <v>13.895321633211861</v>
      </c>
    </row>
    <row r="81" spans="2:28" hidden="1" outlineLevel="1">
      <c r="B81" s="117" t="s">
        <v>21</v>
      </c>
      <c r="C81" s="114">
        <v>0.68313102646930035</v>
      </c>
      <c r="D81" s="115">
        <v>0.73187482594149678</v>
      </c>
      <c r="E81" s="115">
        <v>0.72461296487770743</v>
      </c>
      <c r="F81" s="115">
        <v>0.73771148072849435</v>
      </c>
      <c r="G81" s="116">
        <v>0.75199135778925275</v>
      </c>
      <c r="H81" s="107">
        <f t="shared" si="19"/>
        <v>2.1396188172885044</v>
      </c>
      <c r="I81" s="107">
        <f t="shared" si="19"/>
        <v>2.8773302980169988</v>
      </c>
      <c r="J81" s="107">
        <f t="shared" si="19"/>
        <v>3.6293216558062515</v>
      </c>
    </row>
    <row r="82" spans="2:28" hidden="1" outlineLevel="1">
      <c r="B82" s="117"/>
      <c r="C82" s="114"/>
      <c r="D82" s="115"/>
      <c r="E82" s="115"/>
      <c r="F82" s="115"/>
      <c r="G82" s="116"/>
      <c r="H82" s="107"/>
      <c r="I82" s="107"/>
      <c r="J82" s="107"/>
    </row>
    <row r="83" spans="2:28" hidden="1" outlineLevel="1">
      <c r="B83" s="117"/>
      <c r="C83" s="114"/>
      <c r="D83" s="115"/>
      <c r="E83" s="115"/>
      <c r="F83" s="115"/>
      <c r="G83" s="116"/>
      <c r="H83" s="107"/>
      <c r="I83" s="107"/>
      <c r="J83" s="107"/>
    </row>
    <row r="84" spans="2:28" hidden="1" outlineLevel="1">
      <c r="B84" s="117"/>
      <c r="C84" s="114"/>
      <c r="D84" s="115"/>
      <c r="E84" s="115"/>
      <c r="F84" s="115"/>
      <c r="G84" s="116"/>
      <c r="H84" s="107"/>
      <c r="I84" s="107"/>
      <c r="J84" s="107"/>
    </row>
    <row r="85" spans="2:28" hidden="1" outlineLevel="1">
      <c r="B85" s="117"/>
      <c r="C85" s="114"/>
      <c r="D85" s="115"/>
      <c r="E85" s="115"/>
      <c r="F85" s="115"/>
      <c r="G85" s="116"/>
      <c r="H85" s="107"/>
      <c r="I85" s="107"/>
      <c r="J85" s="107"/>
    </row>
    <row r="86" spans="2:28" hidden="1" outlineLevel="1">
      <c r="B86" s="118"/>
      <c r="C86" s="119"/>
      <c r="D86" s="120"/>
      <c r="E86" s="120"/>
      <c r="F86" s="120"/>
      <c r="G86" s="121"/>
      <c r="H86" s="122"/>
      <c r="I86" s="122"/>
      <c r="J86" s="122"/>
    </row>
    <row r="87" spans="2:28" s="72" customFormat="1" ht="15.75" hidden="1" outlineLevel="1" thickBot="1">
      <c r="B87" s="123" t="s">
        <v>46</v>
      </c>
      <c r="C87" s="124">
        <f t="shared" ref="C87:J87" si="20">+C75-SUM(C77:C86)</f>
        <v>72.609347836761458</v>
      </c>
      <c r="D87" s="124">
        <f t="shared" si="20"/>
        <v>72.788265204600293</v>
      </c>
      <c r="E87" s="124">
        <f t="shared" si="20"/>
        <v>73.429749061940285</v>
      </c>
      <c r="F87" s="124">
        <f t="shared" si="20"/>
        <v>73.949663970289606</v>
      </c>
      <c r="G87" s="124">
        <f t="shared" si="20"/>
        <v>74.123241629970408</v>
      </c>
      <c r="H87" s="125">
        <f t="shared" ref="H87:I87" si="21">+H75-SUM(H77:H86)</f>
        <v>218.82736210330199</v>
      </c>
      <c r="I87" s="125">
        <f t="shared" si="21"/>
        <v>292.77702607359157</v>
      </c>
      <c r="J87" s="125">
        <f t="shared" si="20"/>
        <v>366.90026770356201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collapsed="1"/>
    <row r="89" spans="2:28"/>
    <row r="90" spans="2:28"/>
    <row r="91" spans="2:28"/>
    <row r="92" spans="2:28"/>
    <row r="93" spans="2:28"/>
    <row r="94" spans="2:28"/>
    <row r="95" spans="2:28"/>
    <row r="96" spans="2:28"/>
    <row r="97"/>
    <row r="98" hidden="1"/>
    <row r="99"/>
  </sheetData>
  <mergeCells count="23">
    <mergeCell ref="B7:M7"/>
    <mergeCell ref="C21:F21"/>
    <mergeCell ref="G21:K21"/>
    <mergeCell ref="M21:U21"/>
    <mergeCell ref="C22:F22"/>
    <mergeCell ref="G22:K22"/>
    <mergeCell ref="M22:P22"/>
    <mergeCell ref="Q22:U22"/>
    <mergeCell ref="C39:F39"/>
    <mergeCell ref="G39:K39"/>
    <mergeCell ref="M39:P39"/>
    <mergeCell ref="Q39:U39"/>
    <mergeCell ref="W48:X52"/>
    <mergeCell ref="V58:AA58"/>
    <mergeCell ref="O59:AA59"/>
    <mergeCell ref="M61:N61"/>
    <mergeCell ref="M62:N62"/>
    <mergeCell ref="M38:U38"/>
    <mergeCell ref="M63:N63"/>
    <mergeCell ref="M64:N64"/>
    <mergeCell ref="M65:N65"/>
    <mergeCell ref="M54:U54"/>
    <mergeCell ref="Q58:U58"/>
  </mergeCells>
  <conditionalFormatting sqref="G75 G77:G86">
    <cfRule type="expression" dxfId="0" priority="1">
      <formula>(dms_FRCPlength_Num)&lt;5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2018-04-24T06:44:11Z</dcterms:created>
  <dcterms:modified xsi:type="dcterms:W3CDTF">2018-04-24T06:45:14Z</dcterms:modified>
</cp:coreProperties>
</file>