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609bd891a07490e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330" windowWidth="18735" windowHeight="11190"/>
  </bookViews>
  <sheets>
    <sheet name="Revised 2011" sheetId="5" r:id="rId1"/>
    <sheet name="Sheet2" sheetId="2" r:id="rId2"/>
    <sheet name="Sheet3" sheetId="3" r:id="rId3"/>
  </sheets>
  <externalReferences>
    <externalReference r:id="rId4"/>
  </externalReferences>
  <definedNames>
    <definedName name="A10acvalue">[1]Input!$K$16</definedName>
    <definedName name="A10remlife">[1]Input!$L$16</definedName>
    <definedName name="A10stdlife">[1]Input!$M$16</definedName>
    <definedName name="A10taxremlife">[1]Input!$O$16</definedName>
    <definedName name="A10taxstdlife">[1]Input!$P$16</definedName>
    <definedName name="A10taxvalue">[1]Input!$N$16</definedName>
    <definedName name="A11acvalue">[1]Input!$K$17</definedName>
    <definedName name="A11remlife">[1]Input!$L$17</definedName>
    <definedName name="A11stdlife">[1]Input!$M$17</definedName>
    <definedName name="A11taxremlife">[1]Input!$O$17</definedName>
    <definedName name="A11taxstdlife">[1]Input!$P$17</definedName>
    <definedName name="A11taxvalue">[1]Input!$N$17</definedName>
    <definedName name="A12acvalue">[1]Input!$K$18</definedName>
    <definedName name="A12remlife">[1]Input!$L$18</definedName>
    <definedName name="A12stdlife">[1]Input!$M$18</definedName>
    <definedName name="A12taxremlife">[1]Input!$O$18</definedName>
    <definedName name="A12taxstdlife">[1]Input!$P$18</definedName>
    <definedName name="A12taxvalue">[1]Input!$N$18</definedName>
    <definedName name="A13acvalue">[1]Input!$K$19</definedName>
    <definedName name="A13remlife">[1]Input!$L$19</definedName>
    <definedName name="A13stdlife">[1]Input!$M$19</definedName>
    <definedName name="A13taxremlife">[1]Input!$O$19</definedName>
    <definedName name="A13taxstdlife">[1]Input!$P$19</definedName>
    <definedName name="A13taxvalue">[1]Input!$N$19</definedName>
    <definedName name="A14acvalue">[1]Input!$K$20</definedName>
    <definedName name="A14remlife">[1]Input!$L$20</definedName>
    <definedName name="A14stdlife">[1]Input!$M$20</definedName>
    <definedName name="A14taxremlife">[1]Input!$O$20</definedName>
    <definedName name="A14taxstdlife">[1]Input!$P$20</definedName>
    <definedName name="A14taxvalue">[1]Input!$N$20</definedName>
    <definedName name="A15acvalue">[1]Input!$K$21</definedName>
    <definedName name="A15remlife">[1]Input!$L$21</definedName>
    <definedName name="A15stdlife">[1]Input!$M$21</definedName>
    <definedName name="A15taxremlife">[1]Input!$O$21</definedName>
    <definedName name="A15taxstdlife">[1]Input!$P$21</definedName>
    <definedName name="A15taxvalue">[1]Input!$N$21</definedName>
    <definedName name="A16acvalue">[1]Input!$K$22</definedName>
    <definedName name="A16remlife">[1]Input!$L$22</definedName>
    <definedName name="A16stdlife">[1]Input!$M$22</definedName>
    <definedName name="A16taxremlife">[1]Input!$O$22</definedName>
    <definedName name="A16taxstdlife">[1]Input!$P$22</definedName>
    <definedName name="A16taxvalue">[1]Input!$N$22</definedName>
    <definedName name="A17acvalue">[1]Input!$K$23</definedName>
    <definedName name="A17remlife">[1]Input!$L$23</definedName>
    <definedName name="A17stdlife">[1]Input!$M$23</definedName>
    <definedName name="A17taxremlife">[1]Input!$O$23</definedName>
    <definedName name="A17taxstdlife">[1]Input!$P$23</definedName>
    <definedName name="A17taxvalue">[1]Input!$N$23</definedName>
    <definedName name="A18acvalue">[1]Input!$K$24</definedName>
    <definedName name="A18remlife">[1]Input!$L$24</definedName>
    <definedName name="A18stdlife">[1]Input!$M$24</definedName>
    <definedName name="A18taxremlife">[1]Input!$O$24</definedName>
    <definedName name="A18taxstdlife">[1]Input!$P$24</definedName>
    <definedName name="A18taxvalue">[1]Input!$N$24</definedName>
    <definedName name="A19acvalue">[1]Input!$K$25</definedName>
    <definedName name="A19remlife">[1]Input!$L$25</definedName>
    <definedName name="A19stdlife">[1]Input!$M$25</definedName>
    <definedName name="A19taxremlife">[1]Input!$O$25</definedName>
    <definedName name="A19taxstdlife">[1]Input!$P$25</definedName>
    <definedName name="A19taxvalue">[1]Input!$N$25</definedName>
    <definedName name="A1acvalue">[1]Input!$K$7</definedName>
    <definedName name="A1remlife">[1]Input!$L$7</definedName>
    <definedName name="A1stdlife">[1]Input!$M$7</definedName>
    <definedName name="A1taxremlife">[1]Input!$O$7</definedName>
    <definedName name="A1taxstdlife">[1]Input!$P$7</definedName>
    <definedName name="A1taxvalue">[1]Input!$N$7</definedName>
    <definedName name="A20acvalue">[1]Input!$K$26</definedName>
    <definedName name="A20remlife">[1]Input!$L$26</definedName>
    <definedName name="A20stdlife">[1]Input!$M$26</definedName>
    <definedName name="A20taxremlife">[1]Input!$O$26</definedName>
    <definedName name="A20taxstdlife">[1]Input!$P$26</definedName>
    <definedName name="A20taxvalue">[1]Input!$N$26</definedName>
    <definedName name="A21acvalue">[1]Input!$K$27</definedName>
    <definedName name="A21remlife">[1]Input!$L$27</definedName>
    <definedName name="A21stdlife">[1]Input!$M$27</definedName>
    <definedName name="A21taxremlife">[1]Input!$O$27</definedName>
    <definedName name="A21taxstdlife">[1]Input!$P$27</definedName>
    <definedName name="A21taxvalue">[1]Input!$N$27</definedName>
    <definedName name="A22acvalue">[1]Input!$K$28</definedName>
    <definedName name="A22remlife">[1]Input!$L$28</definedName>
    <definedName name="A22stdlife">[1]Input!$M$28</definedName>
    <definedName name="A22taxremlife">[1]Input!$O$28</definedName>
    <definedName name="A22taxstdlife">[1]Input!$P$28</definedName>
    <definedName name="A22taxvalue">[1]Input!$N$28</definedName>
    <definedName name="A23acvalue">[1]Input!$K$29</definedName>
    <definedName name="A23remlife">[1]Input!$L$29</definedName>
    <definedName name="A23stdlife">[1]Input!$M$29</definedName>
    <definedName name="A23taxremlife">[1]Input!$O$29</definedName>
    <definedName name="A23taxstdlife">[1]Input!$P$29</definedName>
    <definedName name="A23taxvalue">[1]Input!$N$29</definedName>
    <definedName name="A24acvalue">[1]Input!$K$30</definedName>
    <definedName name="A24remlife">[1]Input!$L$30</definedName>
    <definedName name="A24stdlife">[1]Input!$M$30</definedName>
    <definedName name="A24taxremlife">[1]Input!$O$30</definedName>
    <definedName name="A24taxstdlife">[1]Input!$P$30</definedName>
    <definedName name="A24taxvalue">[1]Input!$N$30</definedName>
    <definedName name="A25acvalue">[1]Input!$K$31</definedName>
    <definedName name="A25remlife">[1]Input!$L$31</definedName>
    <definedName name="A25stdlife">[1]Input!$M$31</definedName>
    <definedName name="A25taxremlife">[1]Input!$O$31</definedName>
    <definedName name="A25taxstdlife">[1]Input!$P$31</definedName>
    <definedName name="A25taxvalue">[1]Input!$N$31</definedName>
    <definedName name="A26acvalue">[1]Input!$K$32</definedName>
    <definedName name="A26remlife">[1]Input!$L$32</definedName>
    <definedName name="A26stdlife">[1]Input!$M$32</definedName>
    <definedName name="A26taxremlife">[1]Input!$O$32</definedName>
    <definedName name="A26taxstdlife">[1]Input!$P$32</definedName>
    <definedName name="A26taxvalue">[1]Input!$N$32</definedName>
    <definedName name="A27acvalue">[1]Input!$K$33</definedName>
    <definedName name="A27remlife">[1]Input!$L$33</definedName>
    <definedName name="A27stdlife">[1]Input!$M$33</definedName>
    <definedName name="A27taxremlife">[1]Input!$O$33</definedName>
    <definedName name="A27taxstdlife">[1]Input!$P$33</definedName>
    <definedName name="A27taxvalue">[1]Input!$N$33</definedName>
    <definedName name="A28acvalue">[1]Input!$K$34</definedName>
    <definedName name="A28remlife">[1]Input!$L$34</definedName>
    <definedName name="A28stdlife">[1]Input!$M$34</definedName>
    <definedName name="A28taxremlife">[1]Input!$O$34</definedName>
    <definedName name="A28taxstdlife">[1]Input!$P$34</definedName>
    <definedName name="A28taxvalue">[1]Input!$N$34</definedName>
    <definedName name="A29acvalue">[1]Input!$K$35</definedName>
    <definedName name="A29remlife">[1]Input!$L$35</definedName>
    <definedName name="A29stdlife">[1]Input!$M$35</definedName>
    <definedName name="A29taxremlife">[1]Input!$O$35</definedName>
    <definedName name="A29taxstdlife">[1]Input!$P$35</definedName>
    <definedName name="A29taxvalue">[1]Input!$N$35</definedName>
    <definedName name="A2acvalue">[1]Input!$K$8</definedName>
    <definedName name="A2remlife">[1]Input!$L$8</definedName>
    <definedName name="A2stdlife">[1]Input!$M$8</definedName>
    <definedName name="A2taxremlife">[1]Input!$O$8</definedName>
    <definedName name="A2taxstdlife">[1]Input!$P$8</definedName>
    <definedName name="A2taxvalue">[1]Input!$N$8</definedName>
    <definedName name="A30acvalue">[1]Input!$K$36</definedName>
    <definedName name="A30remlife">[1]Input!$L$36</definedName>
    <definedName name="A30stdlife">[1]Input!$M$36</definedName>
    <definedName name="A30taxremlife">[1]Input!$O$36</definedName>
    <definedName name="A30taxstdlife">[1]Input!$P$36</definedName>
    <definedName name="A30taxvalue">[1]Input!$N$36</definedName>
    <definedName name="A3acvalue">[1]Input!$K$9</definedName>
    <definedName name="A3remlife">[1]Input!$L$9</definedName>
    <definedName name="A3stdlife">[1]Input!$M$9</definedName>
    <definedName name="A3taxremlife">[1]Input!$O$9</definedName>
    <definedName name="A3taxstdlife">[1]Input!$P$9</definedName>
    <definedName name="A3taxvalue">[1]Input!$N$9</definedName>
    <definedName name="A4acvalue">[1]Input!$K$10</definedName>
    <definedName name="A4remlife">[1]Input!$L$10</definedName>
    <definedName name="A4stdlife">[1]Input!$M$10</definedName>
    <definedName name="A4taxremlife">[1]Input!$O$10</definedName>
    <definedName name="A4taxstdlife">[1]Input!$P$10</definedName>
    <definedName name="A4taxvalue">[1]Input!$N$10</definedName>
    <definedName name="A5acvalue">[1]Input!$K$11</definedName>
    <definedName name="A5remlife">[1]Input!$L$11</definedName>
    <definedName name="A5stdlife">[1]Input!$M$11</definedName>
    <definedName name="A5taxremlife">[1]Input!$O$11</definedName>
    <definedName name="A5taxstdlife">[1]Input!$P$11</definedName>
    <definedName name="A5taxvalue">[1]Input!$N$11</definedName>
    <definedName name="A6acvalue">[1]Input!$K$12</definedName>
    <definedName name="A6remlife">[1]Input!$L$12</definedName>
    <definedName name="A6stdlife">[1]Input!$M$12</definedName>
    <definedName name="A6taxremlife">[1]Input!$O$12</definedName>
    <definedName name="A6taxstdlife">[1]Input!$P$12</definedName>
    <definedName name="A6taxvalue">[1]Input!$N$12</definedName>
    <definedName name="A7acvalue">[1]Input!$K$13</definedName>
    <definedName name="A7remlife">[1]Input!$L$13</definedName>
    <definedName name="A7stdlife">[1]Input!$M$13</definedName>
    <definedName name="A7taxremlife">[1]Input!$O$13</definedName>
    <definedName name="A7taxstdlife">[1]Input!$P$13</definedName>
    <definedName name="A7taxvalue">[1]Input!$N$13</definedName>
    <definedName name="A8acvalue">[1]Input!$K$14</definedName>
    <definedName name="A8remlife">[1]Input!$L$14</definedName>
    <definedName name="A8stdlife">[1]Input!$M$14</definedName>
    <definedName name="A8taxremlife">[1]Input!$O$14</definedName>
    <definedName name="A8taxstdlife">[1]Input!$P$14</definedName>
    <definedName name="A8taxvalue">[1]Input!$N$14</definedName>
    <definedName name="A9acvalue">[1]Input!$K$15</definedName>
    <definedName name="A9remlife">[1]Input!$L$15</definedName>
    <definedName name="A9stdlife">[1]Input!$M$15</definedName>
    <definedName name="A9taxremlife">[1]Input!$O$15</definedName>
    <definedName name="A9taxstdlife">[1]Input!$P$15</definedName>
    <definedName name="A9taxvalue">[1]Input!$N$15</definedName>
    <definedName name="Asset1">[1]Input!$G$7</definedName>
    <definedName name="Asset10">[1]Input!$G$16</definedName>
    <definedName name="Asset11">[1]Input!$G$17</definedName>
    <definedName name="Asset12">[1]Input!$G$18</definedName>
    <definedName name="Asset13">[1]Input!$G$19</definedName>
    <definedName name="Asset14">[1]Input!$G$20</definedName>
    <definedName name="Asset15">[1]Input!$G$21</definedName>
    <definedName name="Asset16">[1]Input!$G$22</definedName>
    <definedName name="Asset17">[1]Input!$G$23</definedName>
    <definedName name="Asset18">[1]Input!$G$24</definedName>
    <definedName name="Asset19">[1]Input!$G$25</definedName>
    <definedName name="Asset2">[1]Input!$G$8</definedName>
    <definedName name="Asset20">[1]Input!$G$26</definedName>
    <definedName name="Asset21">[1]Input!$G$27</definedName>
    <definedName name="Asset22">[1]Input!$G$28</definedName>
    <definedName name="Asset23">[1]Input!$G$29</definedName>
    <definedName name="Asset24">[1]Input!$G$30</definedName>
    <definedName name="Asset25">[1]Input!$G$31</definedName>
    <definedName name="Asset26">[1]Input!$G$32</definedName>
    <definedName name="Asset27">[1]Input!$G$33</definedName>
    <definedName name="Asset28">[1]Input!$G$34</definedName>
    <definedName name="Asset29">[1]Input!$G$35</definedName>
    <definedName name="Asset3">[1]Input!$G$9</definedName>
    <definedName name="Asset30">[1]Input!$G$36</definedName>
    <definedName name="Asset4">[1]Input!$G$10</definedName>
    <definedName name="Asset5">[1]Input!$G$11</definedName>
    <definedName name="Asset6">[1]Input!$G$12</definedName>
    <definedName name="Asset7">[1]Input!$G$13</definedName>
    <definedName name="Asset8">[1]Input!$G$14</definedName>
    <definedName name="Asset9">[1]Input!$G$15</definedName>
    <definedName name="f">[1]Input!$G$259</definedName>
    <definedName name="RAB">[1]Input!$J$37</definedName>
    <definedName name="rvanilla">[1]WACC!$F$28</definedName>
  </definedNames>
  <calcPr calcId="125725"/>
</workbook>
</file>

<file path=xl/calcChain.xml><?xml version="1.0" encoding="utf-8"?>
<calcChain xmlns="http://schemas.openxmlformats.org/spreadsheetml/2006/main">
  <c r="B42" i="5"/>
  <c r="C40"/>
  <c r="B40"/>
  <c r="C22"/>
  <c r="D22"/>
  <c r="E22"/>
  <c r="F22"/>
  <c r="B22"/>
  <c r="B56"/>
  <c r="B53"/>
  <c r="B55"/>
  <c r="C56"/>
  <c r="D56"/>
  <c r="E56"/>
  <c r="F56"/>
  <c r="C21"/>
  <c r="D21"/>
  <c r="E21"/>
  <c r="F21"/>
  <c r="B21"/>
  <c r="C20"/>
  <c r="D20"/>
  <c r="E20"/>
  <c r="F20"/>
  <c r="B20"/>
  <c r="C19"/>
  <c r="D19"/>
  <c r="E19"/>
  <c r="F19"/>
  <c r="B19"/>
  <c r="C15"/>
  <c r="D12"/>
  <c r="D15" s="1"/>
  <c r="E12" s="1"/>
  <c r="E15" s="1"/>
  <c r="F12" s="1"/>
  <c r="F15" s="1"/>
  <c r="C12"/>
  <c r="B15"/>
  <c r="C14"/>
  <c r="D14"/>
  <c r="E14"/>
  <c r="F14"/>
  <c r="B14"/>
  <c r="C13"/>
  <c r="D13"/>
  <c r="E13"/>
  <c r="F13"/>
  <c r="B13"/>
  <c r="B12"/>
  <c r="F55" l="1"/>
  <c r="E55"/>
  <c r="D55"/>
  <c r="C55"/>
  <c r="F54"/>
  <c r="E54"/>
  <c r="D54"/>
  <c r="C54"/>
  <c r="B54"/>
  <c r="F53"/>
  <c r="E53"/>
  <c r="D53"/>
  <c r="C53"/>
  <c r="F52"/>
  <c r="E52"/>
  <c r="E57" s="1"/>
  <c r="D52"/>
  <c r="C52"/>
  <c r="C57" s="1"/>
  <c r="B52"/>
  <c r="F47"/>
  <c r="E47"/>
  <c r="D47"/>
  <c r="C47"/>
  <c r="B47"/>
  <c r="F45"/>
  <c r="E45"/>
  <c r="D45"/>
  <c r="C45"/>
  <c r="B45"/>
  <c r="F28"/>
  <c r="E28"/>
  <c r="D28"/>
  <c r="C28"/>
  <c r="B28"/>
  <c r="F24"/>
  <c r="E24"/>
  <c r="D24"/>
  <c r="C24"/>
  <c r="B24"/>
  <c r="F23"/>
  <c r="F46" s="1"/>
  <c r="E23"/>
  <c r="D23"/>
  <c r="D46" s="1"/>
  <c r="C23"/>
  <c r="B23"/>
  <c r="B46" s="1"/>
  <c r="E25" l="1"/>
  <c r="E29" s="1"/>
  <c r="C25"/>
  <c r="C29" s="1"/>
  <c r="C30" s="1"/>
  <c r="C46"/>
  <c r="B57"/>
  <c r="B59" s="1"/>
  <c r="D57"/>
  <c r="D59" s="1"/>
  <c r="F57"/>
  <c r="F59" s="1"/>
  <c r="C59"/>
  <c r="E59"/>
  <c r="E46"/>
  <c r="E48" s="1"/>
  <c r="E49" s="1"/>
  <c r="C48"/>
  <c r="C49" s="1"/>
  <c r="E30"/>
  <c r="B48"/>
  <c r="B49" s="1"/>
  <c r="D48"/>
  <c r="D49" s="1"/>
  <c r="F48"/>
  <c r="F49" s="1"/>
  <c r="B25"/>
  <c r="B29" s="1"/>
  <c r="B30" s="1"/>
  <c r="F25"/>
  <c r="F29" s="1"/>
  <c r="F30" s="1"/>
  <c r="C33"/>
  <c r="C38" s="1"/>
  <c r="E33"/>
  <c r="E38" s="1"/>
  <c r="D25"/>
  <c r="D29" s="1"/>
  <c r="D30" s="1"/>
  <c r="B33"/>
  <c r="B38" s="1"/>
  <c r="D33"/>
  <c r="D38" s="1"/>
  <c r="F33"/>
  <c r="F38" s="1"/>
  <c r="F34" l="1"/>
  <c r="D34"/>
  <c r="D37" s="1"/>
  <c r="D39" s="1"/>
  <c r="D40" s="1"/>
  <c r="E34"/>
  <c r="F35"/>
  <c r="F37"/>
  <c r="F39" s="1"/>
  <c r="F40" s="1"/>
  <c r="D35"/>
  <c r="B34"/>
  <c r="G30"/>
  <c r="E37"/>
  <c r="E39" s="1"/>
  <c r="E40" s="1"/>
  <c r="E35"/>
  <c r="G59"/>
  <c r="C34"/>
  <c r="C37" l="1"/>
  <c r="C39" s="1"/>
  <c r="C35"/>
  <c r="B35"/>
  <c r="B37"/>
  <c r="B39" s="1"/>
  <c r="G39" l="1"/>
  <c r="B41"/>
</calcChain>
</file>

<file path=xl/sharedStrings.xml><?xml version="1.0" encoding="utf-8"?>
<sst xmlns="http://schemas.openxmlformats.org/spreadsheetml/2006/main" count="112" uniqueCount="95">
  <si>
    <t>2012/13</t>
  </si>
  <si>
    <t>Assumptions:</t>
  </si>
  <si>
    <t>Debt gearing</t>
  </si>
  <si>
    <t>Assets:</t>
  </si>
  <si>
    <t>Capex</t>
  </si>
  <si>
    <t>Revenue</t>
  </si>
  <si>
    <t>2013/14</t>
  </si>
  <si>
    <t>Dividend yield</t>
  </si>
  <si>
    <t>Opening RAB</t>
  </si>
  <si>
    <t>Closing RAB</t>
  </si>
  <si>
    <t>Cash flow:</t>
  </si>
  <si>
    <t>less, Opex</t>
  </si>
  <si>
    <t>less, Interest</t>
  </si>
  <si>
    <t>2014/15</t>
  </si>
  <si>
    <t>2015/16</t>
  </si>
  <si>
    <t>2016/17</t>
  </si>
  <si>
    <t>New equity requirement:</t>
  </si>
  <si>
    <t>less, Tax payable</t>
  </si>
  <si>
    <t>less dividend paid</t>
  </si>
  <si>
    <t>Cash available to fund equity portion of capex</t>
  </si>
  <si>
    <t>Equity portion of capex to be funded</t>
  </si>
  <si>
    <t>Less, cash available to fund equity portion of capex</t>
  </si>
  <si>
    <t>Debt at start</t>
  </si>
  <si>
    <t>Debt at end</t>
  </si>
  <si>
    <t>Gearing at end</t>
  </si>
  <si>
    <t>CHECK:</t>
  </si>
  <si>
    <t>plus, new debt</t>
  </si>
  <si>
    <t>Nominal regulatory depreciation (note: net of indexation)</t>
  </si>
  <si>
    <t>less, Repayment of debt (debt share of nominal regulatory depreciation)</t>
  </si>
  <si>
    <t>less, Repayment of debt</t>
  </si>
  <si>
    <t>Sources of funding:</t>
  </si>
  <si>
    <t>Seasoned Equity Offering</t>
  </si>
  <si>
    <t>Dividend Reinvestment Plan</t>
  </si>
  <si>
    <t>DRP funding as % of dividend</t>
  </si>
  <si>
    <t>Seasoned Equity Offering - cost to issue (% of issue size)</t>
  </si>
  <si>
    <t>DRP cost to issue</t>
  </si>
  <si>
    <t>Cost of new equity funding:</t>
  </si>
  <si>
    <t>Total cost of new equity funding</t>
  </si>
  <si>
    <t>NPAT</t>
  </si>
  <si>
    <t>Profit and Loss</t>
  </si>
  <si>
    <t>less, Depreciation</t>
  </si>
  <si>
    <t>less Tax</t>
  </si>
  <si>
    <t>Dividend payout ratio</t>
  </si>
  <si>
    <t>Discount rate</t>
  </si>
  <si>
    <t>yes</t>
  </si>
  <si>
    <t>no</t>
  </si>
  <si>
    <t>Discounted</t>
  </si>
  <si>
    <t>Year</t>
  </si>
  <si>
    <t>Period</t>
  </si>
  <si>
    <t>end year discounting?</t>
  </si>
  <si>
    <t>Funding sourced</t>
  </si>
  <si>
    <t>2011-12</t>
  </si>
  <si>
    <t>2012-13</t>
  </si>
  <si>
    <t>2013-14</t>
  </si>
  <si>
    <t>2014-15</t>
  </si>
  <si>
    <t>2015-16</t>
  </si>
  <si>
    <t>2016-17</t>
  </si>
  <si>
    <t>Inflation Assumption (CPI % increase)</t>
  </si>
  <si>
    <t>Cumulative Inflation Index (CPI end period)</t>
  </si>
  <si>
    <t>Opening Regulatory Asset Base (RAB)</t>
  </si>
  <si>
    <t>Asset Values ($m Real 2011-12)</t>
  </si>
  <si>
    <t>Asset Values ($m Nominal)</t>
  </si>
  <si>
    <t>Nominal Regulatory Depreciation</t>
  </si>
  <si>
    <t xml:space="preserve">Asset Roll Forward - PTRM  </t>
  </si>
  <si>
    <t>Nominal Straight-line Depreciation  as commissioned</t>
  </si>
  <si>
    <t>Tax Values ($m Nominal)</t>
  </si>
  <si>
    <t>Tax Depreciation</t>
  </si>
  <si>
    <t>Residual Tax Value (end period)</t>
  </si>
  <si>
    <t>Annual Building Blocks ($m Nominal)</t>
  </si>
  <si>
    <t>RAB (start period)</t>
  </si>
  <si>
    <t xml:space="preserve"> - Equity</t>
  </si>
  <si>
    <t xml:space="preserve"> - Debt</t>
  </si>
  <si>
    <t>Revenue Building Blocks</t>
  </si>
  <si>
    <t>Nominal Vanilla WACC</t>
  </si>
  <si>
    <t>Return on Asset</t>
  </si>
  <si>
    <t xml:space="preserve"> - Return on Equity</t>
  </si>
  <si>
    <t xml:space="preserve"> - Return on Debt</t>
  </si>
  <si>
    <t>Return of Asset (regulatory depreciation)</t>
  </si>
  <si>
    <t>Operating Expenditure (opex)</t>
  </si>
  <si>
    <t>Tax Payable</t>
  </si>
  <si>
    <t>Less Value of Imputation Credits</t>
  </si>
  <si>
    <t>Annual Building Block Revenue Requirement</t>
  </si>
  <si>
    <r>
      <t xml:space="preserve">Real Net Capital Expenditure </t>
    </r>
    <r>
      <rPr>
        <sz val="10"/>
        <color theme="3" tint="-0.249977111117893"/>
        <rFont val="Arial"/>
        <family val="2"/>
      </rPr>
      <t>(capex)</t>
    </r>
  </si>
  <si>
    <r>
      <t xml:space="preserve">Nominal Net Capex </t>
    </r>
    <r>
      <rPr>
        <sz val="10"/>
        <color theme="3" tint="-0.249977111117893"/>
        <rFont val="Arial"/>
        <family val="2"/>
      </rPr>
      <t>(capex)</t>
    </r>
  </si>
  <si>
    <r>
      <t>Real Straight-line Depreciation</t>
    </r>
    <r>
      <rPr>
        <sz val="10"/>
        <color theme="3" tint="-0.249977111117893"/>
        <rFont val="Arial"/>
        <family val="2"/>
      </rPr>
      <t xml:space="preserve"> as commissioned </t>
    </r>
  </si>
  <si>
    <r>
      <t xml:space="preserve">Real Residual RAB (end period) </t>
    </r>
    <r>
      <rPr>
        <sz val="10"/>
        <color theme="3" tint="-0.249977111117893"/>
        <rFont val="Arial"/>
        <family val="2"/>
      </rPr>
      <t>as incurred</t>
    </r>
  </si>
  <si>
    <r>
      <t>Real Residual RAB (start period)</t>
    </r>
    <r>
      <rPr>
        <sz val="10"/>
        <color theme="3" tint="-0.249977111117893"/>
        <rFont val="Arial"/>
        <family val="2"/>
      </rPr>
      <t xml:space="preserve"> as incurred</t>
    </r>
  </si>
  <si>
    <r>
      <t xml:space="preserve">Inflation on Opening RAB </t>
    </r>
    <r>
      <rPr>
        <sz val="10"/>
        <color theme="3" tint="-0.249977111117893"/>
        <rFont val="Arial"/>
        <family val="2"/>
      </rPr>
      <t xml:space="preserve"> as incurred</t>
    </r>
  </si>
  <si>
    <r>
      <t xml:space="preserve">Nominal Residual RAB (end period) </t>
    </r>
    <r>
      <rPr>
        <sz val="10"/>
        <color theme="3" tint="-0.249977111117893"/>
        <rFont val="Arial"/>
        <family val="2"/>
      </rPr>
      <t>as incurred</t>
    </r>
  </si>
  <si>
    <r>
      <t xml:space="preserve">Inflated Nominal Residual RAB (start period) </t>
    </r>
    <r>
      <rPr>
        <sz val="10"/>
        <color theme="3" tint="-0.249977111117893"/>
        <rFont val="Arial"/>
        <family val="2"/>
      </rPr>
      <t>as incurred</t>
    </r>
  </si>
  <si>
    <t>Cash Flow Analysis</t>
  </si>
  <si>
    <t xml:space="preserve">Post-Tax Building Block Cash Flow Model - PTRM  </t>
  </si>
  <si>
    <t>Sum of discounted cost (at generic WACC) to 30 June 2012</t>
  </si>
  <si>
    <t>Discounted cost (at CPI of 2.5%) to 31 Dec 2011</t>
  </si>
  <si>
    <t>Powerlink Draft Figures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</si>
</sst>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0.0"/>
    <numFmt numFmtId="167" formatCode="_-* #,##0_-;\-* #,##0_-;_-* &quot;-&quot;??_-;_-@_-"/>
    <numFmt numFmtId="168" formatCode="_(* #,##0.00_);_(* \(#,##0.00\);_(* &quot;-&quot;??_);_(@_)"/>
    <numFmt numFmtId="169" formatCode="0.000"/>
  </numFmts>
  <fonts count="21">
    <font>
      <sz val="11"/>
      <color theme="1"/>
      <name val="Arial"/>
      <family val="2"/>
    </font>
    <font>
      <sz val="10"/>
      <name val="Verdana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4"/>
      <color rgb="FF002060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Arial"/>
      <family val="2"/>
    </font>
    <font>
      <sz val="10"/>
      <color theme="3" tint="-0.249977111117893"/>
      <name val="Arial"/>
      <family val="2"/>
    </font>
    <font>
      <sz val="10"/>
      <color indexed="9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8" fillId="2" borderId="1" applyNumberFormat="0" applyAlignment="0" applyProtection="0"/>
    <xf numFmtId="43" fontId="3" fillId="0" borderId="0" applyFont="0" applyFill="0" applyBorder="0" applyAlignment="0" applyProtection="0"/>
    <xf numFmtId="0" fontId="9" fillId="3" borderId="1" applyNumberFormat="0" applyAlignment="0" applyProtection="0"/>
    <xf numFmtId="0" fontId="1" fillId="0" borderId="0"/>
    <xf numFmtId="0" fontId="10" fillId="2" borderId="2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9" fontId="0" fillId="0" borderId="0" xfId="0" applyNumberFormat="1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164" fontId="0" fillId="0" borderId="0" xfId="0" applyNumberFormat="1"/>
    <xf numFmtId="2" fontId="4" fillId="0" borderId="0" xfId="0" applyNumberFormat="1" applyFont="1"/>
    <xf numFmtId="0" fontId="4" fillId="0" borderId="0" xfId="0" applyFont="1"/>
    <xf numFmtId="10" fontId="2" fillId="0" borderId="0" xfId="6" applyNumberFormat="1" applyFont="1"/>
    <xf numFmtId="2" fontId="5" fillId="0" borderId="0" xfId="0" applyNumberFormat="1" applyFont="1"/>
    <xf numFmtId="0" fontId="0" fillId="0" borderId="0" xfId="0" applyFill="1"/>
    <xf numFmtId="165" fontId="6" fillId="0" borderId="0" xfId="2" applyNumberFormat="1" applyFont="1" applyFill="1"/>
    <xf numFmtId="0" fontId="0" fillId="0" borderId="0" xfId="0" applyFont="1"/>
    <xf numFmtId="2" fontId="0" fillId="0" borderId="0" xfId="0" applyNumberFormat="1" applyFont="1"/>
    <xf numFmtId="9" fontId="0" fillId="0" borderId="0" xfId="6" applyFont="1"/>
    <xf numFmtId="0" fontId="9" fillId="3" borderId="1" xfId="3"/>
    <xf numFmtId="0" fontId="7" fillId="0" borderId="0" xfId="0" applyFont="1"/>
    <xf numFmtId="0" fontId="8" fillId="2" borderId="1" xfId="1"/>
    <xf numFmtId="166" fontId="8" fillId="2" borderId="1" xfId="1" applyNumberFormat="1"/>
    <xf numFmtId="0" fontId="10" fillId="2" borderId="2" xfId="5"/>
    <xf numFmtId="0" fontId="5" fillId="0" borderId="0" xfId="0" applyFont="1"/>
    <xf numFmtId="0" fontId="0" fillId="4" borderId="0" xfId="0" applyFill="1"/>
    <xf numFmtId="0" fontId="11" fillId="4" borderId="0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6" fillId="4" borderId="0" xfId="0" applyFont="1" applyFill="1"/>
    <xf numFmtId="166" fontId="0" fillId="6" borderId="4" xfId="0" applyNumberFormat="1" applyFill="1" applyBorder="1"/>
    <xf numFmtId="0" fontId="0" fillId="4" borderId="0" xfId="0" applyFill="1" applyBorder="1"/>
    <xf numFmtId="43" fontId="6" fillId="6" borderId="4" xfId="2" applyFont="1" applyFill="1" applyBorder="1"/>
    <xf numFmtId="4" fontId="14" fillId="0" borderId="0" xfId="0" applyNumberFormat="1" applyFont="1"/>
    <xf numFmtId="0" fontId="13" fillId="5" borderId="4" xfId="0" applyFont="1" applyFill="1" applyBorder="1" applyAlignment="1">
      <alignment horizontal="right"/>
    </xf>
    <xf numFmtId="43" fontId="6" fillId="6" borderId="4" xfId="2" applyNumberFormat="1" applyFont="1" applyFill="1" applyBorder="1"/>
    <xf numFmtId="43" fontId="6" fillId="4" borderId="0" xfId="2" applyNumberFormat="1" applyFont="1" applyFill="1" applyBorder="1"/>
    <xf numFmtId="0" fontId="13" fillId="5" borderId="4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6" fillId="6" borderId="4" xfId="0" applyFont="1" applyFill="1" applyBorder="1" applyProtection="1">
      <protection locked="0"/>
    </xf>
    <xf numFmtId="10" fontId="16" fillId="6" borderId="4" xfId="0" applyNumberFormat="1" applyFont="1" applyFill="1" applyBorder="1" applyProtection="1">
      <protection locked="0"/>
    </xf>
    <xf numFmtId="165" fontId="16" fillId="6" borderId="4" xfId="2" applyNumberFormat="1" applyFont="1" applyFill="1" applyBorder="1" applyProtection="1">
      <protection locked="0"/>
    </xf>
    <xf numFmtId="168" fontId="6" fillId="4" borderId="7" xfId="2" applyNumberFormat="1" applyFont="1" applyFill="1" applyBorder="1" applyProtection="1">
      <protection locked="0"/>
    </xf>
    <xf numFmtId="168" fontId="6" fillId="4" borderId="8" xfId="2" applyNumberFormat="1" applyFont="1" applyFill="1" applyBorder="1" applyProtection="1">
      <protection locked="0"/>
    </xf>
    <xf numFmtId="168" fontId="6" fillId="4" borderId="0" xfId="2" applyNumberFormat="1" applyFont="1" applyFill="1" applyBorder="1" applyProtection="1">
      <protection locked="0"/>
    </xf>
    <xf numFmtId="168" fontId="13" fillId="4" borderId="7" xfId="2" applyNumberFormat="1" applyFont="1" applyFill="1" applyBorder="1" applyProtection="1">
      <protection locked="0"/>
    </xf>
    <xf numFmtId="168" fontId="13" fillId="4" borderId="8" xfId="2" applyNumberFormat="1" applyFont="1" applyFill="1" applyBorder="1" applyProtection="1">
      <protection locked="0"/>
    </xf>
    <xf numFmtId="0" fontId="17" fillId="0" borderId="0" xfId="0" applyFont="1" applyAlignment="1">
      <alignment horizontal="right"/>
    </xf>
    <xf numFmtId="0" fontId="16" fillId="4" borderId="0" xfId="0" applyFont="1" applyFill="1" applyBorder="1" applyProtection="1">
      <protection locked="0"/>
    </xf>
    <xf numFmtId="0" fontId="20" fillId="0" borderId="0" xfId="0" applyFont="1"/>
    <xf numFmtId="2" fontId="20" fillId="0" borderId="0" xfId="0" applyNumberFormat="1" applyFont="1"/>
    <xf numFmtId="169" fontId="10" fillId="2" borderId="2" xfId="5" applyNumberFormat="1"/>
    <xf numFmtId="0" fontId="0" fillId="0" borderId="11" xfId="0" applyBorder="1"/>
    <xf numFmtId="0" fontId="0" fillId="0" borderId="12" xfId="0" applyBorder="1"/>
    <xf numFmtId="0" fontId="0" fillId="0" borderId="13" xfId="0" applyBorder="1" applyAlignment="1"/>
    <xf numFmtId="4" fontId="14" fillId="0" borderId="0" xfId="0" applyNumberFormat="1" applyFont="1" applyBorder="1"/>
    <xf numFmtId="4" fontId="14" fillId="0" borderId="14" xfId="0" applyNumberFormat="1" applyFont="1" applyBorder="1"/>
    <xf numFmtId="0" fontId="15" fillId="4" borderId="13" xfId="0" applyFont="1" applyFill="1" applyBorder="1" applyAlignment="1">
      <alignment horizontal="left"/>
    </xf>
    <xf numFmtId="0" fontId="11" fillId="4" borderId="14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left"/>
    </xf>
    <xf numFmtId="0" fontId="0" fillId="4" borderId="14" xfId="0" applyFill="1" applyBorder="1"/>
    <xf numFmtId="0" fontId="13" fillId="4" borderId="15" xfId="0" applyFont="1" applyFill="1" applyBorder="1" applyAlignment="1">
      <alignment horizontal="left"/>
    </xf>
    <xf numFmtId="0" fontId="11" fillId="4" borderId="16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right"/>
    </xf>
    <xf numFmtId="0" fontId="13" fillId="4" borderId="13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0" fillId="4" borderId="13" xfId="0" applyFill="1" applyBorder="1"/>
    <xf numFmtId="10" fontId="0" fillId="4" borderId="14" xfId="6" applyNumberFormat="1" applyFont="1" applyFill="1" applyBorder="1"/>
    <xf numFmtId="164" fontId="0" fillId="4" borderId="14" xfId="6" applyNumberFormat="1" applyFont="1" applyFill="1" applyBorder="1"/>
    <xf numFmtId="0" fontId="6" fillId="4" borderId="13" xfId="0" applyFont="1" applyFill="1" applyBorder="1"/>
    <xf numFmtId="43" fontId="0" fillId="4" borderId="14" xfId="6" applyNumberFormat="1" applyFont="1" applyFill="1" applyBorder="1"/>
    <xf numFmtId="43" fontId="0" fillId="4" borderId="14" xfId="0" applyNumberFormat="1" applyFill="1" applyBorder="1"/>
    <xf numFmtId="167" fontId="0" fillId="4" borderId="14" xfId="2" applyNumberFormat="1" applyFont="1" applyFill="1" applyBorder="1"/>
    <xf numFmtId="0" fontId="13" fillId="6" borderId="17" xfId="0" applyFont="1" applyFill="1" applyBorder="1"/>
    <xf numFmtId="166" fontId="0" fillId="6" borderId="18" xfId="0" applyNumberFormat="1" applyFill="1" applyBorder="1"/>
    <xf numFmtId="0" fontId="13" fillId="4" borderId="13" xfId="0" applyFont="1" applyFill="1" applyBorder="1"/>
    <xf numFmtId="166" fontId="0" fillId="4" borderId="14" xfId="0" applyNumberFormat="1" applyFill="1" applyBorder="1"/>
    <xf numFmtId="0" fontId="6" fillId="0" borderId="13" xfId="0" applyFont="1" applyFill="1" applyBorder="1"/>
    <xf numFmtId="43" fontId="6" fillId="4" borderId="14" xfId="2" applyNumberFormat="1" applyFont="1" applyFill="1" applyBorder="1"/>
    <xf numFmtId="43" fontId="6" fillId="6" borderId="18" xfId="2" applyNumberFormat="1" applyFont="1" applyFill="1" applyBorder="1"/>
    <xf numFmtId="0" fontId="0" fillId="4" borderId="0" xfId="0" applyFill="1" applyBorder="1" applyProtection="1">
      <protection locked="0"/>
    </xf>
    <xf numFmtId="0" fontId="12" fillId="4" borderId="13" xfId="0" applyFont="1" applyFill="1" applyBorder="1" applyAlignment="1" applyProtection="1">
      <alignment horizontal="left"/>
      <protection locked="0"/>
    </xf>
    <xf numFmtId="0" fontId="12" fillId="4" borderId="13" xfId="0" applyFon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19" fillId="4" borderId="0" xfId="0" applyFont="1" applyFill="1" applyBorder="1" applyProtection="1">
      <protection locked="0"/>
    </xf>
    <xf numFmtId="0" fontId="13" fillId="6" borderId="17" xfId="0" applyFont="1" applyFill="1" applyBorder="1" applyProtection="1">
      <protection locked="0"/>
    </xf>
    <xf numFmtId="0" fontId="13" fillId="4" borderId="13" xfId="0" applyFont="1" applyFill="1" applyBorder="1" applyProtection="1">
      <protection locked="0"/>
    </xf>
    <xf numFmtId="0" fontId="0" fillId="0" borderId="21" xfId="0" applyBorder="1"/>
    <xf numFmtId="0" fontId="20" fillId="0" borderId="10" xfId="0" applyFont="1" applyBorder="1"/>
    <xf numFmtId="0" fontId="13" fillId="5" borderId="17" xfId="0" applyFont="1" applyFill="1" applyBorder="1" applyAlignment="1">
      <alignment horizontal="left"/>
    </xf>
    <xf numFmtId="0" fontId="14" fillId="4" borderId="13" xfId="0" applyFont="1" applyFill="1" applyBorder="1"/>
    <xf numFmtId="0" fontId="14" fillId="4" borderId="0" xfId="0" applyFont="1" applyFill="1" applyBorder="1"/>
    <xf numFmtId="10" fontId="14" fillId="6" borderId="5" xfId="6" applyNumberFormat="1" applyFont="1" applyFill="1" applyBorder="1"/>
    <xf numFmtId="10" fontId="14" fillId="4" borderId="0" xfId="6" applyNumberFormat="1" applyFont="1" applyFill="1" applyBorder="1"/>
    <xf numFmtId="164" fontId="14" fillId="4" borderId="0" xfId="6" applyNumberFormat="1" applyFont="1" applyFill="1" applyBorder="1"/>
    <xf numFmtId="43" fontId="14" fillId="4" borderId="0" xfId="2" applyNumberFormat="1" applyFont="1" applyFill="1" applyBorder="1"/>
    <xf numFmtId="43" fontId="14" fillId="4" borderId="0" xfId="6" applyNumberFormat="1" applyFont="1" applyFill="1" applyBorder="1"/>
    <xf numFmtId="43" fontId="14" fillId="4" borderId="0" xfId="0" applyNumberFormat="1" applyFont="1" applyFill="1" applyBorder="1"/>
    <xf numFmtId="167" fontId="14" fillId="4" borderId="0" xfId="2" applyNumberFormat="1" applyFont="1" applyFill="1" applyBorder="1"/>
    <xf numFmtId="166" fontId="14" fillId="4" borderId="0" xfId="0" applyNumberFormat="1" applyFont="1" applyFill="1" applyBorder="1"/>
    <xf numFmtId="0" fontId="14" fillId="6" borderId="4" xfId="0" applyFont="1" applyFill="1" applyBorder="1"/>
    <xf numFmtId="167" fontId="14" fillId="6" borderId="4" xfId="2" applyNumberFormat="1" applyFont="1" applyFill="1" applyBorder="1"/>
    <xf numFmtId="166" fontId="14" fillId="6" borderId="4" xfId="0" applyNumberFormat="1" applyFont="1" applyFill="1" applyBorder="1"/>
    <xf numFmtId="0" fontId="14" fillId="0" borderId="0" xfId="0" applyFont="1" applyFill="1" applyBorder="1"/>
    <xf numFmtId="0" fontId="13" fillId="5" borderId="17" xfId="0" applyFont="1" applyFill="1" applyBorder="1" applyAlignment="1" applyProtection="1">
      <alignment horizontal="left"/>
      <protection locked="0"/>
    </xf>
    <xf numFmtId="0" fontId="13" fillId="5" borderId="4" xfId="0" applyFont="1" applyFill="1" applyBorder="1" applyAlignment="1" applyProtection="1">
      <alignment horizontal="right"/>
      <protection locked="0"/>
    </xf>
    <xf numFmtId="0" fontId="13" fillId="4" borderId="13" xfId="0" applyFont="1" applyFill="1" applyBorder="1" applyAlignment="1" applyProtection="1">
      <alignment horizontal="left"/>
      <protection locked="0"/>
    </xf>
    <xf numFmtId="0" fontId="14" fillId="4" borderId="13" xfId="0" applyFont="1" applyFill="1" applyBorder="1" applyProtection="1">
      <protection locked="0"/>
    </xf>
    <xf numFmtId="0" fontId="14" fillId="4" borderId="0" xfId="0" applyFont="1" applyFill="1" applyBorder="1" applyProtection="1">
      <protection locked="0"/>
    </xf>
    <xf numFmtId="10" fontId="14" fillId="4" borderId="0" xfId="6" applyNumberFormat="1" applyFont="1" applyFill="1" applyBorder="1" applyProtection="1"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10" fontId="14" fillId="6" borderId="7" xfId="0" applyNumberFormat="1" applyFont="1" applyFill="1" applyBorder="1" applyProtection="1">
      <protection locked="0"/>
    </xf>
    <xf numFmtId="168" fontId="14" fillId="4" borderId="7" xfId="2" applyNumberFormat="1" applyFont="1" applyFill="1" applyBorder="1" applyProtection="1">
      <protection locked="0"/>
    </xf>
    <xf numFmtId="168" fontId="14" fillId="4" borderId="8" xfId="2" applyNumberFormat="1" applyFont="1" applyFill="1" applyBorder="1" applyProtection="1"/>
    <xf numFmtId="10" fontId="14" fillId="6" borderId="9" xfId="0" applyNumberFormat="1" applyFont="1" applyFill="1" applyBorder="1" applyProtection="1">
      <protection locked="0"/>
    </xf>
    <xf numFmtId="168" fontId="14" fillId="4" borderId="9" xfId="2" applyNumberFormat="1" applyFont="1" applyFill="1" applyBorder="1" applyProtection="1">
      <protection locked="0"/>
    </xf>
    <xf numFmtId="168" fontId="14" fillId="4" borderId="0" xfId="2" applyNumberFormat="1" applyFont="1" applyFill="1" applyBorder="1" applyProtection="1"/>
    <xf numFmtId="168" fontId="14" fillId="4" borderId="0" xfId="2" applyNumberFormat="1" applyFont="1" applyFill="1" applyBorder="1" applyProtection="1">
      <protection locked="0"/>
    </xf>
    <xf numFmtId="168" fontId="14" fillId="4" borderId="8" xfId="2" applyNumberFormat="1" applyFont="1" applyFill="1" applyBorder="1" applyProtection="1">
      <protection locked="0"/>
    </xf>
    <xf numFmtId="43" fontId="14" fillId="4" borderId="0" xfId="2" applyFont="1" applyFill="1" applyBorder="1" applyProtection="1">
      <protection locked="0"/>
    </xf>
    <xf numFmtId="168" fontId="14" fillId="4" borderId="5" xfId="2" applyNumberFormat="1" applyFont="1" applyFill="1" applyBorder="1" applyProtection="1">
      <protection locked="0"/>
    </xf>
    <xf numFmtId="168" fontId="14" fillId="4" borderId="6" xfId="2" applyNumberFormat="1" applyFont="1" applyFill="1" applyBorder="1" applyProtection="1">
      <protection locked="0"/>
    </xf>
    <xf numFmtId="43" fontId="14" fillId="4" borderId="0" xfId="0" applyNumberFormat="1" applyFont="1" applyFill="1" applyBorder="1" applyProtection="1">
      <protection locked="0"/>
    </xf>
    <xf numFmtId="0" fontId="14" fillId="0" borderId="19" xfId="0" applyFont="1" applyBorder="1"/>
    <xf numFmtId="0" fontId="14" fillId="0" borderId="20" xfId="0" applyFont="1" applyBorder="1"/>
  </cellXfs>
  <cellStyles count="8">
    <cellStyle name="Calculation" xfId="1" builtinId="22"/>
    <cellStyle name="Comma" xfId="2" builtinId="3"/>
    <cellStyle name="Input" xfId="3" builtinId="20"/>
    <cellStyle name="Normal" xfId="0" builtinId="0"/>
    <cellStyle name="Normal 2" xfId="4"/>
    <cellStyle name="Output" xfId="5" builtinId="21"/>
    <cellStyle name="Percent" xfId="6" builtinId="5"/>
    <cellStyle name="Percent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pullen\Objective\Objects\RR13-17%20-%20PTRM%20-%20Third%20Cut%20-%20Apr%202011%20-%20A10035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ersion Control"/>
      <sheetName val="Intro"/>
      <sheetName val="Input"/>
      <sheetName val="WACC"/>
      <sheetName val="Assets"/>
      <sheetName val="Analysis"/>
      <sheetName val="Smoothing"/>
      <sheetName val="PQ RP13-17 Tables"/>
      <sheetName val="Sheet 2"/>
      <sheetName val="Sheet 3"/>
      <sheetName val="PQ Summary"/>
      <sheetName val="Revenue summary"/>
      <sheetName val="Equity raising cost-capex"/>
      <sheetName val="Price path (nominal)"/>
      <sheetName val="Price path (real)"/>
      <sheetName val="Chart 1-MAR"/>
      <sheetName val="Chart 2-Price path"/>
      <sheetName val="Chart 3-Building blocks"/>
    </sheetNames>
    <sheetDataSet>
      <sheetData sheetId="0"/>
      <sheetData sheetId="1"/>
      <sheetData sheetId="2">
        <row r="7">
          <cell r="G7" t="str">
            <v>Transmission Lines (OH-inc wood poles)</v>
          </cell>
          <cell r="K7">
            <v>2891.4036651563783</v>
          </cell>
          <cell r="L7">
            <v>30.151685628357381</v>
          </cell>
          <cell r="M7">
            <v>50</v>
          </cell>
          <cell r="N7">
            <v>2310.320714503227</v>
          </cell>
          <cell r="O7">
            <v>31.4198051748895</v>
          </cell>
          <cell r="P7">
            <v>47.5</v>
          </cell>
        </row>
        <row r="8">
          <cell r="G8" t="str">
            <v>Transmission Lines (UG)</v>
          </cell>
          <cell r="K8">
            <v>50.730323564686358</v>
          </cell>
          <cell r="L8">
            <v>30.189573646202135</v>
          </cell>
          <cell r="M8">
            <v>45</v>
          </cell>
          <cell r="N8">
            <v>23.820498562417423</v>
          </cell>
          <cell r="O8">
            <v>36.084219185087093</v>
          </cell>
          <cell r="P8">
            <v>45</v>
          </cell>
        </row>
        <row r="9">
          <cell r="G9" t="str">
            <v>Transmission Lines (LE)</v>
          </cell>
          <cell r="K9">
            <v>16.564820297642953</v>
          </cell>
          <cell r="L9">
            <v>15</v>
          </cell>
          <cell r="M9">
            <v>15</v>
          </cell>
          <cell r="N9">
            <v>15.934000000000001</v>
          </cell>
          <cell r="O9">
            <v>15</v>
          </cell>
          <cell r="P9">
            <v>15</v>
          </cell>
        </row>
        <row r="10">
          <cell r="G10" t="str">
            <v>Substations Primary Plant</v>
          </cell>
          <cell r="K10">
            <v>1524.8245984603293</v>
          </cell>
          <cell r="L10">
            <v>24.701091060109427</v>
          </cell>
          <cell r="M10">
            <v>40</v>
          </cell>
          <cell r="N10">
            <v>1243.9296309205472</v>
          </cell>
          <cell r="O10">
            <v>27.647729183965577</v>
          </cell>
          <cell r="P10">
            <v>40</v>
          </cell>
        </row>
        <row r="11">
          <cell r="G11" t="str">
            <v>Substations Secondary Systems</v>
          </cell>
          <cell r="K11">
            <v>380.89784378126382</v>
          </cell>
          <cell r="L11">
            <v>8.7422555618460756</v>
          </cell>
          <cell r="M11">
            <v>15</v>
          </cell>
          <cell r="N11">
            <v>303.46601445716425</v>
          </cell>
          <cell r="O11">
            <v>10.451028905480793</v>
          </cell>
          <cell r="P11">
            <v>12.5</v>
          </cell>
        </row>
        <row r="12">
          <cell r="G12" t="str">
            <v>Communications Other Assets</v>
          </cell>
          <cell r="K12">
            <v>76.179568756252763</v>
          </cell>
          <cell r="L12">
            <v>9.7836785450931618</v>
          </cell>
          <cell r="M12">
            <v>15</v>
          </cell>
          <cell r="N12">
            <v>61.826237841780056</v>
          </cell>
          <cell r="O12">
            <v>11.376956993545351</v>
          </cell>
          <cell r="P12">
            <v>12.5</v>
          </cell>
        </row>
        <row r="13">
          <cell r="G13" t="str">
            <v>Comms - Civil Works</v>
          </cell>
          <cell r="K13">
            <v>15.247124872480319</v>
          </cell>
          <cell r="L13">
            <v>18.355919984018605</v>
          </cell>
          <cell r="M13">
            <v>40</v>
          </cell>
          <cell r="N13">
            <v>11.10731112741936</v>
          </cell>
          <cell r="O13">
            <v>21.049166776034596</v>
          </cell>
          <cell r="P13">
            <v>40</v>
          </cell>
        </row>
        <row r="14">
          <cell r="G14" t="str">
            <v>Network Switching Centres</v>
          </cell>
          <cell r="K14">
            <v>18.72257245370745</v>
          </cell>
          <cell r="L14">
            <v>10.225943770770606</v>
          </cell>
          <cell r="M14">
            <v>12</v>
          </cell>
          <cell r="N14">
            <v>17.887677759418327</v>
          </cell>
          <cell r="O14">
            <v>10.910197810469667</v>
          </cell>
          <cell r="P14">
            <v>12</v>
          </cell>
        </row>
        <row r="15">
          <cell r="G15" t="str">
            <v>Land</v>
          </cell>
          <cell r="K15">
            <v>137.50440188306698</v>
          </cell>
          <cell r="L15" t="str">
            <v>n/a</v>
          </cell>
          <cell r="M15" t="str">
            <v>n/a</v>
          </cell>
          <cell r="N15">
            <v>95.63885565135385</v>
          </cell>
          <cell r="O15" t="str">
            <v>n/a</v>
          </cell>
          <cell r="P15" t="str">
            <v>n/a</v>
          </cell>
        </row>
        <row r="16">
          <cell r="G16" t="str">
            <v>Easements</v>
          </cell>
          <cell r="K16">
            <v>383.64456848255622</v>
          </cell>
          <cell r="L16" t="str">
            <v>n/a</v>
          </cell>
          <cell r="M16" t="str">
            <v>n/a</v>
          </cell>
          <cell r="N16">
            <v>280.58227707416779</v>
          </cell>
          <cell r="O16" t="str">
            <v>n/a</v>
          </cell>
          <cell r="P16" t="str">
            <v>n/a</v>
          </cell>
        </row>
        <row r="17">
          <cell r="G17" t="str">
            <v>Houses</v>
          </cell>
          <cell r="K17">
            <v>5.9443625886633857E-4</v>
          </cell>
          <cell r="L17">
            <v>27.51140800493442</v>
          </cell>
          <cell r="M17">
            <v>40</v>
          </cell>
          <cell r="N17">
            <v>0</v>
          </cell>
          <cell r="O17">
            <v>28.607999999999997</v>
          </cell>
          <cell r="P17">
            <v>40</v>
          </cell>
        </row>
        <row r="18">
          <cell r="G18" t="str">
            <v>Commercial Buildings</v>
          </cell>
          <cell r="K18">
            <v>67.603061015482581</v>
          </cell>
          <cell r="L18">
            <v>26.811919245512339</v>
          </cell>
          <cell r="M18">
            <v>40</v>
          </cell>
          <cell r="N18">
            <v>63.476721824569275</v>
          </cell>
          <cell r="O18">
            <v>32.135341438578806</v>
          </cell>
          <cell r="P18">
            <v>40</v>
          </cell>
        </row>
        <row r="19">
          <cell r="G19" t="str">
            <v>Computer Equipment</v>
          </cell>
          <cell r="K19">
            <v>32.456195960169502</v>
          </cell>
          <cell r="L19">
            <v>3.4975245194788536</v>
          </cell>
          <cell r="M19">
            <v>5</v>
          </cell>
          <cell r="N19">
            <v>22.437660630891315</v>
          </cell>
          <cell r="O19">
            <v>4.0379632998890269</v>
          </cell>
          <cell r="P19">
            <v>2.5</v>
          </cell>
        </row>
        <row r="20">
          <cell r="G20" t="str">
            <v>Office Furniture &amp; Miscellaneous</v>
          </cell>
          <cell r="K20">
            <v>6.5585059194124904</v>
          </cell>
          <cell r="L20">
            <v>5.7984499549766175</v>
          </cell>
          <cell r="M20">
            <v>7</v>
          </cell>
          <cell r="N20">
            <v>7.5386971105777993</v>
          </cell>
          <cell r="O20">
            <v>5.9823234189632055</v>
          </cell>
          <cell r="P20">
            <v>15</v>
          </cell>
        </row>
        <row r="21">
          <cell r="G21" t="str">
            <v>Office Machines</v>
          </cell>
          <cell r="K21">
            <v>0.89688969838119526</v>
          </cell>
          <cell r="L21">
            <v>3.3747156703996022</v>
          </cell>
          <cell r="M21">
            <v>7</v>
          </cell>
          <cell r="N21">
            <v>1.7396993332102613</v>
          </cell>
          <cell r="O21">
            <v>4.3405480518222852</v>
          </cell>
          <cell r="P21">
            <v>10</v>
          </cell>
        </row>
        <row r="22">
          <cell r="G22" t="str">
            <v>Vehicles</v>
          </cell>
          <cell r="K22">
            <v>12.724622595783206</v>
          </cell>
          <cell r="L22">
            <v>5.0184118934693496</v>
          </cell>
          <cell r="M22">
            <v>7</v>
          </cell>
          <cell r="N22">
            <v>13.605340939208455</v>
          </cell>
          <cell r="O22">
            <v>6.071702366152536</v>
          </cell>
          <cell r="P22">
            <v>7</v>
          </cell>
        </row>
        <row r="23">
          <cell r="G23" t="str">
            <v>Moveable Plant</v>
          </cell>
          <cell r="K23">
            <v>6.1661166763707174</v>
          </cell>
          <cell r="L23">
            <v>3.7909274094340892</v>
          </cell>
          <cell r="M23">
            <v>7</v>
          </cell>
          <cell r="N23">
            <v>3.3901833159994839</v>
          </cell>
          <cell r="O23">
            <v>4.227161459831307</v>
          </cell>
          <cell r="P23">
            <v>5</v>
          </cell>
        </row>
        <row r="24">
          <cell r="G24" t="str">
            <v>Insurance Spares</v>
          </cell>
          <cell r="K24">
            <v>6.4842346229557641</v>
          </cell>
          <cell r="L24" t="str">
            <v>n/a</v>
          </cell>
          <cell r="M24" t="str">
            <v>n/a</v>
          </cell>
          <cell r="N24">
            <v>5.7570000000000006</v>
          </cell>
          <cell r="O24" t="str">
            <v>n/a</v>
          </cell>
          <cell r="P24" t="str">
            <v>n/a</v>
          </cell>
        </row>
        <row r="25">
          <cell r="G25" t="str">
            <v>-</v>
          </cell>
          <cell r="K25">
            <v>0</v>
          </cell>
          <cell r="L25" t="str">
            <v>n/a</v>
          </cell>
          <cell r="M25" t="str">
            <v>n/a</v>
          </cell>
          <cell r="N25">
            <v>0</v>
          </cell>
          <cell r="O25" t="str">
            <v>n/a</v>
          </cell>
          <cell r="P25" t="str">
            <v>n/a</v>
          </cell>
        </row>
        <row r="26">
          <cell r="G26" t="str">
            <v>Equity raising costs</v>
          </cell>
          <cell r="K26">
            <v>9.1889412444101985</v>
          </cell>
          <cell r="L26">
            <v>39</v>
          </cell>
          <cell r="M26">
            <v>43</v>
          </cell>
          <cell r="N26">
            <v>7.9261460333783669</v>
          </cell>
          <cell r="O26">
            <v>39</v>
          </cell>
          <cell r="P26">
            <v>43</v>
          </cell>
        </row>
        <row r="27">
          <cell r="G27" t="str">
            <v>Assets under construction</v>
          </cell>
          <cell r="K27">
            <v>0</v>
          </cell>
          <cell r="L27" t="str">
            <v>n/a</v>
          </cell>
          <cell r="M27" t="str">
            <v>n/a</v>
          </cell>
          <cell r="N27">
            <v>0</v>
          </cell>
          <cell r="O27" t="str">
            <v>n/a</v>
          </cell>
          <cell r="P27" t="str">
            <v>n/a</v>
          </cell>
        </row>
        <row r="37">
          <cell r="J37">
            <v>6537.3151049084763</v>
          </cell>
        </row>
        <row r="259">
          <cell r="G259">
            <v>2.5000000000000001E-2</v>
          </cell>
        </row>
      </sheetData>
      <sheetData sheetId="3">
        <row r="28">
          <cell r="F28">
            <v>7.6136585365853715E-2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PwC General">
  <a:themeElements>
    <a:clrScheme name="PwC Printed Ocean">
      <a:dk1>
        <a:sysClr val="windowText" lastClr="000000"/>
      </a:dk1>
      <a:lt1>
        <a:sysClr val="window" lastClr="FFFFFF"/>
      </a:lt1>
      <a:dk2>
        <a:srgbClr val="00417C"/>
      </a:dk2>
      <a:lt2>
        <a:srgbClr val="00A5D9"/>
      </a:lt2>
      <a:accent1>
        <a:srgbClr val="4CC0E4"/>
      </a:accent1>
      <a:accent2>
        <a:srgbClr val="80D2EC"/>
      </a:accent2>
      <a:accent3>
        <a:srgbClr val="CCEDF7"/>
      </a:accent3>
      <a:accent4>
        <a:srgbClr val="4C7DA3"/>
      </a:accent4>
      <a:accent5>
        <a:srgbClr val="80A2BE"/>
      </a:accent5>
      <a:accent6>
        <a:srgbClr val="CCDAE5"/>
      </a:accent6>
      <a:hlink>
        <a:srgbClr val="0000FF"/>
      </a:hlink>
      <a:folHlink>
        <a:srgbClr val="800080"/>
      </a:folHlink>
    </a:clrScheme>
    <a:fontScheme name="PwC Gener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wC General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4"/>
  <sheetViews>
    <sheetView tabSelected="1" workbookViewId="0">
      <selection activeCell="G30" sqref="G30"/>
    </sheetView>
  </sheetViews>
  <sheetFormatPr defaultRowHeight="14.25"/>
  <cols>
    <col min="1" max="1" width="55.75" customWidth="1"/>
    <col min="8" max="8" width="18.625" bestFit="1" customWidth="1"/>
    <col min="11" max="11" width="25.125" customWidth="1"/>
    <col min="14" max="14" width="3.5" customWidth="1"/>
    <col min="21" max="22" width="1" customWidth="1"/>
  </cols>
  <sheetData>
    <row r="1" spans="1:22">
      <c r="A1" t="s">
        <v>48</v>
      </c>
      <c r="B1">
        <v>0</v>
      </c>
      <c r="C1">
        <v>1</v>
      </c>
      <c r="D1">
        <v>2</v>
      </c>
      <c r="E1">
        <v>3</v>
      </c>
      <c r="F1">
        <v>4</v>
      </c>
      <c r="K1" s="86"/>
      <c r="L1" s="50"/>
      <c r="M1" s="50"/>
      <c r="N1" s="50"/>
      <c r="O1" s="50"/>
      <c r="P1" s="50"/>
      <c r="Q1" s="50"/>
      <c r="R1" s="50"/>
      <c r="S1" s="50"/>
      <c r="T1" s="50"/>
      <c r="U1" s="51"/>
    </row>
    <row r="2" spans="1:22" ht="15">
      <c r="A2" t="s">
        <v>47</v>
      </c>
      <c r="B2" s="45" t="s">
        <v>0</v>
      </c>
      <c r="C2" s="45" t="s">
        <v>6</v>
      </c>
      <c r="D2" s="45" t="s">
        <v>13</v>
      </c>
      <c r="E2" s="45" t="s">
        <v>14</v>
      </c>
      <c r="F2" s="45" t="s">
        <v>15</v>
      </c>
      <c r="K2" s="52"/>
      <c r="L2" s="53"/>
      <c r="M2" s="53"/>
      <c r="N2" s="53"/>
      <c r="O2" s="53"/>
      <c r="P2" s="53"/>
      <c r="Q2" s="53"/>
      <c r="R2" s="53"/>
      <c r="S2" s="53"/>
      <c r="T2" s="53"/>
      <c r="U2" s="54"/>
      <c r="V2" s="31"/>
    </row>
    <row r="3" spans="1:22" ht="18">
      <c r="A3" s="3" t="s">
        <v>1</v>
      </c>
      <c r="K3" s="55" t="s">
        <v>94</v>
      </c>
      <c r="L3" s="29"/>
      <c r="M3" s="29"/>
      <c r="N3" s="29"/>
      <c r="O3" s="22"/>
      <c r="P3" s="22"/>
      <c r="Q3" s="22"/>
      <c r="R3" s="22"/>
      <c r="S3" s="22"/>
      <c r="T3" s="22"/>
      <c r="U3" s="56"/>
      <c r="V3" s="21"/>
    </row>
    <row r="4" spans="1:22" ht="15.75">
      <c r="A4" t="s">
        <v>2</v>
      </c>
      <c r="B4" s="1">
        <v>0.6</v>
      </c>
      <c r="C4" s="1">
        <v>0.6</v>
      </c>
      <c r="D4" s="1">
        <v>0.6</v>
      </c>
      <c r="E4" s="1">
        <v>0.6</v>
      </c>
      <c r="F4" s="1">
        <v>0.6</v>
      </c>
      <c r="K4" s="57" t="s">
        <v>63</v>
      </c>
      <c r="L4" s="29"/>
      <c r="M4" s="29"/>
      <c r="N4" s="29"/>
      <c r="O4" s="29"/>
      <c r="P4" s="29"/>
      <c r="Q4" s="29"/>
      <c r="R4" s="29"/>
      <c r="S4" s="29"/>
      <c r="T4" s="29"/>
      <c r="U4" s="58"/>
      <c r="V4" s="21"/>
    </row>
    <row r="5" spans="1:22">
      <c r="A5" t="s">
        <v>7</v>
      </c>
      <c r="B5" s="5">
        <v>8.4099999999999994E-2</v>
      </c>
      <c r="C5" s="5">
        <v>8.4099999999999994E-2</v>
      </c>
      <c r="D5" s="5">
        <v>8.4099999999999994E-2</v>
      </c>
      <c r="E5" s="5">
        <v>8.4099999999999994E-2</v>
      </c>
      <c r="F5" s="5">
        <v>8.4099999999999994E-2</v>
      </c>
      <c r="K5" s="59"/>
      <c r="L5" s="23"/>
      <c r="M5" s="23"/>
      <c r="N5" s="23"/>
      <c r="O5" s="24">
        <v>0</v>
      </c>
      <c r="P5" s="24">
        <v>1</v>
      </c>
      <c r="Q5" s="24">
        <v>2</v>
      </c>
      <c r="R5" s="24">
        <v>3</v>
      </c>
      <c r="S5" s="24">
        <v>4</v>
      </c>
      <c r="T5" s="24">
        <v>5</v>
      </c>
      <c r="U5" s="60"/>
      <c r="V5" s="27"/>
    </row>
    <row r="6" spans="1:22">
      <c r="A6" t="s">
        <v>33</v>
      </c>
      <c r="B6" s="5">
        <v>0.18</v>
      </c>
      <c r="C6" s="5">
        <v>0.18</v>
      </c>
      <c r="D6" s="5">
        <v>0.18</v>
      </c>
      <c r="E6" s="5">
        <v>0.18</v>
      </c>
      <c r="F6" s="5">
        <v>0.18</v>
      </c>
      <c r="K6" s="87" t="s">
        <v>47</v>
      </c>
      <c r="L6" s="25"/>
      <c r="M6" s="25"/>
      <c r="N6" s="25"/>
      <c r="O6" s="32" t="s">
        <v>51</v>
      </c>
      <c r="P6" s="32" t="s">
        <v>52</v>
      </c>
      <c r="Q6" s="32" t="s">
        <v>53</v>
      </c>
      <c r="R6" s="32" t="s">
        <v>54</v>
      </c>
      <c r="S6" s="32" t="s">
        <v>55</v>
      </c>
      <c r="T6" s="32" t="s">
        <v>56</v>
      </c>
      <c r="U6" s="61"/>
      <c r="V6" s="25"/>
    </row>
    <row r="7" spans="1:22">
      <c r="A7" t="s">
        <v>34</v>
      </c>
      <c r="B7" s="5">
        <v>0.03</v>
      </c>
      <c r="C7" s="5">
        <v>0.03</v>
      </c>
      <c r="D7" s="5">
        <v>0.03</v>
      </c>
      <c r="E7" s="5">
        <v>0.03</v>
      </c>
      <c r="F7" s="5">
        <v>0.03</v>
      </c>
      <c r="K7" s="62"/>
      <c r="L7" s="26"/>
      <c r="M7" s="26"/>
      <c r="N7" s="26"/>
      <c r="O7" s="26"/>
      <c r="P7" s="26"/>
      <c r="Q7" s="26"/>
      <c r="R7" s="26"/>
      <c r="S7" s="26"/>
      <c r="T7" s="26"/>
      <c r="U7" s="63"/>
      <c r="V7" s="21"/>
    </row>
    <row r="8" spans="1:22">
      <c r="A8" t="s">
        <v>35</v>
      </c>
      <c r="B8" s="5">
        <v>0.01</v>
      </c>
      <c r="C8" s="5">
        <v>0.01</v>
      </c>
      <c r="D8" s="5">
        <v>0.01</v>
      </c>
      <c r="E8" s="5">
        <v>0.01</v>
      </c>
      <c r="F8" s="5">
        <v>0.01</v>
      </c>
      <c r="K8" s="88" t="s">
        <v>57</v>
      </c>
      <c r="L8" s="89"/>
      <c r="M8" s="90">
        <v>2.5000000000000001E-2</v>
      </c>
      <c r="N8" s="89"/>
      <c r="O8" s="89"/>
      <c r="P8" s="91">
        <v>2.5000000000000001E-2</v>
      </c>
      <c r="Q8" s="91">
        <v>2.5000000000000001E-2</v>
      </c>
      <c r="R8" s="91">
        <v>2.5000000000000001E-2</v>
      </c>
      <c r="S8" s="91">
        <v>2.5000000000000001E-2</v>
      </c>
      <c r="T8" s="91">
        <v>2.5000000000000001E-2</v>
      </c>
      <c r="U8" s="65"/>
      <c r="V8" s="21"/>
    </row>
    <row r="9" spans="1:22">
      <c r="B9" s="5"/>
      <c r="C9" s="5"/>
      <c r="D9" s="5"/>
      <c r="E9" s="5"/>
      <c r="F9" s="5"/>
      <c r="K9" s="88" t="s">
        <v>58</v>
      </c>
      <c r="L9" s="89"/>
      <c r="M9" s="89"/>
      <c r="N9" s="89"/>
      <c r="O9" s="91">
        <v>1</v>
      </c>
      <c r="P9" s="91">
        <v>1.0249999999999999</v>
      </c>
      <c r="Q9" s="91">
        <v>1.0506249999999999</v>
      </c>
      <c r="R9" s="91">
        <v>1.0768906249999999</v>
      </c>
      <c r="S9" s="91">
        <v>1.1038128906249998</v>
      </c>
      <c r="T9" s="91">
        <v>1.1314082128906247</v>
      </c>
      <c r="U9" s="65"/>
      <c r="V9" s="21"/>
    </row>
    <row r="10" spans="1:22">
      <c r="K10" s="88"/>
      <c r="L10" s="89"/>
      <c r="M10" s="89"/>
      <c r="N10" s="89"/>
      <c r="O10" s="92"/>
      <c r="P10" s="92"/>
      <c r="Q10" s="92"/>
      <c r="R10" s="92"/>
      <c r="S10" s="92"/>
      <c r="T10" s="92"/>
      <c r="U10" s="66"/>
      <c r="V10" s="21"/>
    </row>
    <row r="11" spans="1:22" ht="15">
      <c r="A11" s="3" t="s">
        <v>3</v>
      </c>
      <c r="B11" s="2"/>
      <c r="C11" s="2"/>
      <c r="D11" s="2"/>
      <c r="E11" s="2"/>
      <c r="F11" s="2"/>
      <c r="K11" s="67" t="s">
        <v>59</v>
      </c>
      <c r="L11" s="89"/>
      <c r="M11" s="89"/>
      <c r="N11" s="89"/>
      <c r="O11" s="93">
        <v>6537.3151049084763</v>
      </c>
      <c r="P11" s="94"/>
      <c r="Q11" s="94"/>
      <c r="R11" s="94"/>
      <c r="S11" s="94"/>
      <c r="T11" s="94"/>
      <c r="U11" s="68"/>
      <c r="V11" s="21"/>
    </row>
    <row r="12" spans="1:22">
      <c r="A12" s="7" t="s">
        <v>8</v>
      </c>
      <c r="B12" s="6">
        <f>O18</f>
        <v>6537.3151049084763</v>
      </c>
      <c r="C12" s="6">
        <f>B15</f>
        <v>7405.8454353506859</v>
      </c>
      <c r="D12" s="6">
        <f t="shared" ref="D12:F12" si="0">C15</f>
        <v>8188.5606095655066</v>
      </c>
      <c r="E12" s="6">
        <f t="shared" si="0"/>
        <v>8796.9641406388382</v>
      </c>
      <c r="F12" s="6">
        <f t="shared" si="0"/>
        <v>9428.4778824737296</v>
      </c>
      <c r="K12" s="67" t="s">
        <v>82</v>
      </c>
      <c r="L12" s="89"/>
      <c r="M12" s="89"/>
      <c r="N12" s="89"/>
      <c r="O12" s="93"/>
      <c r="P12" s="95">
        <v>919.92441187057432</v>
      </c>
      <c r="Q12" s="95">
        <v>824.32034188526075</v>
      </c>
      <c r="R12" s="95">
        <v>658.09084631934456</v>
      </c>
      <c r="S12" s="95">
        <v>682.92328145783824</v>
      </c>
      <c r="T12" s="95">
        <v>561.97287680452575</v>
      </c>
      <c r="U12" s="69"/>
      <c r="V12" s="21"/>
    </row>
    <row r="13" spans="1:22">
      <c r="A13" s="7" t="s">
        <v>4</v>
      </c>
      <c r="B13" s="6">
        <f>P13</f>
        <v>942.92252216733868</v>
      </c>
      <c r="C13" s="6">
        <f t="shared" ref="C13:F13" si="1">Q13</f>
        <v>866.05155919320214</v>
      </c>
      <c r="D13" s="6">
        <f t="shared" si="1"/>
        <v>708.69186279961787</v>
      </c>
      <c r="E13" s="6">
        <f t="shared" si="1"/>
        <v>753.8195213810867</v>
      </c>
      <c r="F13" s="6">
        <f t="shared" si="1"/>
        <v>635.82072823841168</v>
      </c>
      <c r="G13" s="10"/>
      <c r="K13" s="67" t="s">
        <v>83</v>
      </c>
      <c r="L13" s="89"/>
      <c r="M13" s="89"/>
      <c r="N13" s="89"/>
      <c r="O13" s="93"/>
      <c r="P13" s="95">
        <v>942.92252216733868</v>
      </c>
      <c r="Q13" s="95">
        <v>866.05155919320214</v>
      </c>
      <c r="R13" s="95">
        <v>708.69186279961787</v>
      </c>
      <c r="S13" s="95">
        <v>753.8195213810867</v>
      </c>
      <c r="T13" s="95">
        <v>635.82072823841168</v>
      </c>
      <c r="U13" s="69"/>
      <c r="V13" s="21"/>
    </row>
    <row r="14" spans="1:22">
      <c r="A14" s="7" t="s">
        <v>27</v>
      </c>
      <c r="B14" s="6">
        <f>P25</f>
        <v>74.392191725128868</v>
      </c>
      <c r="C14" s="6">
        <f t="shared" ref="C14:F14" si="2">Q25</f>
        <v>83.336384978380494</v>
      </c>
      <c r="D14" s="6">
        <f t="shared" si="2"/>
        <v>100.2883317262858</v>
      </c>
      <c r="E14" s="6">
        <f t="shared" si="2"/>
        <v>122.30577954619571</v>
      </c>
      <c r="F14" s="6">
        <f t="shared" si="2"/>
        <v>131.28694731979107</v>
      </c>
      <c r="G14" s="11"/>
      <c r="K14" s="67"/>
      <c r="L14" s="89"/>
      <c r="M14" s="89"/>
      <c r="N14" s="89"/>
      <c r="O14" s="96"/>
      <c r="P14" s="97"/>
      <c r="Q14" s="97"/>
      <c r="R14" s="97"/>
      <c r="S14" s="97"/>
      <c r="T14" s="97"/>
      <c r="U14" s="70"/>
      <c r="V14" s="21"/>
    </row>
    <row r="15" spans="1:22">
      <c r="A15" s="7" t="s">
        <v>9</v>
      </c>
      <c r="B15" s="6">
        <f>B12+B13-B14</f>
        <v>7405.8454353506859</v>
      </c>
      <c r="C15" s="6">
        <f t="shared" ref="C15:F15" si="3">C12+C13-C14</f>
        <v>8188.5606095655066</v>
      </c>
      <c r="D15" s="6">
        <f t="shared" si="3"/>
        <v>8796.9641406388382</v>
      </c>
      <c r="E15" s="6">
        <f t="shared" si="3"/>
        <v>9428.4778824737296</v>
      </c>
      <c r="F15" s="6">
        <f t="shared" si="3"/>
        <v>9933.0116633923499</v>
      </c>
      <c r="G15" s="10"/>
      <c r="K15" s="71" t="s">
        <v>60</v>
      </c>
      <c r="L15" s="98"/>
      <c r="M15" s="98"/>
      <c r="N15" s="98"/>
      <c r="O15" s="99"/>
      <c r="P15" s="100"/>
      <c r="Q15" s="100"/>
      <c r="R15" s="100"/>
      <c r="S15" s="100"/>
      <c r="T15" s="100"/>
      <c r="U15" s="72"/>
      <c r="V15" s="28"/>
    </row>
    <row r="16" spans="1:22">
      <c r="B16" s="2"/>
      <c r="G16" s="10"/>
      <c r="K16" s="73"/>
      <c r="L16" s="89"/>
      <c r="M16" s="89"/>
      <c r="N16" s="89"/>
      <c r="O16" s="96"/>
      <c r="P16" s="97"/>
      <c r="Q16" s="97"/>
      <c r="R16" s="97"/>
      <c r="S16" s="97"/>
      <c r="T16" s="97"/>
      <c r="U16" s="74"/>
      <c r="V16" s="21"/>
    </row>
    <row r="17" spans="1:22">
      <c r="B17" s="2"/>
      <c r="C17" s="2"/>
      <c r="D17" s="2"/>
      <c r="E17" s="2"/>
      <c r="F17" s="2"/>
      <c r="K17" s="75" t="s">
        <v>84</v>
      </c>
      <c r="L17" s="89"/>
      <c r="M17" s="89"/>
      <c r="N17" s="89"/>
      <c r="O17" s="34"/>
      <c r="P17" s="95">
        <v>232.02445790033249</v>
      </c>
      <c r="Q17" s="95">
        <v>255.54552848271044</v>
      </c>
      <c r="R17" s="95">
        <v>283.22499972123308</v>
      </c>
      <c r="S17" s="95">
        <v>310.04338322991464</v>
      </c>
      <c r="T17" s="95">
        <v>324.37354634715985</v>
      </c>
      <c r="U17" s="69"/>
      <c r="V17" s="21"/>
    </row>
    <row r="18" spans="1:22" ht="15">
      <c r="A18" s="3" t="s">
        <v>10</v>
      </c>
      <c r="B18" s="2"/>
      <c r="C18" s="2"/>
      <c r="D18" s="2"/>
      <c r="E18" s="2"/>
      <c r="F18" s="2"/>
      <c r="K18" s="67" t="s">
        <v>85</v>
      </c>
      <c r="L18" s="89"/>
      <c r="M18" s="89"/>
      <c r="N18" s="89"/>
      <c r="O18" s="34">
        <v>6537.3151049084763</v>
      </c>
      <c r="P18" s="34">
        <v>7225.2150588787181</v>
      </c>
      <c r="Q18" s="34">
        <v>7793.9898722812686</v>
      </c>
      <c r="R18" s="34">
        <v>8168.8557188793802</v>
      </c>
      <c r="S18" s="34">
        <v>8541.7356171073043</v>
      </c>
      <c r="T18" s="34">
        <v>8779.3349475646701</v>
      </c>
      <c r="U18" s="76"/>
      <c r="V18" s="21"/>
    </row>
    <row r="19" spans="1:22">
      <c r="A19" s="7" t="s">
        <v>5</v>
      </c>
      <c r="B19" s="6">
        <f>P63</f>
        <v>955.17146294972213</v>
      </c>
      <c r="C19" s="6">
        <f t="shared" ref="C19:F19" si="4">Q63</f>
        <v>1072.9431319173184</v>
      </c>
      <c r="D19" s="6">
        <f t="shared" si="4"/>
        <v>1187.0462147179624</v>
      </c>
      <c r="E19" s="6">
        <f t="shared" si="4"/>
        <v>1292.8500693717624</v>
      </c>
      <c r="F19" s="6">
        <f t="shared" si="4"/>
        <v>1385.9028224662875</v>
      </c>
      <c r="K19" s="67" t="s">
        <v>86</v>
      </c>
      <c r="L19" s="89"/>
      <c r="M19" s="89"/>
      <c r="N19" s="89"/>
      <c r="O19" s="34">
        <v>0</v>
      </c>
      <c r="P19" s="34">
        <v>6537.3151049084763</v>
      </c>
      <c r="Q19" s="34">
        <v>7225.2150588787181</v>
      </c>
      <c r="R19" s="34">
        <v>7793.9898722812686</v>
      </c>
      <c r="S19" s="34">
        <v>8168.8557188793802</v>
      </c>
      <c r="T19" s="34">
        <v>8541.7356171073043</v>
      </c>
      <c r="U19" s="76"/>
      <c r="V19" s="21"/>
    </row>
    <row r="20" spans="1:22">
      <c r="A20" s="7" t="s">
        <v>11</v>
      </c>
      <c r="B20" s="6">
        <f>P58</f>
        <v>185.11792840083055</v>
      </c>
      <c r="C20" s="6">
        <f t="shared" ref="C20:F20" si="5">Q58</f>
        <v>202.29738706398743</v>
      </c>
      <c r="D20" s="6">
        <f t="shared" si="5"/>
        <v>216.83334811940168</v>
      </c>
      <c r="E20" s="6">
        <f t="shared" si="5"/>
        <v>236.45986135705681</v>
      </c>
      <c r="F20" s="6">
        <f t="shared" si="5"/>
        <v>252.90132902363123</v>
      </c>
      <c r="K20" s="88"/>
      <c r="L20" s="89"/>
      <c r="M20" s="89"/>
      <c r="N20" s="89"/>
      <c r="O20" s="34"/>
      <c r="P20" s="34"/>
      <c r="Q20" s="34"/>
      <c r="R20" s="34"/>
      <c r="S20" s="34"/>
      <c r="T20" s="34"/>
      <c r="U20" s="76"/>
      <c r="V20" s="21"/>
    </row>
    <row r="21" spans="1:22">
      <c r="A21" s="7" t="s">
        <v>12</v>
      </c>
      <c r="B21" s="6">
        <f>P54</f>
        <v>390.66995066933049</v>
      </c>
      <c r="C21" s="6">
        <f t="shared" ref="C21:F21" si="6">Q54</f>
        <v>442.57332321655684</v>
      </c>
      <c r="D21" s="6">
        <f t="shared" si="6"/>
        <v>489.34838202763467</v>
      </c>
      <c r="E21" s="6">
        <f t="shared" si="6"/>
        <v>525.70657704457699</v>
      </c>
      <c r="F21" s="6">
        <f t="shared" si="6"/>
        <v>563.44583825663005</v>
      </c>
      <c r="K21" s="71" t="s">
        <v>61</v>
      </c>
      <c r="L21" s="98"/>
      <c r="M21" s="98"/>
      <c r="N21" s="98"/>
      <c r="O21" s="33"/>
      <c r="P21" s="33"/>
      <c r="Q21" s="33"/>
      <c r="R21" s="33"/>
      <c r="S21" s="33"/>
      <c r="T21" s="33"/>
      <c r="U21" s="77"/>
      <c r="V21" s="30"/>
    </row>
    <row r="22" spans="1:22">
      <c r="A22" s="7" t="s">
        <v>17</v>
      </c>
      <c r="B22" s="6">
        <f>P60</f>
        <v>63.018269754266697</v>
      </c>
      <c r="C22" s="6">
        <f t="shared" ref="C22:F22" si="7">Q60</f>
        <v>69.174417761188025</v>
      </c>
      <c r="D22" s="6">
        <f t="shared" si="7"/>
        <v>74.78642760755757</v>
      </c>
      <c r="E22" s="6">
        <f t="shared" si="7"/>
        <v>78.986409763097242</v>
      </c>
      <c r="F22" s="6">
        <f t="shared" si="7"/>
        <v>86.29767175077717</v>
      </c>
      <c r="K22" s="73"/>
      <c r="L22" s="89"/>
      <c r="M22" s="89"/>
      <c r="N22" s="89"/>
      <c r="O22" s="34"/>
      <c r="P22" s="34"/>
      <c r="Q22" s="34"/>
      <c r="R22" s="34"/>
      <c r="S22" s="34"/>
      <c r="T22" s="34"/>
      <c r="U22" s="76"/>
      <c r="V22" s="21"/>
    </row>
    <row r="23" spans="1:22">
      <c r="A23" s="20" t="s">
        <v>28</v>
      </c>
      <c r="B23" s="9">
        <f>B4*B14</f>
        <v>44.635315035077319</v>
      </c>
      <c r="C23" s="9">
        <f>C4*C14</f>
        <v>50.001830987028292</v>
      </c>
      <c r="D23" s="9">
        <f>D4*D14</f>
        <v>60.172999035771483</v>
      </c>
      <c r="E23" s="9">
        <f>E4*E14</f>
        <v>73.383467727717417</v>
      </c>
      <c r="F23" s="9">
        <f>F4*F14</f>
        <v>78.772168391874644</v>
      </c>
      <c r="K23" s="67" t="s">
        <v>87</v>
      </c>
      <c r="L23" s="89"/>
      <c r="M23" s="89"/>
      <c r="N23" s="89"/>
      <c r="O23" s="34"/>
      <c r="P23" s="34">
        <v>163.43287762271191</v>
      </c>
      <c r="Q23" s="34">
        <v>185.14613588376713</v>
      </c>
      <c r="R23" s="34">
        <v>204.71401523913769</v>
      </c>
      <c r="S23" s="34">
        <v>219.92410351597096</v>
      </c>
      <c r="T23" s="34">
        <v>235.71194706184326</v>
      </c>
      <c r="U23" s="76"/>
      <c r="V23" s="21"/>
    </row>
    <row r="24" spans="1:22">
      <c r="A24" t="s">
        <v>18</v>
      </c>
      <c r="B24" s="2">
        <f>B5*(1-B4)*B12</f>
        <v>219.91528012912113</v>
      </c>
      <c r="C24" s="2">
        <f>C5*(1-C4)*C12</f>
        <v>249.13264044519704</v>
      </c>
      <c r="D24" s="2">
        <f>D5*(1-D4)*D12</f>
        <v>275.46317890578359</v>
      </c>
      <c r="E24" s="2">
        <f>E5*(1-E4)*E12</f>
        <v>295.92987369109051</v>
      </c>
      <c r="F24" s="2">
        <f>F5*(1-F4)*F12</f>
        <v>317.17399596641621</v>
      </c>
      <c r="K24" s="75" t="s">
        <v>64</v>
      </c>
      <c r="L24" s="101"/>
      <c r="M24" s="89"/>
      <c r="N24" s="89"/>
      <c r="O24" s="34"/>
      <c r="P24" s="34">
        <v>237.82506934784078</v>
      </c>
      <c r="Q24" s="34">
        <v>268.48252086214762</v>
      </c>
      <c r="R24" s="34">
        <v>305.0023469654235</v>
      </c>
      <c r="S24" s="34">
        <v>342.22988306216666</v>
      </c>
      <c r="T24" s="34">
        <v>366.99889438163433</v>
      </c>
      <c r="U24" s="76"/>
      <c r="V24" s="21"/>
    </row>
    <row r="25" spans="1:22">
      <c r="A25" t="s">
        <v>19</v>
      </c>
      <c r="B25" s="2">
        <f>B19-B20-B21-B22-B23-B24</f>
        <v>51.814718961095934</v>
      </c>
      <c r="C25" s="2">
        <f>C19-C20-C21-C22-C23-C24</f>
        <v>59.763532443360731</v>
      </c>
      <c r="D25" s="2">
        <f>D19-D20-D21-D22-D23-D24</f>
        <v>70.441879021813406</v>
      </c>
      <c r="E25" s="2">
        <f>E19-E20-E21-E22-E23-E24</f>
        <v>82.38387978822351</v>
      </c>
      <c r="F25" s="2">
        <f>F19-F20-F21-F22-F23-F24</f>
        <v>87.311819076958216</v>
      </c>
      <c r="K25" s="88" t="s">
        <v>62</v>
      </c>
      <c r="L25" s="89"/>
      <c r="M25" s="89"/>
      <c r="N25" s="89"/>
      <c r="O25" s="34"/>
      <c r="P25" s="34">
        <v>74.392191725128868</v>
      </c>
      <c r="Q25" s="34">
        <v>83.336384978380494</v>
      </c>
      <c r="R25" s="34">
        <v>100.2883317262858</v>
      </c>
      <c r="S25" s="34">
        <v>122.30577954619571</v>
      </c>
      <c r="T25" s="34">
        <v>131.28694731979107</v>
      </c>
      <c r="U25" s="76"/>
      <c r="V25" s="21"/>
    </row>
    <row r="26" spans="1:22">
      <c r="B26" s="2"/>
      <c r="C26" s="2"/>
      <c r="D26" s="2"/>
      <c r="E26" s="2"/>
      <c r="F26" s="2"/>
      <c r="K26" s="75" t="s">
        <v>88</v>
      </c>
      <c r="L26" s="101"/>
      <c r="M26" s="89"/>
      <c r="N26" s="89"/>
      <c r="O26" s="34">
        <v>6537.3151049084763</v>
      </c>
      <c r="P26" s="34">
        <v>7405.845435350685</v>
      </c>
      <c r="Q26" s="34">
        <v>8188.5606095655075</v>
      </c>
      <c r="R26" s="34">
        <v>8796.9641406388382</v>
      </c>
      <c r="S26" s="34">
        <v>9428.4778824737296</v>
      </c>
      <c r="T26" s="34">
        <v>9933.0116633923499</v>
      </c>
      <c r="U26" s="76"/>
      <c r="V26" s="21"/>
    </row>
    <row r="27" spans="1:22">
      <c r="B27" s="2"/>
      <c r="C27" s="2"/>
      <c r="D27" s="2"/>
      <c r="E27" s="2"/>
      <c r="F27" s="2"/>
      <c r="K27" s="67" t="s">
        <v>89</v>
      </c>
      <c r="L27" s="89"/>
      <c r="M27" s="89"/>
      <c r="N27" s="89"/>
      <c r="O27" s="34">
        <v>0</v>
      </c>
      <c r="P27" s="34">
        <v>6700.7479825311875</v>
      </c>
      <c r="Q27" s="34">
        <v>7590.9915712344527</v>
      </c>
      <c r="R27" s="34">
        <v>8393.2746248046442</v>
      </c>
      <c r="S27" s="34">
        <v>9016.8882441548085</v>
      </c>
      <c r="T27" s="34">
        <v>9664.1898295355713</v>
      </c>
      <c r="U27" s="76"/>
      <c r="V27" s="21"/>
    </row>
    <row r="28" spans="1:22">
      <c r="A28" t="s">
        <v>20</v>
      </c>
      <c r="B28" s="2">
        <f>B13*(1-B4)</f>
        <v>377.16900886693549</v>
      </c>
      <c r="C28" s="2">
        <f>C13*(1-C4)</f>
        <v>346.4206236772809</v>
      </c>
      <c r="D28" s="2">
        <f>D13*(1-D4)</f>
        <v>283.47674511984718</v>
      </c>
      <c r="E28" s="2">
        <f>E13*(1-E4)</f>
        <v>301.52780855243469</v>
      </c>
      <c r="F28" s="2">
        <f>F13*(1-F4)</f>
        <v>254.32829129536469</v>
      </c>
      <c r="K28" s="88"/>
      <c r="L28" s="89"/>
      <c r="M28" s="89"/>
      <c r="N28" s="89"/>
      <c r="O28" s="34"/>
      <c r="P28" s="34"/>
      <c r="Q28" s="34"/>
      <c r="R28" s="34"/>
      <c r="S28" s="34"/>
      <c r="T28" s="34"/>
      <c r="U28" s="76"/>
      <c r="V28" s="21"/>
    </row>
    <row r="29" spans="1:22">
      <c r="A29" t="s">
        <v>21</v>
      </c>
      <c r="B29" s="2">
        <f>B25</f>
        <v>51.814718961095934</v>
      </c>
      <c r="C29" s="2">
        <f>C25</f>
        <v>59.763532443360731</v>
      </c>
      <c r="D29" s="2">
        <f>D25</f>
        <v>70.441879021813406</v>
      </c>
      <c r="E29" s="2">
        <f>E25</f>
        <v>82.38387978822351</v>
      </c>
      <c r="F29" s="2">
        <f>F25</f>
        <v>87.311819076958216</v>
      </c>
      <c r="K29" s="71" t="s">
        <v>65</v>
      </c>
      <c r="L29" s="98"/>
      <c r="M29" s="98"/>
      <c r="N29" s="98"/>
      <c r="O29" s="33"/>
      <c r="P29" s="33"/>
      <c r="Q29" s="33"/>
      <c r="R29" s="33"/>
      <c r="S29" s="33"/>
      <c r="T29" s="33"/>
      <c r="U29" s="77"/>
      <c r="V29" s="30"/>
    </row>
    <row r="30" spans="1:22" ht="15">
      <c r="A30" s="3" t="s">
        <v>16</v>
      </c>
      <c r="B30" s="4">
        <f>B28-B29</f>
        <v>325.35428990583955</v>
      </c>
      <c r="C30" s="4">
        <f>C28-C29</f>
        <v>286.65709123392014</v>
      </c>
      <c r="D30" s="4">
        <f>D28-D29</f>
        <v>213.03486609803377</v>
      </c>
      <c r="E30" s="4">
        <f>E28-E29</f>
        <v>219.14392876421118</v>
      </c>
      <c r="F30" s="4">
        <f>F28-F29</f>
        <v>167.01647221840648</v>
      </c>
      <c r="G30" s="2">
        <f>SUM(B30:F30)</f>
        <v>1211.2066482204111</v>
      </c>
      <c r="K30" s="73"/>
      <c r="L30" s="89"/>
      <c r="M30" s="89"/>
      <c r="N30" s="89"/>
      <c r="O30" s="34"/>
      <c r="P30" s="34"/>
      <c r="Q30" s="34"/>
      <c r="R30" s="34"/>
      <c r="S30" s="34"/>
      <c r="T30" s="34"/>
      <c r="U30" s="76"/>
      <c r="V30" s="21"/>
    </row>
    <row r="31" spans="1:22" ht="15">
      <c r="A31" s="3"/>
      <c r="B31" s="4"/>
      <c r="C31" s="4"/>
      <c r="D31" s="4"/>
      <c r="E31" s="4"/>
      <c r="F31" s="4"/>
      <c r="K31" s="88" t="s">
        <v>66</v>
      </c>
      <c r="L31" s="89"/>
      <c r="M31" s="89"/>
      <c r="N31" s="89"/>
      <c r="O31" s="34"/>
      <c r="P31" s="34">
        <v>169.32268469867205</v>
      </c>
      <c r="Q31" s="34">
        <v>197.4910290994805</v>
      </c>
      <c r="R31" s="34">
        <v>231.57639254573425</v>
      </c>
      <c r="S31" s="34">
        <v>267.39559842647122</v>
      </c>
      <c r="T31" s="34">
        <v>281.89674935010208</v>
      </c>
      <c r="U31" s="76"/>
      <c r="V31" s="21"/>
    </row>
    <row r="32" spans="1:22" ht="15">
      <c r="A32" s="3" t="s">
        <v>30</v>
      </c>
      <c r="B32" s="4"/>
      <c r="C32" s="4"/>
      <c r="D32" s="4"/>
      <c r="E32" s="4"/>
      <c r="F32" s="4"/>
      <c r="K32" s="88" t="s">
        <v>67</v>
      </c>
      <c r="L32" s="89"/>
      <c r="M32" s="89"/>
      <c r="N32" s="89"/>
      <c r="O32" s="34">
        <v>4490.3846670853318</v>
      </c>
      <c r="P32" s="34">
        <v>4998.6116199636408</v>
      </c>
      <c r="Q32" s="34">
        <v>5574.0465624503013</v>
      </c>
      <c r="R32" s="34">
        <v>6375.0627162396349</v>
      </c>
      <c r="S32" s="34">
        <v>6626.0596748991693</v>
      </c>
      <c r="T32" s="34">
        <v>7234.610539973939</v>
      </c>
      <c r="U32" s="76"/>
      <c r="V32" s="21"/>
    </row>
    <row r="33" spans="1:22">
      <c r="A33" s="12" t="s">
        <v>32</v>
      </c>
      <c r="B33" s="13">
        <f>B6*B24</f>
        <v>39.5847504232418</v>
      </c>
      <c r="C33" s="13">
        <f>C6*C24</f>
        <v>44.843875280135464</v>
      </c>
      <c r="D33" s="13">
        <f>D6*D24</f>
        <v>49.583372203041044</v>
      </c>
      <c r="E33" s="13">
        <f>E6*E24</f>
        <v>53.267377264396288</v>
      </c>
      <c r="F33" s="13">
        <f>F6*F24</f>
        <v>57.091319273954916</v>
      </c>
      <c r="K33" s="64"/>
      <c r="L33" s="29"/>
      <c r="M33" s="29"/>
      <c r="N33" s="29"/>
      <c r="O33" s="29"/>
      <c r="P33" s="29"/>
      <c r="Q33" s="29"/>
      <c r="R33" s="29"/>
      <c r="S33" s="29"/>
      <c r="T33" s="29"/>
      <c r="U33" s="58"/>
      <c r="V33" s="21"/>
    </row>
    <row r="34" spans="1:22" ht="18">
      <c r="A34" s="12" t="s">
        <v>31</v>
      </c>
      <c r="B34" s="13">
        <f>B30-B33</f>
        <v>285.76953948259774</v>
      </c>
      <c r="C34" s="13">
        <f>C30-C33</f>
        <v>241.81321595378466</v>
      </c>
      <c r="D34" s="13">
        <f>D30-D33</f>
        <v>163.45149389499272</v>
      </c>
      <c r="E34" s="13">
        <f>E30-E33</f>
        <v>165.87655149981489</v>
      </c>
      <c r="F34" s="13">
        <f>F30-F33</f>
        <v>109.92515294445155</v>
      </c>
      <c r="K34" s="55" t="s">
        <v>94</v>
      </c>
      <c r="L34" s="78"/>
      <c r="M34" s="78"/>
      <c r="N34" s="78"/>
      <c r="O34" s="78"/>
      <c r="P34" s="78"/>
      <c r="Q34" s="78"/>
      <c r="R34" s="78"/>
      <c r="S34" s="78"/>
      <c r="T34" s="78"/>
      <c r="U34" s="54"/>
      <c r="V34" s="31"/>
    </row>
    <row r="35" spans="1:22" ht="15.75">
      <c r="A35" s="3" t="s">
        <v>50</v>
      </c>
      <c r="B35" s="4">
        <f>B34+B33</f>
        <v>325.35428990583955</v>
      </c>
      <c r="C35" s="4">
        <f>C34+C33</f>
        <v>286.65709123392014</v>
      </c>
      <c r="D35" s="4">
        <f>D34+D33</f>
        <v>213.03486609803377</v>
      </c>
      <c r="E35" s="4">
        <f>E34+E33</f>
        <v>219.14392876421118</v>
      </c>
      <c r="F35" s="4">
        <f>F34+F33</f>
        <v>167.01647221840648</v>
      </c>
      <c r="I35" s="16" t="s">
        <v>44</v>
      </c>
      <c r="K35" s="79" t="s">
        <v>91</v>
      </c>
      <c r="L35" s="78"/>
      <c r="M35" s="78"/>
      <c r="N35" s="78"/>
      <c r="O35" s="78"/>
      <c r="P35" s="78"/>
      <c r="Q35" s="78"/>
      <c r="R35" s="78"/>
      <c r="S35" s="78"/>
      <c r="T35" s="78"/>
      <c r="U35" s="54"/>
      <c r="V35" s="31"/>
    </row>
    <row r="36" spans="1:22" ht="15.75">
      <c r="A36" s="3" t="s">
        <v>36</v>
      </c>
      <c r="B36" s="4"/>
      <c r="C36" s="4"/>
      <c r="D36" s="4"/>
      <c r="E36" s="4"/>
      <c r="F36" s="4"/>
      <c r="I36" s="16" t="s">
        <v>45</v>
      </c>
      <c r="K36" s="80" t="s">
        <v>90</v>
      </c>
      <c r="L36" s="46"/>
      <c r="M36" s="46"/>
      <c r="N36" s="46"/>
      <c r="O36" s="46"/>
      <c r="P36" s="46"/>
      <c r="Q36" s="46"/>
      <c r="R36" s="46"/>
      <c r="S36" s="46"/>
      <c r="T36" s="46"/>
      <c r="U36" s="54"/>
      <c r="V36" s="31"/>
    </row>
    <row r="37" spans="1:22">
      <c r="A37" s="12" t="s">
        <v>31</v>
      </c>
      <c r="B37" s="13">
        <f>B7*B34</f>
        <v>8.5730861844779316</v>
      </c>
      <c r="C37" s="13">
        <f>C7*C34</f>
        <v>7.2543964786135398</v>
      </c>
      <c r="D37" s="13">
        <f>D7*D34</f>
        <v>4.9035448168497817</v>
      </c>
      <c r="E37" s="13">
        <f>E7*E34</f>
        <v>4.9762965449944465</v>
      </c>
      <c r="F37" s="13">
        <f>F7*F34</f>
        <v>3.2977545883335466</v>
      </c>
      <c r="H37" t="s">
        <v>43</v>
      </c>
      <c r="I37" s="15">
        <v>0.1</v>
      </c>
      <c r="K37" s="81"/>
      <c r="L37" s="78"/>
      <c r="M37" s="78"/>
      <c r="N37" s="78"/>
      <c r="O37" s="82"/>
      <c r="P37" s="82"/>
      <c r="Q37" s="82"/>
      <c r="R37" s="82"/>
      <c r="S37" s="82"/>
      <c r="T37" s="82"/>
      <c r="U37" s="54"/>
      <c r="V37" s="31"/>
    </row>
    <row r="38" spans="1:22">
      <c r="A38" s="12" t="s">
        <v>32</v>
      </c>
      <c r="B38" s="13">
        <f>B8*B33</f>
        <v>0.39584750423241799</v>
      </c>
      <c r="C38" s="13">
        <f>C8*C33</f>
        <v>0.44843875280135465</v>
      </c>
      <c r="D38" s="13">
        <f>D8*D33</f>
        <v>0.49583372203041043</v>
      </c>
      <c r="E38" s="13">
        <f>E8*E33</f>
        <v>0.53267377264396287</v>
      </c>
      <c r="F38" s="13">
        <f>F8*F33</f>
        <v>0.57091319273954921</v>
      </c>
      <c r="H38" t="s">
        <v>49</v>
      </c>
      <c r="I38" s="15" t="s">
        <v>44</v>
      </c>
      <c r="K38" s="102" t="s">
        <v>47</v>
      </c>
      <c r="L38" s="35"/>
      <c r="M38" s="35"/>
      <c r="N38" s="35"/>
      <c r="O38" s="103" t="s">
        <v>51</v>
      </c>
      <c r="P38" s="103" t="s">
        <v>52</v>
      </c>
      <c r="Q38" s="103" t="s">
        <v>53</v>
      </c>
      <c r="R38" s="103" t="s">
        <v>54</v>
      </c>
      <c r="S38" s="103" t="s">
        <v>55</v>
      </c>
      <c r="T38" s="103" t="s">
        <v>56</v>
      </c>
      <c r="U38" s="54"/>
      <c r="V38" s="31"/>
    </row>
    <row r="39" spans="1:22" ht="15">
      <c r="A39" s="17" t="s">
        <v>37</v>
      </c>
      <c r="B39" s="18">
        <f>B37+B38</f>
        <v>8.968933688710349</v>
      </c>
      <c r="C39" s="18">
        <f>C37+C38</f>
        <v>7.7028352314148947</v>
      </c>
      <c r="D39" s="18">
        <f>D37+D38</f>
        <v>5.3993785388801925</v>
      </c>
      <c r="E39" s="18">
        <f>E37+E38</f>
        <v>5.5089703176384095</v>
      </c>
      <c r="F39" s="18">
        <f>F37+F38</f>
        <v>3.8686677810730958</v>
      </c>
      <c r="G39" s="2">
        <f>SUM(B39:F39)</f>
        <v>31.448785557716942</v>
      </c>
      <c r="K39" s="104"/>
      <c r="L39" s="36"/>
      <c r="M39" s="36"/>
      <c r="N39" s="36"/>
      <c r="O39" s="36"/>
      <c r="P39" s="36"/>
      <c r="Q39" s="36"/>
      <c r="R39" s="36"/>
      <c r="S39" s="36"/>
      <c r="T39" s="36"/>
      <c r="U39" s="54"/>
      <c r="V39" s="31"/>
    </row>
    <row r="40" spans="1:22" ht="15">
      <c r="A40" s="17" t="s">
        <v>46</v>
      </c>
      <c r="B40" s="18">
        <f>IF($I$38="yes",B$39*((1+$I$37)^-(B$1+1)),B$39*((1+$I$37)^-B$1))</f>
        <v>8.153576080645772</v>
      </c>
      <c r="C40" s="18">
        <f>IF($I$38="yes",C$39*((1+$I$37)^-(C$1+1)),C$39*((1+$I$37)^-C$1))</f>
        <v>6.365979530094954</v>
      </c>
      <c r="D40" s="18">
        <f>IF($I$38="yes",D$39*((1+$I$37)^-(D$1+1)),D$39*((1+$I$37)^-D$1))</f>
        <v>4.0566330119310221</v>
      </c>
      <c r="E40" s="18">
        <f>IF($I$38="yes",E$39*((1+$I$37)^-(E$1+1)),E$39*((1+$I$37)^-E$1))</f>
        <v>3.7627008521538201</v>
      </c>
      <c r="F40" s="18">
        <f>IF($I$38="yes",F$39*((1+$I$37)^-(F$1+1)),F$39*((1+$I$37)^-F$1))</f>
        <v>2.4021383171002317</v>
      </c>
      <c r="K40" s="105" t="s">
        <v>57</v>
      </c>
      <c r="L40" s="106"/>
      <c r="M40" s="106"/>
      <c r="N40" s="106"/>
      <c r="O40" s="106"/>
      <c r="P40" s="107">
        <v>2.5000000000000001E-2</v>
      </c>
      <c r="Q40" s="107">
        <v>2.5000000000000001E-2</v>
      </c>
      <c r="R40" s="107">
        <v>2.5000000000000001E-2</v>
      </c>
      <c r="S40" s="107">
        <v>2.5000000000000001E-2</v>
      </c>
      <c r="T40" s="107">
        <v>2.5000000000000001E-2</v>
      </c>
      <c r="U40" s="54"/>
      <c r="V40" s="31"/>
    </row>
    <row r="41" spans="1:22" ht="15">
      <c r="A41" s="19" t="s">
        <v>92</v>
      </c>
      <c r="B41" s="49">
        <f>SUM(B40:F40)</f>
        <v>24.741027791925799</v>
      </c>
      <c r="C41" s="4"/>
      <c r="D41" s="4"/>
      <c r="E41" s="4"/>
      <c r="F41" s="4"/>
      <c r="K41" s="88" t="s">
        <v>58</v>
      </c>
      <c r="L41" s="106"/>
      <c r="M41" s="106"/>
      <c r="N41" s="106"/>
      <c r="O41" s="107">
        <v>1</v>
      </c>
      <c r="P41" s="107">
        <v>1.0249999999999999</v>
      </c>
      <c r="Q41" s="107">
        <v>1.0506249999999999</v>
      </c>
      <c r="R41" s="107">
        <v>1.0768906249999999</v>
      </c>
      <c r="S41" s="107">
        <v>1.1038128906249998</v>
      </c>
      <c r="T41" s="107">
        <v>1.1314082128906247</v>
      </c>
      <c r="U41" s="54"/>
      <c r="V41" s="31"/>
    </row>
    <row r="42" spans="1:22" ht="15">
      <c r="A42" s="19" t="s">
        <v>93</v>
      </c>
      <c r="B42" s="49">
        <f>B41/(1+0.025)^0.5</f>
        <v>24.437445401615157</v>
      </c>
      <c r="C42" s="4"/>
      <c r="D42" s="4"/>
      <c r="E42" s="4"/>
      <c r="F42" s="4"/>
      <c r="K42" s="88"/>
      <c r="L42" s="106"/>
      <c r="M42" s="106"/>
      <c r="N42" s="106"/>
      <c r="O42" s="107"/>
      <c r="P42" s="107"/>
      <c r="Q42" s="107"/>
      <c r="R42" s="107"/>
      <c r="S42" s="107"/>
      <c r="T42" s="107"/>
      <c r="U42" s="54"/>
      <c r="V42" s="31"/>
    </row>
    <row r="43" spans="1:22" ht="15">
      <c r="A43" s="4"/>
      <c r="B43" s="4"/>
      <c r="C43" s="4"/>
      <c r="D43" s="4"/>
      <c r="E43" s="4"/>
      <c r="F43" s="4"/>
      <c r="K43" s="105"/>
      <c r="L43" s="106"/>
      <c r="M43" s="106"/>
      <c r="N43" s="106"/>
      <c r="O43" s="106"/>
      <c r="P43" s="106"/>
      <c r="Q43" s="106"/>
      <c r="R43" s="106"/>
      <c r="S43" s="106"/>
      <c r="T43" s="106"/>
      <c r="U43" s="54"/>
      <c r="V43" s="31"/>
    </row>
    <row r="44" spans="1:22" ht="15">
      <c r="A44" s="3" t="s">
        <v>25</v>
      </c>
      <c r="C44" s="2"/>
      <c r="D44" s="2"/>
      <c r="E44" s="2"/>
      <c r="F44" s="2"/>
      <c r="K44" s="83" t="s">
        <v>68</v>
      </c>
      <c r="L44" s="37"/>
      <c r="M44" s="38"/>
      <c r="N44" s="37"/>
      <c r="O44" s="39"/>
      <c r="P44" s="39"/>
      <c r="Q44" s="39"/>
      <c r="R44" s="39"/>
      <c r="S44" s="39"/>
      <c r="T44" s="39"/>
      <c r="U44" s="54"/>
      <c r="V44" s="31"/>
    </row>
    <row r="45" spans="1:22">
      <c r="A45" t="s">
        <v>22</v>
      </c>
      <c r="B45" s="2">
        <f>B12*B4</f>
        <v>3922.3890629450857</v>
      </c>
      <c r="C45" s="2">
        <f>C12*C4</f>
        <v>4443.5072612104113</v>
      </c>
      <c r="D45" s="2">
        <f>D12*D4</f>
        <v>4913.136365739304</v>
      </c>
      <c r="E45" s="2">
        <f>E12*E4</f>
        <v>5278.1784843833029</v>
      </c>
      <c r="F45" s="2">
        <f>F12*F4</f>
        <v>5657.0867294842374</v>
      </c>
      <c r="K45" s="105"/>
      <c r="L45" s="106"/>
      <c r="M45" s="106"/>
      <c r="N45" s="106"/>
      <c r="O45" s="106"/>
      <c r="P45" s="106"/>
      <c r="Q45" s="106"/>
      <c r="R45" s="106"/>
      <c r="S45" s="106"/>
      <c r="T45" s="106"/>
      <c r="U45" s="54"/>
      <c r="V45" s="31"/>
    </row>
    <row r="46" spans="1:22">
      <c r="A46" t="s">
        <v>29</v>
      </c>
      <c r="B46" s="2">
        <f>B23</f>
        <v>44.635315035077319</v>
      </c>
      <c r="C46" s="2">
        <f>C23</f>
        <v>50.001830987028292</v>
      </c>
      <c r="D46" s="2">
        <f>D23</f>
        <v>60.172999035771483</v>
      </c>
      <c r="E46" s="2">
        <f>E23</f>
        <v>73.383467727717417</v>
      </c>
      <c r="F46" s="2">
        <f>F23</f>
        <v>78.772168391874644</v>
      </c>
      <c r="K46" s="105" t="s">
        <v>69</v>
      </c>
      <c r="L46" s="106"/>
      <c r="M46" s="106"/>
      <c r="N46" s="106"/>
      <c r="O46" s="42"/>
      <c r="P46" s="42">
        <v>6537.3151049084763</v>
      </c>
      <c r="Q46" s="42">
        <v>7405.845435350685</v>
      </c>
      <c r="R46" s="42">
        <v>8188.5606095655075</v>
      </c>
      <c r="S46" s="42">
        <v>8796.9641406388382</v>
      </c>
      <c r="T46" s="42">
        <v>9428.4778824737296</v>
      </c>
      <c r="U46" s="54"/>
      <c r="V46" s="31"/>
    </row>
    <row r="47" spans="1:22">
      <c r="A47" t="s">
        <v>26</v>
      </c>
      <c r="B47" s="2">
        <f>B4*B13</f>
        <v>565.75351330040314</v>
      </c>
      <c r="C47" s="2">
        <f>C4*C13</f>
        <v>519.63093551592124</v>
      </c>
      <c r="D47" s="2">
        <f>D4*D13</f>
        <v>425.21511767977069</v>
      </c>
      <c r="E47" s="2">
        <f>E4*E13</f>
        <v>452.29171282865201</v>
      </c>
      <c r="F47" s="2">
        <f>F4*F13</f>
        <v>381.49243694304698</v>
      </c>
      <c r="K47" s="105" t="s">
        <v>70</v>
      </c>
      <c r="L47" s="108"/>
      <c r="M47" s="109">
        <v>0.4</v>
      </c>
      <c r="N47" s="106"/>
      <c r="O47" s="110"/>
      <c r="P47" s="111">
        <v>2614.9260419633906</v>
      </c>
      <c r="Q47" s="111">
        <v>2962.3381741402741</v>
      </c>
      <c r="R47" s="111">
        <v>3275.4242438262031</v>
      </c>
      <c r="S47" s="111">
        <v>3518.7856562555353</v>
      </c>
      <c r="T47" s="111">
        <v>3771.3911529894922</v>
      </c>
      <c r="U47" s="54"/>
      <c r="V47" s="31"/>
    </row>
    <row r="48" spans="1:22">
      <c r="A48" t="s">
        <v>23</v>
      </c>
      <c r="B48" s="2">
        <f>B45-B46+B47</f>
        <v>4443.5072612104113</v>
      </c>
      <c r="C48" s="2">
        <f>C45-C46+C47</f>
        <v>4913.136365739304</v>
      </c>
      <c r="D48" s="2">
        <f>D45-D46+D47</f>
        <v>5278.1784843833029</v>
      </c>
      <c r="E48" s="2">
        <f>E45-E46+E47</f>
        <v>5657.0867294842374</v>
      </c>
      <c r="F48" s="2">
        <f>F45-F46+F47</f>
        <v>5959.8069980354103</v>
      </c>
      <c r="K48" s="105" t="s">
        <v>71</v>
      </c>
      <c r="L48" s="108"/>
      <c r="M48" s="112">
        <v>0.6</v>
      </c>
      <c r="N48" s="106"/>
      <c r="O48" s="113"/>
      <c r="P48" s="114">
        <v>3922.3890629450857</v>
      </c>
      <c r="Q48" s="114">
        <v>4443.5072612104104</v>
      </c>
      <c r="R48" s="114">
        <v>4913.136365739304</v>
      </c>
      <c r="S48" s="114">
        <v>5278.1784843833029</v>
      </c>
      <c r="T48" s="114">
        <v>5657.0867294842374</v>
      </c>
      <c r="U48" s="54"/>
      <c r="V48" s="31"/>
    </row>
    <row r="49" spans="1:22" ht="15">
      <c r="A49" s="3" t="s">
        <v>24</v>
      </c>
      <c r="B49" s="8">
        <f>B48/B15</f>
        <v>0.6</v>
      </c>
      <c r="C49" s="8">
        <f>C48/C15</f>
        <v>0.6</v>
      </c>
      <c r="D49" s="8">
        <f>D48/D15</f>
        <v>0.6</v>
      </c>
      <c r="E49" s="8">
        <f>E48/E15</f>
        <v>0.6</v>
      </c>
      <c r="F49" s="8">
        <f>F48/F15</f>
        <v>0.60000000000000009</v>
      </c>
      <c r="K49" s="105"/>
      <c r="L49" s="106"/>
      <c r="M49" s="106"/>
      <c r="N49" s="106"/>
      <c r="O49" s="115"/>
      <c r="P49" s="115"/>
      <c r="Q49" s="115"/>
      <c r="R49" s="115"/>
      <c r="S49" s="115"/>
      <c r="T49" s="115"/>
      <c r="U49" s="54"/>
      <c r="V49" s="31"/>
    </row>
    <row r="50" spans="1:22">
      <c r="K50" s="84" t="s">
        <v>72</v>
      </c>
      <c r="L50" s="106"/>
      <c r="M50" s="106"/>
      <c r="N50" s="106"/>
      <c r="O50" s="115"/>
      <c r="P50" s="115"/>
      <c r="Q50" s="115"/>
      <c r="R50" s="115"/>
      <c r="S50" s="115"/>
      <c r="T50" s="115"/>
      <c r="U50" s="54"/>
      <c r="V50" s="31"/>
    </row>
    <row r="51" spans="1:22" ht="15">
      <c r="A51" s="3" t="s">
        <v>39</v>
      </c>
      <c r="K51" s="105" t="s">
        <v>73</v>
      </c>
      <c r="L51" s="106"/>
      <c r="M51" s="109">
        <v>0.10303999999999999</v>
      </c>
      <c r="N51" s="106"/>
      <c r="O51" s="110"/>
      <c r="P51" s="116">
        <v>673.60494840976935</v>
      </c>
      <c r="Q51" s="116">
        <v>763.09831365853449</v>
      </c>
      <c r="R51" s="116">
        <v>843.74928520962987</v>
      </c>
      <c r="S51" s="116">
        <v>906.43918505142597</v>
      </c>
      <c r="T51" s="116">
        <v>971.51036101009311</v>
      </c>
      <c r="U51" s="54"/>
      <c r="V51" s="31"/>
    </row>
    <row r="52" spans="1:22">
      <c r="A52" s="12" t="s">
        <v>5</v>
      </c>
      <c r="B52" s="2">
        <f>B19</f>
        <v>955.17146294972213</v>
      </c>
      <c r="C52" s="2">
        <f>C19</f>
        <v>1072.9431319173184</v>
      </c>
      <c r="D52" s="2">
        <f>D19</f>
        <v>1187.0462147179624</v>
      </c>
      <c r="E52" s="2">
        <f>E19</f>
        <v>1292.8500693717624</v>
      </c>
      <c r="F52" s="2">
        <f>F19</f>
        <v>1385.9028224662875</v>
      </c>
      <c r="K52" s="105" t="s">
        <v>74</v>
      </c>
      <c r="L52" s="106"/>
      <c r="M52" s="106"/>
      <c r="N52" s="106"/>
      <c r="O52" s="115"/>
      <c r="P52" s="115"/>
      <c r="Q52" s="115"/>
      <c r="R52" s="115"/>
      <c r="S52" s="115"/>
      <c r="T52" s="115"/>
      <c r="U52" s="54"/>
      <c r="V52" s="31"/>
    </row>
    <row r="53" spans="1:22">
      <c r="A53" s="12" t="s">
        <v>40</v>
      </c>
      <c r="B53" s="2">
        <f>B14</f>
        <v>74.392191725128868</v>
      </c>
      <c r="C53" s="2">
        <f>C14</f>
        <v>83.336384978380494</v>
      </c>
      <c r="D53" s="2">
        <f>D14</f>
        <v>100.2883317262858</v>
      </c>
      <c r="E53" s="2">
        <f>E14</f>
        <v>122.30577954619571</v>
      </c>
      <c r="F53" s="2">
        <f>F14</f>
        <v>131.28694731979107</v>
      </c>
      <c r="K53" s="105" t="s">
        <v>75</v>
      </c>
      <c r="L53" s="106"/>
      <c r="M53" s="109">
        <v>0.1082</v>
      </c>
      <c r="N53" s="106"/>
      <c r="O53" s="110"/>
      <c r="P53" s="111">
        <v>282.93499774043886</v>
      </c>
      <c r="Q53" s="111">
        <v>320.52499044197765</v>
      </c>
      <c r="R53" s="111">
        <v>354.4009031819952</v>
      </c>
      <c r="S53" s="111">
        <v>380.73260800684892</v>
      </c>
      <c r="T53" s="111">
        <v>408.06452275346305</v>
      </c>
      <c r="U53" s="54"/>
      <c r="V53" s="31"/>
    </row>
    <row r="54" spans="1:22">
      <c r="A54" t="s">
        <v>11</v>
      </c>
      <c r="B54" s="2">
        <f t="shared" ref="B54:F55" si="8">B20</f>
        <v>185.11792840083055</v>
      </c>
      <c r="C54" s="2">
        <f t="shared" si="8"/>
        <v>202.29738706398743</v>
      </c>
      <c r="D54" s="2">
        <f t="shared" si="8"/>
        <v>216.83334811940168</v>
      </c>
      <c r="E54" s="2">
        <f t="shared" si="8"/>
        <v>236.45986135705681</v>
      </c>
      <c r="F54" s="2">
        <f t="shared" si="8"/>
        <v>252.90132902363123</v>
      </c>
      <c r="K54" s="105" t="s">
        <v>76</v>
      </c>
      <c r="L54" s="106"/>
      <c r="M54" s="112">
        <v>9.9599999999999994E-2</v>
      </c>
      <c r="N54" s="106"/>
      <c r="O54" s="113"/>
      <c r="P54" s="114">
        <v>390.66995066933049</v>
      </c>
      <c r="Q54" s="114">
        <v>442.57332321655684</v>
      </c>
      <c r="R54" s="114">
        <v>489.34838202763467</v>
      </c>
      <c r="S54" s="114">
        <v>525.70657704457699</v>
      </c>
      <c r="T54" s="114">
        <v>563.44583825663005</v>
      </c>
      <c r="U54" s="54"/>
      <c r="V54" s="31"/>
    </row>
    <row r="55" spans="1:22">
      <c r="A55" s="12" t="s">
        <v>12</v>
      </c>
      <c r="B55" s="2">
        <f>B21</f>
        <v>390.66995066933049</v>
      </c>
      <c r="C55" s="2">
        <f t="shared" si="8"/>
        <v>442.57332321655684</v>
      </c>
      <c r="D55" s="2">
        <f t="shared" si="8"/>
        <v>489.34838202763467</v>
      </c>
      <c r="E55" s="2">
        <f t="shared" si="8"/>
        <v>525.70657704457699</v>
      </c>
      <c r="F55" s="2">
        <f t="shared" si="8"/>
        <v>563.44583825663005</v>
      </c>
      <c r="K55" s="105"/>
      <c r="L55" s="106"/>
      <c r="M55" s="106"/>
      <c r="N55" s="106"/>
      <c r="O55" s="115"/>
      <c r="P55" s="114"/>
      <c r="Q55" s="114"/>
      <c r="R55" s="114"/>
      <c r="S55" s="114"/>
      <c r="T55" s="114"/>
      <c r="U55" s="54"/>
      <c r="V55" s="31"/>
    </row>
    <row r="56" spans="1:22">
      <c r="A56" s="47" t="s">
        <v>41</v>
      </c>
      <c r="B56" s="48">
        <f>P60</f>
        <v>63.018269754266697</v>
      </c>
      <c r="C56" s="48">
        <f t="shared" ref="C56:F56" si="9">Q60</f>
        <v>69.174417761188025</v>
      </c>
      <c r="D56" s="48">
        <f t="shared" si="9"/>
        <v>74.78642760755757</v>
      </c>
      <c r="E56" s="48">
        <f t="shared" si="9"/>
        <v>78.986409763097242</v>
      </c>
      <c r="F56" s="48">
        <f t="shared" si="9"/>
        <v>86.29767175077717</v>
      </c>
      <c r="K56" s="105" t="s">
        <v>77</v>
      </c>
      <c r="L56" s="106"/>
      <c r="M56" s="106"/>
      <c r="N56" s="106"/>
      <c r="O56" s="40"/>
      <c r="P56" s="41">
        <v>74.392191725128868</v>
      </c>
      <c r="Q56" s="41">
        <v>83.336384978380494</v>
      </c>
      <c r="R56" s="41">
        <v>100.2883317262858</v>
      </c>
      <c r="S56" s="41">
        <v>122.30577954619571</v>
      </c>
      <c r="T56" s="41">
        <v>131.28694731979107</v>
      </c>
      <c r="U56" s="54"/>
      <c r="V56" s="31"/>
    </row>
    <row r="57" spans="1:22" ht="15">
      <c r="A57" s="3" t="s">
        <v>38</v>
      </c>
      <c r="B57" s="4">
        <f>B52-B53-B54-B55-B56</f>
        <v>241.97312240016547</v>
      </c>
      <c r="C57" s="4">
        <f>C52-C53-C54-C55-C56</f>
        <v>275.56161889720562</v>
      </c>
      <c r="D57" s="4">
        <f>D52-D53-D54-D55-D56</f>
        <v>305.78972523708262</v>
      </c>
      <c r="E57" s="4">
        <f>E52-E53-E54-E55-E56</f>
        <v>329.39144166083571</v>
      </c>
      <c r="F57" s="4">
        <f>F52-F53-F54-F55-F56</f>
        <v>351.97103611545793</v>
      </c>
      <c r="K57" s="105"/>
      <c r="L57" s="106"/>
      <c r="M57" s="106"/>
      <c r="N57" s="106"/>
      <c r="O57" s="115"/>
      <c r="P57" s="115"/>
      <c r="Q57" s="115"/>
      <c r="R57" s="115"/>
      <c r="S57" s="115"/>
      <c r="T57" s="115"/>
      <c r="U57" s="54"/>
      <c r="V57" s="31"/>
    </row>
    <row r="58" spans="1:22">
      <c r="A58" s="12"/>
      <c r="K58" s="105" t="s">
        <v>78</v>
      </c>
      <c r="L58" s="106"/>
      <c r="M58" s="117"/>
      <c r="N58" s="106"/>
      <c r="O58" s="118"/>
      <c r="P58" s="119">
        <v>185.11792840083055</v>
      </c>
      <c r="Q58" s="119">
        <v>202.29738706398743</v>
      </c>
      <c r="R58" s="119">
        <v>216.83334811940168</v>
      </c>
      <c r="S58" s="119">
        <v>236.45986135705681</v>
      </c>
      <c r="T58" s="119">
        <v>252.90132902363123</v>
      </c>
      <c r="U58" s="54"/>
      <c r="V58" s="31"/>
    </row>
    <row r="59" spans="1:22" ht="15">
      <c r="A59" s="3" t="s">
        <v>42</v>
      </c>
      <c r="B59" s="14">
        <f>B24/B57</f>
        <v>0.90884176700184927</v>
      </c>
      <c r="C59" s="14">
        <f>C24/C57</f>
        <v>0.90409049504870442</v>
      </c>
      <c r="D59" s="14">
        <f>D24/D57</f>
        <v>0.90082548945100605</v>
      </c>
      <c r="E59" s="14">
        <f>E24/E57</f>
        <v>0.8984139727461421</v>
      </c>
      <c r="F59" s="14">
        <f>F24/F57</f>
        <v>0.90113663745437522</v>
      </c>
      <c r="G59" s="1">
        <f>AVERAGE(B59:F59)</f>
        <v>0.90266167234041528</v>
      </c>
      <c r="K59" s="105"/>
      <c r="L59" s="106"/>
      <c r="M59" s="106"/>
      <c r="N59" s="106"/>
      <c r="O59" s="115"/>
      <c r="P59" s="115"/>
      <c r="Q59" s="115"/>
      <c r="R59" s="115"/>
      <c r="S59" s="115"/>
      <c r="T59" s="115"/>
      <c r="U59" s="54"/>
      <c r="V59" s="31"/>
    </row>
    <row r="60" spans="1:22">
      <c r="K60" s="105" t="s">
        <v>79</v>
      </c>
      <c r="L60" s="106"/>
      <c r="M60" s="106"/>
      <c r="N60" s="106"/>
      <c r="O60" s="110"/>
      <c r="P60" s="111">
        <v>63.018269754266697</v>
      </c>
      <c r="Q60" s="111">
        <v>69.174417761188025</v>
      </c>
      <c r="R60" s="111">
        <v>74.78642760755757</v>
      </c>
      <c r="S60" s="111">
        <v>78.986409763097242</v>
      </c>
      <c r="T60" s="111">
        <v>86.29767175077717</v>
      </c>
      <c r="U60" s="54"/>
      <c r="V60" s="31"/>
    </row>
    <row r="61" spans="1:22">
      <c r="K61" s="105" t="s">
        <v>80</v>
      </c>
      <c r="L61" s="106"/>
      <c r="M61" s="109">
        <v>0.65</v>
      </c>
      <c r="N61" s="120"/>
      <c r="O61" s="113"/>
      <c r="P61" s="42">
        <v>-40.961875340273366</v>
      </c>
      <c r="Q61" s="42">
        <v>-44.963371544772215</v>
      </c>
      <c r="R61" s="42">
        <v>-48.61117794491242</v>
      </c>
      <c r="S61" s="42">
        <v>-51.34116634601321</v>
      </c>
      <c r="T61" s="42">
        <v>-56.09348663800516</v>
      </c>
      <c r="U61" s="54"/>
      <c r="V61" s="31"/>
    </row>
    <row r="62" spans="1:22">
      <c r="K62" s="105"/>
      <c r="L62" s="106"/>
      <c r="M62" s="106"/>
      <c r="N62" s="106"/>
      <c r="O62" s="115"/>
      <c r="P62" s="115">
        <v>22.056394413993299</v>
      </c>
      <c r="Q62" s="115">
        <v>24.211046216415809</v>
      </c>
      <c r="R62" s="115">
        <v>26.17524966264515</v>
      </c>
      <c r="S62" s="115">
        <v>27.645243417084032</v>
      </c>
      <c r="T62" s="115">
        <v>30.204185112772009</v>
      </c>
      <c r="U62" s="54"/>
      <c r="V62" s="31"/>
    </row>
    <row r="63" spans="1:22">
      <c r="K63" s="84" t="s">
        <v>81</v>
      </c>
      <c r="L63" s="106"/>
      <c r="M63" s="120"/>
      <c r="N63" s="106"/>
      <c r="O63" s="43"/>
      <c r="P63" s="44">
        <v>955.17146294972213</v>
      </c>
      <c r="Q63" s="44">
        <v>1072.9431319173184</v>
      </c>
      <c r="R63" s="44">
        <v>1187.0462147179624</v>
      </c>
      <c r="S63" s="44">
        <v>1292.8500693717624</v>
      </c>
      <c r="T63" s="44">
        <v>1385.9028224662875</v>
      </c>
      <c r="U63" s="54"/>
      <c r="V63" s="31"/>
    </row>
    <row r="64" spans="1:22" ht="15" thickBot="1">
      <c r="K64" s="121"/>
      <c r="L64" s="122"/>
      <c r="M64" s="122"/>
      <c r="N64" s="122"/>
      <c r="O64" s="122"/>
      <c r="P64" s="122"/>
      <c r="Q64" s="122"/>
      <c r="R64" s="122"/>
      <c r="S64" s="122"/>
      <c r="T64" s="122"/>
      <c r="U64" s="85"/>
    </row>
  </sheetData>
  <dataValidations count="1">
    <dataValidation type="list" allowBlank="1" showInputMessage="1" showErrorMessage="1" sqref="I38">
      <formula1>$I$35:$I$36</formula1>
    </dataValidation>
  </dataValidations>
  <pageMargins left="0.39" right="0.41" top="0.39" bottom="0.53" header="0.31496062992125984" footer="0.31496062992125984"/>
  <pageSetup paperSize="9" scale="51" orientation="landscape" r:id="rId1"/>
  <headerFooter>
    <oddFooter>&amp;L&amp;F
&amp;A&amp;C&amp;P of &amp;N&amp;R&amp;D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" sqref="H3:H16"/>
    </sheetView>
  </sheetViews>
  <sheetFormatPr defaultRowHeight="14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Revised 2011</vt:lpstr>
      <vt:lpstr>Sheet2</vt:lpstr>
      <vt:lpstr>Sheet3</vt:lpstr>
    </vt:vector>
  </TitlesOfParts>
  <Company>PricewaterhouseCoopers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jmcgreal</cp:lastModifiedBy>
  <cp:lastPrinted>2011-05-26T04:43:40Z</cp:lastPrinted>
  <dcterms:created xsi:type="dcterms:W3CDTF">2009-07-03T05:17:09Z</dcterms:created>
  <dcterms:modified xsi:type="dcterms:W3CDTF">2011-05-26T04:45:37Z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</Properties>
</file>